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w working directory\projects 2020\20jcc\dms30534\"/>
    </mc:Choice>
  </mc:AlternateContent>
  <bookViews>
    <workbookView xWindow="0" yWindow="0" windowWidth="28800" windowHeight="10935" tabRatio="847" firstSheet="171" activeTab="176"/>
  </bookViews>
  <sheets>
    <sheet name="Template" sheetId="1" r:id="rId1"/>
    <sheet name="EXIST --&gt;" sheetId="3" r:id="rId2"/>
    <sheet name="Sheet1" sheetId="210" r:id="rId3"/>
    <sheet name="AM SL vs City TMC" sheetId="195" state="hidden" r:id="rId4"/>
    <sheet name="PM SL vs City TMC" sheetId="196" state="hidden" r:id="rId5"/>
    <sheet name="SAT SL vs City TMC" sheetId="197" state="hidden" r:id="rId6"/>
    <sheet name="AM Raw City" sheetId="201" state="hidden" r:id="rId7"/>
    <sheet name="PM Raw City" sheetId="202" state="hidden" r:id="rId8"/>
    <sheet name="SAT Raw City" sheetId="203" state="hidden" r:id="rId9"/>
    <sheet name="AM Raw SL" sheetId="198" r:id="rId10"/>
    <sheet name="PM Raw SL" sheetId="199" r:id="rId11"/>
    <sheet name="SAT Raw SL" sheetId="200" r:id="rId12"/>
    <sheet name="AM Raw Banwell EA" sheetId="211" r:id="rId13"/>
    <sheet name="PM Raw Banwell EA" sheetId="212" r:id="rId14"/>
    <sheet name="SAT Raw Banwell EA" sheetId="213" r:id="rId15"/>
    <sheet name="AM SL vs EA TMC" sheetId="214" r:id="rId16"/>
    <sheet name="PM SL vs EA TMC" sheetId="215" r:id="rId17"/>
    <sheet name="SAT SL vs EA TMC" sheetId="216" r:id="rId18"/>
    <sheet name="AM Raw adj" sheetId="15" r:id="rId19"/>
    <sheet name="PM Raw adj" sheetId="16" r:id="rId20"/>
    <sheet name="SAT Raw adj" sheetId="23" r:id="rId21"/>
    <sheet name="AM Raw Gro" sheetId="39" r:id="rId22"/>
    <sheet name="PM Raw Gro" sheetId="40" r:id="rId23"/>
    <sheet name="SAT Raw Gro" sheetId="41" r:id="rId24"/>
    <sheet name="AM Raw Gro (2)" sheetId="207" state="hidden" r:id="rId25"/>
    <sheet name="PM Raw Gro (2)" sheetId="208" state="hidden" r:id="rId26"/>
    <sheet name="SAT Raw Gro (2)" sheetId="209" state="hidden" r:id="rId27"/>
    <sheet name="AM Exist" sheetId="42" r:id="rId28"/>
    <sheet name="PM Exist" sheetId="43" r:id="rId29"/>
    <sheet name="SAT Exist" sheetId="44" r:id="rId30"/>
    <sheet name="PM vs Sat ratio" sheetId="167" r:id="rId31"/>
    <sheet name="FB --&gt;" sheetId="4" r:id="rId32"/>
    <sheet name="AM Gro 2036" sheetId="35" r:id="rId33"/>
    <sheet name="PM Gro 2036" sheetId="36" r:id="rId34"/>
    <sheet name="SAT Gro 2036" sheetId="38" r:id="rId35"/>
    <sheet name="AM Gro 20DD" sheetId="48" state="hidden" r:id="rId36"/>
    <sheet name="PM Gro 20DD" sheetId="49" state="hidden" r:id="rId37"/>
    <sheet name="SAT Gro 20DD" sheetId="50" state="hidden" r:id="rId38"/>
    <sheet name="AM Bgd 1 - do nothing" sheetId="158" r:id="rId39"/>
    <sheet name="PM Bgd 1 - do nothing" sheetId="161" r:id="rId40"/>
    <sheet name="SAT Bgd 1 - do nothing" sheetId="162" r:id="rId41"/>
    <sheet name="AM Bgd 1 - interchange" sheetId="171" r:id="rId42"/>
    <sheet name="PM Bgd 1 - interchange" sheetId="172" r:id="rId43"/>
    <sheet name="SAT Bgd 1 - interchange" sheetId="173" r:id="rId44"/>
    <sheet name="AM Bgd 2" sheetId="159" r:id="rId45"/>
    <sheet name="PM Bgd 2" sheetId="163" r:id="rId46"/>
    <sheet name="SAT Bgd 2" sheetId="164" r:id="rId47"/>
    <sheet name="AM Bgd 3" sheetId="160" r:id="rId48"/>
    <sheet name="PM Bgd 3" sheetId="165" r:id="rId49"/>
    <sheet name="SAT Bgd 3" sheetId="166" r:id="rId50"/>
    <sheet name="AM Bgd" sheetId="57" r:id="rId51"/>
    <sheet name="PM Bgd" sheetId="58" r:id="rId52"/>
    <sheet name="SAT Bgd" sheetId="59" r:id="rId53"/>
    <sheet name="AM FB 2036 - do nothing" sheetId="17" r:id="rId54"/>
    <sheet name="PM FB 2036 - do nothing" sheetId="18" r:id="rId55"/>
    <sheet name="SAT FB 2036 - do nothing" sheetId="37" r:id="rId56"/>
    <sheet name="AM FB 20DD" sheetId="51" state="hidden" r:id="rId57"/>
    <sheet name="PM FB 20DD" sheetId="52" state="hidden" r:id="rId58"/>
    <sheet name="SAT FB 20DD" sheetId="53" state="hidden" r:id="rId59"/>
    <sheet name="AM EX+GRO reassign" sheetId="174" r:id="rId60"/>
    <sheet name="PM EX+GRO reassign" sheetId="175" r:id="rId61"/>
    <sheet name="SAT EX+GRO reassign" sheetId="176" r:id="rId62"/>
    <sheet name="AM EX+GRO reassign EC ave" sheetId="204" r:id="rId63"/>
    <sheet name="PM EX+GRO reassign EC ave" sheetId="205" r:id="rId64"/>
    <sheet name="SAT EX+GRO reassign EC ave" sheetId="206" r:id="rId65"/>
    <sheet name="AM FB 2036 - interchange" sheetId="168" r:id="rId66"/>
    <sheet name="PM FB 2036 - interchange" sheetId="169" r:id="rId67"/>
    <sheet name="SAT FB 2036 - interchange" sheetId="170" r:id="rId68"/>
    <sheet name="SITE --&gt;" sheetId="5" r:id="rId69"/>
    <sheet name="Gen AM" sheetId="76" r:id="rId70"/>
    <sheet name="Gen PM" sheetId="77" r:id="rId71"/>
    <sheet name="Gen SAT" sheetId="78" r:id="rId72"/>
    <sheet name="AM Block1 PR" sheetId="79" r:id="rId73"/>
    <sheet name="AM Block2 PR" sheetId="81" r:id="rId74"/>
    <sheet name="AM Block3 PR" sheetId="83" r:id="rId75"/>
    <sheet name="AM Block4 PR" sheetId="85" r:id="rId76"/>
    <sheet name="AM Block5 PR" sheetId="87" r:id="rId77"/>
    <sheet name="AM Block6 PR" sheetId="89" r:id="rId78"/>
    <sheet name="AM Block7 PR" sheetId="91" r:id="rId79"/>
    <sheet name="AM Block12 PR" sheetId="93" r:id="rId80"/>
    <sheet name="AM Block13 PR" sheetId="95" r:id="rId81"/>
    <sheet name="AM Block14 PR" sheetId="97" r:id="rId82"/>
    <sheet name="AM Block15 PR" sheetId="99" r:id="rId83"/>
    <sheet name="AM Block16 PR" sheetId="101" r:id="rId84"/>
    <sheet name="AM Block17 PR" sheetId="103" r:id="rId85"/>
    <sheet name="PM Block1 PR" sheetId="105" r:id="rId86"/>
    <sheet name="PM Block2 PR" sheetId="107" r:id="rId87"/>
    <sheet name="PM Block3 PR" sheetId="109" r:id="rId88"/>
    <sheet name="PM Block4 PR" sheetId="111" r:id="rId89"/>
    <sheet name="PM Block5 PR" sheetId="113" r:id="rId90"/>
    <sheet name="PM Block6 PR" sheetId="115" r:id="rId91"/>
    <sheet name="PM Block7 PR" sheetId="117" r:id="rId92"/>
    <sheet name="PM Block12 PR" sheetId="119" r:id="rId93"/>
    <sheet name="PM Block13 PR" sheetId="121" r:id="rId94"/>
    <sheet name="PM Block14 PR" sheetId="123" r:id="rId95"/>
    <sheet name="PM Block15 PR" sheetId="125" r:id="rId96"/>
    <sheet name="PM Block16 PR" sheetId="127" r:id="rId97"/>
    <sheet name="PM Block17 PR" sheetId="129" r:id="rId98"/>
    <sheet name="SAT Block1 PR" sheetId="131" r:id="rId99"/>
    <sheet name="SAT Block2 PR" sheetId="133" r:id="rId100"/>
    <sheet name="SAT Block3 PR" sheetId="135" r:id="rId101"/>
    <sheet name="SAT Block4 PR" sheetId="137" r:id="rId102"/>
    <sheet name="SAT Block5 PR" sheetId="139" r:id="rId103"/>
    <sheet name="SAT Block6 PR" sheetId="141" r:id="rId104"/>
    <sheet name="SAT Block7 PR" sheetId="143" r:id="rId105"/>
    <sheet name="SAT Block12 PR" sheetId="145" r:id="rId106"/>
    <sheet name="SAT Block13 PR" sheetId="147" r:id="rId107"/>
    <sheet name="SAT Block14 PR" sheetId="149" r:id="rId108"/>
    <sheet name="SAT Block15 PR" sheetId="151" r:id="rId109"/>
    <sheet name="SAT Block16 PR" sheetId="153" r:id="rId110"/>
    <sheet name="SAT Block17 PR" sheetId="155" r:id="rId111"/>
    <sheet name="Passby --&gt;" sheetId="157" r:id="rId112"/>
    <sheet name="AM Block1 PB" sheetId="80" r:id="rId113"/>
    <sheet name="AM Block2 PB" sheetId="82" r:id="rId114"/>
    <sheet name="AM Block3 PB" sheetId="84" r:id="rId115"/>
    <sheet name="AM Block4 PB" sheetId="86" r:id="rId116"/>
    <sheet name="AM Block5 PB" sheetId="88" r:id="rId117"/>
    <sheet name="AM Block6 PB" sheetId="90" r:id="rId118"/>
    <sheet name="AM Block7 PB" sheetId="92" r:id="rId119"/>
    <sheet name="AM Block12 PB" sheetId="94" r:id="rId120"/>
    <sheet name="AM Block13 PB" sheetId="96" r:id="rId121"/>
    <sheet name="AM Block14 PB" sheetId="98" r:id="rId122"/>
    <sheet name="AM Block15 PB" sheetId="100" r:id="rId123"/>
    <sheet name="AM Block16 PB" sheetId="102" r:id="rId124"/>
    <sheet name="AM Block17 PB" sheetId="104" r:id="rId125"/>
    <sheet name="PM Block1 PB" sheetId="106" r:id="rId126"/>
    <sheet name="PM Block2 PB" sheetId="108" r:id="rId127"/>
    <sheet name="PM Block3 PB" sheetId="110" r:id="rId128"/>
    <sheet name="PM Block4 PB" sheetId="112" r:id="rId129"/>
    <sheet name="PM Block5 PB" sheetId="114" r:id="rId130"/>
    <sheet name="PM Block6 PB" sheetId="116" r:id="rId131"/>
    <sheet name="PM Block7 PB" sheetId="118" r:id="rId132"/>
    <sheet name="PM Block12 PB" sheetId="120" r:id="rId133"/>
    <sheet name="PM Block13 PB" sheetId="122" r:id="rId134"/>
    <sheet name="PM Block14 PB" sheetId="124" r:id="rId135"/>
    <sheet name="PM Block15 PB" sheetId="126" r:id="rId136"/>
    <sheet name="PM Block16 PB" sheetId="128" r:id="rId137"/>
    <sheet name="PM Block17 PB" sheetId="130" r:id="rId138"/>
    <sheet name="SAT Block1 PB" sheetId="132" r:id="rId139"/>
    <sheet name="SAT Block2 PB" sheetId="134" r:id="rId140"/>
    <sheet name="SAT Block3 PB" sheetId="136" r:id="rId141"/>
    <sheet name="SAT Block4 PB" sheetId="138" r:id="rId142"/>
    <sheet name="SAT Block5 PB" sheetId="140" r:id="rId143"/>
    <sheet name="SAT Block6 PB" sheetId="142" r:id="rId144"/>
    <sheet name="SAT Block7 PB" sheetId="144" r:id="rId145"/>
    <sheet name="SAT Block12 PB" sheetId="146" r:id="rId146"/>
    <sheet name="SAT Block13 PB" sheetId="148" r:id="rId147"/>
    <sheet name="SAT Block14 PB" sheetId="150" r:id="rId148"/>
    <sheet name="SAT Block15 PB" sheetId="152" r:id="rId149"/>
    <sheet name="SAT Block16 PB" sheetId="154" r:id="rId150"/>
    <sheet name="SAT Block17 PB" sheetId="156" r:id="rId151"/>
    <sheet name="AM Site Res PR" sheetId="19" r:id="rId152"/>
    <sheet name="PM Site Res PR" sheetId="20" r:id="rId153"/>
    <sheet name="SAT Site Res PR" sheetId="29" r:id="rId154"/>
    <sheet name="AM Site Com PR" sheetId="25" r:id="rId155"/>
    <sheet name="PM Site Com PR" sheetId="26" r:id="rId156"/>
    <sheet name="SAT Site Com PR" sheetId="30" r:id="rId157"/>
    <sheet name="AM Site Com PB" sheetId="27" r:id="rId158"/>
    <sheet name="PM Site Com PB" sheetId="28" r:id="rId159"/>
    <sheet name="SAT Site Com PB" sheetId="31" r:id="rId160"/>
    <sheet name="AM Site Net - do nothing" sheetId="32" r:id="rId161"/>
    <sheet name="PM Site Net - do nothing" sheetId="33" r:id="rId162"/>
    <sheet name="SAT Site Net - do nothing" sheetId="34" r:id="rId163"/>
    <sheet name="AM Site Net - reassign" sheetId="180" r:id="rId164"/>
    <sheet name="PM Site Net - reassign" sheetId="181" r:id="rId165"/>
    <sheet name="SAT Site Net - reassign" sheetId="182" r:id="rId166"/>
    <sheet name="AM Site Net - interchange" sheetId="177" r:id="rId167"/>
    <sheet name="PM Site Net - interchange" sheetId="178" r:id="rId168"/>
    <sheet name="SAT Site Net - interchange" sheetId="179" r:id="rId169"/>
    <sheet name="TF --&gt;" sheetId="6" r:id="rId170"/>
    <sheet name="AM TF 2036 - do nothing" sheetId="21" r:id="rId171"/>
    <sheet name="PM TF 2036 - do nothing" sheetId="22" r:id="rId172"/>
    <sheet name="SAT TF 2036 - do nothing" sheetId="47" r:id="rId173"/>
    <sheet name="AM TF 20DD" sheetId="54" state="hidden" r:id="rId174"/>
    <sheet name="PM TF 20DD" sheetId="55" state="hidden" r:id="rId175"/>
    <sheet name="SAT TF 20DD" sheetId="56" state="hidden" r:id="rId176"/>
    <sheet name="AM TF 2036 - interchange" sheetId="183" r:id="rId177"/>
    <sheet name="PM TF 2036 - interchange" sheetId="184" r:id="rId178"/>
    <sheet name="SAT TF 2036 - interchange" sheetId="185" r:id="rId179"/>
    <sheet name="UTDF" sheetId="7" r:id="rId180"/>
    <sheet name="(Exist)(1)(AM)" sheetId="9" r:id="rId181"/>
    <sheet name="(Exist)(2)(PM)" sheetId="10" r:id="rId182"/>
    <sheet name="(Exist)(3)(SAT)" sheetId="24" r:id="rId183"/>
    <sheet name="(Bgd)(1)(AM)" sheetId="64" r:id="rId184"/>
    <sheet name="(Bgd)(2)(PM)" sheetId="65" r:id="rId185"/>
    <sheet name="(Bgd)(3)(SAT)" sheetId="66" r:id="rId186"/>
    <sheet name="(FB 2036 - do nothing)(1)(AM)" sheetId="11" r:id="rId187"/>
    <sheet name="(FB 2036 - do nothing)(2)(PM)" sheetId="12" r:id="rId188"/>
    <sheet name="(FB 2036 - do nothing)(3)(SAT)" sheetId="60" r:id="rId189"/>
    <sheet name="(FB 20DD)(1)(AM)" sheetId="61" state="hidden" r:id="rId190"/>
    <sheet name="(FB 20DD)(2)(PM)" sheetId="62" state="hidden" r:id="rId191"/>
    <sheet name="(FB 20DD)(3)(SAT)" sheetId="63" state="hidden" r:id="rId192"/>
    <sheet name="(FB 2036 - interchange)(1)(AM)" sheetId="186" r:id="rId193"/>
    <sheet name="(FB 2036 - interchange)(2)(PM)" sheetId="187" r:id="rId194"/>
    <sheet name="(FB 2036 - interchange)(3)(SAT)" sheetId="188" r:id="rId195"/>
    <sheet name="(Site - do nothing)(1)(AM)" sheetId="73" r:id="rId196"/>
    <sheet name="(Site - do nothing)(2)(PM)" sheetId="74" r:id="rId197"/>
    <sheet name="(Site - do nothing)(3)(SAT)" sheetId="75" r:id="rId198"/>
    <sheet name="(Site - interchange)(1)(AM)" sheetId="192" r:id="rId199"/>
    <sheet name="(Site - interchange)(2)(PM)" sheetId="193" r:id="rId200"/>
    <sheet name="(Site - interchange)(3)(SAT)" sheetId="194" r:id="rId201"/>
    <sheet name="(TF 2036 - do nothing)(1)(AM)" sheetId="67" r:id="rId202"/>
    <sheet name="(TF 2036 - do nothing)(2)(PM)" sheetId="68" r:id="rId203"/>
    <sheet name="(TF 2036 - do nothing)(3)(SAT)" sheetId="69" r:id="rId204"/>
    <sheet name="(TF 2036 - interchange)(1)(AM)" sheetId="191" r:id="rId205"/>
    <sheet name="(TF 2036 - interchange)(2)(PM)" sheetId="189" r:id="rId206"/>
    <sheet name="(TF 2036 - interchange)(3)(SAT)" sheetId="190" r:id="rId207"/>
    <sheet name="(TF 20DD)(1)(AM)" sheetId="70" state="hidden" r:id="rId208"/>
    <sheet name="(TF 20DD)(2)(PM)" sheetId="71" state="hidden" r:id="rId209"/>
    <sheet name="(TF 20DD)(3)(SAT)" sheetId="72" state="hidden" r:id="rId2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A19" i="23" l="1"/>
  <c r="CE18" i="23"/>
  <c r="CD18" i="23"/>
  <c r="CC18" i="23"/>
  <c r="CA18" i="23"/>
  <c r="CA17" i="23"/>
  <c r="CD16" i="23"/>
  <c r="CD15" i="23"/>
  <c r="CB15" i="23"/>
  <c r="CA15" i="23"/>
  <c r="BZ15" i="23"/>
  <c r="CD14" i="23"/>
  <c r="CA19" i="15"/>
  <c r="CE18" i="15"/>
  <c r="CD18" i="15"/>
  <c r="CC18" i="15"/>
  <c r="CA18" i="15"/>
  <c r="CA17" i="15"/>
  <c r="CD16" i="15"/>
  <c r="CD15" i="15"/>
  <c r="CB15" i="15"/>
  <c r="CA15" i="15"/>
  <c r="BZ15" i="15"/>
  <c r="CD14" i="15"/>
  <c r="CA19" i="16"/>
  <c r="CE18" i="16"/>
  <c r="CD18" i="16"/>
  <c r="CC18" i="16"/>
  <c r="CA18" i="16"/>
  <c r="CA17" i="16"/>
  <c r="CD16" i="16"/>
  <c r="CD15" i="16"/>
  <c r="CB15" i="16"/>
  <c r="CA15" i="16"/>
  <c r="BZ15" i="16"/>
  <c r="CD14" i="16"/>
  <c r="CE19" i="215"/>
  <c r="CE17" i="215" s="1"/>
  <c r="CD19" i="215"/>
  <c r="CC19" i="215"/>
  <c r="BZ19" i="215"/>
  <c r="BZ18" i="215"/>
  <c r="BZ17" i="215"/>
  <c r="CE16" i="215"/>
  <c r="CE15" i="215"/>
  <c r="CE14" i="215"/>
  <c r="CC11" i="215" s="1"/>
  <c r="CB14" i="215"/>
  <c r="CB16" i="215" s="1"/>
  <c r="CA14" i="215"/>
  <c r="BZ14" i="215"/>
  <c r="CB22" i="215"/>
  <c r="CB23" i="215" s="1"/>
  <c r="CB18" i="215"/>
  <c r="BW16" i="215"/>
  <c r="CB14" i="214"/>
  <c r="CA14" i="214"/>
  <c r="CB11" i="214" s="1"/>
  <c r="BZ14" i="214"/>
  <c r="BZ18" i="214"/>
  <c r="BZ17" i="214"/>
  <c r="BZ19" i="214"/>
  <c r="CD19" i="214"/>
  <c r="CC19" i="214"/>
  <c r="CE19" i="214"/>
  <c r="CE16" i="214"/>
  <c r="CE15" i="214"/>
  <c r="CE14" i="214"/>
  <c r="AO73" i="216"/>
  <c r="CB71" i="216"/>
  <c r="BO71" i="216"/>
  <c r="AO71" i="216"/>
  <c r="CB70" i="216"/>
  <c r="BO70" i="216"/>
  <c r="AO70" i="216"/>
  <c r="AT69" i="216" s="1"/>
  <c r="CE69" i="216"/>
  <c r="CG69" i="216" s="1"/>
  <c r="CD69" i="216"/>
  <c r="CC64" i="216" s="1"/>
  <c r="CC69" i="216"/>
  <c r="CC73" i="216" s="1"/>
  <c r="CB69" i="216"/>
  <c r="BX69" i="216"/>
  <c r="BR69" i="216"/>
  <c r="BT69" i="216" s="1"/>
  <c r="BQ69" i="216"/>
  <c r="BP73" i="216" s="1"/>
  <c r="BP69" i="216"/>
  <c r="BO69" i="216"/>
  <c r="BK69" i="216"/>
  <c r="AR69" i="216"/>
  <c r="AQ69" i="216"/>
  <c r="AP64" i="216" s="1"/>
  <c r="AP69" i="216"/>
  <c r="AP73" i="216" s="1"/>
  <c r="AO69" i="216"/>
  <c r="CC68" i="216"/>
  <c r="CB73" i="216" s="1"/>
  <c r="CB68" i="216"/>
  <c r="CA68" i="216"/>
  <c r="BZ68" i="216"/>
  <c r="BX68" i="216"/>
  <c r="BP68" i="216"/>
  <c r="BO68" i="216"/>
  <c r="BN68" i="216"/>
  <c r="BO73" i="216" s="1"/>
  <c r="BM68" i="216"/>
  <c r="BO64" i="216" s="1"/>
  <c r="BK68" i="216"/>
  <c r="AP68" i="216"/>
  <c r="AO68" i="216"/>
  <c r="AN68" i="216"/>
  <c r="AM68" i="216"/>
  <c r="AK68" i="216"/>
  <c r="CC67" i="216"/>
  <c r="BP67" i="216"/>
  <c r="BT68" i="216" s="1"/>
  <c r="AP67" i="216"/>
  <c r="CC66" i="216"/>
  <c r="CG68" i="216" s="1"/>
  <c r="BP66" i="216"/>
  <c r="BP64" i="216" s="1"/>
  <c r="AP66" i="216"/>
  <c r="AT68" i="216" s="1"/>
  <c r="CB64" i="216"/>
  <c r="AO64" i="216"/>
  <c r="P61" i="216"/>
  <c r="O61" i="216"/>
  <c r="AB60" i="216"/>
  <c r="AB58" i="216"/>
  <c r="N58" i="216"/>
  <c r="O58" i="216" s="1"/>
  <c r="AB57" i="216"/>
  <c r="R57" i="216"/>
  <c r="Q57" i="216"/>
  <c r="Q56" i="216" s="1"/>
  <c r="P57" i="216"/>
  <c r="P60" i="216" s="1"/>
  <c r="O57" i="216"/>
  <c r="N57" i="216"/>
  <c r="T56" i="216" s="1"/>
  <c r="AG56" i="216"/>
  <c r="AE56" i="216"/>
  <c r="AD56" i="216"/>
  <c r="AC60" i="216" s="1"/>
  <c r="AC56" i="216"/>
  <c r="AB56" i="216"/>
  <c r="X56" i="216"/>
  <c r="U56" i="216"/>
  <c r="R56" i="216"/>
  <c r="P56" i="216"/>
  <c r="N56" i="216"/>
  <c r="O56" i="216" s="1"/>
  <c r="J56" i="216"/>
  <c r="AC55" i="216"/>
  <c r="AB55" i="216"/>
  <c r="AA55" i="216"/>
  <c r="Z55" i="216"/>
  <c r="X55" i="216"/>
  <c r="U55" i="216"/>
  <c r="T55" i="216"/>
  <c r="Q55" i="216"/>
  <c r="P55" i="216"/>
  <c r="J55" i="216"/>
  <c r="AC54" i="216"/>
  <c r="Q54" i="216"/>
  <c r="P54" i="216"/>
  <c r="O54" i="216"/>
  <c r="O55" i="216" s="1"/>
  <c r="N54" i="216"/>
  <c r="O60" i="216" s="1"/>
  <c r="M54" i="216"/>
  <c r="M55" i="216" s="1"/>
  <c r="AC53" i="216"/>
  <c r="AG55" i="216" s="1"/>
  <c r="Q53" i="216"/>
  <c r="P51" i="216" s="1"/>
  <c r="P53" i="216"/>
  <c r="AB51" i="216"/>
  <c r="P50" i="216"/>
  <c r="O50" i="216"/>
  <c r="D50" i="216" s="1"/>
  <c r="CC47" i="216"/>
  <c r="CD45" i="216"/>
  <c r="CB45" i="216"/>
  <c r="BO45" i="216"/>
  <c r="BK43" i="216" s="1"/>
  <c r="AO45" i="216"/>
  <c r="CB44" i="216"/>
  <c r="CG43" i="216" s="1"/>
  <c r="BO44" i="216"/>
  <c r="BT43" i="216" s="1"/>
  <c r="AO44" i="216"/>
  <c r="AT43" i="216" s="1"/>
  <c r="CE43" i="216"/>
  <c r="CD43" i="216"/>
  <c r="CC43" i="216"/>
  <c r="CB43" i="216"/>
  <c r="BX43" i="216" s="1"/>
  <c r="BR43" i="216"/>
  <c r="BQ43" i="216"/>
  <c r="BP43" i="216"/>
  <c r="BP47" i="216" s="1"/>
  <c r="BO43" i="216"/>
  <c r="AR43" i="216"/>
  <c r="AQ43" i="216"/>
  <c r="AP43" i="216"/>
  <c r="AP47" i="216" s="1"/>
  <c r="AO43" i="216"/>
  <c r="AK43" i="216" s="1"/>
  <c r="CC42" i="216"/>
  <c r="CB42" i="216"/>
  <c r="CA42" i="216"/>
  <c r="CB47" i="216" s="1"/>
  <c r="BZ42" i="216"/>
  <c r="BX42" i="216"/>
  <c r="BP42" i="216"/>
  <c r="BO42" i="216"/>
  <c r="BN42" i="216"/>
  <c r="BO47" i="216" s="1"/>
  <c r="BM42" i="216"/>
  <c r="AP42" i="216"/>
  <c r="AO42" i="216"/>
  <c r="AN42" i="216"/>
  <c r="AO47" i="216" s="1"/>
  <c r="AM42" i="216"/>
  <c r="AK42" i="216"/>
  <c r="CC41" i="216"/>
  <c r="BP41" i="216"/>
  <c r="BK42" i="216" s="1"/>
  <c r="AP41" i="216"/>
  <c r="AT42" i="216" s="1"/>
  <c r="CC40" i="216"/>
  <c r="CG42" i="216" s="1"/>
  <c r="BP40" i="216"/>
  <c r="BT42" i="216" s="1"/>
  <c r="AP40" i="216"/>
  <c r="CB38" i="216"/>
  <c r="BP38" i="216"/>
  <c r="BO38" i="216"/>
  <c r="AP38" i="216"/>
  <c r="AO38" i="216"/>
  <c r="CB32" i="216"/>
  <c r="AO32" i="216"/>
  <c r="CB31" i="216"/>
  <c r="AO31" i="216"/>
  <c r="AT30" i="216" s="1"/>
  <c r="CG30" i="216"/>
  <c r="CE30" i="216"/>
  <c r="CD30" i="216"/>
  <c r="CC30" i="216"/>
  <c r="CC34" i="216" s="1"/>
  <c r="CB30" i="216"/>
  <c r="BX30" i="216"/>
  <c r="AR30" i="216"/>
  <c r="AQ30" i="216"/>
  <c r="AP34" i="216" s="1"/>
  <c r="AP30" i="216"/>
  <c r="AO30" i="216"/>
  <c r="AK30" i="216"/>
  <c r="CC29" i="216"/>
  <c r="CB29" i="216"/>
  <c r="CA29" i="216"/>
  <c r="CB34" i="216" s="1"/>
  <c r="BZ29" i="216"/>
  <c r="AP29" i="216"/>
  <c r="AO34" i="216" s="1"/>
  <c r="AO29" i="216"/>
  <c r="AO25" i="216" s="1"/>
  <c r="AN29" i="216"/>
  <c r="AM29" i="216"/>
  <c r="AK29" i="216"/>
  <c r="CC28" i="216"/>
  <c r="CG29" i="216" s="1"/>
  <c r="AP28" i="216"/>
  <c r="CC27" i="216"/>
  <c r="AP27" i="216"/>
  <c r="AT29" i="216" s="1"/>
  <c r="CC25" i="216"/>
  <c r="CC22" i="216"/>
  <c r="CB22" i="216"/>
  <c r="CB23" i="216" s="1"/>
  <c r="CC21" i="216"/>
  <c r="CC23" i="216" s="1"/>
  <c r="CA19" i="216"/>
  <c r="CB21" i="216" s="1"/>
  <c r="CE18" i="216"/>
  <c r="CG17" i="216" s="1"/>
  <c r="CD18" i="216"/>
  <c r="CC18" i="216"/>
  <c r="CA18" i="216"/>
  <c r="CB18" i="216" s="1"/>
  <c r="CH17" i="216"/>
  <c r="CE17" i="216"/>
  <c r="CD17" i="216"/>
  <c r="CC17" i="216"/>
  <c r="CA17" i="216"/>
  <c r="CB17" i="216" s="1"/>
  <c r="BW17" i="216"/>
  <c r="CH16" i="216"/>
  <c r="CD16" i="216"/>
  <c r="CG16" i="216" s="1"/>
  <c r="CA16" i="216"/>
  <c r="BZ16" i="216"/>
  <c r="BW16" i="216"/>
  <c r="CD15" i="216"/>
  <c r="BX16" i="216" s="1"/>
  <c r="CB15" i="216"/>
  <c r="CB16" i="216" s="1"/>
  <c r="CA15" i="216"/>
  <c r="BZ15" i="216"/>
  <c r="CD14" i="216"/>
  <c r="CC14" i="216" s="1"/>
  <c r="CC12" i="216"/>
  <c r="CB12" i="216"/>
  <c r="CC11" i="216"/>
  <c r="CB11" i="216"/>
  <c r="CI10" i="216" s="1"/>
  <c r="CC73" i="215"/>
  <c r="CB71" i="215"/>
  <c r="BO71" i="215"/>
  <c r="AO71" i="215"/>
  <c r="CB70" i="215"/>
  <c r="BX69" i="215" s="1"/>
  <c r="BO70" i="215"/>
  <c r="AO70" i="215"/>
  <c r="AK69" i="215" s="1"/>
  <c r="CG69" i="215"/>
  <c r="CE69" i="215"/>
  <c r="CD69" i="215"/>
  <c r="CC69" i="215"/>
  <c r="CB69" i="215"/>
  <c r="BT69" i="215"/>
  <c r="BR69" i="215"/>
  <c r="BQ69" i="215"/>
  <c r="BP69" i="215"/>
  <c r="BP73" i="215" s="1"/>
  <c r="BO69" i="215"/>
  <c r="BP64" i="215" s="1"/>
  <c r="AT69" i="215"/>
  <c r="AR69" i="215"/>
  <c r="AQ69" i="215"/>
  <c r="AP69" i="215"/>
  <c r="AP73" i="215" s="1"/>
  <c r="AO69" i="215"/>
  <c r="CG68" i="215"/>
  <c r="CC68" i="215"/>
  <c r="CB68" i="215"/>
  <c r="CA68" i="215"/>
  <c r="CB73" i="215" s="1"/>
  <c r="BZ68" i="215"/>
  <c r="BT68" i="215"/>
  <c r="BP68" i="215"/>
  <c r="BO68" i="215"/>
  <c r="BN68" i="215"/>
  <c r="BO64" i="215" s="1"/>
  <c r="BM68" i="215"/>
  <c r="AT68" i="215"/>
  <c r="AP68" i="215"/>
  <c r="AO68" i="215"/>
  <c r="AN68" i="215"/>
  <c r="AO73" i="215" s="1"/>
  <c r="AM68" i="215"/>
  <c r="AK68" i="215" s="1"/>
  <c r="CC67" i="215"/>
  <c r="BX68" i="215" s="1"/>
  <c r="BP67" i="215"/>
  <c r="BK68" i="215" s="1"/>
  <c r="AP67" i="215"/>
  <c r="CC66" i="215"/>
  <c r="BP66" i="215"/>
  <c r="AP66" i="215"/>
  <c r="CC64" i="215"/>
  <c r="CB64" i="215"/>
  <c r="AP64" i="215"/>
  <c r="P61" i="215"/>
  <c r="O61" i="215"/>
  <c r="AB58" i="215"/>
  <c r="O58" i="215"/>
  <c r="N58" i="215"/>
  <c r="O60" i="215" s="1"/>
  <c r="AB57" i="215"/>
  <c r="R57" i="215"/>
  <c r="R56" i="215" s="1"/>
  <c r="Q57" i="215"/>
  <c r="P57" i="215"/>
  <c r="P56" i="215" s="1"/>
  <c r="N57" i="215"/>
  <c r="O57" i="215" s="1"/>
  <c r="AE56" i="215"/>
  <c r="AD56" i="215"/>
  <c r="AC56" i="215"/>
  <c r="AC60" i="215" s="1"/>
  <c r="AB56" i="215"/>
  <c r="X56" i="215" s="1"/>
  <c r="U56" i="215"/>
  <c r="Q56" i="215"/>
  <c r="N56" i="215"/>
  <c r="P51" i="215" s="1"/>
  <c r="J56" i="215"/>
  <c r="AG55" i="215"/>
  <c r="AC55" i="215"/>
  <c r="AB55" i="215"/>
  <c r="AG56" i="215" s="1"/>
  <c r="AA55" i="215"/>
  <c r="AB60" i="215" s="1"/>
  <c r="Z55" i="215"/>
  <c r="AB51" i="215" s="1"/>
  <c r="U55" i="215"/>
  <c r="D50" i="215" s="1"/>
  <c r="Q55" i="215"/>
  <c r="T55" i="215" s="1"/>
  <c r="P55" i="215"/>
  <c r="M55" i="215"/>
  <c r="K55" i="215"/>
  <c r="J55" i="215"/>
  <c r="AC54" i="215"/>
  <c r="X55" i="215" s="1"/>
  <c r="Q54" i="215"/>
  <c r="P54" i="215" s="1"/>
  <c r="O54" i="215"/>
  <c r="T56" i="215" s="1"/>
  <c r="N54" i="215"/>
  <c r="N55" i="215" s="1"/>
  <c r="M54" i="215"/>
  <c r="AC53" i="215"/>
  <c r="Q53" i="215"/>
  <c r="P53" i="215" s="1"/>
  <c r="AC51" i="215"/>
  <c r="O51" i="215"/>
  <c r="P50" i="215"/>
  <c r="O50" i="215"/>
  <c r="BO47" i="215"/>
  <c r="CD45" i="215"/>
  <c r="CB45" i="215"/>
  <c r="BO45" i="215"/>
  <c r="AO45" i="215"/>
  <c r="AO47" i="215" s="1"/>
  <c r="CB44" i="215"/>
  <c r="CG43" i="215" s="1"/>
  <c r="BO44" i="215"/>
  <c r="AO44" i="215"/>
  <c r="AT43" i="215" s="1"/>
  <c r="CE43" i="215"/>
  <c r="CD43" i="215"/>
  <c r="CC38" i="215" s="1"/>
  <c r="CC43" i="215"/>
  <c r="CC47" i="215" s="1"/>
  <c r="CB43" i="215"/>
  <c r="BX43" i="215" s="1"/>
  <c r="BR43" i="215"/>
  <c r="BQ43" i="215"/>
  <c r="BP43" i="215"/>
  <c r="BP47" i="215" s="1"/>
  <c r="BO43" i="215"/>
  <c r="BK43" i="215"/>
  <c r="AR43" i="215"/>
  <c r="AQ43" i="215"/>
  <c r="AP38" i="215" s="1"/>
  <c r="AP43" i="215"/>
  <c r="AP47" i="215" s="1"/>
  <c r="AO43" i="215"/>
  <c r="AK43" i="215" s="1"/>
  <c r="CC42" i="215"/>
  <c r="CB42" i="215"/>
  <c r="CB38" i="215" s="1"/>
  <c r="CA42" i="215"/>
  <c r="CB47" i="215" s="1"/>
  <c r="BZ42" i="215"/>
  <c r="BP42" i="215"/>
  <c r="BO42" i="215"/>
  <c r="BT43" i="215" s="1"/>
  <c r="BN42" i="215"/>
  <c r="BM42" i="215"/>
  <c r="BK42" i="215" s="1"/>
  <c r="AP42" i="215"/>
  <c r="AO42" i="215"/>
  <c r="AN42" i="215"/>
  <c r="AM42" i="215"/>
  <c r="CC41" i="215"/>
  <c r="BP41" i="215"/>
  <c r="AP41" i="215"/>
  <c r="AT42" i="215" s="1"/>
  <c r="CC40" i="215"/>
  <c r="CG42" i="215" s="1"/>
  <c r="BP40" i="215"/>
  <c r="BT42" i="215" s="1"/>
  <c r="AP40" i="215"/>
  <c r="BP38" i="215"/>
  <c r="AO38" i="215"/>
  <c r="AP34" i="215"/>
  <c r="CB32" i="215"/>
  <c r="AO32" i="215"/>
  <c r="CB31" i="215"/>
  <c r="CG30" i="215" s="1"/>
  <c r="AO31" i="215"/>
  <c r="CE30" i="215"/>
  <c r="CD30" i="215"/>
  <c r="CC25" i="215" s="1"/>
  <c r="CC30" i="215"/>
  <c r="CC34" i="215" s="1"/>
  <c r="CB30" i="215"/>
  <c r="BX30" i="215" s="1"/>
  <c r="AT30" i="215"/>
  <c r="AR30" i="215"/>
  <c r="AQ30" i="215"/>
  <c r="AP30" i="215"/>
  <c r="AO30" i="215"/>
  <c r="AK30" i="215" s="1"/>
  <c r="CC29" i="215"/>
  <c r="CB29" i="215"/>
  <c r="CA29" i="215"/>
  <c r="CB34" i="215" s="1"/>
  <c r="BZ29" i="215"/>
  <c r="AT29" i="215"/>
  <c r="AP29" i="215"/>
  <c r="AO34" i="215" s="1"/>
  <c r="AO29" i="215"/>
  <c r="AN29" i="215"/>
  <c r="AM29" i="215"/>
  <c r="AK29" i="215" s="1"/>
  <c r="CC28" i="215"/>
  <c r="CG29" i="215" s="1"/>
  <c r="AP28" i="215"/>
  <c r="CC27" i="215"/>
  <c r="AP27" i="215"/>
  <c r="AP25" i="215"/>
  <c r="AO25" i="215"/>
  <c r="CA19" i="215"/>
  <c r="CB21" i="215" s="1"/>
  <c r="CE18" i="215"/>
  <c r="CD18" i="215"/>
  <c r="CC18" i="215"/>
  <c r="CC21" i="215" s="1"/>
  <c r="CA18" i="215"/>
  <c r="CG17" i="215"/>
  <c r="CA17" i="215"/>
  <c r="CG16" i="215"/>
  <c r="CD16" i="215"/>
  <c r="CC16" i="215" s="1"/>
  <c r="CD15" i="215"/>
  <c r="CB15" i="215"/>
  <c r="CA15" i="215"/>
  <c r="BZ15" i="215"/>
  <c r="CD14" i="215"/>
  <c r="CB11" i="215"/>
  <c r="CB73" i="214"/>
  <c r="BP73" i="214"/>
  <c r="CB71" i="214"/>
  <c r="BO71" i="214"/>
  <c r="AO71" i="214"/>
  <c r="CB70" i="214"/>
  <c r="CG69" i="214" s="1"/>
  <c r="BO70" i="214"/>
  <c r="BT69" i="214" s="1"/>
  <c r="AO70" i="214"/>
  <c r="CE69" i="214"/>
  <c r="CD69" i="214"/>
  <c r="CC64" i="214" s="1"/>
  <c r="CC69" i="214"/>
  <c r="CC73" i="214" s="1"/>
  <c r="CB69" i="214"/>
  <c r="BX69" i="214"/>
  <c r="BR69" i="214"/>
  <c r="BQ69" i="214"/>
  <c r="BP69" i="214"/>
  <c r="BO69" i="214"/>
  <c r="BP64" i="214" s="1"/>
  <c r="AR69" i="214"/>
  <c r="AT69" i="214" s="1"/>
  <c r="AQ69" i="214"/>
  <c r="AP64" i="214" s="1"/>
  <c r="AP69" i="214"/>
  <c r="AP73" i="214" s="1"/>
  <c r="AO69" i="214"/>
  <c r="AK69" i="214"/>
  <c r="CC68" i="214"/>
  <c r="CB68" i="214"/>
  <c r="CA68" i="214"/>
  <c r="BZ68" i="214"/>
  <c r="BP68" i="214"/>
  <c r="BO68" i="214"/>
  <c r="BN68" i="214"/>
  <c r="BO73" i="214" s="1"/>
  <c r="BM68" i="214"/>
  <c r="BO64" i="214" s="1"/>
  <c r="AP68" i="214"/>
  <c r="AO68" i="214"/>
  <c r="AN68" i="214"/>
  <c r="AO73" i="214" s="1"/>
  <c r="AM68" i="214"/>
  <c r="AO64" i="214" s="1"/>
  <c r="CC67" i="214"/>
  <c r="BX68" i="214" s="1"/>
  <c r="BP67" i="214"/>
  <c r="BK68" i="214" s="1"/>
  <c r="AP67" i="214"/>
  <c r="AK68" i="214" s="1"/>
  <c r="CC66" i="214"/>
  <c r="CG68" i="214" s="1"/>
  <c r="BP66" i="214"/>
  <c r="BT68" i="214" s="1"/>
  <c r="AP66" i="214"/>
  <c r="AT68" i="214" s="1"/>
  <c r="CB64" i="214"/>
  <c r="P61" i="214"/>
  <c r="O61" i="214"/>
  <c r="AB58" i="214"/>
  <c r="O58" i="214"/>
  <c r="N58" i="214"/>
  <c r="AB57" i="214"/>
  <c r="R57" i="214"/>
  <c r="P60" i="214" s="1"/>
  <c r="Q57" i="214"/>
  <c r="P57" i="214"/>
  <c r="O57" i="214"/>
  <c r="N57" i="214"/>
  <c r="T56" i="214" s="1"/>
  <c r="AG56" i="214"/>
  <c r="AE56" i="214"/>
  <c r="AD56" i="214"/>
  <c r="AC60" i="214" s="1"/>
  <c r="AC56" i="214"/>
  <c r="AB56" i="214"/>
  <c r="X56" i="214" s="1"/>
  <c r="U56" i="214"/>
  <c r="Q56" i="214"/>
  <c r="P56" i="214"/>
  <c r="O56" i="214"/>
  <c r="N56" i="214"/>
  <c r="K56" i="214" s="1"/>
  <c r="J56" i="214"/>
  <c r="AC55" i="214"/>
  <c r="AB60" i="214" s="1"/>
  <c r="AB55" i="214"/>
  <c r="AA55" i="214"/>
  <c r="Z55" i="214"/>
  <c r="AB51" i="214" s="1"/>
  <c r="U55" i="214"/>
  <c r="T55" i="214"/>
  <c r="Q55" i="214"/>
  <c r="P55" i="214" s="1"/>
  <c r="O55" i="214"/>
  <c r="J55" i="214"/>
  <c r="AC54" i="214"/>
  <c r="X55" i="214" s="1"/>
  <c r="Q54" i="214"/>
  <c r="P54" i="214" s="1"/>
  <c r="O54" i="214"/>
  <c r="N54" i="214"/>
  <c r="O60" i="214" s="1"/>
  <c r="M54" i="214"/>
  <c r="M55" i="214" s="1"/>
  <c r="AC53" i="214"/>
  <c r="AG55" i="214" s="1"/>
  <c r="Q53" i="214"/>
  <c r="P51" i="214" s="1"/>
  <c r="P53" i="214"/>
  <c r="AC51" i="214"/>
  <c r="P50" i="214"/>
  <c r="O50" i="214"/>
  <c r="D50" i="214" s="1"/>
  <c r="CD45" i="214"/>
  <c r="CB45" i="214"/>
  <c r="BO45" i="214"/>
  <c r="AO45" i="214"/>
  <c r="CB44" i="214"/>
  <c r="CG43" i="214" s="1"/>
  <c r="BO44" i="214"/>
  <c r="BT43" i="214" s="1"/>
  <c r="AO44" i="214"/>
  <c r="AT43" i="214" s="1"/>
  <c r="CE43" i="214"/>
  <c r="CD43" i="214"/>
  <c r="CC43" i="214"/>
  <c r="CC47" i="214" s="1"/>
  <c r="CB43" i="214"/>
  <c r="BR43" i="214"/>
  <c r="BQ43" i="214"/>
  <c r="BP43" i="214"/>
  <c r="BP47" i="214" s="1"/>
  <c r="BO43" i="214"/>
  <c r="BK43" i="214" s="1"/>
  <c r="AR43" i="214"/>
  <c r="AQ43" i="214"/>
  <c r="AP43" i="214"/>
  <c r="AP47" i="214" s="1"/>
  <c r="AO43" i="214"/>
  <c r="CC42" i="214"/>
  <c r="CB42" i="214"/>
  <c r="CA42" i="214"/>
  <c r="CB47" i="214" s="1"/>
  <c r="BZ42" i="214"/>
  <c r="BX42" i="214" s="1"/>
  <c r="BP42" i="214"/>
  <c r="BO42" i="214"/>
  <c r="BN42" i="214"/>
  <c r="BO47" i="214" s="1"/>
  <c r="BM42" i="214"/>
  <c r="AT42" i="214"/>
  <c r="AP42" i="214"/>
  <c r="AO42" i="214"/>
  <c r="AN42" i="214"/>
  <c r="AO47" i="214" s="1"/>
  <c r="AM42" i="214"/>
  <c r="AK42" i="214" s="1"/>
  <c r="CC41" i="214"/>
  <c r="BP41" i="214"/>
  <c r="BT42" i="214" s="1"/>
  <c r="AP41" i="214"/>
  <c r="CC40" i="214"/>
  <c r="CG42" i="214" s="1"/>
  <c r="BP40" i="214"/>
  <c r="AP40" i="214"/>
  <c r="BO38" i="214"/>
  <c r="AP38" i="214"/>
  <c r="CB32" i="214"/>
  <c r="AO32" i="214"/>
  <c r="CB31" i="214"/>
  <c r="CG30" i="214" s="1"/>
  <c r="AO31" i="214"/>
  <c r="CE30" i="214"/>
  <c r="CD30" i="214"/>
  <c r="CC25" i="214" s="1"/>
  <c r="CC30" i="214"/>
  <c r="CC34" i="214" s="1"/>
  <c r="CB30" i="214"/>
  <c r="BX30" i="214"/>
  <c r="AR30" i="214"/>
  <c r="AP34" i="214" s="1"/>
  <c r="AQ30" i="214"/>
  <c r="AP30" i="214"/>
  <c r="AO30" i="214"/>
  <c r="AP25" i="214" s="1"/>
  <c r="CC29" i="214"/>
  <c r="CB29" i="214"/>
  <c r="CA29" i="214"/>
  <c r="CB34" i="214" s="1"/>
  <c r="BZ29" i="214"/>
  <c r="BX29" i="214"/>
  <c r="AP29" i="214"/>
  <c r="AO34" i="214" s="1"/>
  <c r="AO29" i="214"/>
  <c r="AN29" i="214"/>
  <c r="AM29" i="214"/>
  <c r="CC28" i="214"/>
  <c r="AP28" i="214"/>
  <c r="AK29" i="214" s="1"/>
  <c r="CC27" i="214"/>
  <c r="CG29" i="214" s="1"/>
  <c r="AP27" i="214"/>
  <c r="AT29" i="214" s="1"/>
  <c r="CB25" i="214"/>
  <c r="AO25" i="214"/>
  <c r="CC22" i="214"/>
  <c r="CB21" i="214"/>
  <c r="CB19" i="214"/>
  <c r="CA19" i="214"/>
  <c r="CE18" i="214"/>
  <c r="CD18" i="214"/>
  <c r="CD17" i="214" s="1"/>
  <c r="CC18" i="214"/>
  <c r="CC21" i="214" s="1"/>
  <c r="CB18" i="214"/>
  <c r="CA18" i="214"/>
  <c r="CC17" i="214"/>
  <c r="CB17" i="214"/>
  <c r="CA17" i="214"/>
  <c r="BX17" i="214" s="1"/>
  <c r="CH16" i="214"/>
  <c r="CG16" i="214"/>
  <c r="CD16" i="214"/>
  <c r="CC16" i="214"/>
  <c r="BX16" i="214"/>
  <c r="CD15" i="214"/>
  <c r="CB15" i="214"/>
  <c r="CG17" i="214" s="1"/>
  <c r="CA15" i="214"/>
  <c r="CA16" i="214" s="1"/>
  <c r="BZ15" i="214"/>
  <c r="CD14" i="214"/>
  <c r="CC12" i="214" s="1"/>
  <c r="CC14" i="214"/>
  <c r="CC11" i="214"/>
  <c r="BO73" i="213"/>
  <c r="CA71" i="213"/>
  <c r="CB71" i="213" s="1"/>
  <c r="BX69" i="213" s="1"/>
  <c r="BO71" i="213"/>
  <c r="AO71" i="213"/>
  <c r="CE70" i="213"/>
  <c r="CE69" i="213" s="1"/>
  <c r="CD70" i="213"/>
  <c r="CD69" i="213" s="1"/>
  <c r="CC70" i="213"/>
  <c r="CC69" i="213" s="1"/>
  <c r="CC73" i="213" s="1"/>
  <c r="CB70" i="213"/>
  <c r="CG69" i="213" s="1"/>
  <c r="CA70" i="213"/>
  <c r="BO70" i="213"/>
  <c r="BT69" i="213" s="1"/>
  <c r="AO70" i="213"/>
  <c r="AT69" i="213" s="1"/>
  <c r="CB69" i="213"/>
  <c r="CA69" i="213"/>
  <c r="BR69" i="213"/>
  <c r="BQ69" i="213"/>
  <c r="BP64" i="213" s="1"/>
  <c r="BP69" i="213"/>
  <c r="BP73" i="213" s="1"/>
  <c r="BO69" i="213"/>
  <c r="BK69" i="213" s="1"/>
  <c r="AR69" i="213"/>
  <c r="AQ69" i="213"/>
  <c r="AP69" i="213"/>
  <c r="AP73" i="213" s="1"/>
  <c r="AO69" i="213"/>
  <c r="AK69" i="213"/>
  <c r="CD68" i="213"/>
  <c r="CC68" i="213" s="1"/>
  <c r="CA68" i="213"/>
  <c r="BP68" i="213"/>
  <c r="BO68" i="213"/>
  <c r="BN68" i="213"/>
  <c r="BM68" i="213"/>
  <c r="BO64" i="213" s="1"/>
  <c r="AP68" i="213"/>
  <c r="AO68" i="213"/>
  <c r="AN68" i="213"/>
  <c r="AO73" i="213" s="1"/>
  <c r="AM68" i="213"/>
  <c r="CD67" i="213"/>
  <c r="CC67" i="213" s="1"/>
  <c r="BX68" i="213" s="1"/>
  <c r="CB67" i="213"/>
  <c r="CB68" i="213" s="1"/>
  <c r="CA67" i="213"/>
  <c r="BZ67" i="213"/>
  <c r="BZ68" i="213" s="1"/>
  <c r="CB64" i="213" s="1"/>
  <c r="BP67" i="213"/>
  <c r="BK68" i="213" s="1"/>
  <c r="AP67" i="213"/>
  <c r="AT68" i="213" s="1"/>
  <c r="CD66" i="213"/>
  <c r="CC66" i="213" s="1"/>
  <c r="CG68" i="213" s="1"/>
  <c r="BP66" i="213"/>
  <c r="BT68" i="213" s="1"/>
  <c r="AP66" i="213"/>
  <c r="AP64" i="213" s="1"/>
  <c r="AO64" i="213"/>
  <c r="AB60" i="213"/>
  <c r="P60" i="213"/>
  <c r="AB58" i="213"/>
  <c r="O58" i="213"/>
  <c r="N58" i="213"/>
  <c r="AB57" i="213"/>
  <c r="R57" i="213"/>
  <c r="Q57" i="213"/>
  <c r="P57" i="213"/>
  <c r="O57" i="213"/>
  <c r="T56" i="213" s="1"/>
  <c r="N57" i="213"/>
  <c r="AG56" i="213"/>
  <c r="AE56" i="213"/>
  <c r="AD56" i="213"/>
  <c r="AC51" i="213" s="1"/>
  <c r="AC56" i="213"/>
  <c r="AC60" i="213" s="1"/>
  <c r="AB56" i="213"/>
  <c r="X56" i="213" s="1"/>
  <c r="R56" i="213"/>
  <c r="Q56" i="213"/>
  <c r="P56" i="213"/>
  <c r="O56" i="213"/>
  <c r="K56" i="213" s="1"/>
  <c r="N56" i="213"/>
  <c r="AG55" i="213"/>
  <c r="AC55" i="213"/>
  <c r="AB55" i="213"/>
  <c r="AA55" i="213"/>
  <c r="Z55" i="213"/>
  <c r="Q55" i="213"/>
  <c r="P55" i="213" s="1"/>
  <c r="O55" i="213"/>
  <c r="M55" i="213"/>
  <c r="AC54" i="213"/>
  <c r="X55" i="213" s="1"/>
  <c r="Q54" i="213"/>
  <c r="P54" i="213" s="1"/>
  <c r="K55" i="213" s="1"/>
  <c r="O54" i="213"/>
  <c r="N54" i="213"/>
  <c r="N55" i="213" s="1"/>
  <c r="O60" i="213" s="1"/>
  <c r="M54" i="213"/>
  <c r="AC53" i="213"/>
  <c r="Q53" i="213"/>
  <c r="P53" i="213"/>
  <c r="AB51" i="213"/>
  <c r="CA45" i="213"/>
  <c r="CB45" i="213" s="1"/>
  <c r="BO45" i="213"/>
  <c r="AO45" i="213"/>
  <c r="AO47" i="213" s="1"/>
  <c r="CE44" i="213"/>
  <c r="CE43" i="213" s="1"/>
  <c r="CG43" i="213" s="1"/>
  <c r="CD44" i="213"/>
  <c r="CC44" i="213"/>
  <c r="CC43" i="213" s="1"/>
  <c r="CC47" i="213" s="1"/>
  <c r="CB44" i="213"/>
  <c r="CA44" i="213"/>
  <c r="BO44" i="213"/>
  <c r="AO44" i="213"/>
  <c r="CD43" i="213"/>
  <c r="CC38" i="213" s="1"/>
  <c r="CB43" i="213"/>
  <c r="CA43" i="213"/>
  <c r="BR43" i="213"/>
  <c r="BQ43" i="213"/>
  <c r="BP43" i="213"/>
  <c r="BP47" i="213" s="1"/>
  <c r="BO43" i="213"/>
  <c r="BK43" i="213"/>
  <c r="AR43" i="213"/>
  <c r="AT43" i="213" s="1"/>
  <c r="AQ43" i="213"/>
  <c r="AP43" i="213"/>
  <c r="AP47" i="213" s="1"/>
  <c r="AO43" i="213"/>
  <c r="AK43" i="213" s="1"/>
  <c r="CD42" i="213"/>
  <c r="CC42" i="213" s="1"/>
  <c r="BT42" i="213"/>
  <c r="BP42" i="213"/>
  <c r="BO42" i="213"/>
  <c r="BT43" i="213" s="1"/>
  <c r="BN42" i="213"/>
  <c r="BO47" i="213" s="1"/>
  <c r="BM42" i="213"/>
  <c r="AP42" i="213"/>
  <c r="AO42" i="213"/>
  <c r="AN42" i="213"/>
  <c r="AM42" i="213"/>
  <c r="AO38" i="213" s="1"/>
  <c r="CD41" i="213"/>
  <c r="CC41" i="213" s="1"/>
  <c r="CB41" i="213"/>
  <c r="CB42" i="213" s="1"/>
  <c r="CA41" i="213"/>
  <c r="CA42" i="213" s="1"/>
  <c r="BZ41" i="213"/>
  <c r="BZ42" i="213" s="1"/>
  <c r="CB38" i="213" s="1"/>
  <c r="BP41" i="213"/>
  <c r="BK42" i="213" s="1"/>
  <c r="AP41" i="213"/>
  <c r="AK42" i="213" s="1"/>
  <c r="CD40" i="213"/>
  <c r="CC40" i="213"/>
  <c r="BP40" i="213"/>
  <c r="AP40" i="213"/>
  <c r="AT42" i="213" s="1"/>
  <c r="BP38" i="213"/>
  <c r="BO38" i="213"/>
  <c r="AP38" i="213"/>
  <c r="CA32" i="213"/>
  <c r="CB32" i="213" s="1"/>
  <c r="BX30" i="213" s="1"/>
  <c r="AO32" i="213"/>
  <c r="CE31" i="213"/>
  <c r="CE30" i="213" s="1"/>
  <c r="CD31" i="213"/>
  <c r="CC31" i="213"/>
  <c r="CC30" i="213" s="1"/>
  <c r="CB31" i="213"/>
  <c r="CA31" i="213"/>
  <c r="AO31" i="213"/>
  <c r="AT30" i="213" s="1"/>
  <c r="CD30" i="213"/>
  <c r="CB30" i="213"/>
  <c r="CA30" i="213"/>
  <c r="AR30" i="213"/>
  <c r="AQ30" i="213"/>
  <c r="AP25" i="213" s="1"/>
  <c r="AP30" i="213"/>
  <c r="AP34" i="213" s="1"/>
  <c r="AO30" i="213"/>
  <c r="AK30" i="213" s="1"/>
  <c r="CD29" i="213"/>
  <c r="CC29" i="213" s="1"/>
  <c r="AP29" i="213"/>
  <c r="AT29" i="213" s="1"/>
  <c r="AO29" i="213"/>
  <c r="AN29" i="213"/>
  <c r="AO34" i="213" s="1"/>
  <c r="AM29" i="213"/>
  <c r="AO25" i="213" s="1"/>
  <c r="CD28" i="213"/>
  <c r="CC28" i="213" s="1"/>
  <c r="BX29" i="213" s="1"/>
  <c r="CB28" i="213"/>
  <c r="CB29" i="213" s="1"/>
  <c r="CA28" i="213"/>
  <c r="CA29" i="213" s="1"/>
  <c r="BZ28" i="213"/>
  <c r="BZ29" i="213" s="1"/>
  <c r="AP28" i="213"/>
  <c r="AK29" i="213" s="1"/>
  <c r="CD27" i="213"/>
  <c r="CC27" i="213"/>
  <c r="CC25" i="213" s="1"/>
  <c r="AP27" i="213"/>
  <c r="CA19" i="213"/>
  <c r="CB19" i="213" s="1"/>
  <c r="CE18" i="213"/>
  <c r="CE17" i="213" s="1"/>
  <c r="CD18" i="213"/>
  <c r="CD17" i="213" s="1"/>
  <c r="CC12" i="213" s="1"/>
  <c r="CC18" i="213"/>
  <c r="CC17" i="213" s="1"/>
  <c r="CC21" i="213" s="1"/>
  <c r="CA18" i="213"/>
  <c r="CB18" i="213" s="1"/>
  <c r="CB17" i="213"/>
  <c r="CA17" i="213"/>
  <c r="CD16" i="213"/>
  <c r="CC16" i="213"/>
  <c r="CA16" i="213"/>
  <c r="CB21" i="213" s="1"/>
  <c r="CD15" i="213"/>
  <c r="CC15" i="213" s="1"/>
  <c r="CB15" i="213"/>
  <c r="CB16" i="213" s="1"/>
  <c r="CA15" i="213"/>
  <c r="BZ15" i="213"/>
  <c r="BZ16" i="213" s="1"/>
  <c r="CD14" i="213"/>
  <c r="CC14" i="213"/>
  <c r="CG16" i="213" s="1"/>
  <c r="BO73" i="212"/>
  <c r="CA71" i="212"/>
  <c r="CB71" i="212" s="1"/>
  <c r="BO71" i="212"/>
  <c r="AO71" i="212"/>
  <c r="AK69" i="212" s="1"/>
  <c r="CE70" i="212"/>
  <c r="CE69" i="212" s="1"/>
  <c r="CD70" i="212"/>
  <c r="CD69" i="212" s="1"/>
  <c r="CC70" i="212"/>
  <c r="CC69" i="212" s="1"/>
  <c r="CC73" i="212" s="1"/>
  <c r="CA70" i="212"/>
  <c r="CB70" i="212" s="1"/>
  <c r="CG69" i="212" s="1"/>
  <c r="BO70" i="212"/>
  <c r="BK69" i="212" s="1"/>
  <c r="AO70" i="212"/>
  <c r="CB69" i="212"/>
  <c r="CA69" i="212"/>
  <c r="BR69" i="212"/>
  <c r="BQ69" i="212"/>
  <c r="BP73" i="212" s="1"/>
  <c r="BP69" i="212"/>
  <c r="BO69" i="212"/>
  <c r="AR69" i="212"/>
  <c r="AT69" i="212" s="1"/>
  <c r="AQ69" i="212"/>
  <c r="AP69" i="212"/>
  <c r="AP73" i="212" s="1"/>
  <c r="AO69" i="212"/>
  <c r="CD68" i="212"/>
  <c r="CC68" i="212"/>
  <c r="BP68" i="212"/>
  <c r="BO68" i="212"/>
  <c r="BT69" i="212" s="1"/>
  <c r="BN68" i="212"/>
  <c r="BM68" i="212"/>
  <c r="AP68" i="212"/>
  <c r="AO68" i="212"/>
  <c r="AN68" i="212"/>
  <c r="AM68" i="212"/>
  <c r="CD67" i="212"/>
  <c r="CC67" i="212" s="1"/>
  <c r="BX68" i="212" s="1"/>
  <c r="CB67" i="212"/>
  <c r="CB68" i="212" s="1"/>
  <c r="CA67" i="212"/>
  <c r="CA68" i="212" s="1"/>
  <c r="BZ67" i="212"/>
  <c r="BZ68" i="212" s="1"/>
  <c r="BP67" i="212"/>
  <c r="BK68" i="212" s="1"/>
  <c r="AP67" i="212"/>
  <c r="AT68" i="212" s="1"/>
  <c r="CD66" i="212"/>
  <c r="CC66" i="212" s="1"/>
  <c r="CG68" i="212" s="1"/>
  <c r="BP66" i="212"/>
  <c r="AP66" i="212"/>
  <c r="BO64" i="212"/>
  <c r="AP64" i="212"/>
  <c r="AO64" i="212"/>
  <c r="AB58" i="212"/>
  <c r="O58" i="212"/>
  <c r="N58" i="212"/>
  <c r="AB57" i="212"/>
  <c r="AG56" i="212" s="1"/>
  <c r="R57" i="212"/>
  <c r="Q57" i="212"/>
  <c r="P57" i="212"/>
  <c r="N57" i="212"/>
  <c r="O57" i="212" s="1"/>
  <c r="T56" i="212" s="1"/>
  <c r="AE56" i="212"/>
  <c r="AC60" i="212" s="1"/>
  <c r="AD56" i="212"/>
  <c r="AC56" i="212"/>
  <c r="AB56" i="212"/>
  <c r="X56" i="212" s="1"/>
  <c r="R56" i="212"/>
  <c r="Q56" i="212"/>
  <c r="P60" i="212" s="1"/>
  <c r="P56" i="212"/>
  <c r="N56" i="212"/>
  <c r="O56" i="212" s="1"/>
  <c r="AC55" i="212"/>
  <c r="AB60" i="212" s="1"/>
  <c r="AB55" i="212"/>
  <c r="AA55" i="212"/>
  <c r="Z55" i="212"/>
  <c r="X55" i="212"/>
  <c r="Q55" i="212"/>
  <c r="P55" i="212" s="1"/>
  <c r="O55" i="212"/>
  <c r="N55" i="212"/>
  <c r="O60" i="212" s="1"/>
  <c r="M55" i="212"/>
  <c r="O51" i="212" s="1"/>
  <c r="K55" i="212"/>
  <c r="AC54" i="212"/>
  <c r="Q54" i="212"/>
  <c r="P54" i="212"/>
  <c r="O54" i="212"/>
  <c r="N54" i="212"/>
  <c r="M54" i="212"/>
  <c r="AC53" i="212"/>
  <c r="AC51" i="212" s="1"/>
  <c r="Q53" i="212"/>
  <c r="P53" i="212"/>
  <c r="T55" i="212" s="1"/>
  <c r="AB51" i="212"/>
  <c r="AO47" i="212"/>
  <c r="CA45" i="212"/>
  <c r="CB45" i="212" s="1"/>
  <c r="BO45" i="212"/>
  <c r="AO45" i="212"/>
  <c r="CE44" i="212"/>
  <c r="CE43" i="212" s="1"/>
  <c r="CG43" i="212" s="1"/>
  <c r="CD44" i="212"/>
  <c r="CC44" i="212"/>
  <c r="CB44" i="212"/>
  <c r="CA44" i="212"/>
  <c r="BO44" i="212"/>
  <c r="BT43" i="212" s="1"/>
  <c r="AO44" i="212"/>
  <c r="CD43" i="212"/>
  <c r="CC43" i="212"/>
  <c r="CA43" i="212"/>
  <c r="CB43" i="212" s="1"/>
  <c r="BX43" i="212" s="1"/>
  <c r="BR43" i="212"/>
  <c r="BQ43" i="212"/>
  <c r="BP43" i="212"/>
  <c r="BP47" i="212" s="1"/>
  <c r="BO43" i="212"/>
  <c r="BK43" i="212"/>
  <c r="AR43" i="212"/>
  <c r="AT43" i="212" s="1"/>
  <c r="AQ43" i="212"/>
  <c r="AP43" i="212"/>
  <c r="AP47" i="212" s="1"/>
  <c r="AO43" i="212"/>
  <c r="AK43" i="212" s="1"/>
  <c r="CD42" i="212"/>
  <c r="CC42" i="212" s="1"/>
  <c r="CB42" i="212"/>
  <c r="BZ42" i="212"/>
  <c r="BP42" i="212"/>
  <c r="BT42" i="212" s="1"/>
  <c r="BO42" i="212"/>
  <c r="BN42" i="212"/>
  <c r="BO38" i="212" s="1"/>
  <c r="BM42" i="212"/>
  <c r="AP42" i="212"/>
  <c r="AO42" i="212"/>
  <c r="AN42" i="212"/>
  <c r="AM42" i="212"/>
  <c r="AK42" i="212" s="1"/>
  <c r="CD41" i="212"/>
  <c r="CC41" i="212"/>
  <c r="BX42" i="212" s="1"/>
  <c r="CB41" i="212"/>
  <c r="CA41" i="212"/>
  <c r="CA42" i="212" s="1"/>
  <c r="CB47" i="212" s="1"/>
  <c r="BZ41" i="212"/>
  <c r="BP41" i="212"/>
  <c r="BK42" i="212" s="1"/>
  <c r="AP41" i="212"/>
  <c r="CD40" i="212"/>
  <c r="CC40" i="212"/>
  <c r="CG42" i="212" s="1"/>
  <c r="BP40" i="212"/>
  <c r="AP40" i="212"/>
  <c r="AP38" i="212" s="1"/>
  <c r="BP38" i="212"/>
  <c r="CA32" i="212"/>
  <c r="CB32" i="212" s="1"/>
  <c r="AO32" i="212"/>
  <c r="CE31" i="212"/>
  <c r="CE30" i="212" s="1"/>
  <c r="CD31" i="212"/>
  <c r="CC31" i="212"/>
  <c r="CC30" i="212" s="1"/>
  <c r="CB31" i="212"/>
  <c r="CA31" i="212"/>
  <c r="AO31" i="212"/>
  <c r="CD30" i="212"/>
  <c r="CC25" i="212" s="1"/>
  <c r="CB30" i="212"/>
  <c r="BX30" i="212" s="1"/>
  <c r="CA30" i="212"/>
  <c r="AT30" i="212"/>
  <c r="AR30" i="212"/>
  <c r="AQ30" i="212"/>
  <c r="AP25" i="212" s="1"/>
  <c r="AP30" i="212"/>
  <c r="AP34" i="212" s="1"/>
  <c r="AO30" i="212"/>
  <c r="AK30" i="212"/>
  <c r="CD29" i="212"/>
  <c r="CC29" i="212" s="1"/>
  <c r="CB29" i="212"/>
  <c r="AP29" i="212"/>
  <c r="AO34" i="212" s="1"/>
  <c r="AO29" i="212"/>
  <c r="AN29" i="212"/>
  <c r="AM29" i="212"/>
  <c r="CD28" i="212"/>
  <c r="CC28" i="212" s="1"/>
  <c r="CB28" i="212"/>
  <c r="CA28" i="212"/>
  <c r="CA29" i="212" s="1"/>
  <c r="BZ28" i="212"/>
  <c r="BZ29" i="212" s="1"/>
  <c r="CB25" i="212" s="1"/>
  <c r="AP28" i="212"/>
  <c r="AK29" i="212" s="1"/>
  <c r="CD27" i="212"/>
  <c r="CC27" i="212"/>
  <c r="CG29" i="212" s="1"/>
  <c r="AP27" i="212"/>
  <c r="AT29" i="212" s="1"/>
  <c r="AO25" i="212"/>
  <c r="CB19" i="212"/>
  <c r="CE17" i="212"/>
  <c r="CC17" i="212"/>
  <c r="CB18" i="212"/>
  <c r="CD17" i="212"/>
  <c r="CB17" i="212"/>
  <c r="CC16" i="212"/>
  <c r="CC15" i="212"/>
  <c r="CB16" i="212"/>
  <c r="CA16" i="212"/>
  <c r="BZ16" i="212"/>
  <c r="CC14" i="212"/>
  <c r="AO73" i="211"/>
  <c r="CA71" i="211"/>
  <c r="CB71" i="211" s="1"/>
  <c r="BO71" i="211"/>
  <c r="AO71" i="211"/>
  <c r="CE70" i="211"/>
  <c r="CE69" i="211" s="1"/>
  <c r="CG69" i="211" s="1"/>
  <c r="CD70" i="211"/>
  <c r="CC70" i="211"/>
  <c r="CC69" i="211" s="1"/>
  <c r="CC73" i="211" s="1"/>
  <c r="CB70" i="211"/>
  <c r="CA70" i="211"/>
  <c r="BO70" i="211"/>
  <c r="AO70" i="211"/>
  <c r="AT69" i="211" s="1"/>
  <c r="CD69" i="211"/>
  <c r="CA69" i="211"/>
  <c r="CB69" i="211" s="1"/>
  <c r="BT69" i="211"/>
  <c r="BR69" i="211"/>
  <c r="BQ69" i="211"/>
  <c r="BP69" i="211"/>
  <c r="BP73" i="211" s="1"/>
  <c r="BO69" i="211"/>
  <c r="BK69" i="211"/>
  <c r="AR69" i="211"/>
  <c r="AQ69" i="211"/>
  <c r="AP69" i="211"/>
  <c r="AP73" i="211" s="1"/>
  <c r="AO69" i="211"/>
  <c r="AK69" i="211" s="1"/>
  <c r="CD68" i="211"/>
  <c r="CC68" i="211" s="1"/>
  <c r="BT68" i="211"/>
  <c r="BP68" i="211"/>
  <c r="BO68" i="211"/>
  <c r="BN68" i="211"/>
  <c r="BO73" i="211" s="1"/>
  <c r="BM68" i="211"/>
  <c r="BO64" i="211" s="1"/>
  <c r="AP68" i="211"/>
  <c r="AO68" i="211"/>
  <c r="AN68" i="211"/>
  <c r="AM68" i="211"/>
  <c r="CD67" i="211"/>
  <c r="CC67" i="211" s="1"/>
  <c r="CB67" i="211"/>
  <c r="CB68" i="211" s="1"/>
  <c r="CA67" i="211"/>
  <c r="CA68" i="211" s="1"/>
  <c r="BZ67" i="211"/>
  <c r="BZ68" i="211" s="1"/>
  <c r="CB64" i="211" s="1"/>
  <c r="BP67" i="211"/>
  <c r="BK68" i="211" s="1"/>
  <c r="AP67" i="211"/>
  <c r="AK68" i="211" s="1"/>
  <c r="CD66" i="211"/>
  <c r="CC66" i="211"/>
  <c r="BP66" i="211"/>
  <c r="AP66" i="211"/>
  <c r="AT68" i="211" s="1"/>
  <c r="BP64" i="211"/>
  <c r="AP64" i="211"/>
  <c r="AO64" i="211"/>
  <c r="AC60" i="211"/>
  <c r="AB58" i="211"/>
  <c r="O58" i="211"/>
  <c r="N58" i="211"/>
  <c r="AB57" i="211"/>
  <c r="AG56" i="211" s="1"/>
  <c r="R57" i="211"/>
  <c r="Q57" i="211"/>
  <c r="Q56" i="211" s="1"/>
  <c r="P57" i="211"/>
  <c r="N57" i="211"/>
  <c r="O57" i="211" s="1"/>
  <c r="T56" i="211" s="1"/>
  <c r="AE56" i="211"/>
  <c r="AD56" i="211"/>
  <c r="AC56" i="211"/>
  <c r="AB56" i="211"/>
  <c r="X56" i="211" s="1"/>
  <c r="R56" i="211"/>
  <c r="P56" i="211"/>
  <c r="N56" i="211"/>
  <c r="O56" i="211" s="1"/>
  <c r="AC55" i="211"/>
  <c r="AB55" i="211"/>
  <c r="AA55" i="211"/>
  <c r="AB60" i="211" s="1"/>
  <c r="Z55" i="211"/>
  <c r="X55" i="211"/>
  <c r="Q55" i="211"/>
  <c r="P55" i="211"/>
  <c r="O55" i="211"/>
  <c r="M55" i="211"/>
  <c r="AC54" i="211"/>
  <c r="Q54" i="211"/>
  <c r="P54" i="211"/>
  <c r="K55" i="211" s="1"/>
  <c r="O54" i="211"/>
  <c r="N54" i="211"/>
  <c r="N55" i="211" s="1"/>
  <c r="O60" i="211" s="1"/>
  <c r="M54" i="211"/>
  <c r="AC53" i="211"/>
  <c r="AG55" i="211" s="1"/>
  <c r="Q53" i="211"/>
  <c r="P53" i="211" s="1"/>
  <c r="T55" i="211" s="1"/>
  <c r="AC51" i="211"/>
  <c r="AB51" i="211"/>
  <c r="BO47" i="211"/>
  <c r="CB45" i="211"/>
  <c r="CA45" i="211"/>
  <c r="BO45" i="211"/>
  <c r="AO45" i="211"/>
  <c r="AO47" i="211" s="1"/>
  <c r="CE44" i="211"/>
  <c r="CD44" i="211"/>
  <c r="CC44" i="211"/>
  <c r="CB44" i="211"/>
  <c r="CA44" i="211"/>
  <c r="BO44" i="211"/>
  <c r="BK43" i="211" s="1"/>
  <c r="AO44" i="211"/>
  <c r="CE43" i="211"/>
  <c r="CG43" i="211" s="1"/>
  <c r="CD43" i="211"/>
  <c r="CC43" i="211"/>
  <c r="CC47" i="211" s="1"/>
  <c r="CB43" i="211"/>
  <c r="BX43" i="211" s="1"/>
  <c r="CA43" i="211"/>
  <c r="BR43" i="211"/>
  <c r="BQ43" i="211"/>
  <c r="BP43" i="211"/>
  <c r="BP47" i="211" s="1"/>
  <c r="BO43" i="211"/>
  <c r="AR43" i="211"/>
  <c r="AQ43" i="211"/>
  <c r="AP38" i="211" s="1"/>
  <c r="AP43" i="211"/>
  <c r="AP47" i="211" s="1"/>
  <c r="AO43" i="211"/>
  <c r="CD42" i="211"/>
  <c r="CC42" i="211" s="1"/>
  <c r="CB42" i="211"/>
  <c r="CB38" i="211" s="1"/>
  <c r="CA42" i="211"/>
  <c r="BZ42" i="211"/>
  <c r="BX42" i="211"/>
  <c r="BP42" i="211"/>
  <c r="BT42" i="211" s="1"/>
  <c r="BO42" i="211"/>
  <c r="BN42" i="211"/>
  <c r="BM42" i="211"/>
  <c r="AP42" i="211"/>
  <c r="AO42" i="211"/>
  <c r="AT43" i="211" s="1"/>
  <c r="AN42" i="211"/>
  <c r="AM42" i="211"/>
  <c r="AO38" i="211" s="1"/>
  <c r="AK42" i="211"/>
  <c r="CD41" i="211"/>
  <c r="CC41" i="211"/>
  <c r="CB41" i="211"/>
  <c r="CA41" i="211"/>
  <c r="BZ41" i="211"/>
  <c r="BP41" i="211"/>
  <c r="BK42" i="211" s="1"/>
  <c r="AP41" i="211"/>
  <c r="CD40" i="211"/>
  <c r="CC40" i="211"/>
  <c r="CC38" i="211" s="1"/>
  <c r="BP40" i="211"/>
  <c r="AP40" i="211"/>
  <c r="AT42" i="211" s="1"/>
  <c r="BP38" i="211"/>
  <c r="BO38" i="211"/>
  <c r="AO34" i="211"/>
  <c r="CA32" i="211"/>
  <c r="CB32" i="211" s="1"/>
  <c r="AO32" i="211"/>
  <c r="AK30" i="211" s="1"/>
  <c r="CE31" i="211"/>
  <c r="CE30" i="211" s="1"/>
  <c r="CD31" i="211"/>
  <c r="CC31" i="211"/>
  <c r="CC30" i="211" s="1"/>
  <c r="CC34" i="211" s="1"/>
  <c r="CA31" i="211"/>
  <c r="CB31" i="211" s="1"/>
  <c r="CG30" i="211" s="1"/>
  <c r="AO31" i="211"/>
  <c r="CD30" i="211"/>
  <c r="CC25" i="211" s="1"/>
  <c r="CA30" i="211"/>
  <c r="CB30" i="211" s="1"/>
  <c r="AT30" i="211"/>
  <c r="AR30" i="211"/>
  <c r="AQ30" i="211"/>
  <c r="AP30" i="211"/>
  <c r="AP34" i="211" s="1"/>
  <c r="AO30" i="211"/>
  <c r="AP25" i="211" s="1"/>
  <c r="CD29" i="211"/>
  <c r="CC29" i="211" s="1"/>
  <c r="AP29" i="211"/>
  <c r="AO29" i="211"/>
  <c r="AN29" i="211"/>
  <c r="AM29" i="211"/>
  <c r="CD28" i="211"/>
  <c r="CC28" i="211" s="1"/>
  <c r="BX29" i="211" s="1"/>
  <c r="CB28" i="211"/>
  <c r="CB29" i="211" s="1"/>
  <c r="CA28" i="211"/>
  <c r="CA29" i="211" s="1"/>
  <c r="BZ28" i="211"/>
  <c r="BZ29" i="211" s="1"/>
  <c r="CB25" i="211" s="1"/>
  <c r="AP28" i="211"/>
  <c r="AT29" i="211" s="1"/>
  <c r="CD27" i="211"/>
  <c r="CC27" i="211" s="1"/>
  <c r="AP27" i="211"/>
  <c r="AO25" i="211"/>
  <c r="CB19" i="211"/>
  <c r="CE17" i="211"/>
  <c r="CG17" i="211" s="1"/>
  <c r="CB18" i="211"/>
  <c r="CD17" i="211"/>
  <c r="CC17" i="211"/>
  <c r="CB17" i="211"/>
  <c r="BX17" i="211" s="1"/>
  <c r="CC16" i="211"/>
  <c r="CC15" i="211"/>
  <c r="CB16" i="211"/>
  <c r="CA16" i="211"/>
  <c r="BZ16" i="211"/>
  <c r="CB12" i="211" s="1"/>
  <c r="CC14" i="211"/>
  <c r="CG16" i="211" s="1"/>
  <c r="CB17" i="215" l="1"/>
  <c r="CH16" i="215"/>
  <c r="CC14" i="215"/>
  <c r="CC15" i="215"/>
  <c r="BW17" i="215"/>
  <c r="CC22" i="215"/>
  <c r="CD17" i="215"/>
  <c r="BZ16" i="215"/>
  <c r="CA16" i="215"/>
  <c r="CH17" i="215"/>
  <c r="BW16" i="214"/>
  <c r="BZ16" i="214"/>
  <c r="CH17" i="214"/>
  <c r="BW17" i="214"/>
  <c r="CI10" i="214" s="1"/>
  <c r="CI12" i="214" s="1"/>
  <c r="CB22" i="214"/>
  <c r="CB23" i="214" s="1"/>
  <c r="CE17" i="214"/>
  <c r="CC15" i="214"/>
  <c r="CC23" i="215"/>
  <c r="CC23" i="214"/>
  <c r="CI11" i="216"/>
  <c r="CI12" i="216" s="1"/>
  <c r="D51" i="214"/>
  <c r="D52" i="214" s="1"/>
  <c r="CB12" i="214"/>
  <c r="CI11" i="214" s="1"/>
  <c r="BP38" i="214"/>
  <c r="CB25" i="215"/>
  <c r="BX29" i="215"/>
  <c r="CC38" i="216"/>
  <c r="O51" i="216"/>
  <c r="AK30" i="214"/>
  <c r="CB38" i="214"/>
  <c r="R56" i="214"/>
  <c r="BK69" i="214"/>
  <c r="BX17" i="215"/>
  <c r="O55" i="215"/>
  <c r="K56" i="215"/>
  <c r="P60" i="215"/>
  <c r="CC16" i="216"/>
  <c r="CB16" i="214"/>
  <c r="CC38" i="214"/>
  <c r="O51" i="214"/>
  <c r="AK42" i="215"/>
  <c r="BX42" i="215"/>
  <c r="BO73" i="215"/>
  <c r="BK42" i="214"/>
  <c r="AK43" i="214"/>
  <c r="CB19" i="215"/>
  <c r="O56" i="215"/>
  <c r="AC51" i="216"/>
  <c r="K55" i="216"/>
  <c r="BX43" i="214"/>
  <c r="BX16" i="215"/>
  <c r="CC17" i="215"/>
  <c r="BO38" i="215"/>
  <c r="AP25" i="216"/>
  <c r="K55" i="214"/>
  <c r="CB12" i="215"/>
  <c r="CI11" i="215" s="1"/>
  <c r="CB25" i="216"/>
  <c r="BX29" i="216"/>
  <c r="N55" i="216"/>
  <c r="AK69" i="216"/>
  <c r="AT30" i="214"/>
  <c r="CC12" i="215"/>
  <c r="AO64" i="215"/>
  <c r="BK69" i="215"/>
  <c r="CC15" i="216"/>
  <c r="BX17" i="216"/>
  <c r="K56" i="216"/>
  <c r="D51" i="216" s="1"/>
  <c r="D52" i="216" s="1"/>
  <c r="N55" i="214"/>
  <c r="CB19" i="216"/>
  <c r="AO38" i="214"/>
  <c r="CB21" i="212"/>
  <c r="BX16" i="212"/>
  <c r="CC12" i="212"/>
  <c r="CB21" i="211"/>
  <c r="CP7" i="213"/>
  <c r="CP9" i="213" s="1"/>
  <c r="CU9" i="213" s="1"/>
  <c r="CP8" i="213"/>
  <c r="K56" i="212"/>
  <c r="CB64" i="212"/>
  <c r="CB12" i="213"/>
  <c r="CG30" i="213"/>
  <c r="O51" i="213"/>
  <c r="BX69" i="212"/>
  <c r="CB73" i="213"/>
  <c r="CG30" i="212"/>
  <c r="BX16" i="211"/>
  <c r="P51" i="211"/>
  <c r="CC34" i="212"/>
  <c r="CB73" i="212"/>
  <c r="CC34" i="213"/>
  <c r="CG17" i="213"/>
  <c r="BX17" i="213"/>
  <c r="CG68" i="211"/>
  <c r="BX68" i="211"/>
  <c r="BX17" i="212"/>
  <c r="CC47" i="212"/>
  <c r="CB34" i="212"/>
  <c r="CC38" i="212"/>
  <c r="CB47" i="213"/>
  <c r="P60" i="211"/>
  <c r="BX69" i="211"/>
  <c r="CG17" i="212"/>
  <c r="CC64" i="213"/>
  <c r="CC21" i="211"/>
  <c r="CO7" i="211" s="1"/>
  <c r="CO10" i="211" s="1"/>
  <c r="CT10" i="211" s="1"/>
  <c r="T55" i="213"/>
  <c r="CC12" i="211"/>
  <c r="CB34" i="211"/>
  <c r="CB73" i="211"/>
  <c r="CC64" i="211"/>
  <c r="CG16" i="212"/>
  <c r="CC21" i="212"/>
  <c r="BX29" i="212"/>
  <c r="CB25" i="213"/>
  <c r="CG42" i="213"/>
  <c r="BX42" i="213"/>
  <c r="CB38" i="212"/>
  <c r="CG29" i="211"/>
  <c r="BX16" i="213"/>
  <c r="BX43" i="213"/>
  <c r="K56" i="211"/>
  <c r="CC64" i="212"/>
  <c r="BX30" i="211"/>
  <c r="CB47" i="211"/>
  <c r="O51" i="211"/>
  <c r="CB12" i="212"/>
  <c r="CB34" i="213"/>
  <c r="AK29" i="211"/>
  <c r="BP64" i="212"/>
  <c r="BO47" i="212"/>
  <c r="BT68" i="212"/>
  <c r="CG42" i="211"/>
  <c r="BT43" i="211"/>
  <c r="AK68" i="212"/>
  <c r="AK43" i="211"/>
  <c r="AT42" i="212"/>
  <c r="AO73" i="212"/>
  <c r="CG29" i="213"/>
  <c r="AK68" i="213"/>
  <c r="AO38" i="212"/>
  <c r="P51" i="212"/>
  <c r="AG55" i="212"/>
  <c r="P51" i="213"/>
  <c r="F27" i="210"/>
  <c r="F26" i="210"/>
  <c r="I25" i="210"/>
  <c r="H25" i="210"/>
  <c r="G25" i="210"/>
  <c r="G29" i="210" s="1"/>
  <c r="F25" i="210"/>
  <c r="G24" i="210"/>
  <c r="F24" i="210"/>
  <c r="E24" i="210"/>
  <c r="D24" i="210"/>
  <c r="G23" i="210"/>
  <c r="G22" i="210"/>
  <c r="P12" i="210"/>
  <c r="P11" i="210"/>
  <c r="T12" i="210"/>
  <c r="S12" i="210"/>
  <c r="U9" i="210"/>
  <c r="S9" i="210" s="1"/>
  <c r="U8" i="210"/>
  <c r="S8" i="210" s="1"/>
  <c r="R7" i="210"/>
  <c r="R9" i="210" s="1"/>
  <c r="Q7" i="210"/>
  <c r="Q9" i="210" s="1"/>
  <c r="U12" i="210"/>
  <c r="U7" i="210"/>
  <c r="P10" i="210"/>
  <c r="P7" i="210"/>
  <c r="Q12" i="210"/>
  <c r="Q11" i="210"/>
  <c r="R11" i="210" s="1"/>
  <c r="S11" i="210"/>
  <c r="T11" i="210"/>
  <c r="T10" i="210" s="1"/>
  <c r="T9" i="210"/>
  <c r="T8" i="210"/>
  <c r="R8" i="210"/>
  <c r="Q8" i="210"/>
  <c r="Q10" i="210"/>
  <c r="U11" i="210"/>
  <c r="T7" i="210"/>
  <c r="P8" i="210"/>
  <c r="P9" i="210" s="1"/>
  <c r="S10" i="210"/>
  <c r="F12" i="210"/>
  <c r="F14" i="210" s="1"/>
  <c r="F11" i="210"/>
  <c r="I10" i="210"/>
  <c r="H10" i="210"/>
  <c r="G10" i="210"/>
  <c r="F10" i="210"/>
  <c r="G9" i="210"/>
  <c r="F9" i="210"/>
  <c r="E9" i="210"/>
  <c r="D9" i="210"/>
  <c r="G8" i="210"/>
  <c r="G7" i="210"/>
  <c r="CI10" i="215" l="1"/>
  <c r="CI12" i="215" s="1"/>
  <c r="D51" i="215"/>
  <c r="D52" i="215" s="1"/>
  <c r="CP7" i="212"/>
  <c r="CP9" i="212" s="1"/>
  <c r="CU9" i="212" s="1"/>
  <c r="CO11" i="211"/>
  <c r="CT11" i="211" s="1"/>
  <c r="CP12" i="213"/>
  <c r="CU8" i="213"/>
  <c r="CU12" i="213" s="1"/>
  <c r="CP7" i="211"/>
  <c r="CP10" i="211" s="1"/>
  <c r="CU10" i="211" s="1"/>
  <c r="CO8" i="211"/>
  <c r="CO9" i="211"/>
  <c r="CT9" i="211" s="1"/>
  <c r="CP11" i="213"/>
  <c r="CU11" i="213" s="1"/>
  <c r="CO7" i="212"/>
  <c r="CO9" i="212" s="1"/>
  <c r="CT9" i="212" s="1"/>
  <c r="CO11" i="213"/>
  <c r="CT11" i="213" s="1"/>
  <c r="CO7" i="213"/>
  <c r="CO8" i="213"/>
  <c r="CP10" i="213"/>
  <c r="CU10" i="213" s="1"/>
  <c r="B25" i="210"/>
  <c r="F29" i="210"/>
  <c r="K24" i="210"/>
  <c r="G20" i="210"/>
  <c r="K25" i="210"/>
  <c r="F20" i="210"/>
  <c r="B24" i="210"/>
  <c r="R12" i="210"/>
  <c r="U10" i="210"/>
  <c r="S7" i="210"/>
  <c r="W9" i="210" s="1"/>
  <c r="R10" i="210"/>
  <c r="N10" i="210"/>
  <c r="S14" i="210"/>
  <c r="R14" i="210"/>
  <c r="W10" i="210"/>
  <c r="R5" i="210"/>
  <c r="N9" i="210"/>
  <c r="B9" i="210"/>
  <c r="G5" i="210"/>
  <c r="B10" i="210"/>
  <c r="G14" i="210"/>
  <c r="K9" i="210"/>
  <c r="K10" i="210"/>
  <c r="F5" i="210"/>
  <c r="Q56" i="209"/>
  <c r="N55" i="209"/>
  <c r="Q56" i="208"/>
  <c r="N55" i="208"/>
  <c r="BO71" i="209"/>
  <c r="AO71" i="209"/>
  <c r="BO70" i="209"/>
  <c r="BT69" i="209" s="1"/>
  <c r="AO70" i="209"/>
  <c r="AT69" i="209" s="1"/>
  <c r="CG69" i="209"/>
  <c r="BX69" i="209"/>
  <c r="BR69" i="209"/>
  <c r="BQ69" i="209"/>
  <c r="BP69" i="209"/>
  <c r="BP73" i="209" s="1"/>
  <c r="BO69" i="209"/>
  <c r="BK69" i="209" s="1"/>
  <c r="AR69" i="209"/>
  <c r="AQ69" i="209"/>
  <c r="AP64" i="209" s="1"/>
  <c r="AP69" i="209"/>
  <c r="AP73" i="209" s="1"/>
  <c r="AO69" i="209"/>
  <c r="AK69" i="209" s="1"/>
  <c r="CG68" i="209"/>
  <c r="BX68" i="209"/>
  <c r="BP68" i="209"/>
  <c r="BO68" i="209"/>
  <c r="BN68" i="209"/>
  <c r="BO73" i="209" s="1"/>
  <c r="BM68" i="209"/>
  <c r="BK68" i="209"/>
  <c r="AP68" i="209"/>
  <c r="AO73" i="209" s="1"/>
  <c r="AO68" i="209"/>
  <c r="AN68" i="209"/>
  <c r="AM68" i="209"/>
  <c r="BP67" i="209"/>
  <c r="AP67" i="209"/>
  <c r="AK68" i="209" s="1"/>
  <c r="BP66" i="209"/>
  <c r="BT68" i="209" s="1"/>
  <c r="AP66" i="209"/>
  <c r="BO64" i="209"/>
  <c r="AO64" i="209"/>
  <c r="AB58" i="209"/>
  <c r="AB57" i="209"/>
  <c r="X56" i="209" s="1"/>
  <c r="AE56" i="209"/>
  <c r="AG56" i="209" s="1"/>
  <c r="AD56" i="209"/>
  <c r="AC51" i="209" s="1"/>
  <c r="AC56" i="209"/>
  <c r="AC60" i="209" s="1"/>
  <c r="AB56" i="209"/>
  <c r="T56" i="209"/>
  <c r="K56" i="209"/>
  <c r="AG55" i="209"/>
  <c r="AC55" i="209"/>
  <c r="AB55" i="209"/>
  <c r="AA55" i="209"/>
  <c r="AB60" i="209" s="1"/>
  <c r="Z55" i="209"/>
  <c r="AB51" i="209" s="1"/>
  <c r="T55" i="209"/>
  <c r="K55" i="209"/>
  <c r="AC54" i="209"/>
  <c r="AC53" i="209"/>
  <c r="BO47" i="209"/>
  <c r="BO45" i="209"/>
  <c r="AO45" i="209"/>
  <c r="BO44" i="209"/>
  <c r="AO44" i="209"/>
  <c r="AT43" i="209" s="1"/>
  <c r="CG43" i="209"/>
  <c r="BX43" i="209"/>
  <c r="BT43" i="209"/>
  <c r="BR43" i="209"/>
  <c r="BQ43" i="209"/>
  <c r="BP38" i="209" s="1"/>
  <c r="BP43" i="209"/>
  <c r="BO43" i="209"/>
  <c r="BK43" i="209" s="1"/>
  <c r="AR43" i="209"/>
  <c r="AQ43" i="209"/>
  <c r="AP43" i="209"/>
  <c r="AP47" i="209" s="1"/>
  <c r="AO43" i="209"/>
  <c r="AK43" i="209"/>
  <c r="CG42" i="209"/>
  <c r="BX42" i="209"/>
  <c r="BP42" i="209"/>
  <c r="BO42" i="209"/>
  <c r="BN42" i="209"/>
  <c r="BM42" i="209"/>
  <c r="BK42" i="209"/>
  <c r="AT42" i="209"/>
  <c r="AP42" i="209"/>
  <c r="AO42" i="209"/>
  <c r="AN42" i="209"/>
  <c r="AO47" i="209" s="1"/>
  <c r="AM42" i="209"/>
  <c r="AK42" i="209"/>
  <c r="BP41" i="209"/>
  <c r="AP41" i="209"/>
  <c r="BP40" i="209"/>
  <c r="BT42" i="209" s="1"/>
  <c r="AP40" i="209"/>
  <c r="BO38" i="209"/>
  <c r="AP38" i="209"/>
  <c r="AO32" i="209"/>
  <c r="AO31" i="209"/>
  <c r="CG30" i="209"/>
  <c r="BX30" i="209"/>
  <c r="AR30" i="209"/>
  <c r="AT30" i="209" s="1"/>
  <c r="AQ30" i="209"/>
  <c r="AP25" i="209" s="1"/>
  <c r="AP30" i="209"/>
  <c r="AP34" i="209" s="1"/>
  <c r="AO30" i="209"/>
  <c r="AK30" i="209" s="1"/>
  <c r="CG29" i="209"/>
  <c r="BX29" i="209"/>
  <c r="AP29" i="209"/>
  <c r="AO29" i="209"/>
  <c r="AN29" i="209"/>
  <c r="AO34" i="209" s="1"/>
  <c r="AM29" i="209"/>
  <c r="AO25" i="209" s="1"/>
  <c r="AK29" i="209"/>
  <c r="AP28" i="209"/>
  <c r="AP27" i="209"/>
  <c r="AT29" i="209" s="1"/>
  <c r="CN26" i="209"/>
  <c r="CN23" i="209"/>
  <c r="CN20" i="209"/>
  <c r="AO73" i="208"/>
  <c r="BO71" i="208"/>
  <c r="AO71" i="208"/>
  <c r="AK69" i="208" s="1"/>
  <c r="BO70" i="208"/>
  <c r="BK69" i="208" s="1"/>
  <c r="AO70" i="208"/>
  <c r="CG69" i="208"/>
  <c r="BX69" i="208"/>
  <c r="BR69" i="208"/>
  <c r="BP73" i="208" s="1"/>
  <c r="BQ69" i="208"/>
  <c r="BP64" i="208" s="1"/>
  <c r="BP69" i="208"/>
  <c r="BO69" i="208"/>
  <c r="AR69" i="208"/>
  <c r="AP73" i="208" s="1"/>
  <c r="AQ69" i="208"/>
  <c r="AP69" i="208"/>
  <c r="AO69" i="208"/>
  <c r="CG68" i="208"/>
  <c r="BX68" i="208"/>
  <c r="BP68" i="208"/>
  <c r="BO68" i="208"/>
  <c r="BN68" i="208"/>
  <c r="BO73" i="208" s="1"/>
  <c r="BM68" i="208"/>
  <c r="BO64" i="208" s="1"/>
  <c r="AP68" i="208"/>
  <c r="AO68" i="208"/>
  <c r="AN68" i="208"/>
  <c r="AM68" i="208"/>
  <c r="AO64" i="208" s="1"/>
  <c r="BP67" i="208"/>
  <c r="BK68" i="208" s="1"/>
  <c r="AP67" i="208"/>
  <c r="AK68" i="208" s="1"/>
  <c r="BP66" i="208"/>
  <c r="BT68" i="208" s="1"/>
  <c r="AP66" i="208"/>
  <c r="AT68" i="208" s="1"/>
  <c r="AC60" i="208"/>
  <c r="AB58" i="208"/>
  <c r="AB57" i="208"/>
  <c r="X56" i="208" s="1"/>
  <c r="AG56" i="208"/>
  <c r="AE56" i="208"/>
  <c r="AD56" i="208"/>
  <c r="AC56" i="208"/>
  <c r="AB56" i="208"/>
  <c r="T56" i="208"/>
  <c r="P60" i="208"/>
  <c r="K56" i="208"/>
  <c r="AC55" i="208"/>
  <c r="AG55" i="208" s="1"/>
  <c r="AB55" i="208"/>
  <c r="AA55" i="208"/>
  <c r="AB60" i="208" s="1"/>
  <c r="Z55" i="208"/>
  <c r="T55" i="208"/>
  <c r="K55" i="208"/>
  <c r="AC54" i="208"/>
  <c r="X55" i="208" s="1"/>
  <c r="AC53" i="208"/>
  <c r="AC51" i="208" s="1"/>
  <c r="P51" i="208"/>
  <c r="BO45" i="208"/>
  <c r="BK43" i="208" s="1"/>
  <c r="AO45" i="208"/>
  <c r="AO47" i="208" s="1"/>
  <c r="BO44" i="208"/>
  <c r="BT43" i="208" s="1"/>
  <c r="AO44" i="208"/>
  <c r="AT43" i="208" s="1"/>
  <c r="CG43" i="208"/>
  <c r="BX43" i="208"/>
  <c r="BR43" i="208"/>
  <c r="BQ43" i="208"/>
  <c r="BP43" i="208"/>
  <c r="BP47" i="208" s="1"/>
  <c r="BO43" i="208"/>
  <c r="AR43" i="208"/>
  <c r="AQ43" i="208"/>
  <c r="AP43" i="208"/>
  <c r="AP47" i="208" s="1"/>
  <c r="AO43" i="208"/>
  <c r="AK43" i="208"/>
  <c r="CG42" i="208"/>
  <c r="BX42" i="208"/>
  <c r="BP42" i="208"/>
  <c r="BO42" i="208"/>
  <c r="BO38" i="208" s="1"/>
  <c r="BN42" i="208"/>
  <c r="BO47" i="208" s="1"/>
  <c r="BM42" i="208"/>
  <c r="BK42" i="208"/>
  <c r="AT42" i="208"/>
  <c r="AP42" i="208"/>
  <c r="AO42" i="208"/>
  <c r="AO38" i="208" s="1"/>
  <c r="AN42" i="208"/>
  <c r="AM42" i="208"/>
  <c r="BP41" i="208"/>
  <c r="AP41" i="208"/>
  <c r="AK42" i="208" s="1"/>
  <c r="BP40" i="208"/>
  <c r="BT42" i="208" s="1"/>
  <c r="AP40" i="208"/>
  <c r="BP38" i="208"/>
  <c r="AP38" i="208"/>
  <c r="AO32" i="208"/>
  <c r="AO31" i="208"/>
  <c r="AK30" i="208" s="1"/>
  <c r="CG30" i="208"/>
  <c r="BX30" i="208"/>
  <c r="AR30" i="208"/>
  <c r="AP34" i="208" s="1"/>
  <c r="AQ30" i="208"/>
  <c r="AP30" i="208"/>
  <c r="AO30" i="208"/>
  <c r="CG29" i="208"/>
  <c r="BX29" i="208"/>
  <c r="AP29" i="208"/>
  <c r="AT29" i="208" s="1"/>
  <c r="AO29" i="208"/>
  <c r="AN29" i="208"/>
  <c r="AO34" i="208" s="1"/>
  <c r="AM29" i="208"/>
  <c r="AO25" i="208" s="1"/>
  <c r="AP28" i="208"/>
  <c r="AK29" i="208" s="1"/>
  <c r="AP27" i="208"/>
  <c r="CN26" i="208"/>
  <c r="AP25" i="208"/>
  <c r="CN23" i="208"/>
  <c r="CN20" i="208"/>
  <c r="Q56" i="207"/>
  <c r="P51" i="207" s="1"/>
  <c r="N55" i="207"/>
  <c r="AP73" i="207"/>
  <c r="AO73" i="207"/>
  <c r="BO71" i="207"/>
  <c r="AO71" i="207"/>
  <c r="BO70" i="207"/>
  <c r="AO70" i="207"/>
  <c r="AT69" i="207" s="1"/>
  <c r="CG69" i="207"/>
  <c r="BX69" i="207"/>
  <c r="BR69" i="207"/>
  <c r="BT69" i="207" s="1"/>
  <c r="BQ69" i="207"/>
  <c r="BP64" i="207" s="1"/>
  <c r="BP69" i="207"/>
  <c r="BP73" i="207" s="1"/>
  <c r="BO69" i="207"/>
  <c r="BK69" i="207" s="1"/>
  <c r="AR69" i="207"/>
  <c r="AQ69" i="207"/>
  <c r="AP64" i="207" s="1"/>
  <c r="AP69" i="207"/>
  <c r="AO69" i="207"/>
  <c r="AK69" i="207" s="1"/>
  <c r="CG68" i="207"/>
  <c r="BX68" i="207"/>
  <c r="BP68" i="207"/>
  <c r="BO73" i="207" s="1"/>
  <c r="BO68" i="207"/>
  <c r="BN68" i="207"/>
  <c r="BM68" i="207"/>
  <c r="AP68" i="207"/>
  <c r="AO68" i="207"/>
  <c r="AN68" i="207"/>
  <c r="AM68" i="207"/>
  <c r="AO64" i="207" s="1"/>
  <c r="AK68" i="207"/>
  <c r="BP67" i="207"/>
  <c r="BK68" i="207" s="1"/>
  <c r="AP67" i="207"/>
  <c r="AT68" i="207" s="1"/>
  <c r="BP66" i="207"/>
  <c r="AP66" i="207"/>
  <c r="BO64" i="207"/>
  <c r="AC60" i="207"/>
  <c r="AB60" i="207"/>
  <c r="AB58" i="207"/>
  <c r="AB57" i="207"/>
  <c r="AE56" i="207"/>
  <c r="AG56" i="207" s="1"/>
  <c r="AD56" i="207"/>
  <c r="AC56" i="207"/>
  <c r="AB56" i="207"/>
  <c r="X56" i="207"/>
  <c r="T56" i="207"/>
  <c r="K56" i="207"/>
  <c r="AG55" i="207"/>
  <c r="AC55" i="207"/>
  <c r="AB55" i="207"/>
  <c r="AA55" i="207"/>
  <c r="Z55" i="207"/>
  <c r="T55" i="207"/>
  <c r="K55" i="207"/>
  <c r="AC54" i="207"/>
  <c r="X55" i="207" s="1"/>
  <c r="AC53" i="207"/>
  <c r="AC51" i="207"/>
  <c r="AB51" i="207"/>
  <c r="BO45" i="207"/>
  <c r="AO45" i="207"/>
  <c r="AO47" i="207" s="1"/>
  <c r="BO44" i="207"/>
  <c r="BT43" i="207" s="1"/>
  <c r="AO44" i="207"/>
  <c r="AK43" i="207" s="1"/>
  <c r="CG43" i="207"/>
  <c r="BX43" i="207"/>
  <c r="BR43" i="207"/>
  <c r="BQ43" i="207"/>
  <c r="BP38" i="207" s="1"/>
  <c r="BP43" i="207"/>
  <c r="BP47" i="207" s="1"/>
  <c r="BO43" i="207"/>
  <c r="AR43" i="207"/>
  <c r="AQ43" i="207"/>
  <c r="AP47" i="207" s="1"/>
  <c r="AP43" i="207"/>
  <c r="AO43" i="207"/>
  <c r="CG42" i="207"/>
  <c r="BX42" i="207"/>
  <c r="BP42" i="207"/>
  <c r="BO42" i="207"/>
  <c r="BN42" i="207"/>
  <c r="BO47" i="207" s="1"/>
  <c r="BM42" i="207"/>
  <c r="BK42" i="207" s="1"/>
  <c r="AP42" i="207"/>
  <c r="AO42" i="207"/>
  <c r="AN42" i="207"/>
  <c r="AM42" i="207"/>
  <c r="BP41" i="207"/>
  <c r="AP41" i="207"/>
  <c r="AK42" i="207" s="1"/>
  <c r="BP40" i="207"/>
  <c r="BT42" i="207" s="1"/>
  <c r="AP40" i="207"/>
  <c r="AT42" i="207" s="1"/>
  <c r="AO38" i="207"/>
  <c r="AO32" i="207"/>
  <c r="AO34" i="207" s="1"/>
  <c r="AO31" i="207"/>
  <c r="AT30" i="207" s="1"/>
  <c r="CG30" i="207"/>
  <c r="BX30" i="207"/>
  <c r="AR30" i="207"/>
  <c r="AQ30" i="207"/>
  <c r="AP34" i="207" s="1"/>
  <c r="AP30" i="207"/>
  <c r="AO30" i="207"/>
  <c r="AK30" i="207" s="1"/>
  <c r="CG29" i="207"/>
  <c r="BX29" i="207"/>
  <c r="AT29" i="207"/>
  <c r="AP29" i="207"/>
  <c r="AO29" i="207"/>
  <c r="AN29" i="207"/>
  <c r="AM29" i="207"/>
  <c r="AK29" i="207"/>
  <c r="AP28" i="207"/>
  <c r="AP27" i="207"/>
  <c r="CN26" i="207"/>
  <c r="AP25" i="207"/>
  <c r="AO25" i="207"/>
  <c r="CN23" i="207"/>
  <c r="CN20" i="207"/>
  <c r="CP11" i="212" l="1"/>
  <c r="CU11" i="212" s="1"/>
  <c r="CP8" i="212"/>
  <c r="CU8" i="212" s="1"/>
  <c r="CP10" i="212"/>
  <c r="CU10" i="212" s="1"/>
  <c r="CO11" i="212"/>
  <c r="CT11" i="212" s="1"/>
  <c r="CP11" i="211"/>
  <c r="CU11" i="211" s="1"/>
  <c r="CP9" i="211"/>
  <c r="CU9" i="211" s="1"/>
  <c r="CP8" i="211"/>
  <c r="CO8" i="212"/>
  <c r="CO10" i="212"/>
  <c r="CT10" i="212" s="1"/>
  <c r="CT8" i="211"/>
  <c r="CT12" i="211" s="1"/>
  <c r="CO12" i="211"/>
  <c r="CO12" i="213"/>
  <c r="CT8" i="213"/>
  <c r="CT12" i="213" s="1"/>
  <c r="CO9" i="213"/>
  <c r="CT9" i="213" s="1"/>
  <c r="CO10" i="213"/>
  <c r="CT10" i="213" s="1"/>
  <c r="S5" i="210"/>
  <c r="O60" i="209"/>
  <c r="O51" i="209"/>
  <c r="AT30" i="208"/>
  <c r="AT69" i="208"/>
  <c r="BP47" i="209"/>
  <c r="X55" i="209"/>
  <c r="BP64" i="209"/>
  <c r="AT68" i="209"/>
  <c r="AB51" i="208"/>
  <c r="AO38" i="209"/>
  <c r="BT69" i="208"/>
  <c r="AP64" i="208"/>
  <c r="P60" i="207"/>
  <c r="O60" i="207"/>
  <c r="O51" i="207"/>
  <c r="AT43" i="207"/>
  <c r="BT68" i="207"/>
  <c r="BK43" i="207"/>
  <c r="AP38" i="207"/>
  <c r="BO38" i="207"/>
  <c r="CP12" i="212" l="1"/>
  <c r="CU12" i="212"/>
  <c r="CP12" i="211"/>
  <c r="CU8" i="211"/>
  <c r="CU12" i="211" s="1"/>
  <c r="CT8" i="212"/>
  <c r="CT12" i="212" s="1"/>
  <c r="CO12" i="212"/>
  <c r="P60" i="209"/>
  <c r="P51" i="209"/>
  <c r="O60" i="208"/>
  <c r="O51" i="208"/>
  <c r="BO71" i="47" l="1"/>
  <c r="CE69" i="47"/>
  <c r="BP69" i="47"/>
  <c r="AR69" i="47"/>
  <c r="CC68" i="47"/>
  <c r="AP68" i="47"/>
  <c r="AB58" i="47"/>
  <c r="O58" i="47"/>
  <c r="O57" i="47"/>
  <c r="AE56" i="47"/>
  <c r="AD56" i="47"/>
  <c r="AC56" i="47"/>
  <c r="AB56" i="47"/>
  <c r="Q56" i="47"/>
  <c r="P56" i="47"/>
  <c r="O56" i="47"/>
  <c r="K56" i="47" s="1"/>
  <c r="AC55" i="47"/>
  <c r="AB55" i="47"/>
  <c r="AA55" i="47"/>
  <c r="Z55" i="47"/>
  <c r="N55" i="47"/>
  <c r="M55" i="47"/>
  <c r="P54" i="47"/>
  <c r="AC53" i="47"/>
  <c r="AO45" i="47"/>
  <c r="AO44" i="47"/>
  <c r="CE43" i="47"/>
  <c r="BQ43" i="47"/>
  <c r="BP38" i="47" s="1"/>
  <c r="BO43" i="47"/>
  <c r="AP43" i="47"/>
  <c r="AO43" i="47"/>
  <c r="CC42" i="47"/>
  <c r="CB42" i="47"/>
  <c r="BO42" i="47"/>
  <c r="BO38" i="47" s="1"/>
  <c r="BN42" i="47"/>
  <c r="BM42" i="47"/>
  <c r="AM42" i="47"/>
  <c r="AP41" i="47"/>
  <c r="CC40" i="47"/>
  <c r="BP40" i="47"/>
  <c r="AO32" i="47"/>
  <c r="CB31" i="47"/>
  <c r="AO31" i="47"/>
  <c r="CE30" i="47"/>
  <c r="AR30" i="47"/>
  <c r="AQ30" i="47"/>
  <c r="AP30" i="47"/>
  <c r="AO30" i="47"/>
  <c r="AP25" i="47" s="1"/>
  <c r="CC29" i="47"/>
  <c r="CB29" i="47"/>
  <c r="AP29" i="47"/>
  <c r="AO29" i="47"/>
  <c r="AN29" i="47"/>
  <c r="AM29" i="47"/>
  <c r="CC28" i="47"/>
  <c r="AP28" i="47"/>
  <c r="CC27" i="47"/>
  <c r="AP27" i="47"/>
  <c r="BO71" i="22"/>
  <c r="CE69" i="22"/>
  <c r="BP69" i="22"/>
  <c r="AR69" i="22"/>
  <c r="CC68" i="22"/>
  <c r="AP68" i="22"/>
  <c r="AB58" i="22"/>
  <c r="O58" i="22"/>
  <c r="O57" i="22"/>
  <c r="AE56" i="22"/>
  <c r="AD56" i="22"/>
  <c r="AC56" i="22"/>
  <c r="AB56" i="22"/>
  <c r="AC51" i="22" s="1"/>
  <c r="Q56" i="22"/>
  <c r="P56" i="22"/>
  <c r="O56" i="22"/>
  <c r="K56" i="22" s="1"/>
  <c r="AC55" i="22"/>
  <c r="AB55" i="22"/>
  <c r="AA55" i="22"/>
  <c r="Z55" i="22"/>
  <c r="AB51" i="22" s="1"/>
  <c r="N55" i="22"/>
  <c r="M55" i="22"/>
  <c r="K55" i="22" s="1"/>
  <c r="P54" i="22"/>
  <c r="AC53" i="22"/>
  <c r="AO45" i="22"/>
  <c r="AO44" i="22"/>
  <c r="CE43" i="22"/>
  <c r="BQ43" i="22"/>
  <c r="BP38" i="22" s="1"/>
  <c r="BO43" i="22"/>
  <c r="AP43" i="22"/>
  <c r="AK42" i="22" s="1"/>
  <c r="AO43" i="22"/>
  <c r="CC42" i="22"/>
  <c r="CB42" i="22"/>
  <c r="BO42" i="22"/>
  <c r="BO38" i="22" s="1"/>
  <c r="BN42" i="22"/>
  <c r="BM42" i="22"/>
  <c r="AM42" i="22"/>
  <c r="AP41" i="22"/>
  <c r="CC40" i="22"/>
  <c r="BP40" i="22"/>
  <c r="AO32" i="22"/>
  <c r="CB31" i="22"/>
  <c r="AO31" i="22"/>
  <c r="CE30" i="22"/>
  <c r="AR30" i="22"/>
  <c r="AQ30" i="22"/>
  <c r="AP30" i="22"/>
  <c r="AP34" i="22" s="1"/>
  <c r="AO30" i="22"/>
  <c r="AP25" i="22" s="1"/>
  <c r="CC29" i="22"/>
  <c r="CB29" i="22"/>
  <c r="AP29" i="22"/>
  <c r="AO29" i="22"/>
  <c r="AN29" i="22"/>
  <c r="AM29" i="22"/>
  <c r="AO25" i="22" s="1"/>
  <c r="CC28" i="22"/>
  <c r="AP28" i="22"/>
  <c r="CC27" i="22"/>
  <c r="CG29" i="22" s="1"/>
  <c r="AP27" i="22"/>
  <c r="AT29" i="22" s="1"/>
  <c r="AC60" i="47"/>
  <c r="AB60" i="47"/>
  <c r="K55" i="47"/>
  <c r="AC51" i="47"/>
  <c r="AK43" i="47"/>
  <c r="AK42" i="47"/>
  <c r="AT30" i="47"/>
  <c r="CG30" i="47"/>
  <c r="AP34" i="47"/>
  <c r="AO34" i="47"/>
  <c r="AK29" i="47"/>
  <c r="CG29" i="47"/>
  <c r="AT29" i="47"/>
  <c r="AC60" i="22"/>
  <c r="AB60" i="22"/>
  <c r="AK43" i="22"/>
  <c r="CG30" i="22"/>
  <c r="AT30" i="22"/>
  <c r="AO34" i="22"/>
  <c r="O58" i="21"/>
  <c r="O57" i="21"/>
  <c r="Q56" i="21"/>
  <c r="P56" i="21"/>
  <c r="O56" i="21"/>
  <c r="N55" i="21"/>
  <c r="M55" i="21"/>
  <c r="P54" i="21"/>
  <c r="AB58" i="21"/>
  <c r="AE56" i="21"/>
  <c r="AD56" i="21"/>
  <c r="AC56" i="21"/>
  <c r="AB56" i="21"/>
  <c r="AC55" i="21"/>
  <c r="AB55" i="21"/>
  <c r="AA55" i="21"/>
  <c r="Z55" i="21"/>
  <c r="AC53" i="21"/>
  <c r="AO32" i="21"/>
  <c r="AO31" i="21"/>
  <c r="AR30" i="21"/>
  <c r="AQ30" i="21"/>
  <c r="AP30" i="21"/>
  <c r="AO30" i="21"/>
  <c r="AP29" i="21"/>
  <c r="AO29" i="21"/>
  <c r="AN29" i="21"/>
  <c r="AM29" i="21"/>
  <c r="AP28" i="21"/>
  <c r="AP27" i="21"/>
  <c r="AR69" i="21"/>
  <c r="AP68" i="21"/>
  <c r="AO45" i="21"/>
  <c r="AO44" i="21"/>
  <c r="AP43" i="21"/>
  <c r="AO43" i="21"/>
  <c r="AM42" i="21"/>
  <c r="AP41" i="21"/>
  <c r="BQ43" i="21"/>
  <c r="BO43" i="21"/>
  <c r="BO42" i="21"/>
  <c r="BN42" i="21"/>
  <c r="BM42" i="21"/>
  <c r="BP40" i="21"/>
  <c r="BO71" i="21"/>
  <c r="BP69" i="21"/>
  <c r="CE69" i="21"/>
  <c r="CC68" i="21"/>
  <c r="CE43" i="21"/>
  <c r="CC42" i="21"/>
  <c r="CB42" i="21"/>
  <c r="CC40" i="21"/>
  <c r="CB31" i="21"/>
  <c r="CE30" i="21"/>
  <c r="CC29" i="21"/>
  <c r="CB29" i="21"/>
  <c r="CC28" i="21"/>
  <c r="CC27" i="21"/>
  <c r="CA32" i="205"/>
  <c r="CC31" i="205"/>
  <c r="CA31" i="205"/>
  <c r="CA30" i="205"/>
  <c r="BZ28" i="205"/>
  <c r="CA32" i="206"/>
  <c r="CC31" i="206"/>
  <c r="CA31" i="206"/>
  <c r="CA30" i="206"/>
  <c r="CB30" i="206" s="1"/>
  <c r="BX30" i="206" s="1"/>
  <c r="BZ28" i="206"/>
  <c r="CA27" i="206" s="1"/>
  <c r="CA29" i="206" s="1"/>
  <c r="CB34" i="206" s="1"/>
  <c r="CA32" i="204"/>
  <c r="CA41" i="204" s="1"/>
  <c r="CA42" i="204" s="1"/>
  <c r="CB47" i="204" s="1"/>
  <c r="CC31" i="204"/>
  <c r="CC30" i="204" s="1"/>
  <c r="CA31" i="204"/>
  <c r="CA30" i="204"/>
  <c r="BZ28" i="204"/>
  <c r="CB73" i="206"/>
  <c r="BP73" i="206"/>
  <c r="BO73" i="206"/>
  <c r="AO73" i="206"/>
  <c r="CB71" i="206"/>
  <c r="BO71" i="206"/>
  <c r="AO71" i="206"/>
  <c r="CB70" i="206"/>
  <c r="BO70" i="206"/>
  <c r="AO70" i="206"/>
  <c r="CE69" i="206"/>
  <c r="CG69" i="206" s="1"/>
  <c r="CD69" i="206"/>
  <c r="CC64" i="206" s="1"/>
  <c r="CC69" i="206"/>
  <c r="CC73" i="206" s="1"/>
  <c r="CB69" i="206"/>
  <c r="BX69" i="206" s="1"/>
  <c r="BR69" i="206"/>
  <c r="BQ69" i="206"/>
  <c r="BP69" i="206"/>
  <c r="BO69" i="206"/>
  <c r="BP64" i="206" s="1"/>
  <c r="AR69" i="206"/>
  <c r="AT69" i="206" s="1"/>
  <c r="AQ69" i="206"/>
  <c r="AP64" i="206" s="1"/>
  <c r="AP69" i="206"/>
  <c r="AP73" i="206" s="1"/>
  <c r="AO69" i="206"/>
  <c r="AK69" i="206" s="1"/>
  <c r="CC68" i="206"/>
  <c r="CB68" i="206"/>
  <c r="CA68" i="206"/>
  <c r="BZ68" i="206"/>
  <c r="BP68" i="206"/>
  <c r="BO68" i="206"/>
  <c r="BT69" i="206" s="1"/>
  <c r="BN68" i="206"/>
  <c r="BM68" i="206"/>
  <c r="BO64" i="206" s="1"/>
  <c r="AP68" i="206"/>
  <c r="AO68" i="206"/>
  <c r="AN68" i="206"/>
  <c r="AM68" i="206"/>
  <c r="AO64" i="206" s="1"/>
  <c r="CC67" i="206"/>
  <c r="BX68" i="206" s="1"/>
  <c r="BP67" i="206"/>
  <c r="BK68" i="206" s="1"/>
  <c r="AP67" i="206"/>
  <c r="AK68" i="206" s="1"/>
  <c r="CC66" i="206"/>
  <c r="CG68" i="206" s="1"/>
  <c r="BP66" i="206"/>
  <c r="BT68" i="206" s="1"/>
  <c r="AP66" i="206"/>
  <c r="AT68" i="206" s="1"/>
  <c r="CB64" i="206"/>
  <c r="AC60" i="206"/>
  <c r="AB58" i="206"/>
  <c r="AB60" i="206" s="1"/>
  <c r="O58" i="206"/>
  <c r="AB57" i="206"/>
  <c r="AG56" i="206" s="1"/>
  <c r="O57" i="206"/>
  <c r="AE56" i="206"/>
  <c r="AD56" i="206"/>
  <c r="AC56" i="206"/>
  <c r="AB56" i="206"/>
  <c r="R56" i="206"/>
  <c r="T56" i="206" s="1"/>
  <c r="Q56" i="206"/>
  <c r="P56" i="206"/>
  <c r="O56" i="206"/>
  <c r="K56" i="206" s="1"/>
  <c r="AC55" i="206"/>
  <c r="AB55" i="206"/>
  <c r="AA55" i="206"/>
  <c r="Z55" i="206"/>
  <c r="X55" i="206"/>
  <c r="P55" i="206"/>
  <c r="O60" i="206" s="1"/>
  <c r="O55" i="206"/>
  <c r="N55" i="206"/>
  <c r="M55" i="206"/>
  <c r="K55" i="206" s="1"/>
  <c r="AC54" i="206"/>
  <c r="P54" i="206"/>
  <c r="AC53" i="206"/>
  <c r="AG55" i="206" s="1"/>
  <c r="P53" i="206"/>
  <c r="AC51" i="206"/>
  <c r="AB51" i="206"/>
  <c r="P51" i="206"/>
  <c r="O51" i="206"/>
  <c r="BO45" i="206"/>
  <c r="BO47" i="206" s="1"/>
  <c r="AO45" i="206"/>
  <c r="CD44" i="206"/>
  <c r="CD43" i="206" s="1"/>
  <c r="CC44" i="206"/>
  <c r="CC43" i="206" s="1"/>
  <c r="CC47" i="206" s="1"/>
  <c r="CB44" i="206"/>
  <c r="CG43" i="206" s="1"/>
  <c r="BO44" i="206"/>
  <c r="AO44" i="206"/>
  <c r="AT43" i="206" s="1"/>
  <c r="CE43" i="206"/>
  <c r="BR43" i="206"/>
  <c r="BT43" i="206" s="1"/>
  <c r="BQ43" i="206"/>
  <c r="BP38" i="206" s="1"/>
  <c r="BP43" i="206"/>
  <c r="BP47" i="206" s="1"/>
  <c r="BO43" i="206"/>
  <c r="BK43" i="206" s="1"/>
  <c r="AR43" i="206"/>
  <c r="AQ43" i="206"/>
  <c r="AP38" i="206" s="1"/>
  <c r="AP43" i="206"/>
  <c r="AP47" i="206" s="1"/>
  <c r="AO43" i="206"/>
  <c r="AK43" i="206"/>
  <c r="CC42" i="206"/>
  <c r="CG42" i="206" s="1"/>
  <c r="CB42" i="206"/>
  <c r="BP42" i="206"/>
  <c r="BO42" i="206"/>
  <c r="BN42" i="206"/>
  <c r="BM42" i="206"/>
  <c r="BO38" i="206" s="1"/>
  <c r="BK42" i="206"/>
  <c r="AP42" i="206"/>
  <c r="AO42" i="206"/>
  <c r="AN42" i="206"/>
  <c r="AO47" i="206" s="1"/>
  <c r="AM42" i="206"/>
  <c r="AK42" i="206" s="1"/>
  <c r="CC41" i="206"/>
  <c r="BP41" i="206"/>
  <c r="AP41" i="206"/>
  <c r="CC40" i="206"/>
  <c r="BP40" i="206"/>
  <c r="BT42" i="206" s="1"/>
  <c r="AP40" i="206"/>
  <c r="AT42" i="206" s="1"/>
  <c r="AP34" i="206"/>
  <c r="AO34" i="206"/>
  <c r="CB32" i="206"/>
  <c r="CA41" i="206"/>
  <c r="CA42" i="206" s="1"/>
  <c r="AO32" i="206"/>
  <c r="AK30" i="206" s="1"/>
  <c r="CB31" i="206"/>
  <c r="CG30" i="206" s="1"/>
  <c r="AO31" i="206"/>
  <c r="CE30" i="206"/>
  <c r="CC30" i="206"/>
  <c r="AT30" i="206"/>
  <c r="AR30" i="206"/>
  <c r="AQ30" i="206"/>
  <c r="AP30" i="206"/>
  <c r="AO30" i="206"/>
  <c r="CC29" i="206"/>
  <c r="CB29" i="206"/>
  <c r="BZ29" i="206"/>
  <c r="BX29" i="206" s="1"/>
  <c r="AP29" i="206"/>
  <c r="AO29" i="206"/>
  <c r="AO25" i="206" s="1"/>
  <c r="AN29" i="206"/>
  <c r="AM29" i="206"/>
  <c r="CC28" i="206"/>
  <c r="AP28" i="206"/>
  <c r="AK29" i="206" s="1"/>
  <c r="CC27" i="206"/>
  <c r="CG29" i="206" s="1"/>
  <c r="AP27" i="206"/>
  <c r="AT29" i="206" s="1"/>
  <c r="CB19" i="206"/>
  <c r="CE17" i="206"/>
  <c r="CC17" i="206"/>
  <c r="CB18" i="206"/>
  <c r="CB17" i="206"/>
  <c r="BX17" i="206" s="1"/>
  <c r="CA16" i="206"/>
  <c r="CC16" i="206"/>
  <c r="CB16" i="206"/>
  <c r="BZ16" i="206"/>
  <c r="CC15" i="206"/>
  <c r="CC14" i="206"/>
  <c r="CC73" i="205"/>
  <c r="CB71" i="205"/>
  <c r="BO71" i="205"/>
  <c r="AO71" i="205"/>
  <c r="CB70" i="205"/>
  <c r="BO70" i="205"/>
  <c r="BT69" i="205" s="1"/>
  <c r="AO70" i="205"/>
  <c r="AT69" i="205" s="1"/>
  <c r="CG69" i="205"/>
  <c r="CE69" i="205"/>
  <c r="CD69" i="205"/>
  <c r="CC64" i="205" s="1"/>
  <c r="CC69" i="205"/>
  <c r="CB69" i="205"/>
  <c r="BX69" i="205" s="1"/>
  <c r="BR69" i="205"/>
  <c r="BQ69" i="205"/>
  <c r="BP69" i="205"/>
  <c r="BP73" i="205" s="1"/>
  <c r="BO69" i="205"/>
  <c r="BP64" i="205" s="1"/>
  <c r="BK69" i="205"/>
  <c r="AR69" i="205"/>
  <c r="AQ69" i="205"/>
  <c r="AP69" i="205"/>
  <c r="AP73" i="205" s="1"/>
  <c r="AO69" i="205"/>
  <c r="AK69" i="205" s="1"/>
  <c r="CC68" i="205"/>
  <c r="CB68" i="205"/>
  <c r="CA68" i="205"/>
  <c r="CB73" i="205" s="1"/>
  <c r="BZ68" i="205"/>
  <c r="CB64" i="205" s="1"/>
  <c r="BX68" i="205"/>
  <c r="BT68" i="205"/>
  <c r="BP68" i="205"/>
  <c r="BO68" i="205"/>
  <c r="BN68" i="205"/>
  <c r="BO73" i="205" s="1"/>
  <c r="BM68" i="205"/>
  <c r="AP68" i="205"/>
  <c r="AO68" i="205"/>
  <c r="AN68" i="205"/>
  <c r="AO73" i="205" s="1"/>
  <c r="AM68" i="205"/>
  <c r="AK68" i="205"/>
  <c r="CC67" i="205"/>
  <c r="BP67" i="205"/>
  <c r="BK68" i="205" s="1"/>
  <c r="AP67" i="205"/>
  <c r="AT68" i="205" s="1"/>
  <c r="CC66" i="205"/>
  <c r="CG68" i="205" s="1"/>
  <c r="BP66" i="205"/>
  <c r="AP66" i="205"/>
  <c r="BO64" i="205"/>
  <c r="AP64" i="205"/>
  <c r="AO64" i="205"/>
  <c r="P60" i="205"/>
  <c r="AB58" i="205"/>
  <c r="O58" i="205"/>
  <c r="AB57" i="205"/>
  <c r="O57" i="205"/>
  <c r="AE56" i="205"/>
  <c r="AG56" i="205" s="1"/>
  <c r="AD56" i="205"/>
  <c r="AC56" i="205"/>
  <c r="AC60" i="205" s="1"/>
  <c r="AB56" i="205"/>
  <c r="X56" i="205" s="1"/>
  <c r="T56" i="205"/>
  <c r="R56" i="205"/>
  <c r="Q56" i="205"/>
  <c r="P56" i="205"/>
  <c r="O56" i="205"/>
  <c r="K56" i="205" s="1"/>
  <c r="AC55" i="205"/>
  <c r="AB55" i="205"/>
  <c r="AA55" i="205"/>
  <c r="AB60" i="205" s="1"/>
  <c r="Z55" i="205"/>
  <c r="X55" i="205" s="1"/>
  <c r="P55" i="205"/>
  <c r="O60" i="205" s="1"/>
  <c r="O55" i="205"/>
  <c r="N55" i="205"/>
  <c r="M55" i="205"/>
  <c r="AC54" i="205"/>
  <c r="P54" i="205"/>
  <c r="K55" i="205" s="1"/>
  <c r="AC53" i="205"/>
  <c r="AG55" i="205" s="1"/>
  <c r="P53" i="205"/>
  <c r="T55" i="205" s="1"/>
  <c r="AC51" i="205"/>
  <c r="O51" i="205"/>
  <c r="AO47" i="205"/>
  <c r="BZ45" i="205"/>
  <c r="CB45" i="205" s="1"/>
  <c r="BO45" i="205"/>
  <c r="AO45" i="205"/>
  <c r="CD44" i="205"/>
  <c r="CC44" i="205" s="1"/>
  <c r="CC43" i="205" s="1"/>
  <c r="CB44" i="205"/>
  <c r="BO44" i="205"/>
  <c r="AO44" i="205"/>
  <c r="CE43" i="205"/>
  <c r="CG43" i="205" s="1"/>
  <c r="BZ43" i="205"/>
  <c r="CD32" i="205" s="1"/>
  <c r="CD30" i="205" s="1"/>
  <c r="BR43" i="205"/>
  <c r="BP47" i="205" s="1"/>
  <c r="BQ43" i="205"/>
  <c r="BP43" i="205"/>
  <c r="BO43" i="205"/>
  <c r="BK43" i="205" s="1"/>
  <c r="AR43" i="205"/>
  <c r="AT43" i="205" s="1"/>
  <c r="AQ43" i="205"/>
  <c r="AP38" i="205" s="1"/>
  <c r="AP43" i="205"/>
  <c r="AP47" i="205" s="1"/>
  <c r="AO43" i="205"/>
  <c r="AK43" i="205" s="1"/>
  <c r="CC42" i="205"/>
  <c r="CB42" i="205"/>
  <c r="BP42" i="205"/>
  <c r="BO42" i="205"/>
  <c r="BT43" i="205" s="1"/>
  <c r="BN42" i="205"/>
  <c r="BO47" i="205" s="1"/>
  <c r="BM42" i="205"/>
  <c r="BO38" i="205" s="1"/>
  <c r="AP42" i="205"/>
  <c r="AO42" i="205"/>
  <c r="AN42" i="205"/>
  <c r="AM42" i="205"/>
  <c r="CC41" i="205"/>
  <c r="CA41" i="205"/>
  <c r="CA42" i="205" s="1"/>
  <c r="BP41" i="205"/>
  <c r="BK42" i="205" s="1"/>
  <c r="AP41" i="205"/>
  <c r="AT42" i="205" s="1"/>
  <c r="CC40" i="205"/>
  <c r="CG42" i="205" s="1"/>
  <c r="BP40" i="205"/>
  <c r="BP38" i="205" s="1"/>
  <c r="AP40" i="205"/>
  <c r="AO38" i="205"/>
  <c r="AP34" i="205"/>
  <c r="AO34" i="205"/>
  <c r="CB32" i="205"/>
  <c r="AO32" i="205"/>
  <c r="CB31" i="205"/>
  <c r="CG30" i="205" s="1"/>
  <c r="AO31" i="205"/>
  <c r="AT30" i="205" s="1"/>
  <c r="CE30" i="205"/>
  <c r="CC30" i="205"/>
  <c r="CB30" i="205"/>
  <c r="AR30" i="205"/>
  <c r="AQ30" i="205"/>
  <c r="AP30" i="205"/>
  <c r="AO30" i="205"/>
  <c r="AP25" i="205" s="1"/>
  <c r="AK30" i="205"/>
  <c r="CC29" i="205"/>
  <c r="CB29" i="205"/>
  <c r="AP29" i="205"/>
  <c r="AO29" i="205"/>
  <c r="AN29" i="205"/>
  <c r="AM29" i="205"/>
  <c r="AO25" i="205" s="1"/>
  <c r="AK29" i="205"/>
  <c r="CC28" i="205"/>
  <c r="CG29" i="205" s="1"/>
  <c r="BZ29" i="205"/>
  <c r="AP28" i="205"/>
  <c r="CC27" i="205"/>
  <c r="AP27" i="205"/>
  <c r="AT29" i="205" s="1"/>
  <c r="CB19" i="205"/>
  <c r="CD17" i="205"/>
  <c r="CB18" i="205"/>
  <c r="CC17" i="205"/>
  <c r="CB17" i="205"/>
  <c r="BX17" i="205" s="1"/>
  <c r="CC16" i="205"/>
  <c r="CC15" i="205"/>
  <c r="CB16" i="205"/>
  <c r="BZ16" i="205"/>
  <c r="CC14" i="205"/>
  <c r="CG16" i="205" s="1"/>
  <c r="CA16" i="205"/>
  <c r="AP73" i="204"/>
  <c r="CB71" i="204"/>
  <c r="BO71" i="204"/>
  <c r="AO71" i="204"/>
  <c r="AK69" i="204" s="1"/>
  <c r="CB70" i="204"/>
  <c r="CG69" i="204" s="1"/>
  <c r="BO70" i="204"/>
  <c r="AO70" i="204"/>
  <c r="AT69" i="204" s="1"/>
  <c r="CE69" i="204"/>
  <c r="CD69" i="204"/>
  <c r="CC69" i="204"/>
  <c r="CC73" i="204" s="1"/>
  <c r="CB69" i="204"/>
  <c r="BR69" i="204"/>
  <c r="BT69" i="204" s="1"/>
  <c r="BQ69" i="204"/>
  <c r="BP69" i="204"/>
  <c r="BP73" i="204" s="1"/>
  <c r="BO69" i="204"/>
  <c r="BK69" i="204" s="1"/>
  <c r="AR69" i="204"/>
  <c r="AQ69" i="204"/>
  <c r="AP69" i="204"/>
  <c r="AO69" i="204"/>
  <c r="CC68" i="204"/>
  <c r="CG68" i="204" s="1"/>
  <c r="CB68" i="204"/>
  <c r="CA68" i="204"/>
  <c r="CB73" i="204" s="1"/>
  <c r="BZ68" i="204"/>
  <c r="BX68" i="204" s="1"/>
  <c r="BP68" i="204"/>
  <c r="BO68" i="204"/>
  <c r="BN68" i="204"/>
  <c r="BO73" i="204" s="1"/>
  <c r="BM68" i="204"/>
  <c r="BK68" i="204"/>
  <c r="AP68" i="204"/>
  <c r="AT68" i="204" s="1"/>
  <c r="AO68" i="204"/>
  <c r="AN68" i="204"/>
  <c r="AO73" i="204" s="1"/>
  <c r="AM68" i="204"/>
  <c r="AK68" i="204" s="1"/>
  <c r="CC67" i="204"/>
  <c r="BP67" i="204"/>
  <c r="AP67" i="204"/>
  <c r="CC66" i="204"/>
  <c r="BP66" i="204"/>
  <c r="BT68" i="204" s="1"/>
  <c r="AP66" i="204"/>
  <c r="AP64" i="204" s="1"/>
  <c r="CC64" i="204"/>
  <c r="CB64" i="204"/>
  <c r="BP64" i="204"/>
  <c r="BO64" i="204"/>
  <c r="AB58" i="204"/>
  <c r="O58" i="204"/>
  <c r="AB57" i="204"/>
  <c r="O57" i="204"/>
  <c r="T56" i="204" s="1"/>
  <c r="AG56" i="204"/>
  <c r="AE56" i="204"/>
  <c r="AD56" i="204"/>
  <c r="AC51" i="204" s="1"/>
  <c r="AC56" i="204"/>
  <c r="AC60" i="204" s="1"/>
  <c r="AB56" i="204"/>
  <c r="X56" i="204" s="1"/>
  <c r="R56" i="204"/>
  <c r="Q56" i="204"/>
  <c r="P51" i="204" s="1"/>
  <c r="P56" i="204"/>
  <c r="P60" i="204" s="1"/>
  <c r="O56" i="204"/>
  <c r="AC55" i="204"/>
  <c r="AB55" i="204"/>
  <c r="AA55" i="204"/>
  <c r="AB60" i="204" s="1"/>
  <c r="Z55" i="204"/>
  <c r="AB51" i="204" s="1"/>
  <c r="P55" i="204"/>
  <c r="O55" i="204"/>
  <c r="N55" i="204"/>
  <c r="O60" i="204" s="1"/>
  <c r="M55" i="204"/>
  <c r="O51" i="204" s="1"/>
  <c r="K55" i="204"/>
  <c r="AC54" i="204"/>
  <c r="AG55" i="204" s="1"/>
  <c r="P54" i="204"/>
  <c r="AC53" i="204"/>
  <c r="P53" i="204"/>
  <c r="T55" i="204" s="1"/>
  <c r="BP47" i="204"/>
  <c r="BO47" i="204"/>
  <c r="AP47" i="204"/>
  <c r="AO47" i="204"/>
  <c r="BO45" i="204"/>
  <c r="AO45" i="204"/>
  <c r="CB44" i="204"/>
  <c r="BO44" i="204"/>
  <c r="BT43" i="204" s="1"/>
  <c r="AO44" i="204"/>
  <c r="CG43" i="204"/>
  <c r="CE43" i="204"/>
  <c r="BR43" i="204"/>
  <c r="BQ43" i="204"/>
  <c r="BP43" i="204"/>
  <c r="BO43" i="204"/>
  <c r="BK43" i="204"/>
  <c r="AT43" i="204"/>
  <c r="AR43" i="204"/>
  <c r="AQ43" i="204"/>
  <c r="AP43" i="204"/>
  <c r="AO43" i="204"/>
  <c r="AK43" i="204" s="1"/>
  <c r="CC42" i="204"/>
  <c r="CB42" i="204"/>
  <c r="BT42" i="204"/>
  <c r="BP42" i="204"/>
  <c r="BO42" i="204"/>
  <c r="BN42" i="204"/>
  <c r="BM42" i="204"/>
  <c r="AP42" i="204"/>
  <c r="AO42" i="204"/>
  <c r="AN42" i="204"/>
  <c r="AM42" i="204"/>
  <c r="AO38" i="204" s="1"/>
  <c r="AK42" i="204"/>
  <c r="CC41" i="204"/>
  <c r="CG42" i="204" s="1"/>
  <c r="BP41" i="204"/>
  <c r="BK42" i="204" s="1"/>
  <c r="AP41" i="204"/>
  <c r="AT42" i="204" s="1"/>
  <c r="CC40" i="204"/>
  <c r="BP40" i="204"/>
  <c r="AP40" i="204"/>
  <c r="BP38" i="204"/>
  <c r="BO38" i="204"/>
  <c r="AP38" i="204"/>
  <c r="BZ45" i="204"/>
  <c r="CB45" i="204" s="1"/>
  <c r="AO32" i="204"/>
  <c r="CB31" i="204"/>
  <c r="AO31" i="204"/>
  <c r="AT30" i="204" s="1"/>
  <c r="CE30" i="204"/>
  <c r="CB30" i="204"/>
  <c r="BZ43" i="204"/>
  <c r="AR30" i="204"/>
  <c r="AQ30" i="204"/>
  <c r="AP30" i="204"/>
  <c r="AP34" i="204" s="1"/>
  <c r="AO30" i="204"/>
  <c r="AK30" i="204" s="1"/>
  <c r="CC29" i="204"/>
  <c r="CB29" i="204"/>
  <c r="AP29" i="204"/>
  <c r="AT29" i="204" s="1"/>
  <c r="AO29" i="204"/>
  <c r="AN29" i="204"/>
  <c r="AO34" i="204" s="1"/>
  <c r="AM29" i="204"/>
  <c r="AK29" i="204" s="1"/>
  <c r="CC28" i="204"/>
  <c r="CG29" i="204" s="1"/>
  <c r="BZ29" i="204"/>
  <c r="AP28" i="204"/>
  <c r="CC27" i="204"/>
  <c r="CA27" i="204"/>
  <c r="BZ40" i="204" s="1"/>
  <c r="BZ42" i="204" s="1"/>
  <c r="AP27" i="204"/>
  <c r="AP25" i="204"/>
  <c r="AO25" i="204"/>
  <c r="CB21" i="204"/>
  <c r="CB19" i="204"/>
  <c r="CB18" i="204"/>
  <c r="CG17" i="204" s="1"/>
  <c r="CE17" i="204"/>
  <c r="CD17" i="204"/>
  <c r="CC17" i="204"/>
  <c r="CC21" i="204" s="1"/>
  <c r="CB17" i="204"/>
  <c r="CC16" i="204"/>
  <c r="CA16" i="204"/>
  <c r="BZ16" i="204"/>
  <c r="CB12" i="204" s="1"/>
  <c r="CC15" i="204"/>
  <c r="CB16" i="204"/>
  <c r="CC14" i="204"/>
  <c r="CG16" i="204" s="1"/>
  <c r="AK30" i="47" l="1"/>
  <c r="AK29" i="22"/>
  <c r="AK30" i="22"/>
  <c r="AO25" i="47"/>
  <c r="AB51" i="47"/>
  <c r="CC47" i="205"/>
  <c r="CB43" i="205"/>
  <c r="BX43" i="205" s="1"/>
  <c r="CD43" i="205"/>
  <c r="CA29" i="204"/>
  <c r="CB47" i="205"/>
  <c r="BX16" i="204"/>
  <c r="BX16" i="206"/>
  <c r="CB12" i="205"/>
  <c r="CG30" i="204"/>
  <c r="BX30" i="204"/>
  <c r="CC34" i="204"/>
  <c r="BX17" i="204"/>
  <c r="CB12" i="206"/>
  <c r="CB21" i="206"/>
  <c r="CC12" i="204"/>
  <c r="CB38" i="204"/>
  <c r="CB43" i="204"/>
  <c r="BX43" i="204" s="1"/>
  <c r="CD32" i="204"/>
  <c r="CD30" i="204" s="1"/>
  <c r="CC25" i="204" s="1"/>
  <c r="BX16" i="205"/>
  <c r="BX30" i="205"/>
  <c r="CC34" i="205"/>
  <c r="CC25" i="205"/>
  <c r="CG17" i="206"/>
  <c r="CB25" i="204"/>
  <c r="BX29" i="204"/>
  <c r="CB21" i="205"/>
  <c r="CG16" i="206"/>
  <c r="CC12" i="205"/>
  <c r="BZ43" i="206"/>
  <c r="CB32" i="204"/>
  <c r="CB34" i="204" s="1"/>
  <c r="CE17" i="205"/>
  <c r="CG17" i="205" s="1"/>
  <c r="AK42" i="205"/>
  <c r="CD17" i="206"/>
  <c r="BZ45" i="206"/>
  <c r="CB45" i="206" s="1"/>
  <c r="CB47" i="206" s="1"/>
  <c r="BK69" i="206"/>
  <c r="K56" i="204"/>
  <c r="BX69" i="204"/>
  <c r="BZ40" i="206"/>
  <c r="BZ42" i="206" s="1"/>
  <c r="X56" i="206"/>
  <c r="BT42" i="205"/>
  <c r="T55" i="206"/>
  <c r="CD44" i="204"/>
  <c r="X55" i="204"/>
  <c r="AO38" i="206"/>
  <c r="P60" i="206"/>
  <c r="BX29" i="205"/>
  <c r="AO64" i="204"/>
  <c r="CA27" i="205"/>
  <c r="AP25" i="206"/>
  <c r="P51" i="205"/>
  <c r="CB25" i="206"/>
  <c r="AB51" i="205"/>
  <c r="CC38" i="205" l="1"/>
  <c r="CC12" i="206"/>
  <c r="CC21" i="206"/>
  <c r="BZ40" i="205"/>
  <c r="BZ42" i="205" s="1"/>
  <c r="CA29" i="205"/>
  <c r="CD43" i="204"/>
  <c r="CC38" i="204" s="1"/>
  <c r="CC44" i="204"/>
  <c r="CC43" i="204" s="1"/>
  <c r="CD32" i="206"/>
  <c r="CD30" i="206" s="1"/>
  <c r="CB43" i="206"/>
  <c r="CC21" i="205"/>
  <c r="CB38" i="206"/>
  <c r="BX42" i="206"/>
  <c r="CE70" i="23"/>
  <c r="CE69" i="23" s="1"/>
  <c r="CD70" i="23"/>
  <c r="CC70" i="23"/>
  <c r="CC69" i="23" s="1"/>
  <c r="CD68" i="23"/>
  <c r="CD67" i="23"/>
  <c r="CB67" i="23"/>
  <c r="CB68" i="23" s="1"/>
  <c r="CA67" i="23"/>
  <c r="BZ67" i="23"/>
  <c r="CD66" i="23"/>
  <c r="CA68" i="23"/>
  <c r="BZ68" i="23"/>
  <c r="CA71" i="23"/>
  <c r="CA70" i="23"/>
  <c r="CA69" i="23"/>
  <c r="CC68" i="23"/>
  <c r="CC67" i="23"/>
  <c r="CE70" i="16"/>
  <c r="CE69" i="16" s="1"/>
  <c r="CD70" i="16"/>
  <c r="CD69" i="16" s="1"/>
  <c r="CC70" i="16"/>
  <c r="CC69" i="16" s="1"/>
  <c r="CD68" i="16"/>
  <c r="CD67" i="16"/>
  <c r="CB67" i="16"/>
  <c r="CA67" i="16"/>
  <c r="BZ67" i="16"/>
  <c r="BZ68" i="16" s="1"/>
  <c r="CD66" i="16"/>
  <c r="CC66" i="16" s="1"/>
  <c r="CE70" i="15"/>
  <c r="CD70" i="15"/>
  <c r="CC70" i="15"/>
  <c r="CD68" i="15"/>
  <c r="CD67" i="15"/>
  <c r="CD66" i="15"/>
  <c r="CB67" i="15"/>
  <c r="CA67" i="15"/>
  <c r="BZ67" i="15"/>
  <c r="CB70" i="23"/>
  <c r="CB69" i="23"/>
  <c r="CC66" i="23"/>
  <c r="CA71" i="16"/>
  <c r="CA70" i="16"/>
  <c r="CB70" i="16" s="1"/>
  <c r="CA69" i="16"/>
  <c r="CC67" i="16"/>
  <c r="CB71" i="23"/>
  <c r="CD69" i="23"/>
  <c r="CB71" i="16"/>
  <c r="CB69" i="16"/>
  <c r="CC68" i="16"/>
  <c r="CB68" i="16"/>
  <c r="CA68" i="16"/>
  <c r="CA71" i="15"/>
  <c r="CA70" i="15"/>
  <c r="CA69" i="15"/>
  <c r="CC23" i="196"/>
  <c r="CC23" i="197"/>
  <c r="CC23" i="195"/>
  <c r="CB23" i="196"/>
  <c r="CB23" i="197"/>
  <c r="CB23" i="195"/>
  <c r="N58" i="23"/>
  <c r="O58" i="23" s="1"/>
  <c r="R57" i="23"/>
  <c r="R56" i="23" s="1"/>
  <c r="Q57" i="23"/>
  <c r="Q56" i="23" s="1"/>
  <c r="P57" i="23"/>
  <c r="P56" i="23" s="1"/>
  <c r="O57" i="23"/>
  <c r="N57" i="23"/>
  <c r="N56" i="23"/>
  <c r="O56" i="23" s="1"/>
  <c r="Q55" i="23"/>
  <c r="P55" i="23"/>
  <c r="O55" i="23"/>
  <c r="N55" i="23"/>
  <c r="M55" i="23"/>
  <c r="Q54" i="23"/>
  <c r="P54" i="23" s="1"/>
  <c r="O54" i="23"/>
  <c r="N54" i="23"/>
  <c r="M54" i="23"/>
  <c r="Q53" i="23"/>
  <c r="P53" i="23"/>
  <c r="CC17" i="23"/>
  <c r="CC14" i="23"/>
  <c r="N58" i="196"/>
  <c r="R57" i="196"/>
  <c r="Q57" i="196"/>
  <c r="P57" i="196"/>
  <c r="N57" i="196"/>
  <c r="N56" i="196"/>
  <c r="Q55" i="196"/>
  <c r="Q54" i="196"/>
  <c r="O54" i="196"/>
  <c r="N54" i="196"/>
  <c r="M54" i="196"/>
  <c r="Q53" i="196"/>
  <c r="CA19" i="196"/>
  <c r="CE18" i="196"/>
  <c r="CD18" i="196"/>
  <c r="CC18" i="196"/>
  <c r="CA18" i="196"/>
  <c r="CA17" i="196"/>
  <c r="CD16" i="196"/>
  <c r="CD15" i="196"/>
  <c r="CB15" i="196"/>
  <c r="CA15" i="196"/>
  <c r="BZ15" i="196"/>
  <c r="CD14" i="196"/>
  <c r="N58" i="197"/>
  <c r="R57" i="197"/>
  <c r="Q57" i="197"/>
  <c r="P57" i="197"/>
  <c r="N57" i="197"/>
  <c r="N56" i="197"/>
  <c r="Q55" i="197"/>
  <c r="Q54" i="197"/>
  <c r="O54" i="197"/>
  <c r="N54" i="197"/>
  <c r="M54" i="197"/>
  <c r="Q53" i="197"/>
  <c r="CA19" i="197"/>
  <c r="CE18" i="197"/>
  <c r="CD18" i="197"/>
  <c r="CC18" i="197"/>
  <c r="CA18" i="197"/>
  <c r="CA17" i="197"/>
  <c r="CD16" i="197"/>
  <c r="CD15" i="197"/>
  <c r="CB15" i="197"/>
  <c r="CA15" i="197"/>
  <c r="BZ15" i="197"/>
  <c r="CD14" i="197"/>
  <c r="N58" i="195"/>
  <c r="R57" i="195"/>
  <c r="Q57" i="195"/>
  <c r="P57" i="195"/>
  <c r="N57" i="195"/>
  <c r="N56" i="195"/>
  <c r="Q55" i="195"/>
  <c r="Q54" i="195"/>
  <c r="O54" i="195"/>
  <c r="N54" i="195"/>
  <c r="M54" i="195"/>
  <c r="Q53" i="195"/>
  <c r="CA19" i="195"/>
  <c r="CE18" i="195"/>
  <c r="CD18" i="195"/>
  <c r="CC18" i="195"/>
  <c r="CA18" i="195"/>
  <c r="CA17" i="195"/>
  <c r="CD16" i="195"/>
  <c r="CD15" i="195"/>
  <c r="CB15" i="195"/>
  <c r="CA15" i="195"/>
  <c r="BZ15" i="195"/>
  <c r="CD14" i="195"/>
  <c r="CC15" i="23"/>
  <c r="CB16" i="23"/>
  <c r="CA16" i="23"/>
  <c r="BZ16" i="23"/>
  <c r="CA32" i="23"/>
  <c r="CC31" i="23"/>
  <c r="CA30" i="23"/>
  <c r="BZ28" i="23"/>
  <c r="CA32" i="16"/>
  <c r="CC31" i="16"/>
  <c r="CA30" i="16"/>
  <c r="BZ28" i="16"/>
  <c r="CA32" i="15"/>
  <c r="CA30" i="15"/>
  <c r="CC31" i="15"/>
  <c r="BZ28" i="15"/>
  <c r="N58" i="16"/>
  <c r="R57" i="16"/>
  <c r="Q57" i="16"/>
  <c r="P57" i="16"/>
  <c r="N57" i="16"/>
  <c r="N56" i="16"/>
  <c r="Q55" i="16"/>
  <c r="Q54" i="16"/>
  <c r="O54" i="16"/>
  <c r="O55" i="16" s="1"/>
  <c r="N54" i="16"/>
  <c r="N55" i="16" s="1"/>
  <c r="M54" i="16"/>
  <c r="Q53" i="16"/>
  <c r="BZ16" i="16"/>
  <c r="CC14" i="16"/>
  <c r="O58" i="16"/>
  <c r="R56" i="16"/>
  <c r="Q56" i="16"/>
  <c r="O57" i="16"/>
  <c r="P56" i="16"/>
  <c r="O56" i="16"/>
  <c r="P55" i="16"/>
  <c r="P54" i="16"/>
  <c r="M55" i="16"/>
  <c r="P53" i="16"/>
  <c r="CB17" i="23"/>
  <c r="CC16" i="23"/>
  <c r="CB19" i="23"/>
  <c r="CE17" i="23"/>
  <c r="CD17" i="23"/>
  <c r="CB18" i="23"/>
  <c r="CB19" i="16"/>
  <c r="CB18" i="16"/>
  <c r="CE17" i="16"/>
  <c r="CD17" i="16"/>
  <c r="CC17" i="16"/>
  <c r="CB17" i="16"/>
  <c r="CC16" i="16"/>
  <c r="CC15" i="16"/>
  <c r="CB16" i="16"/>
  <c r="CA16" i="16"/>
  <c r="O58" i="15"/>
  <c r="N58" i="15"/>
  <c r="R57" i="15"/>
  <c r="R56" i="15" s="1"/>
  <c r="Q57" i="15"/>
  <c r="P57" i="15"/>
  <c r="P56" i="15" s="1"/>
  <c r="O57" i="15"/>
  <c r="N57" i="15"/>
  <c r="Q56" i="15"/>
  <c r="N56" i="15"/>
  <c r="O56" i="15" s="1"/>
  <c r="Q55" i="15"/>
  <c r="P55" i="15" s="1"/>
  <c r="O55" i="15"/>
  <c r="M55" i="15"/>
  <c r="Q54" i="15"/>
  <c r="P54" i="15" s="1"/>
  <c r="O54" i="15"/>
  <c r="N54" i="15"/>
  <c r="N55" i="15" s="1"/>
  <c r="M54" i="15"/>
  <c r="Q53" i="15"/>
  <c r="P53" i="15"/>
  <c r="CN30" i="40"/>
  <c r="CN30" i="41"/>
  <c r="CN30" i="39"/>
  <c r="CA71" i="203"/>
  <c r="CE70" i="203"/>
  <c r="CE69" i="203" s="1"/>
  <c r="CD70" i="203"/>
  <c r="CC70" i="203"/>
  <c r="CA70" i="203"/>
  <c r="CB70" i="203" s="1"/>
  <c r="CA69" i="203"/>
  <c r="CD68" i="203"/>
  <c r="CD67" i="203"/>
  <c r="CB67" i="203"/>
  <c r="CB68" i="203" s="1"/>
  <c r="CA67" i="203"/>
  <c r="CA68" i="203" s="1"/>
  <c r="CB73" i="203" s="1"/>
  <c r="BZ67" i="203"/>
  <c r="BZ68" i="203" s="1"/>
  <c r="CD66" i="203"/>
  <c r="CC66" i="203" s="1"/>
  <c r="CG68" i="203" s="1"/>
  <c r="N58" i="203"/>
  <c r="O58" i="203" s="1"/>
  <c r="R57" i="203"/>
  <c r="Q57" i="203"/>
  <c r="P57" i="203"/>
  <c r="N57" i="203"/>
  <c r="O57" i="203" s="1"/>
  <c r="T56" i="203" s="1"/>
  <c r="N56" i="203"/>
  <c r="O56" i="203" s="1"/>
  <c r="Q55" i="203"/>
  <c r="Q54" i="203"/>
  <c r="O54" i="203"/>
  <c r="N54" i="203"/>
  <c r="M54" i="203"/>
  <c r="M55" i="203" s="1"/>
  <c r="Q53" i="203"/>
  <c r="P53" i="203" s="1"/>
  <c r="T55" i="203" s="1"/>
  <c r="CA45" i="203"/>
  <c r="CB45" i="203" s="1"/>
  <c r="CE44" i="203"/>
  <c r="CE43" i="203" s="1"/>
  <c r="CD44" i="203"/>
  <c r="CC44" i="203"/>
  <c r="CA44" i="203"/>
  <c r="CA43" i="203"/>
  <c r="CB43" i="203" s="1"/>
  <c r="CD42" i="203"/>
  <c r="CD41" i="203"/>
  <c r="CB41" i="203"/>
  <c r="CB42" i="203" s="1"/>
  <c r="CA41" i="203"/>
  <c r="BZ41" i="203"/>
  <c r="BZ42" i="203" s="1"/>
  <c r="CD40" i="203"/>
  <c r="CC40" i="203" s="1"/>
  <c r="CA32" i="203"/>
  <c r="CE31" i="203"/>
  <c r="CD31" i="203"/>
  <c r="CC31" i="203"/>
  <c r="CA31" i="203"/>
  <c r="CB31" i="203" s="1"/>
  <c r="CA30" i="203"/>
  <c r="CB30" i="203" s="1"/>
  <c r="CD29" i="203"/>
  <c r="CD28" i="203"/>
  <c r="CB28" i="203"/>
  <c r="CA28" i="203"/>
  <c r="CA29" i="203" s="1"/>
  <c r="BZ28" i="203"/>
  <c r="BZ29" i="203" s="1"/>
  <c r="CD27" i="203"/>
  <c r="CC27" i="203" s="1"/>
  <c r="CA19" i="203"/>
  <c r="CE18" i="203"/>
  <c r="CE17" i="203" s="1"/>
  <c r="CD18" i="203"/>
  <c r="CC18" i="203"/>
  <c r="CA18" i="203"/>
  <c r="CB18" i="203" s="1"/>
  <c r="CA17" i="203"/>
  <c r="CD16" i="203"/>
  <c r="CD15" i="203"/>
  <c r="CB15" i="203"/>
  <c r="CA15" i="203"/>
  <c r="BZ15" i="203"/>
  <c r="CD14" i="203"/>
  <c r="CA71" i="202"/>
  <c r="CE70" i="202"/>
  <c r="CE69" i="202" s="1"/>
  <c r="CD70" i="202"/>
  <c r="CD69" i="202" s="1"/>
  <c r="CC64" i="202" s="1"/>
  <c r="CC70" i="202"/>
  <c r="CA70" i="202"/>
  <c r="CB70" i="202" s="1"/>
  <c r="CA69" i="202"/>
  <c r="CB69" i="202" s="1"/>
  <c r="BX69" i="202" s="1"/>
  <c r="CD68" i="202"/>
  <c r="CD67" i="202"/>
  <c r="CB67" i="202"/>
  <c r="CA67" i="202"/>
  <c r="BZ67" i="202"/>
  <c r="CD66" i="202"/>
  <c r="CC66" i="202" s="1"/>
  <c r="CG68" i="202" s="1"/>
  <c r="N58" i="202"/>
  <c r="O58" i="202" s="1"/>
  <c r="R57" i="202"/>
  <c r="R56" i="202" s="1"/>
  <c r="Q57" i="202"/>
  <c r="Q56" i="202" s="1"/>
  <c r="P60" i="202" s="1"/>
  <c r="P57" i="202"/>
  <c r="N57" i="202"/>
  <c r="O57" i="202" s="1"/>
  <c r="N56" i="202"/>
  <c r="Q55" i="202"/>
  <c r="Q54" i="202"/>
  <c r="O54" i="202"/>
  <c r="N54" i="202"/>
  <c r="M54" i="202"/>
  <c r="Q53" i="202"/>
  <c r="CA45" i="202"/>
  <c r="CB45" i="202" s="1"/>
  <c r="CE44" i="202"/>
  <c r="CE43" i="202" s="1"/>
  <c r="CG43" i="202" s="1"/>
  <c r="CD44" i="202"/>
  <c r="CD43" i="202" s="1"/>
  <c r="CC38" i="202" s="1"/>
  <c r="CC44" i="202"/>
  <c r="CA44" i="202"/>
  <c r="CB44" i="202" s="1"/>
  <c r="CA43" i="202"/>
  <c r="CD42" i="202"/>
  <c r="CD41" i="202"/>
  <c r="CB41" i="202"/>
  <c r="CA41" i="202"/>
  <c r="BZ41" i="202"/>
  <c r="BZ42" i="202" s="1"/>
  <c r="CB38" i="202" s="1"/>
  <c r="CD40" i="202"/>
  <c r="CC40" i="202" s="1"/>
  <c r="CG42" i="202" s="1"/>
  <c r="CA32" i="202"/>
  <c r="CB32" i="202" s="1"/>
  <c r="CE31" i="202"/>
  <c r="CE30" i="202" s="1"/>
  <c r="CD31" i="202"/>
  <c r="CD30" i="202" s="1"/>
  <c r="CC25" i="202" s="1"/>
  <c r="CC31" i="202"/>
  <c r="CA31" i="202"/>
  <c r="CA30" i="202"/>
  <c r="CD29" i="202"/>
  <c r="CD28" i="202"/>
  <c r="CB28" i="202"/>
  <c r="CA28" i="202"/>
  <c r="BZ28" i="202"/>
  <c r="BZ29" i="202" s="1"/>
  <c r="CD27" i="202"/>
  <c r="CA19" i="202"/>
  <c r="CB19" i="202" s="1"/>
  <c r="CB21" i="202" s="1"/>
  <c r="CE18" i="202"/>
  <c r="CE17" i="202" s="1"/>
  <c r="CD18" i="202"/>
  <c r="CD17" i="202" s="1"/>
  <c r="CC18" i="202"/>
  <c r="CA18" i="202"/>
  <c r="CB18" i="202" s="1"/>
  <c r="CA17" i="202"/>
  <c r="CD16" i="202"/>
  <c r="CD15" i="202"/>
  <c r="CC15" i="202" s="1"/>
  <c r="BX16" i="202" s="1"/>
  <c r="CB15" i="202"/>
  <c r="CA15" i="202"/>
  <c r="BZ15" i="202"/>
  <c r="CD14" i="202"/>
  <c r="CC14" i="202" s="1"/>
  <c r="CG16" i="202" s="1"/>
  <c r="AP73" i="203"/>
  <c r="CB71" i="203"/>
  <c r="BO71" i="203"/>
  <c r="AO71" i="203"/>
  <c r="CD69" i="203"/>
  <c r="BO70" i="203"/>
  <c r="BT69" i="203" s="1"/>
  <c r="AO70" i="203"/>
  <c r="AT69" i="203" s="1"/>
  <c r="CC69" i="203"/>
  <c r="CB69" i="203"/>
  <c r="BR69" i="203"/>
  <c r="BQ69" i="203"/>
  <c r="BP73" i="203" s="1"/>
  <c r="BP69" i="203"/>
  <c r="BO69" i="203"/>
  <c r="BK69" i="203"/>
  <c r="AR69" i="203"/>
  <c r="AQ69" i="203"/>
  <c r="AP69" i="203"/>
  <c r="AO69" i="203"/>
  <c r="AK69" i="203"/>
  <c r="CC68" i="203"/>
  <c r="BP68" i="203"/>
  <c r="BO68" i="203"/>
  <c r="BN68" i="203"/>
  <c r="BO73" i="203" s="1"/>
  <c r="BM68" i="203"/>
  <c r="BO64" i="203" s="1"/>
  <c r="AP68" i="203"/>
  <c r="AO73" i="203" s="1"/>
  <c r="AO68" i="203"/>
  <c r="AN68" i="203"/>
  <c r="AM68" i="203"/>
  <c r="CC67" i="203"/>
  <c r="BP67" i="203"/>
  <c r="BK68" i="203" s="1"/>
  <c r="AP67" i="203"/>
  <c r="AK68" i="203" s="1"/>
  <c r="BP66" i="203"/>
  <c r="BT68" i="203" s="1"/>
  <c r="AP66" i="203"/>
  <c r="AT68" i="203" s="1"/>
  <c r="AO64" i="203"/>
  <c r="AB58" i="203"/>
  <c r="AB57" i="203"/>
  <c r="AE56" i="203"/>
  <c r="AG56" i="203" s="1"/>
  <c r="AD56" i="203"/>
  <c r="AC51" i="203" s="1"/>
  <c r="AC56" i="203"/>
  <c r="AC60" i="203" s="1"/>
  <c r="AB56" i="203"/>
  <c r="X56" i="203" s="1"/>
  <c r="R56" i="203"/>
  <c r="P60" i="203" s="1"/>
  <c r="Q56" i="203"/>
  <c r="P56" i="203"/>
  <c r="AG55" i="203"/>
  <c r="AC55" i="203"/>
  <c r="AB55" i="203"/>
  <c r="AA55" i="203"/>
  <c r="AB60" i="203" s="1"/>
  <c r="Z55" i="203"/>
  <c r="P55" i="203"/>
  <c r="O55" i="203"/>
  <c r="AC54" i="203"/>
  <c r="P54" i="203"/>
  <c r="N55" i="203"/>
  <c r="AC53" i="203"/>
  <c r="BO45" i="203"/>
  <c r="AO45" i="203"/>
  <c r="AO47" i="203" s="1"/>
  <c r="CC43" i="203"/>
  <c r="CB44" i="203"/>
  <c r="BO44" i="203"/>
  <c r="AO44" i="203"/>
  <c r="CD43" i="203"/>
  <c r="BR43" i="203"/>
  <c r="BT43" i="203" s="1"/>
  <c r="BQ43" i="203"/>
  <c r="BP38" i="203" s="1"/>
  <c r="BP43" i="203"/>
  <c r="BP47" i="203" s="1"/>
  <c r="BO43" i="203"/>
  <c r="BK43" i="203"/>
  <c r="AR43" i="203"/>
  <c r="AT43" i="203" s="1"/>
  <c r="AQ43" i="203"/>
  <c r="AP43" i="203"/>
  <c r="AP47" i="203" s="1"/>
  <c r="AO43" i="203"/>
  <c r="AK43" i="203" s="1"/>
  <c r="CC42" i="203"/>
  <c r="BT42" i="203"/>
  <c r="BP42" i="203"/>
  <c r="BO42" i="203"/>
  <c r="BN42" i="203"/>
  <c r="BO38" i="203" s="1"/>
  <c r="BM42" i="203"/>
  <c r="AT42" i="203"/>
  <c r="AP42" i="203"/>
  <c r="AO42" i="203"/>
  <c r="AN42" i="203"/>
  <c r="AM42" i="203"/>
  <c r="AO38" i="203" s="1"/>
  <c r="CC41" i="203"/>
  <c r="CA42" i="203"/>
  <c r="BP41" i="203"/>
  <c r="BK42" i="203" s="1"/>
  <c r="AP41" i="203"/>
  <c r="AK42" i="203" s="1"/>
  <c r="BP40" i="203"/>
  <c r="AP40" i="203"/>
  <c r="AP38" i="203"/>
  <c r="CB32" i="203"/>
  <c r="AO32" i="203"/>
  <c r="CE30" i="203"/>
  <c r="CC30" i="203"/>
  <c r="AO31" i="203"/>
  <c r="AT30" i="203" s="1"/>
  <c r="CD30" i="203"/>
  <c r="AR30" i="203"/>
  <c r="AQ30" i="203"/>
  <c r="AP34" i="203" s="1"/>
  <c r="AP30" i="203"/>
  <c r="AO30" i="203"/>
  <c r="AK30" i="203"/>
  <c r="CC29" i="203"/>
  <c r="AP29" i="203"/>
  <c r="AT29" i="203" s="1"/>
  <c r="AO29" i="203"/>
  <c r="AN29" i="203"/>
  <c r="AO34" i="203" s="1"/>
  <c r="AM29" i="203"/>
  <c r="AK29" i="203" s="1"/>
  <c r="CC28" i="203"/>
  <c r="CB29" i="203"/>
  <c r="AP28" i="203"/>
  <c r="AP27" i="203"/>
  <c r="CB19" i="203"/>
  <c r="CD17" i="203"/>
  <c r="CC12" i="203" s="1"/>
  <c r="CC17" i="203"/>
  <c r="CB17" i="203"/>
  <c r="CC16" i="203"/>
  <c r="CC15" i="203"/>
  <c r="CB16" i="203"/>
  <c r="CA16" i="203"/>
  <c r="BZ16" i="203"/>
  <c r="CB12" i="203" s="1"/>
  <c r="CC14" i="203"/>
  <c r="CG16" i="203" s="1"/>
  <c r="BO73" i="202"/>
  <c r="CB71" i="202"/>
  <c r="BO71" i="202"/>
  <c r="AO71" i="202"/>
  <c r="AK69" i="202" s="1"/>
  <c r="CC69" i="202"/>
  <c r="BO70" i="202"/>
  <c r="BK69" i="202" s="1"/>
  <c r="AO70" i="202"/>
  <c r="AT69" i="202" s="1"/>
  <c r="BR69" i="202"/>
  <c r="BQ69" i="202"/>
  <c r="BP69" i="202"/>
  <c r="BP73" i="202" s="1"/>
  <c r="BO69" i="202"/>
  <c r="AR69" i="202"/>
  <c r="AQ69" i="202"/>
  <c r="AP64" i="202" s="1"/>
  <c r="AP69" i="202"/>
  <c r="AP73" i="202" s="1"/>
  <c r="AO69" i="202"/>
  <c r="CC68" i="202"/>
  <c r="CA68" i="202"/>
  <c r="BP68" i="202"/>
  <c r="BO68" i="202"/>
  <c r="BT69" i="202" s="1"/>
  <c r="BN68" i="202"/>
  <c r="BM68" i="202"/>
  <c r="AP68" i="202"/>
  <c r="AO68" i="202"/>
  <c r="AO64" i="202" s="1"/>
  <c r="AN68" i="202"/>
  <c r="AO73" i="202" s="1"/>
  <c r="AM68" i="202"/>
  <c r="AK68" i="202" s="1"/>
  <c r="CC67" i="202"/>
  <c r="BX68" i="202" s="1"/>
  <c r="CB68" i="202"/>
  <c r="BZ68" i="202"/>
  <c r="BP67" i="202"/>
  <c r="BK68" i="202" s="1"/>
  <c r="AP67" i="202"/>
  <c r="BP66" i="202"/>
  <c r="AP66" i="202"/>
  <c r="AT68" i="202" s="1"/>
  <c r="BP64" i="202"/>
  <c r="BO64" i="202"/>
  <c r="AB58" i="202"/>
  <c r="AB57" i="202"/>
  <c r="AG56" i="202" s="1"/>
  <c r="AE56" i="202"/>
  <c r="AD56" i="202"/>
  <c r="AC60" i="202" s="1"/>
  <c r="AC56" i="202"/>
  <c r="AB56" i="202"/>
  <c r="X56" i="202" s="1"/>
  <c r="P56" i="202"/>
  <c r="O56" i="202"/>
  <c r="AC55" i="202"/>
  <c r="AB55" i="202"/>
  <c r="AA55" i="202"/>
  <c r="AB60" i="202" s="1"/>
  <c r="Z55" i="202"/>
  <c r="AB51" i="202" s="1"/>
  <c r="P55" i="202"/>
  <c r="O55" i="202"/>
  <c r="N55" i="202"/>
  <c r="AC54" i="202"/>
  <c r="X55" i="202" s="1"/>
  <c r="P54" i="202"/>
  <c r="M55" i="202"/>
  <c r="O51" i="202" s="1"/>
  <c r="AC53" i="202"/>
  <c r="AC51" i="202" s="1"/>
  <c r="P53" i="202"/>
  <c r="AO47" i="202"/>
  <c r="BO45" i="202"/>
  <c r="AO45" i="202"/>
  <c r="BO44" i="202"/>
  <c r="BT43" i="202" s="1"/>
  <c r="AO44" i="202"/>
  <c r="AT43" i="202" s="1"/>
  <c r="CC43" i="202"/>
  <c r="CB43" i="202"/>
  <c r="BR43" i="202"/>
  <c r="BQ43" i="202"/>
  <c r="BP43" i="202"/>
  <c r="BP47" i="202" s="1"/>
  <c r="BO43" i="202"/>
  <c r="BK43" i="202"/>
  <c r="AR43" i="202"/>
  <c r="AQ43" i="202"/>
  <c r="AP38" i="202" s="1"/>
  <c r="AP43" i="202"/>
  <c r="AO43" i="202"/>
  <c r="AK43" i="202"/>
  <c r="CC42" i="202"/>
  <c r="CB42" i="202"/>
  <c r="CA42" i="202"/>
  <c r="BP42" i="202"/>
  <c r="BO42" i="202"/>
  <c r="BN42" i="202"/>
  <c r="BO47" i="202" s="1"/>
  <c r="BM42" i="202"/>
  <c r="BO38" i="202" s="1"/>
  <c r="AP42" i="202"/>
  <c r="AO42" i="202"/>
  <c r="AN42" i="202"/>
  <c r="AM42" i="202"/>
  <c r="AO38" i="202" s="1"/>
  <c r="CC41" i="202"/>
  <c r="BP41" i="202"/>
  <c r="BK42" i="202" s="1"/>
  <c r="AP41" i="202"/>
  <c r="AK42" i="202" s="1"/>
  <c r="BP40" i="202"/>
  <c r="BT42" i="202" s="1"/>
  <c r="AP40" i="202"/>
  <c r="AT42" i="202" s="1"/>
  <c r="BP38" i="202"/>
  <c r="AO32" i="202"/>
  <c r="CB31" i="202"/>
  <c r="AO31" i="202"/>
  <c r="CC30" i="202"/>
  <c r="CB30" i="202"/>
  <c r="AR30" i="202"/>
  <c r="AQ30" i="202"/>
  <c r="AP25" i="202" s="1"/>
  <c r="AP30" i="202"/>
  <c r="AP34" i="202" s="1"/>
  <c r="AO30" i="202"/>
  <c r="AK30" i="202" s="1"/>
  <c r="CC29" i="202"/>
  <c r="AP29" i="202"/>
  <c r="AO29" i="202"/>
  <c r="AT30" i="202" s="1"/>
  <c r="AN29" i="202"/>
  <c r="AO34" i="202" s="1"/>
  <c r="AM29" i="202"/>
  <c r="CC28" i="202"/>
  <c r="CB29" i="202"/>
  <c r="CA29" i="202"/>
  <c r="AP28" i="202"/>
  <c r="AK29" i="202" s="1"/>
  <c r="CC27" i="202"/>
  <c r="AP27" i="202"/>
  <c r="AT29" i="202" s="1"/>
  <c r="CC17" i="202"/>
  <c r="CB17" i="202"/>
  <c r="CC16" i="202"/>
  <c r="CA16" i="202"/>
  <c r="CB16" i="202"/>
  <c r="BZ16" i="202"/>
  <c r="N58" i="201"/>
  <c r="O58" i="201" s="1"/>
  <c r="R57" i="201"/>
  <c r="Q57" i="201"/>
  <c r="P57" i="201"/>
  <c r="N57" i="201"/>
  <c r="O57" i="201" s="1"/>
  <c r="R56" i="201"/>
  <c r="Q56" i="201"/>
  <c r="P56" i="201"/>
  <c r="P60" i="201" s="1"/>
  <c r="N56" i="201"/>
  <c r="O56" i="201" s="1"/>
  <c r="P51" i="201" s="1"/>
  <c r="Q55" i="201"/>
  <c r="P55" i="201"/>
  <c r="Q54" i="201"/>
  <c r="P54" i="201"/>
  <c r="O54" i="201"/>
  <c r="O55" i="201" s="1"/>
  <c r="N54" i="201"/>
  <c r="N55" i="201" s="1"/>
  <c r="O60" i="201" s="1"/>
  <c r="M54" i="201"/>
  <c r="M55" i="201" s="1"/>
  <c r="Q53" i="201"/>
  <c r="P53" i="201"/>
  <c r="T55" i="201" s="1"/>
  <c r="CA71" i="201"/>
  <c r="CB71" i="201" s="1"/>
  <c r="CE70" i="201"/>
  <c r="CD70" i="201"/>
  <c r="CC70" i="201"/>
  <c r="CA70" i="201"/>
  <c r="CB70" i="201" s="1"/>
  <c r="CG69" i="201" s="1"/>
  <c r="CE69" i="201"/>
  <c r="CD69" i="201"/>
  <c r="CC69" i="201"/>
  <c r="CA69" i="201"/>
  <c r="CB69" i="201" s="1"/>
  <c r="CC64" i="201" s="1"/>
  <c r="CD68" i="201"/>
  <c r="CC68" i="201"/>
  <c r="CD67" i="201"/>
  <c r="CC67" i="201"/>
  <c r="CB67" i="201"/>
  <c r="CB68" i="201" s="1"/>
  <c r="CA67" i="201"/>
  <c r="CA68" i="201" s="1"/>
  <c r="CB73" i="201" s="1"/>
  <c r="BZ67" i="201"/>
  <c r="BZ68" i="201" s="1"/>
  <c r="CD66" i="201"/>
  <c r="CC66" i="201"/>
  <c r="CG68" i="201" s="1"/>
  <c r="CA45" i="201"/>
  <c r="CB45" i="201" s="1"/>
  <c r="CE44" i="201"/>
  <c r="CD44" i="201"/>
  <c r="CC44" i="201"/>
  <c r="CA44" i="201"/>
  <c r="CB44" i="201" s="1"/>
  <c r="CE43" i="201"/>
  <c r="CD43" i="201"/>
  <c r="CC43" i="201"/>
  <c r="CC47" i="201" s="1"/>
  <c r="CA43" i="201"/>
  <c r="CB43" i="201" s="1"/>
  <c r="CD42" i="201"/>
  <c r="CC42" i="201"/>
  <c r="CD41" i="201"/>
  <c r="CC41" i="201"/>
  <c r="CB41" i="201"/>
  <c r="CB42" i="201" s="1"/>
  <c r="CA41" i="201"/>
  <c r="CA42" i="201" s="1"/>
  <c r="BZ41" i="201"/>
  <c r="BZ42" i="201" s="1"/>
  <c r="CD40" i="201"/>
  <c r="CC40" i="201"/>
  <c r="CG42" i="201" s="1"/>
  <c r="CA32" i="201"/>
  <c r="CB32" i="201" s="1"/>
  <c r="CE31" i="201"/>
  <c r="CD31" i="201"/>
  <c r="CC31" i="201"/>
  <c r="CA31" i="201"/>
  <c r="CB31" i="201" s="1"/>
  <c r="CG30" i="201" s="1"/>
  <c r="CE30" i="201"/>
  <c r="CD30" i="201"/>
  <c r="CC30" i="201"/>
  <c r="CA30" i="201"/>
  <c r="CB30" i="201" s="1"/>
  <c r="CD29" i="201"/>
  <c r="CC29" i="201"/>
  <c r="CD28" i="201"/>
  <c r="CC28" i="201"/>
  <c r="CB28" i="201"/>
  <c r="CB29" i="201" s="1"/>
  <c r="CA28" i="201"/>
  <c r="CA29" i="201" s="1"/>
  <c r="CB34" i="201" s="1"/>
  <c r="BZ28" i="201"/>
  <c r="BZ29" i="201" s="1"/>
  <c r="CB25" i="201" s="1"/>
  <c r="CD27" i="201"/>
  <c r="CC27" i="201"/>
  <c r="CG29" i="201" s="1"/>
  <c r="CA19" i="201"/>
  <c r="CA18" i="201"/>
  <c r="CA17" i="201"/>
  <c r="CB17" i="201" s="1"/>
  <c r="CD18" i="201"/>
  <c r="CD17" i="201" s="1"/>
  <c r="CC18" i="201"/>
  <c r="CC17" i="201" s="1"/>
  <c r="CE18" i="201"/>
  <c r="CD16" i="201"/>
  <c r="CD15" i="201"/>
  <c r="CD14" i="201"/>
  <c r="CB15" i="201"/>
  <c r="CA15" i="201"/>
  <c r="BZ15" i="201"/>
  <c r="BO71" i="201"/>
  <c r="AO71" i="201"/>
  <c r="AK69" i="201" s="1"/>
  <c r="BO70" i="201"/>
  <c r="AO70" i="201"/>
  <c r="CC73" i="201"/>
  <c r="BT69" i="201"/>
  <c r="BR69" i="201"/>
  <c r="BQ69" i="201"/>
  <c r="BP64" i="201" s="1"/>
  <c r="BP69" i="201"/>
  <c r="BP73" i="201" s="1"/>
  <c r="BO69" i="201"/>
  <c r="BK69" i="201" s="1"/>
  <c r="AR69" i="201"/>
  <c r="AQ69" i="201"/>
  <c r="AP64" i="201" s="1"/>
  <c r="AP69" i="201"/>
  <c r="AP73" i="201" s="1"/>
  <c r="AO69" i="201"/>
  <c r="BP68" i="201"/>
  <c r="BO68" i="201"/>
  <c r="BN68" i="201"/>
  <c r="BO73" i="201" s="1"/>
  <c r="BM68" i="201"/>
  <c r="AP68" i="201"/>
  <c r="AO68" i="201"/>
  <c r="AT69" i="201" s="1"/>
  <c r="AN68" i="201"/>
  <c r="AO73" i="201" s="1"/>
  <c r="AM68" i="201"/>
  <c r="BP67" i="201"/>
  <c r="BT68" i="201" s="1"/>
  <c r="AP67" i="201"/>
  <c r="AK68" i="201" s="1"/>
  <c r="BP66" i="201"/>
  <c r="AP66" i="201"/>
  <c r="AT68" i="201" s="1"/>
  <c r="BO64" i="201"/>
  <c r="AB58" i="201"/>
  <c r="AB57" i="201"/>
  <c r="AE56" i="201"/>
  <c r="AC60" i="201" s="1"/>
  <c r="AD56" i="201"/>
  <c r="AC56" i="201"/>
  <c r="AB56" i="201"/>
  <c r="X56" i="201" s="1"/>
  <c r="AC55" i="201"/>
  <c r="AB60" i="201" s="1"/>
  <c r="AB55" i="201"/>
  <c r="AA55" i="201"/>
  <c r="Z55" i="201"/>
  <c r="AC54" i="201"/>
  <c r="X55" i="201" s="1"/>
  <c r="AC53" i="201"/>
  <c r="AC51" i="201"/>
  <c r="AB51" i="201"/>
  <c r="AO47" i="201"/>
  <c r="BO45" i="201"/>
  <c r="AO45" i="201"/>
  <c r="BO44" i="201"/>
  <c r="AO44" i="201"/>
  <c r="AT43" i="201" s="1"/>
  <c r="BR43" i="201"/>
  <c r="BQ43" i="201"/>
  <c r="BP43" i="201"/>
  <c r="BP47" i="201" s="1"/>
  <c r="BO43" i="201"/>
  <c r="BK43" i="201"/>
  <c r="AR43" i="201"/>
  <c r="AQ43" i="201"/>
  <c r="AP38" i="201" s="1"/>
  <c r="AP43" i="201"/>
  <c r="AP47" i="201" s="1"/>
  <c r="AO43" i="201"/>
  <c r="AK43" i="201" s="1"/>
  <c r="BP42" i="201"/>
  <c r="BO42" i="201"/>
  <c r="BT43" i="201" s="1"/>
  <c r="BN42" i="201"/>
  <c r="BO38" i="201" s="1"/>
  <c r="BM42" i="201"/>
  <c r="AP42" i="201"/>
  <c r="AO42" i="201"/>
  <c r="AN42" i="201"/>
  <c r="AM42" i="201"/>
  <c r="BP41" i="201"/>
  <c r="BK42" i="201" s="1"/>
  <c r="AP41" i="201"/>
  <c r="AT42" i="201" s="1"/>
  <c r="BP40" i="201"/>
  <c r="BP38" i="201" s="1"/>
  <c r="AP40" i="201"/>
  <c r="AO38" i="201"/>
  <c r="CC34" i="201"/>
  <c r="AO32" i="201"/>
  <c r="AO31" i="201"/>
  <c r="AT30" i="201" s="1"/>
  <c r="AR30" i="201"/>
  <c r="AQ30" i="201"/>
  <c r="AP25" i="201" s="1"/>
  <c r="AP30" i="201"/>
  <c r="AP34" i="201" s="1"/>
  <c r="AO30" i="201"/>
  <c r="AK30" i="201" s="1"/>
  <c r="AP29" i="201"/>
  <c r="AO29" i="201"/>
  <c r="AN29" i="201"/>
  <c r="AO34" i="201" s="1"/>
  <c r="AM29" i="201"/>
  <c r="AO25" i="201" s="1"/>
  <c r="AP28" i="201"/>
  <c r="AK29" i="201" s="1"/>
  <c r="AP27" i="201"/>
  <c r="AT29" i="201" s="1"/>
  <c r="CB19" i="201"/>
  <c r="CB18" i="201"/>
  <c r="CE17" i="201"/>
  <c r="CC16" i="201"/>
  <c r="CB16" i="201"/>
  <c r="CA16" i="201"/>
  <c r="BZ16" i="201"/>
  <c r="CB12" i="201" s="1"/>
  <c r="CC15" i="201"/>
  <c r="CC14" i="201"/>
  <c r="D50" i="195"/>
  <c r="D50" i="197"/>
  <c r="D50" i="196"/>
  <c r="CD17" i="209" l="1"/>
  <c r="CD17" i="41"/>
  <c r="CB17" i="41"/>
  <c r="CB17" i="209"/>
  <c r="BZ16" i="41"/>
  <c r="BZ16" i="209"/>
  <c r="CA16" i="41"/>
  <c r="CA16" i="209"/>
  <c r="CB16" i="209"/>
  <c r="CB16" i="41"/>
  <c r="CC15" i="41"/>
  <c r="CC15" i="209"/>
  <c r="BX16" i="209" s="1"/>
  <c r="CC14" i="41"/>
  <c r="CC14" i="209"/>
  <c r="CC17" i="209"/>
  <c r="CC17" i="41"/>
  <c r="CB18" i="209"/>
  <c r="CG17" i="209" s="1"/>
  <c r="CB18" i="41"/>
  <c r="CE17" i="209"/>
  <c r="CE17" i="41"/>
  <c r="CB19" i="41"/>
  <c r="CB19" i="209"/>
  <c r="CC16" i="209"/>
  <c r="CC16" i="41"/>
  <c r="CD17" i="40"/>
  <c r="CD17" i="208"/>
  <c r="CE17" i="40"/>
  <c r="CE17" i="208"/>
  <c r="CB18" i="40"/>
  <c r="CB18" i="208"/>
  <c r="CG17" i="208" s="1"/>
  <c r="CC17" i="40"/>
  <c r="CC17" i="208"/>
  <c r="CB19" i="208"/>
  <c r="CA29" i="208" s="1"/>
  <c r="CB19" i="40"/>
  <c r="CA16" i="208"/>
  <c r="CB21" i="208" s="1"/>
  <c r="CA16" i="40"/>
  <c r="CB16" i="40"/>
  <c r="CB16" i="208"/>
  <c r="CB17" i="40"/>
  <c r="CB17" i="208"/>
  <c r="CC15" i="208"/>
  <c r="CC15" i="40"/>
  <c r="CC14" i="208"/>
  <c r="CC14" i="40"/>
  <c r="CC16" i="208"/>
  <c r="CC16" i="40"/>
  <c r="BZ16" i="208"/>
  <c r="CB12" i="208" s="1"/>
  <c r="BZ16" i="40"/>
  <c r="CB34" i="205"/>
  <c r="CB25" i="205"/>
  <c r="CB38" i="205"/>
  <c r="BX42" i="205"/>
  <c r="BX43" i="206"/>
  <c r="CC38" i="206"/>
  <c r="CC25" i="206"/>
  <c r="CC34" i="206"/>
  <c r="CC47" i="204"/>
  <c r="BX42" i="204"/>
  <c r="CB25" i="203"/>
  <c r="O51" i="203"/>
  <c r="K55" i="203"/>
  <c r="K56" i="203"/>
  <c r="CC73" i="203"/>
  <c r="CC47" i="203"/>
  <c r="BX69" i="203"/>
  <c r="BX68" i="203"/>
  <c r="O60" i="203"/>
  <c r="CC34" i="203"/>
  <c r="CG30" i="203"/>
  <c r="T56" i="202"/>
  <c r="O60" i="202"/>
  <c r="CG30" i="202"/>
  <c r="CB73" i="202"/>
  <c r="CB47" i="202"/>
  <c r="BX30" i="202"/>
  <c r="CG29" i="202"/>
  <c r="CC73" i="202"/>
  <c r="CC34" i="202"/>
  <c r="BX42" i="202"/>
  <c r="CO7" i="203"/>
  <c r="CO8" i="203" s="1"/>
  <c r="CB21" i="203"/>
  <c r="CB47" i="203"/>
  <c r="CB38" i="203"/>
  <c r="BX43" i="203"/>
  <c r="CG69" i="202"/>
  <c r="CG29" i="203"/>
  <c r="CC38" i="203"/>
  <c r="CG69" i="203"/>
  <c r="BX16" i="203"/>
  <c r="CG42" i="203"/>
  <c r="BX42" i="203"/>
  <c r="CC64" i="203"/>
  <c r="K55" i="202"/>
  <c r="T55" i="202"/>
  <c r="BX17" i="202"/>
  <c r="BX43" i="202"/>
  <c r="BX17" i="203"/>
  <c r="CB34" i="203"/>
  <c r="CG43" i="203"/>
  <c r="CC21" i="202"/>
  <c r="CC12" i="202"/>
  <c r="CB34" i="202"/>
  <c r="CC25" i="203"/>
  <c r="BX30" i="203"/>
  <c r="CB12" i="202"/>
  <c r="CG17" i="203"/>
  <c r="BX29" i="203"/>
  <c r="BX29" i="202"/>
  <c r="CB25" i="202"/>
  <c r="CC47" i="202"/>
  <c r="CG17" i="202"/>
  <c r="K56" i="202"/>
  <c r="CB64" i="202"/>
  <c r="CC21" i="203"/>
  <c r="CB64" i="203"/>
  <c r="AP64" i="203"/>
  <c r="AO25" i="202"/>
  <c r="BT68" i="202"/>
  <c r="AP47" i="202"/>
  <c r="BP64" i="203"/>
  <c r="AO25" i="203"/>
  <c r="BO47" i="203"/>
  <c r="X55" i="203"/>
  <c r="AP25" i="203"/>
  <c r="P51" i="202"/>
  <c r="AG55" i="202"/>
  <c r="P51" i="203"/>
  <c r="AB51" i="203"/>
  <c r="CC38" i="201"/>
  <c r="BX43" i="201"/>
  <c r="BX29" i="201"/>
  <c r="CC25" i="201"/>
  <c r="BX30" i="201"/>
  <c r="CG43" i="201"/>
  <c r="T56" i="201"/>
  <c r="O51" i="201"/>
  <c r="BX17" i="201"/>
  <c r="BX16" i="201"/>
  <c r="CC12" i="201"/>
  <c r="CC21" i="201"/>
  <c r="CG16" i="201"/>
  <c r="CB21" i="201"/>
  <c r="CG17" i="201"/>
  <c r="CB38" i="201"/>
  <c r="CB47" i="201"/>
  <c r="CO7" i="201"/>
  <c r="CO11" i="201" s="1"/>
  <c r="CT11" i="201" s="1"/>
  <c r="AG55" i="201"/>
  <c r="AO64" i="201"/>
  <c r="BX68" i="201"/>
  <c r="BO47" i="201"/>
  <c r="K55" i="201"/>
  <c r="K56" i="201"/>
  <c r="CB64" i="201"/>
  <c r="BT42" i="201"/>
  <c r="AK42" i="201"/>
  <c r="BX42" i="201"/>
  <c r="BK68" i="201"/>
  <c r="BX69" i="201"/>
  <c r="AG56" i="201"/>
  <c r="P61" i="196"/>
  <c r="O61" i="196"/>
  <c r="O58" i="196"/>
  <c r="Q56" i="196"/>
  <c r="P56" i="196"/>
  <c r="O57" i="196"/>
  <c r="U56" i="196"/>
  <c r="O56" i="196"/>
  <c r="J56" i="196"/>
  <c r="U55" i="196"/>
  <c r="P55" i="196"/>
  <c r="J55" i="196"/>
  <c r="P54" i="196"/>
  <c r="O55" i="196"/>
  <c r="N55" i="196"/>
  <c r="M55" i="196"/>
  <c r="P51" i="196"/>
  <c r="P50" i="196"/>
  <c r="O50" i="196"/>
  <c r="P61" i="197"/>
  <c r="O61" i="197"/>
  <c r="O58" i="197"/>
  <c r="Q56" i="197"/>
  <c r="P60" i="197"/>
  <c r="O57" i="197"/>
  <c r="U56" i="197"/>
  <c r="O56" i="197"/>
  <c r="J56" i="197"/>
  <c r="U55" i="197"/>
  <c r="J55" i="197"/>
  <c r="P54" i="197"/>
  <c r="O55" i="197"/>
  <c r="N55" i="197"/>
  <c r="P53" i="197"/>
  <c r="P50" i="197"/>
  <c r="O50" i="197"/>
  <c r="P61" i="195"/>
  <c r="O61" i="195"/>
  <c r="O60" i="195"/>
  <c r="P60" i="195"/>
  <c r="O57" i="195"/>
  <c r="U56" i="195"/>
  <c r="P56" i="195"/>
  <c r="J56" i="195"/>
  <c r="U55" i="195"/>
  <c r="N55" i="195"/>
  <c r="J55" i="195"/>
  <c r="P54" i="195"/>
  <c r="O55" i="195"/>
  <c r="M55" i="195"/>
  <c r="P53" i="195"/>
  <c r="P50" i="195"/>
  <c r="O50" i="195"/>
  <c r="CA29" i="209" l="1"/>
  <c r="CB21" i="209"/>
  <c r="CB12" i="209"/>
  <c r="BX17" i="209"/>
  <c r="CC21" i="209"/>
  <c r="CD30" i="209"/>
  <c r="CG16" i="209"/>
  <c r="CC12" i="209"/>
  <c r="CB34" i="208"/>
  <c r="CB25" i="208"/>
  <c r="CA42" i="208"/>
  <c r="CG16" i="208"/>
  <c r="BX17" i="208"/>
  <c r="CD30" i="208"/>
  <c r="CC21" i="208"/>
  <c r="BX16" i="208"/>
  <c r="CC12" i="208"/>
  <c r="T55" i="197"/>
  <c r="T55" i="196"/>
  <c r="T56" i="196"/>
  <c r="P53" i="196"/>
  <c r="K56" i="196"/>
  <c r="O60" i="196"/>
  <c r="P60" i="196"/>
  <c r="K55" i="196"/>
  <c r="R56" i="196"/>
  <c r="O51" i="196"/>
  <c r="T56" i="197"/>
  <c r="P55" i="197"/>
  <c r="P51" i="197"/>
  <c r="R56" i="197"/>
  <c r="O51" i="197"/>
  <c r="T55" i="195"/>
  <c r="K56" i="195"/>
  <c r="T56" i="195"/>
  <c r="P51" i="195"/>
  <c r="CP7" i="203"/>
  <c r="CP8" i="203" s="1"/>
  <c r="CU8" i="203"/>
  <c r="CT8" i="203"/>
  <c r="CO9" i="203"/>
  <c r="CT9" i="203" s="1"/>
  <c r="CO7" i="202"/>
  <c r="CO10" i="202" s="1"/>
  <c r="CT10" i="202" s="1"/>
  <c r="CO10" i="203"/>
  <c r="CT10" i="203" s="1"/>
  <c r="CP7" i="202"/>
  <c r="CP8" i="202" s="1"/>
  <c r="CO11" i="203"/>
  <c r="CT11" i="203" s="1"/>
  <c r="CP7" i="201"/>
  <c r="CP10" i="201" s="1"/>
  <c r="CU10" i="201" s="1"/>
  <c r="CO10" i="201"/>
  <c r="CT10" i="201" s="1"/>
  <c r="CO9" i="201"/>
  <c r="CT9" i="201" s="1"/>
  <c r="CP9" i="201"/>
  <c r="CU9" i="201" s="1"/>
  <c r="CO8" i="201"/>
  <c r="Q56" i="195"/>
  <c r="K56" i="197"/>
  <c r="O58" i="195"/>
  <c r="O51" i="195"/>
  <c r="R56" i="195"/>
  <c r="O56" i="195"/>
  <c r="K55" i="195"/>
  <c r="P55" i="195"/>
  <c r="K55" i="197"/>
  <c r="P56" i="197"/>
  <c r="O60" i="197"/>
  <c r="M55" i="197"/>
  <c r="CB71" i="200"/>
  <c r="BO71" i="200"/>
  <c r="AO71" i="200"/>
  <c r="CB70" i="200"/>
  <c r="CG69" i="200" s="1"/>
  <c r="BO70" i="200"/>
  <c r="BT69" i="200" s="1"/>
  <c r="AO70" i="200"/>
  <c r="AK69" i="200" s="1"/>
  <c r="CE69" i="200"/>
  <c r="CD69" i="200"/>
  <c r="CC73" i="200" s="1"/>
  <c r="CC69" i="200"/>
  <c r="CB69" i="200"/>
  <c r="BR69" i="200"/>
  <c r="BQ69" i="200"/>
  <c r="BP69" i="200"/>
  <c r="BP73" i="200" s="1"/>
  <c r="BO69" i="200"/>
  <c r="BP64" i="200" s="1"/>
  <c r="AT69" i="200"/>
  <c r="AR69" i="200"/>
  <c r="AQ69" i="200"/>
  <c r="AP69" i="200"/>
  <c r="AP73" i="200" s="1"/>
  <c r="AO69" i="200"/>
  <c r="CC68" i="200"/>
  <c r="CB68" i="200"/>
  <c r="CA68" i="200"/>
  <c r="CB73" i="200" s="1"/>
  <c r="BZ68" i="200"/>
  <c r="CB64" i="200" s="1"/>
  <c r="BT68" i="200"/>
  <c r="BP68" i="200"/>
  <c r="BO68" i="200"/>
  <c r="BN68" i="200"/>
  <c r="BO73" i="200" s="1"/>
  <c r="BM68" i="200"/>
  <c r="AP68" i="200"/>
  <c r="AO68" i="200"/>
  <c r="AN68" i="200"/>
  <c r="AO73" i="200" s="1"/>
  <c r="AM68" i="200"/>
  <c r="AO64" i="200" s="1"/>
  <c r="CC67" i="200"/>
  <c r="CG68" i="200" s="1"/>
  <c r="BP67" i="200"/>
  <c r="BK68" i="200" s="1"/>
  <c r="AP67" i="200"/>
  <c r="AT68" i="200" s="1"/>
  <c r="CC66" i="200"/>
  <c r="BP66" i="200"/>
  <c r="AP66" i="200"/>
  <c r="BO64" i="200"/>
  <c r="AP64" i="200"/>
  <c r="P60" i="200"/>
  <c r="AB58" i="200"/>
  <c r="O58" i="200"/>
  <c r="AB57" i="200"/>
  <c r="O57" i="200"/>
  <c r="T56" i="200" s="1"/>
  <c r="AE56" i="200"/>
  <c r="AG56" i="200" s="1"/>
  <c r="AD56" i="200"/>
  <c r="AC60" i="200" s="1"/>
  <c r="AC56" i="200"/>
  <c r="AB56" i="200"/>
  <c r="X56" i="200" s="1"/>
  <c r="R56" i="200"/>
  <c r="Q56" i="200"/>
  <c r="P56" i="200"/>
  <c r="O56" i="200"/>
  <c r="K56" i="200"/>
  <c r="AC55" i="200"/>
  <c r="AB55" i="200"/>
  <c r="AA55" i="200"/>
  <c r="AB60" i="200" s="1"/>
  <c r="Z55" i="200"/>
  <c r="X55" i="200" s="1"/>
  <c r="P55" i="200"/>
  <c r="O55" i="200"/>
  <c r="N55" i="200"/>
  <c r="O60" i="200" s="1"/>
  <c r="M55" i="200"/>
  <c r="O51" i="200" s="1"/>
  <c r="AC54" i="200"/>
  <c r="P54" i="200"/>
  <c r="T55" i="200" s="1"/>
  <c r="AC53" i="200"/>
  <c r="AG55" i="200" s="1"/>
  <c r="P53" i="200"/>
  <c r="P51" i="200"/>
  <c r="AO47" i="200"/>
  <c r="CD45" i="200"/>
  <c r="CB45" i="200"/>
  <c r="BO45" i="200"/>
  <c r="BK43" i="200" s="1"/>
  <c r="AO45" i="200"/>
  <c r="CD44" i="200"/>
  <c r="CD43" i="200" s="1"/>
  <c r="CC38" i="200" s="1"/>
  <c r="CB44" i="200"/>
  <c r="BO44" i="200"/>
  <c r="AO44" i="200"/>
  <c r="CE43" i="200"/>
  <c r="CG43" i="200" s="1"/>
  <c r="CC43" i="200"/>
  <c r="CB43" i="200"/>
  <c r="BX43" i="200" s="1"/>
  <c r="BT43" i="200"/>
  <c r="BR43" i="200"/>
  <c r="BQ43" i="200"/>
  <c r="BP38" i="200" s="1"/>
  <c r="BP43" i="200"/>
  <c r="BO43" i="200"/>
  <c r="AR43" i="200"/>
  <c r="AT43" i="200" s="1"/>
  <c r="AQ43" i="200"/>
  <c r="AP43" i="200"/>
  <c r="AP47" i="200" s="1"/>
  <c r="AO43" i="200"/>
  <c r="AP38" i="200" s="1"/>
  <c r="CC42" i="200"/>
  <c r="CB42" i="200"/>
  <c r="BZ42" i="200"/>
  <c r="BP42" i="200"/>
  <c r="BO42" i="200"/>
  <c r="BN42" i="200"/>
  <c r="BO47" i="200" s="1"/>
  <c r="BM42" i="200"/>
  <c r="BO38" i="200" s="1"/>
  <c r="AP42" i="200"/>
  <c r="AO42" i="200"/>
  <c r="AN42" i="200"/>
  <c r="AM42" i="200"/>
  <c r="CC41" i="200"/>
  <c r="BX42" i="200" s="1"/>
  <c r="CA41" i="200"/>
  <c r="BP41" i="200"/>
  <c r="AP41" i="200"/>
  <c r="AT42" i="200" s="1"/>
  <c r="CC40" i="200"/>
  <c r="CG42" i="200" s="1"/>
  <c r="CA40" i="200"/>
  <c r="CA42" i="200" s="1"/>
  <c r="BP40" i="200"/>
  <c r="BT42" i="200" s="1"/>
  <c r="AP40" i="200"/>
  <c r="AO38" i="200"/>
  <c r="CB34" i="200"/>
  <c r="AP34" i="200"/>
  <c r="CB32" i="200"/>
  <c r="AO32" i="200"/>
  <c r="CB31" i="200"/>
  <c r="CG30" i="200" s="1"/>
  <c r="AO31" i="200"/>
  <c r="CE30" i="200"/>
  <c r="CD30" i="200"/>
  <c r="CC30" i="200"/>
  <c r="CC34" i="200" s="1"/>
  <c r="CB30" i="200"/>
  <c r="BX30" i="200"/>
  <c r="AT30" i="200"/>
  <c r="AR30" i="200"/>
  <c r="AQ30" i="200"/>
  <c r="AP30" i="200"/>
  <c r="AO30" i="200"/>
  <c r="AK30" i="200" s="1"/>
  <c r="CC29" i="200"/>
  <c r="CB29" i="200"/>
  <c r="CA29" i="200"/>
  <c r="BZ29" i="200"/>
  <c r="BX29" i="200"/>
  <c r="AT29" i="200"/>
  <c r="AP29" i="200"/>
  <c r="AO34" i="200" s="1"/>
  <c r="AO29" i="200"/>
  <c r="AO25" i="200" s="1"/>
  <c r="AN29" i="200"/>
  <c r="AM29" i="200"/>
  <c r="CC28" i="200"/>
  <c r="AP28" i="200"/>
  <c r="AK29" i="200" s="1"/>
  <c r="CC27" i="200"/>
  <c r="CG29" i="200" s="1"/>
  <c r="AP27" i="200"/>
  <c r="CC25" i="200"/>
  <c r="CB25" i="200"/>
  <c r="AP25" i="200"/>
  <c r="CB19" i="200"/>
  <c r="CB18" i="200"/>
  <c r="CE17" i="200"/>
  <c r="CD17" i="200"/>
  <c r="CC17" i="200"/>
  <c r="CC21" i="200" s="1"/>
  <c r="CB17" i="200"/>
  <c r="BX17" i="200"/>
  <c r="CG16" i="200"/>
  <c r="CC16" i="200"/>
  <c r="CB16" i="200"/>
  <c r="CG17" i="200" s="1"/>
  <c r="CA16" i="200"/>
  <c r="CB21" i="200" s="1"/>
  <c r="BZ16" i="200"/>
  <c r="CC15" i="200"/>
  <c r="BX16" i="200" s="1"/>
  <c r="CC14" i="200"/>
  <c r="CC12" i="200"/>
  <c r="CB71" i="199"/>
  <c r="CB73" i="199" s="1"/>
  <c r="BO71" i="199"/>
  <c r="AO71" i="199"/>
  <c r="CB70" i="199"/>
  <c r="BO70" i="199"/>
  <c r="AO70" i="199"/>
  <c r="AT69" i="199" s="1"/>
  <c r="CE69" i="199"/>
  <c r="CG69" i="199" s="1"/>
  <c r="CD69" i="199"/>
  <c r="CC69" i="199"/>
  <c r="CC73" i="199" s="1"/>
  <c r="CB69" i="199"/>
  <c r="BX69" i="199" s="1"/>
  <c r="BR69" i="199"/>
  <c r="BT69" i="199" s="1"/>
  <c r="BQ69" i="199"/>
  <c r="BP69" i="199"/>
  <c r="BO69" i="199"/>
  <c r="BP64" i="199" s="1"/>
  <c r="AR69" i="199"/>
  <c r="AQ69" i="199"/>
  <c r="AP69" i="199"/>
  <c r="AP73" i="199" s="1"/>
  <c r="AO69" i="199"/>
  <c r="AK69" i="199" s="1"/>
  <c r="CC68" i="199"/>
  <c r="CG68" i="199" s="1"/>
  <c r="CB68" i="199"/>
  <c r="CA68" i="199"/>
  <c r="BZ68" i="199"/>
  <c r="BX68" i="199" s="1"/>
  <c r="BP68" i="199"/>
  <c r="BO68" i="199"/>
  <c r="BN68" i="199"/>
  <c r="BO73" i="199" s="1"/>
  <c r="BM68" i="199"/>
  <c r="BO64" i="199" s="1"/>
  <c r="AP68" i="199"/>
  <c r="AT68" i="199" s="1"/>
  <c r="AO68" i="199"/>
  <c r="AN68" i="199"/>
  <c r="AM68" i="199"/>
  <c r="AO64" i="199" s="1"/>
  <c r="CC67" i="199"/>
  <c r="BP67" i="199"/>
  <c r="BK68" i="199" s="1"/>
  <c r="AP67" i="199"/>
  <c r="AK68" i="199" s="1"/>
  <c r="CC66" i="199"/>
  <c r="BP66" i="199"/>
  <c r="BT68" i="199" s="1"/>
  <c r="AP66" i="199"/>
  <c r="CC64" i="199"/>
  <c r="CB64" i="199"/>
  <c r="AP64" i="199"/>
  <c r="P60" i="199"/>
  <c r="AB58" i="199"/>
  <c r="O58" i="199"/>
  <c r="AB57" i="199"/>
  <c r="AG56" i="199" s="1"/>
  <c r="O57" i="199"/>
  <c r="T56" i="199" s="1"/>
  <c r="AE56" i="199"/>
  <c r="AD56" i="199"/>
  <c r="AC51" i="199" s="1"/>
  <c r="AC56" i="199"/>
  <c r="AC60" i="199" s="1"/>
  <c r="AB56" i="199"/>
  <c r="R56" i="199"/>
  <c r="Q56" i="199"/>
  <c r="P56" i="199"/>
  <c r="O56" i="199"/>
  <c r="P51" i="199" s="1"/>
  <c r="AC55" i="199"/>
  <c r="AB55" i="199"/>
  <c r="AA55" i="199"/>
  <c r="AB60" i="199" s="1"/>
  <c r="Z55" i="199"/>
  <c r="T55" i="199"/>
  <c r="P55" i="199"/>
  <c r="O60" i="199" s="1"/>
  <c r="O55" i="199"/>
  <c r="N55" i="199"/>
  <c r="M55" i="199"/>
  <c r="O51" i="199" s="1"/>
  <c r="K55" i="199"/>
  <c r="AC54" i="199"/>
  <c r="P54" i="199"/>
  <c r="AC53" i="199"/>
  <c r="AG55" i="199" s="1"/>
  <c r="P53" i="199"/>
  <c r="CD45" i="199"/>
  <c r="CB45" i="199"/>
  <c r="BO45" i="199"/>
  <c r="AO45" i="199"/>
  <c r="CD44" i="199"/>
  <c r="CD43" i="199" s="1"/>
  <c r="CB44" i="199"/>
  <c r="BO44" i="199"/>
  <c r="BT43" i="199" s="1"/>
  <c r="AO44" i="199"/>
  <c r="CE43" i="199"/>
  <c r="CG43" i="199" s="1"/>
  <c r="CC43" i="199"/>
  <c r="CB43" i="199"/>
  <c r="BX43" i="199" s="1"/>
  <c r="BR43" i="199"/>
  <c r="BQ43" i="199"/>
  <c r="BP47" i="199" s="1"/>
  <c r="BP43" i="199"/>
  <c r="BO43" i="199"/>
  <c r="BK43" i="199" s="1"/>
  <c r="AR43" i="199"/>
  <c r="AT43" i="199" s="1"/>
  <c r="AQ43" i="199"/>
  <c r="AP47" i="199" s="1"/>
  <c r="AP43" i="199"/>
  <c r="AO43" i="199"/>
  <c r="AK43" i="199" s="1"/>
  <c r="CC42" i="199"/>
  <c r="CB42" i="199"/>
  <c r="BZ42" i="199"/>
  <c r="BP42" i="199"/>
  <c r="BT42" i="199" s="1"/>
  <c r="BO42" i="199"/>
  <c r="BN42" i="199"/>
  <c r="BM42" i="199"/>
  <c r="BK42" i="199" s="1"/>
  <c r="AP42" i="199"/>
  <c r="AO42" i="199"/>
  <c r="AN42" i="199"/>
  <c r="AO47" i="199" s="1"/>
  <c r="AM42" i="199"/>
  <c r="AK42" i="199" s="1"/>
  <c r="CC41" i="199"/>
  <c r="BX42" i="199" s="1"/>
  <c r="CA41" i="199"/>
  <c r="BP41" i="199"/>
  <c r="AP41" i="199"/>
  <c r="CC40" i="199"/>
  <c r="CG42" i="199" s="1"/>
  <c r="CA40" i="199"/>
  <c r="CA42" i="199" s="1"/>
  <c r="BP40" i="199"/>
  <c r="AP40" i="199"/>
  <c r="AT42" i="199" s="1"/>
  <c r="AP38" i="199"/>
  <c r="AO38" i="199"/>
  <c r="CB32" i="199"/>
  <c r="AO32" i="199"/>
  <c r="CB31" i="199"/>
  <c r="CG30" i="199" s="1"/>
  <c r="AO31" i="199"/>
  <c r="CE30" i="199"/>
  <c r="CD30" i="199"/>
  <c r="CC25" i="199" s="1"/>
  <c r="CC30" i="199"/>
  <c r="CC34" i="199" s="1"/>
  <c r="CB30" i="199"/>
  <c r="BX30" i="199" s="1"/>
  <c r="AT30" i="199"/>
  <c r="AR30" i="199"/>
  <c r="AP34" i="199" s="1"/>
  <c r="AQ30" i="199"/>
  <c r="AP30" i="199"/>
  <c r="AO30" i="199"/>
  <c r="AP25" i="199" s="1"/>
  <c r="CC29" i="199"/>
  <c r="CB29" i="199"/>
  <c r="CA29" i="199"/>
  <c r="CB34" i="199" s="1"/>
  <c r="BZ29" i="199"/>
  <c r="AP29" i="199"/>
  <c r="AO34" i="199" s="1"/>
  <c r="AO29" i="199"/>
  <c r="AN29" i="199"/>
  <c r="AM29" i="199"/>
  <c r="AO25" i="199" s="1"/>
  <c r="CC28" i="199"/>
  <c r="BX29" i="199" s="1"/>
  <c r="AP28" i="199"/>
  <c r="CC27" i="199"/>
  <c r="CG29" i="199" s="1"/>
  <c r="AP27" i="199"/>
  <c r="AT29" i="199" s="1"/>
  <c r="CB19" i="199"/>
  <c r="CB18" i="199"/>
  <c r="CG17" i="199" s="1"/>
  <c r="CE17" i="199"/>
  <c r="CD17" i="199"/>
  <c r="CC12" i="199" s="1"/>
  <c r="CC17" i="199"/>
  <c r="CC21" i="199" s="1"/>
  <c r="CB17" i="199"/>
  <c r="BX17" i="199" s="1"/>
  <c r="CG16" i="199"/>
  <c r="CC16" i="199"/>
  <c r="CB16" i="199"/>
  <c r="CA16" i="199"/>
  <c r="CB21" i="199" s="1"/>
  <c r="BZ16" i="199"/>
  <c r="CB12" i="199" s="1"/>
  <c r="CC15" i="199"/>
  <c r="CC14" i="199"/>
  <c r="CB73" i="198"/>
  <c r="CB71" i="198"/>
  <c r="BO71" i="198"/>
  <c r="AO71" i="198"/>
  <c r="CB70" i="198"/>
  <c r="BO70" i="198"/>
  <c r="AO70" i="198"/>
  <c r="CE69" i="198"/>
  <c r="CC73" i="198" s="1"/>
  <c r="CD69" i="198"/>
  <c r="CC69" i="198"/>
  <c r="CB69" i="198"/>
  <c r="BX69" i="198" s="1"/>
  <c r="BT69" i="198"/>
  <c r="BR69" i="198"/>
  <c r="BQ69" i="198"/>
  <c r="BP69" i="198"/>
  <c r="BP73" i="198" s="1"/>
  <c r="BO69" i="198"/>
  <c r="BK69" i="198" s="1"/>
  <c r="AR69" i="198"/>
  <c r="AT69" i="198" s="1"/>
  <c r="AQ69" i="198"/>
  <c r="AP69" i="198"/>
  <c r="AO69" i="198"/>
  <c r="AK69" i="198" s="1"/>
  <c r="CC68" i="198"/>
  <c r="CB68" i="198"/>
  <c r="CB64" i="198" s="1"/>
  <c r="CA68" i="198"/>
  <c r="BZ68" i="198"/>
  <c r="BP68" i="198"/>
  <c r="BO68" i="198"/>
  <c r="BN68" i="198"/>
  <c r="BO73" i="198" s="1"/>
  <c r="BM68" i="198"/>
  <c r="BO64" i="198" s="1"/>
  <c r="AT68" i="198"/>
  <c r="AP68" i="198"/>
  <c r="AO68" i="198"/>
  <c r="AN68" i="198"/>
  <c r="AO73" i="198" s="1"/>
  <c r="AM68" i="198"/>
  <c r="AK68" i="198"/>
  <c r="CC67" i="198"/>
  <c r="CG68" i="198" s="1"/>
  <c r="BP67" i="198"/>
  <c r="BT68" i="198" s="1"/>
  <c r="AP67" i="198"/>
  <c r="CC66" i="198"/>
  <c r="BP66" i="198"/>
  <c r="AP66" i="198"/>
  <c r="CC64" i="198"/>
  <c r="BP64" i="198"/>
  <c r="AC60" i="198"/>
  <c r="AB60" i="198"/>
  <c r="AB58" i="198"/>
  <c r="O58" i="198"/>
  <c r="AB57" i="198"/>
  <c r="O57" i="198"/>
  <c r="T56" i="198" s="1"/>
  <c r="AG56" i="198"/>
  <c r="AE56" i="198"/>
  <c r="AD56" i="198"/>
  <c r="AC56" i="198"/>
  <c r="AB56" i="198"/>
  <c r="X56" i="198"/>
  <c r="R56" i="198"/>
  <c r="Q56" i="198"/>
  <c r="P51" i="198" s="1"/>
  <c r="P56" i="198"/>
  <c r="P60" i="198" s="1"/>
  <c r="O56" i="198"/>
  <c r="K56" i="198" s="1"/>
  <c r="AC55" i="198"/>
  <c r="AB55" i="198"/>
  <c r="AA55" i="198"/>
  <c r="Z55" i="198"/>
  <c r="X55" i="198"/>
  <c r="P55" i="198"/>
  <c r="O55" i="198"/>
  <c r="N55" i="198"/>
  <c r="O60" i="198" s="1"/>
  <c r="M55" i="198"/>
  <c r="O51" i="198" s="1"/>
  <c r="AC54" i="198"/>
  <c r="AG55" i="198" s="1"/>
  <c r="P54" i="198"/>
  <c r="AC53" i="198"/>
  <c r="P53" i="198"/>
  <c r="T55" i="198" s="1"/>
  <c r="AC51" i="198"/>
  <c r="AB51" i="198"/>
  <c r="CD45" i="198"/>
  <c r="CB45" i="198"/>
  <c r="BO45" i="198"/>
  <c r="BO47" i="198" s="1"/>
  <c r="AO45" i="198"/>
  <c r="AO47" i="198" s="1"/>
  <c r="CD44" i="198"/>
  <c r="CB44" i="198"/>
  <c r="BO44" i="198"/>
  <c r="AO44" i="198"/>
  <c r="CG43" i="198"/>
  <c r="CE43" i="198"/>
  <c r="CD43" i="198"/>
  <c r="CC38" i="198" s="1"/>
  <c r="CC43" i="198"/>
  <c r="CB43" i="198"/>
  <c r="BX43" i="198" s="1"/>
  <c r="BR43" i="198"/>
  <c r="BT43" i="198" s="1"/>
  <c r="BQ43" i="198"/>
  <c r="BP43" i="198"/>
  <c r="BO43" i="198"/>
  <c r="BK43" i="198" s="1"/>
  <c r="AT43" i="198"/>
  <c r="AR43" i="198"/>
  <c r="AQ43" i="198"/>
  <c r="AP38" i="198" s="1"/>
  <c r="AP43" i="198"/>
  <c r="AO43" i="198"/>
  <c r="AK43" i="198" s="1"/>
  <c r="CC42" i="198"/>
  <c r="CG42" i="198" s="1"/>
  <c r="CB42" i="198"/>
  <c r="BZ42" i="198"/>
  <c r="BP42" i="198"/>
  <c r="BO42" i="198"/>
  <c r="BO38" i="198" s="1"/>
  <c r="BN42" i="198"/>
  <c r="BM42" i="198"/>
  <c r="AP42" i="198"/>
  <c r="AO42" i="198"/>
  <c r="AN42" i="198"/>
  <c r="AM42" i="198"/>
  <c r="AK42" i="198"/>
  <c r="CC41" i="198"/>
  <c r="BX42" i="198" s="1"/>
  <c r="CA41" i="198"/>
  <c r="BP41" i="198"/>
  <c r="BK42" i="198" s="1"/>
  <c r="AP41" i="198"/>
  <c r="CC40" i="198"/>
  <c r="CA40" i="198"/>
  <c r="CA42" i="198" s="1"/>
  <c r="CB47" i="198" s="1"/>
  <c r="BP40" i="198"/>
  <c r="BP38" i="198" s="1"/>
  <c r="AP40" i="198"/>
  <c r="AT42" i="198" s="1"/>
  <c r="AO38" i="198"/>
  <c r="CC34" i="198"/>
  <c r="CB32" i="198"/>
  <c r="AO32" i="198"/>
  <c r="CB31" i="198"/>
  <c r="AO31" i="198"/>
  <c r="CE30" i="198"/>
  <c r="CG30" i="198" s="1"/>
  <c r="CD30" i="198"/>
  <c r="CC30" i="198"/>
  <c r="CB30" i="198"/>
  <c r="BX30" i="198" s="1"/>
  <c r="AR30" i="198"/>
  <c r="AT30" i="198" s="1"/>
  <c r="AQ30" i="198"/>
  <c r="AP25" i="198" s="1"/>
  <c r="AP30" i="198"/>
  <c r="AP34" i="198" s="1"/>
  <c r="AO30" i="198"/>
  <c r="AK30" i="198" s="1"/>
  <c r="CC29" i="198"/>
  <c r="CB29" i="198"/>
  <c r="CA29" i="198"/>
  <c r="CB34" i="198" s="1"/>
  <c r="BZ29" i="198"/>
  <c r="CB25" i="198" s="1"/>
  <c r="AP29" i="198"/>
  <c r="AO29" i="198"/>
  <c r="AN29" i="198"/>
  <c r="AO34" i="198" s="1"/>
  <c r="AM29" i="198"/>
  <c r="CC28" i="198"/>
  <c r="BX29" i="198" s="1"/>
  <c r="AP28" i="198"/>
  <c r="AK29" i="198" s="1"/>
  <c r="CC27" i="198"/>
  <c r="CG29" i="198" s="1"/>
  <c r="AP27" i="198"/>
  <c r="AT29" i="198" s="1"/>
  <c r="CC25" i="198"/>
  <c r="CC21" i="198"/>
  <c r="CB19" i="198"/>
  <c r="CB18" i="198"/>
  <c r="CE17" i="198"/>
  <c r="CG17" i="198" s="1"/>
  <c r="CD17" i="198"/>
  <c r="CC12" i="198" s="1"/>
  <c r="CC17" i="198"/>
  <c r="CB17" i="198"/>
  <c r="BX17" i="198" s="1"/>
  <c r="CC16" i="198"/>
  <c r="CB16" i="198"/>
  <c r="CA16" i="198"/>
  <c r="CB21" i="198" s="1"/>
  <c r="BZ16" i="198"/>
  <c r="CC15" i="198"/>
  <c r="BX16" i="198" s="1"/>
  <c r="CC14" i="198"/>
  <c r="CG16" i="198" s="1"/>
  <c r="CI10" i="195"/>
  <c r="CI10" i="197"/>
  <c r="CI10" i="196"/>
  <c r="CC14" i="196"/>
  <c r="CC11" i="197"/>
  <c r="CB11" i="197"/>
  <c r="CC11" i="196"/>
  <c r="CB11" i="196"/>
  <c r="CH17" i="197"/>
  <c r="CH16" i="197"/>
  <c r="CH17" i="196"/>
  <c r="CH16" i="196"/>
  <c r="CC22" i="197"/>
  <c r="CB22" i="197"/>
  <c r="CC22" i="196"/>
  <c r="CB22" i="196"/>
  <c r="BW17" i="197"/>
  <c r="BW16" i="197"/>
  <c r="BW17" i="196"/>
  <c r="BW16" i="196"/>
  <c r="BW16" i="195"/>
  <c r="BW17" i="195"/>
  <c r="CB22" i="195"/>
  <c r="CC22" i="195"/>
  <c r="CH17" i="195"/>
  <c r="CH16" i="195"/>
  <c r="CC11" i="195"/>
  <c r="CB11" i="195"/>
  <c r="CC21" i="195"/>
  <c r="CC17" i="195"/>
  <c r="CC16" i="195"/>
  <c r="CC14" i="195"/>
  <c r="CB17" i="195"/>
  <c r="CB19" i="197"/>
  <c r="CE17" i="197"/>
  <c r="CD17" i="197"/>
  <c r="CB18" i="197"/>
  <c r="CB17" i="197"/>
  <c r="CC16" i="197"/>
  <c r="CC15" i="197"/>
  <c r="CB16" i="197"/>
  <c r="CB12" i="197"/>
  <c r="CB19" i="196"/>
  <c r="CD17" i="196"/>
  <c r="CC17" i="196"/>
  <c r="CB18" i="196"/>
  <c r="BX17" i="196"/>
  <c r="CC16" i="196"/>
  <c r="CC15" i="196"/>
  <c r="CB16" i="196"/>
  <c r="CB12" i="196"/>
  <c r="BZ16" i="196"/>
  <c r="CG16" i="195"/>
  <c r="CC15" i="195"/>
  <c r="CC12" i="195"/>
  <c r="CB16" i="195"/>
  <c r="CA16" i="195"/>
  <c r="CE17" i="195"/>
  <c r="CD17" i="195"/>
  <c r="CB19" i="195"/>
  <c r="CB18" i="195"/>
  <c r="BX17" i="195"/>
  <c r="CB73" i="196"/>
  <c r="BP73" i="196"/>
  <c r="CB71" i="196"/>
  <c r="BO71" i="196"/>
  <c r="AO71" i="196"/>
  <c r="AO73" i="196" s="1"/>
  <c r="CB70" i="196"/>
  <c r="BO70" i="196"/>
  <c r="BT69" i="196" s="1"/>
  <c r="AO70" i="196"/>
  <c r="AT69" i="196" s="1"/>
  <c r="CE69" i="196"/>
  <c r="CC73" i="196" s="1"/>
  <c r="CD69" i="196"/>
  <c r="CC64" i="196" s="1"/>
  <c r="CC69" i="196"/>
  <c r="CB69" i="196"/>
  <c r="BX69" i="196" s="1"/>
  <c r="BR69" i="196"/>
  <c r="BQ69" i="196"/>
  <c r="BP69" i="196"/>
  <c r="BO69" i="196"/>
  <c r="BK69" i="196"/>
  <c r="AR69" i="196"/>
  <c r="AQ69" i="196"/>
  <c r="AP64" i="196" s="1"/>
  <c r="AP69" i="196"/>
  <c r="AP73" i="196" s="1"/>
  <c r="AO69" i="196"/>
  <c r="AK69" i="196" s="1"/>
  <c r="CC68" i="196"/>
  <c r="CB68" i="196"/>
  <c r="CB64" i="196" s="1"/>
  <c r="CA68" i="196"/>
  <c r="BZ68" i="196"/>
  <c r="BX68" i="196"/>
  <c r="BP68" i="196"/>
  <c r="BO68" i="196"/>
  <c r="BN68" i="196"/>
  <c r="BO73" i="196" s="1"/>
  <c r="BM68" i="196"/>
  <c r="BO64" i="196" s="1"/>
  <c r="AP68" i="196"/>
  <c r="AO68" i="196"/>
  <c r="AN68" i="196"/>
  <c r="AM68" i="196"/>
  <c r="AK68" i="196"/>
  <c r="CC67" i="196"/>
  <c r="BP67" i="196"/>
  <c r="BT68" i="196" s="1"/>
  <c r="AP67" i="196"/>
  <c r="CC66" i="196"/>
  <c r="CG68" i="196" s="1"/>
  <c r="BP66" i="196"/>
  <c r="AP66" i="196"/>
  <c r="AT68" i="196" s="1"/>
  <c r="BP64" i="196"/>
  <c r="AO64" i="196"/>
  <c r="AB60" i="196"/>
  <c r="AB58" i="196"/>
  <c r="AB57" i="196"/>
  <c r="AG56" i="196"/>
  <c r="AE56" i="196"/>
  <c r="AD56" i="196"/>
  <c r="AC56" i="196"/>
  <c r="AC60" i="196" s="1"/>
  <c r="AB56" i="196"/>
  <c r="X56" i="196"/>
  <c r="AC55" i="196"/>
  <c r="AB55" i="196"/>
  <c r="AA55" i="196"/>
  <c r="Z55" i="196"/>
  <c r="X55" i="196"/>
  <c r="AC54" i="196"/>
  <c r="AG55" i="196" s="1"/>
  <c r="AC53" i="196"/>
  <c r="AC51" i="196"/>
  <c r="AB51" i="196"/>
  <c r="CD45" i="196"/>
  <c r="CB45" i="196"/>
  <c r="BO45" i="196"/>
  <c r="AO45" i="196"/>
  <c r="CB44" i="196"/>
  <c r="BX43" i="196" s="1"/>
  <c r="BO44" i="196"/>
  <c r="AO44" i="196"/>
  <c r="AK43" i="196" s="1"/>
  <c r="CE43" i="196"/>
  <c r="CD43" i="196"/>
  <c r="CC43" i="196"/>
  <c r="CC47" i="196" s="1"/>
  <c r="CB43" i="196"/>
  <c r="BT43" i="196"/>
  <c r="BR43" i="196"/>
  <c r="BQ43" i="196"/>
  <c r="BP38" i="196" s="1"/>
  <c r="BP43" i="196"/>
  <c r="BK42" i="196" s="1"/>
  <c r="BO43" i="196"/>
  <c r="BK43" i="196" s="1"/>
  <c r="AR43" i="196"/>
  <c r="AQ43" i="196"/>
  <c r="AP43" i="196"/>
  <c r="AP47" i="196" s="1"/>
  <c r="AO43" i="196"/>
  <c r="CG42" i="196"/>
  <c r="CC42" i="196"/>
  <c r="CB42" i="196"/>
  <c r="CB38" i="196" s="1"/>
  <c r="CA42" i="196"/>
  <c r="CB47" i="196" s="1"/>
  <c r="BZ42" i="196"/>
  <c r="BX42" i="196" s="1"/>
  <c r="BT42" i="196"/>
  <c r="BP42" i="196"/>
  <c r="BO42" i="196"/>
  <c r="BN42" i="196"/>
  <c r="BO47" i="196" s="1"/>
  <c r="BM42" i="196"/>
  <c r="AT42" i="196"/>
  <c r="AP42" i="196"/>
  <c r="AO42" i="196"/>
  <c r="AN42" i="196"/>
  <c r="AO47" i="196" s="1"/>
  <c r="AM42" i="196"/>
  <c r="AK42" i="196" s="1"/>
  <c r="CC41" i="196"/>
  <c r="BP41" i="196"/>
  <c r="AP41" i="196"/>
  <c r="CC40" i="196"/>
  <c r="BP40" i="196"/>
  <c r="AP40" i="196"/>
  <c r="CC38" i="196"/>
  <c r="BO38" i="196"/>
  <c r="AP38" i="196"/>
  <c r="CB32" i="196"/>
  <c r="AO32" i="196"/>
  <c r="CB31" i="196"/>
  <c r="AO31" i="196"/>
  <c r="AT30" i="196" s="1"/>
  <c r="CG30" i="196"/>
  <c r="CE30" i="196"/>
  <c r="CD30" i="196"/>
  <c r="CC25" i="196" s="1"/>
  <c r="CC30" i="196"/>
  <c r="CC34" i="196" s="1"/>
  <c r="CB30" i="196"/>
  <c r="AR30" i="196"/>
  <c r="AQ30" i="196"/>
  <c r="AP30" i="196"/>
  <c r="AP34" i="196" s="1"/>
  <c r="AO30" i="196"/>
  <c r="AK30" i="196" s="1"/>
  <c r="CG29" i="196"/>
  <c r="CC29" i="196"/>
  <c r="CB29" i="196"/>
  <c r="CA29" i="196"/>
  <c r="CB34" i="196" s="1"/>
  <c r="BZ29" i="196"/>
  <c r="CB25" i="196" s="1"/>
  <c r="AP29" i="196"/>
  <c r="AO34" i="196" s="1"/>
  <c r="AO29" i="196"/>
  <c r="AN29" i="196"/>
  <c r="AM29" i="196"/>
  <c r="AK29" i="196" s="1"/>
  <c r="CC28" i="196"/>
  <c r="BX29" i="196" s="1"/>
  <c r="AP28" i="196"/>
  <c r="CC27" i="196"/>
  <c r="AP27" i="196"/>
  <c r="AT29" i="196" s="1"/>
  <c r="CB71" i="197"/>
  <c r="BO71" i="197"/>
  <c r="AO71" i="197"/>
  <c r="CB70" i="197"/>
  <c r="BX69" i="197" s="1"/>
  <c r="BO70" i="197"/>
  <c r="AO70" i="197"/>
  <c r="AK69" i="197" s="1"/>
  <c r="CE69" i="197"/>
  <c r="CD69" i="197"/>
  <c r="CC69" i="197"/>
  <c r="CC73" i="197" s="1"/>
  <c r="CB69" i="197"/>
  <c r="BR69" i="197"/>
  <c r="BT69" i="197" s="1"/>
  <c r="BQ69" i="197"/>
  <c r="BP69" i="197"/>
  <c r="BK68" i="197" s="1"/>
  <c r="BO69" i="197"/>
  <c r="BK69" i="197" s="1"/>
  <c r="AR69" i="197"/>
  <c r="AQ69" i="197"/>
  <c r="AP69" i="197"/>
  <c r="AP73" i="197" s="1"/>
  <c r="AO69" i="197"/>
  <c r="CC68" i="197"/>
  <c r="CG68" i="197" s="1"/>
  <c r="CB68" i="197"/>
  <c r="CB64" i="197" s="1"/>
  <c r="CA68" i="197"/>
  <c r="CB73" i="197" s="1"/>
  <c r="BZ68" i="197"/>
  <c r="BT68" i="197"/>
  <c r="BP68" i="197"/>
  <c r="BO68" i="197"/>
  <c r="BN68" i="197"/>
  <c r="BO73" i="197" s="1"/>
  <c r="BM68" i="197"/>
  <c r="AP68" i="197"/>
  <c r="AT68" i="197" s="1"/>
  <c r="AO68" i="197"/>
  <c r="AT69" i="197" s="1"/>
  <c r="AN68" i="197"/>
  <c r="AO73" i="197" s="1"/>
  <c r="AM68" i="197"/>
  <c r="AK68" i="197" s="1"/>
  <c r="CC67" i="197"/>
  <c r="BX68" i="197" s="1"/>
  <c r="BP67" i="197"/>
  <c r="AP67" i="197"/>
  <c r="CC66" i="197"/>
  <c r="BP66" i="197"/>
  <c r="AP66" i="197"/>
  <c r="CC64" i="197"/>
  <c r="BP64" i="197"/>
  <c r="BO64" i="197"/>
  <c r="AP64" i="197"/>
  <c r="AB58" i="197"/>
  <c r="AB57" i="197"/>
  <c r="AG56" i="197"/>
  <c r="AE56" i="197"/>
  <c r="AD56" i="197"/>
  <c r="AC51" i="197" s="1"/>
  <c r="AC56" i="197"/>
  <c r="AC60" i="197" s="1"/>
  <c r="AB56" i="197"/>
  <c r="X56" i="197" s="1"/>
  <c r="AG55" i="197"/>
  <c r="AC55" i="197"/>
  <c r="AB55" i="197"/>
  <c r="AA55" i="197"/>
  <c r="AB60" i="197" s="1"/>
  <c r="Z55" i="197"/>
  <c r="AB51" i="197" s="1"/>
  <c r="AC54" i="197"/>
  <c r="X55" i="197" s="1"/>
  <c r="AC53" i="197"/>
  <c r="BP47" i="197"/>
  <c r="AP47" i="197"/>
  <c r="AO47" i="197"/>
  <c r="CD45" i="197"/>
  <c r="CB45" i="197"/>
  <c r="BO45" i="197"/>
  <c r="AO45" i="197"/>
  <c r="CB44" i="197"/>
  <c r="CG43" i="197" s="1"/>
  <c r="BO44" i="197"/>
  <c r="AO44" i="197"/>
  <c r="CE43" i="197"/>
  <c r="CD43" i="197"/>
  <c r="CC38" i="197" s="1"/>
  <c r="CC43" i="197"/>
  <c r="CC47" i="197" s="1"/>
  <c r="CB43" i="197"/>
  <c r="BX43" i="197" s="1"/>
  <c r="BR43" i="197"/>
  <c r="BT43" i="197" s="1"/>
  <c r="BQ43" i="197"/>
  <c r="BP43" i="197"/>
  <c r="BO43" i="197"/>
  <c r="BK43" i="197" s="1"/>
  <c r="AR43" i="197"/>
  <c r="AT43" i="197" s="1"/>
  <c r="AQ43" i="197"/>
  <c r="AP38" i="197" s="1"/>
  <c r="AP43" i="197"/>
  <c r="AO43" i="197"/>
  <c r="AK43" i="197" s="1"/>
  <c r="CC42" i="197"/>
  <c r="CB42" i="197"/>
  <c r="CA42" i="197"/>
  <c r="CB47" i="197" s="1"/>
  <c r="BZ42" i="197"/>
  <c r="BP42" i="197"/>
  <c r="BO42" i="197"/>
  <c r="BN42" i="197"/>
  <c r="BO47" i="197" s="1"/>
  <c r="BM42" i="197"/>
  <c r="BO38" i="197" s="1"/>
  <c r="AP42" i="197"/>
  <c r="AO42" i="197"/>
  <c r="AN42" i="197"/>
  <c r="AM42" i="197"/>
  <c r="AO38" i="197" s="1"/>
  <c r="CC41" i="197"/>
  <c r="BX42" i="197" s="1"/>
  <c r="BP41" i="197"/>
  <c r="BK42" i="197" s="1"/>
  <c r="AP41" i="197"/>
  <c r="AK42" i="197" s="1"/>
  <c r="CC40" i="197"/>
  <c r="CG42" i="197" s="1"/>
  <c r="BP40" i="197"/>
  <c r="BT42" i="197" s="1"/>
  <c r="AP40" i="197"/>
  <c r="AT42" i="197" s="1"/>
  <c r="CB38" i="197"/>
  <c r="AO34" i="197"/>
  <c r="CB32" i="197"/>
  <c r="BX30" i="197" s="1"/>
  <c r="AO32" i="197"/>
  <c r="AK30" i="197" s="1"/>
  <c r="CB31" i="197"/>
  <c r="CG30" i="197" s="1"/>
  <c r="AO31" i="197"/>
  <c r="CE30" i="197"/>
  <c r="CD30" i="197"/>
  <c r="CC34" i="197" s="1"/>
  <c r="CC30" i="197"/>
  <c r="CB30" i="197"/>
  <c r="AR30" i="197"/>
  <c r="AT30" i="197" s="1"/>
  <c r="AQ30" i="197"/>
  <c r="AP30" i="197"/>
  <c r="AK29" i="197" s="1"/>
  <c r="AO30" i="197"/>
  <c r="CC29" i="197"/>
  <c r="CB29" i="197"/>
  <c r="CA29" i="197"/>
  <c r="BZ29" i="197"/>
  <c r="BX29" i="197"/>
  <c r="AP29" i="197"/>
  <c r="AT29" i="197" s="1"/>
  <c r="AO29" i="197"/>
  <c r="AN29" i="197"/>
  <c r="AM29" i="197"/>
  <c r="CC28" i="197"/>
  <c r="AP28" i="197"/>
  <c r="CC27" i="197"/>
  <c r="CG29" i="197" s="1"/>
  <c r="AP27" i="197"/>
  <c r="CB25" i="197"/>
  <c r="AP25" i="197"/>
  <c r="AO25" i="197"/>
  <c r="CB73" i="195"/>
  <c r="BP73" i="195"/>
  <c r="BO73" i="195"/>
  <c r="CB71" i="195"/>
  <c r="BO71" i="195"/>
  <c r="AO71" i="195"/>
  <c r="CB70" i="195"/>
  <c r="BO70" i="195"/>
  <c r="AO70" i="195"/>
  <c r="CE69" i="195"/>
  <c r="CG69" i="195" s="1"/>
  <c r="CD69" i="195"/>
  <c r="CC64" i="195" s="1"/>
  <c r="CC69" i="195"/>
  <c r="CC73" i="195" s="1"/>
  <c r="CB69" i="195"/>
  <c r="BX69" i="195"/>
  <c r="BR69" i="195"/>
  <c r="BT69" i="195" s="1"/>
  <c r="BQ69" i="195"/>
  <c r="BP69" i="195"/>
  <c r="BO69" i="195"/>
  <c r="BK69" i="195" s="1"/>
  <c r="AR69" i="195"/>
  <c r="AT69" i="195" s="1"/>
  <c r="AQ69" i="195"/>
  <c r="AP64" i="195" s="1"/>
  <c r="AP69" i="195"/>
  <c r="AP73" i="195" s="1"/>
  <c r="AO69" i="195"/>
  <c r="AK69" i="195"/>
  <c r="CC68" i="195"/>
  <c r="CB68" i="195"/>
  <c r="CA68" i="195"/>
  <c r="BZ68" i="195"/>
  <c r="BP68" i="195"/>
  <c r="BO68" i="195"/>
  <c r="BN68" i="195"/>
  <c r="BM68" i="195"/>
  <c r="BO64" i="195" s="1"/>
  <c r="AP68" i="195"/>
  <c r="AO73" i="195" s="1"/>
  <c r="AO68" i="195"/>
  <c r="AN68" i="195"/>
  <c r="AM68" i="195"/>
  <c r="AO64" i="195" s="1"/>
  <c r="CC67" i="195"/>
  <c r="BX68" i="195" s="1"/>
  <c r="BP67" i="195"/>
  <c r="BK68" i="195" s="1"/>
  <c r="AP67" i="195"/>
  <c r="AK68" i="195" s="1"/>
  <c r="CC66" i="195"/>
  <c r="CG68" i="195" s="1"/>
  <c r="BP66" i="195"/>
  <c r="BT68" i="195" s="1"/>
  <c r="AP66" i="195"/>
  <c r="AT68" i="195" s="1"/>
  <c r="CB64" i="195"/>
  <c r="AB60" i="195"/>
  <c r="AB58" i="195"/>
  <c r="AB57" i="195"/>
  <c r="AG56" i="195" s="1"/>
  <c r="AE56" i="195"/>
  <c r="AD56" i="195"/>
  <c r="AC60" i="195" s="1"/>
  <c r="AC56" i="195"/>
  <c r="AB56" i="195"/>
  <c r="X56" i="195"/>
  <c r="AC55" i="195"/>
  <c r="AB55" i="195"/>
  <c r="AA55" i="195"/>
  <c r="Z55" i="195"/>
  <c r="X55" i="195"/>
  <c r="AC54" i="195"/>
  <c r="AC53" i="195"/>
  <c r="AG55" i="195" s="1"/>
  <c r="AB51" i="195"/>
  <c r="CD45" i="195"/>
  <c r="CB45" i="195"/>
  <c r="BO45" i="195"/>
  <c r="AO45" i="195"/>
  <c r="CB44" i="195"/>
  <c r="CG43" i="195" s="1"/>
  <c r="BO44" i="195"/>
  <c r="BT43" i="195" s="1"/>
  <c r="AO44" i="195"/>
  <c r="AK43" i="195" s="1"/>
  <c r="CE43" i="195"/>
  <c r="CD43" i="195"/>
  <c r="CC38" i="195" s="1"/>
  <c r="CC43" i="195"/>
  <c r="CB43" i="195"/>
  <c r="BR43" i="195"/>
  <c r="BQ43" i="195"/>
  <c r="BP38" i="195" s="1"/>
  <c r="BP43" i="195"/>
  <c r="BP47" i="195" s="1"/>
  <c r="BO43" i="195"/>
  <c r="BK43" i="195" s="1"/>
  <c r="AR43" i="195"/>
  <c r="AQ43" i="195"/>
  <c r="AP43" i="195"/>
  <c r="AP47" i="195" s="1"/>
  <c r="AO43" i="195"/>
  <c r="CC42" i="195"/>
  <c r="CB42" i="195"/>
  <c r="CA42" i="195"/>
  <c r="CB47" i="195" s="1"/>
  <c r="BZ42" i="195"/>
  <c r="CB38" i="195" s="1"/>
  <c r="BT42" i="195"/>
  <c r="BP42" i="195"/>
  <c r="BO47" i="195" s="1"/>
  <c r="BO42" i="195"/>
  <c r="BN42" i="195"/>
  <c r="BM42" i="195"/>
  <c r="AP42" i="195"/>
  <c r="AO42" i="195"/>
  <c r="AT43" i="195" s="1"/>
  <c r="AN42" i="195"/>
  <c r="AO47" i="195" s="1"/>
  <c r="AM42" i="195"/>
  <c r="AO38" i="195" s="1"/>
  <c r="CC41" i="195"/>
  <c r="BX42" i="195" s="1"/>
  <c r="BP41" i="195"/>
  <c r="BK42" i="195" s="1"/>
  <c r="AP41" i="195"/>
  <c r="AK42" i="195" s="1"/>
  <c r="CC40" i="195"/>
  <c r="CG42" i="195" s="1"/>
  <c r="BP40" i="195"/>
  <c r="AP40" i="195"/>
  <c r="AT42" i="195" s="1"/>
  <c r="BO38" i="195"/>
  <c r="AP38" i="195"/>
  <c r="AP34" i="195"/>
  <c r="CB32" i="195"/>
  <c r="AO32" i="195"/>
  <c r="AK30" i="195" s="1"/>
  <c r="CB31" i="195"/>
  <c r="AO31" i="195"/>
  <c r="CE30" i="195"/>
  <c r="CG30" i="195" s="1"/>
  <c r="CD30" i="195"/>
  <c r="CC34" i="195" s="1"/>
  <c r="CC30" i="195"/>
  <c r="CB30" i="195"/>
  <c r="AT30" i="195"/>
  <c r="AR30" i="195"/>
  <c r="AQ30" i="195"/>
  <c r="AP30" i="195"/>
  <c r="AO30" i="195"/>
  <c r="CC29" i="195"/>
  <c r="CB29" i="195"/>
  <c r="CA29" i="195"/>
  <c r="CB34" i="195" s="1"/>
  <c r="BZ29" i="195"/>
  <c r="CB25" i="195" s="1"/>
  <c r="AP29" i="195"/>
  <c r="AO29" i="195"/>
  <c r="AN29" i="195"/>
  <c r="AO34" i="195" s="1"/>
  <c r="AM29" i="195"/>
  <c r="CC28" i="195"/>
  <c r="BX29" i="195" s="1"/>
  <c r="AP28" i="195"/>
  <c r="AK29" i="195" s="1"/>
  <c r="CC27" i="195"/>
  <c r="CG29" i="195" s="1"/>
  <c r="AP27" i="195"/>
  <c r="AP25" i="195"/>
  <c r="CC25" i="209" l="1"/>
  <c r="CD43" i="209"/>
  <c r="CC34" i="209"/>
  <c r="CB25" i="209"/>
  <c r="CA42" i="209"/>
  <c r="CB34" i="209"/>
  <c r="CC34" i="208"/>
  <c r="CC25" i="208"/>
  <c r="CD43" i="208"/>
  <c r="CA68" i="208"/>
  <c r="CB38" i="208"/>
  <c r="CB47" i="208"/>
  <c r="CB34" i="197"/>
  <c r="BX30" i="196"/>
  <c r="BX30" i="195"/>
  <c r="D51" i="195"/>
  <c r="D52" i="195" s="1"/>
  <c r="CC21" i="197"/>
  <c r="CC12" i="197"/>
  <c r="CB21" i="197"/>
  <c r="CB17" i="196"/>
  <c r="CG17" i="196"/>
  <c r="CC12" i="196"/>
  <c r="D51" i="196"/>
  <c r="D52" i="196" s="1"/>
  <c r="BZ16" i="197"/>
  <c r="CC17" i="197"/>
  <c r="D51" i="197"/>
  <c r="D52" i="197" s="1"/>
  <c r="CG16" i="197"/>
  <c r="CA16" i="197"/>
  <c r="BX16" i="197"/>
  <c r="CG17" i="197"/>
  <c r="BX17" i="197"/>
  <c r="CC14" i="197"/>
  <c r="CB21" i="196"/>
  <c r="CC21" i="196"/>
  <c r="CA16" i="196"/>
  <c r="BX16" i="196"/>
  <c r="CG16" i="196"/>
  <c r="CE17" i="196"/>
  <c r="CB21" i="195"/>
  <c r="CG17" i="195"/>
  <c r="CP9" i="203"/>
  <c r="CU9" i="203" s="1"/>
  <c r="CP11" i="203"/>
  <c r="CU11" i="203" s="1"/>
  <c r="CP10" i="203"/>
  <c r="CU10" i="203" s="1"/>
  <c r="CU8" i="202"/>
  <c r="CO8" i="202"/>
  <c r="CO11" i="202"/>
  <c r="CT11" i="202" s="1"/>
  <c r="CT12" i="203"/>
  <c r="CO9" i="202"/>
  <c r="CT9" i="202" s="1"/>
  <c r="CO12" i="203"/>
  <c r="CP11" i="202"/>
  <c r="CU11" i="202" s="1"/>
  <c r="CP9" i="202"/>
  <c r="CU9" i="202" s="1"/>
  <c r="CP10" i="202"/>
  <c r="CU10" i="202" s="1"/>
  <c r="CU12" i="203"/>
  <c r="CP12" i="203"/>
  <c r="CP8" i="201"/>
  <c r="CU8" i="201" s="1"/>
  <c r="CP11" i="201"/>
  <c r="CU11" i="201" s="1"/>
  <c r="CO12" i="201"/>
  <c r="CT8" i="201"/>
  <c r="CT12" i="201" s="1"/>
  <c r="CB12" i="195"/>
  <c r="CI11" i="195" s="1"/>
  <c r="CI12" i="195" s="1"/>
  <c r="BZ16" i="195"/>
  <c r="BX16" i="195"/>
  <c r="CC38" i="199"/>
  <c r="CC47" i="199"/>
  <c r="CB38" i="200"/>
  <c r="CB47" i="200"/>
  <c r="CO7" i="199"/>
  <c r="CO10" i="199" s="1"/>
  <c r="CT10" i="199" s="1"/>
  <c r="CP7" i="200"/>
  <c r="CP8" i="200" s="1"/>
  <c r="CB38" i="199"/>
  <c r="CB47" i="199"/>
  <c r="CC47" i="200"/>
  <c r="CP11" i="198"/>
  <c r="CU11" i="198" s="1"/>
  <c r="CP7" i="198"/>
  <c r="CP9" i="198" s="1"/>
  <c r="CU9" i="198" s="1"/>
  <c r="CP10" i="198"/>
  <c r="CU10" i="198" s="1"/>
  <c r="CB38" i="198"/>
  <c r="CB12" i="198"/>
  <c r="AO25" i="198"/>
  <c r="AO64" i="198"/>
  <c r="BX68" i="198"/>
  <c r="BO38" i="199"/>
  <c r="AO73" i="199"/>
  <c r="CB12" i="200"/>
  <c r="BK42" i="200"/>
  <c r="AK43" i="200"/>
  <c r="AK68" i="200"/>
  <c r="BX68" i="200"/>
  <c r="BK69" i="200"/>
  <c r="BO47" i="199"/>
  <c r="AP64" i="198"/>
  <c r="BP38" i="199"/>
  <c r="BX16" i="199"/>
  <c r="AK29" i="199"/>
  <c r="AK30" i="199"/>
  <c r="K56" i="199"/>
  <c r="AP47" i="198"/>
  <c r="BP73" i="199"/>
  <c r="K55" i="198"/>
  <c r="AB51" i="199"/>
  <c r="X55" i="199"/>
  <c r="X56" i="199"/>
  <c r="K55" i="200"/>
  <c r="BT42" i="198"/>
  <c r="BP47" i="198"/>
  <c r="BP47" i="200"/>
  <c r="CC64" i="200"/>
  <c r="BK68" i="198"/>
  <c r="BK69" i="199"/>
  <c r="AK42" i="200"/>
  <c r="BX69" i="200"/>
  <c r="CC47" i="198"/>
  <c r="AP73" i="198"/>
  <c r="CB25" i="199"/>
  <c r="AB51" i="200"/>
  <c r="CG69" i="198"/>
  <c r="AC51" i="200"/>
  <c r="AO25" i="196"/>
  <c r="BP73" i="197"/>
  <c r="AP25" i="196"/>
  <c r="BX43" i="195"/>
  <c r="AO25" i="195"/>
  <c r="BP64" i="195"/>
  <c r="BP38" i="197"/>
  <c r="BP47" i="196"/>
  <c r="AT29" i="195"/>
  <c r="CG69" i="197"/>
  <c r="AT43" i="196"/>
  <c r="CG43" i="196"/>
  <c r="BK68" i="196"/>
  <c r="AO64" i="197"/>
  <c r="AO38" i="196"/>
  <c r="AP34" i="197"/>
  <c r="CC25" i="195"/>
  <c r="CC47" i="195"/>
  <c r="CG69" i="196"/>
  <c r="AC51" i="195"/>
  <c r="CC25" i="197"/>
  <c r="CB47" i="209" l="1"/>
  <c r="CA68" i="209"/>
  <c r="CB38" i="209"/>
  <c r="CC38" i="209"/>
  <c r="CC47" i="209"/>
  <c r="CD69" i="209"/>
  <c r="CB73" i="208"/>
  <c r="CB64" i="208"/>
  <c r="CC47" i="208"/>
  <c r="CD69" i="208"/>
  <c r="CC38" i="208"/>
  <c r="CI11" i="196"/>
  <c r="CI12" i="196" s="1"/>
  <c r="CI11" i="197"/>
  <c r="CI12" i="197" s="1"/>
  <c r="CO12" i="202"/>
  <c r="CT8" i="202"/>
  <c r="CT12" i="202" s="1"/>
  <c r="CU12" i="202"/>
  <c r="CP12" i="202"/>
  <c r="CU12" i="201"/>
  <c r="CP12" i="201"/>
  <c r="CU8" i="200"/>
  <c r="CO9" i="199"/>
  <c r="CT9" i="199" s="1"/>
  <c r="CP11" i="200"/>
  <c r="CU11" i="200" s="1"/>
  <c r="CO11" i="199"/>
  <c r="CT11" i="199" s="1"/>
  <c r="CO7" i="198"/>
  <c r="CO8" i="198" s="1"/>
  <c r="CP7" i="199"/>
  <c r="CP11" i="199" s="1"/>
  <c r="CU11" i="199" s="1"/>
  <c r="CO7" i="200"/>
  <c r="CP10" i="200"/>
  <c r="CU10" i="200" s="1"/>
  <c r="CO8" i="199"/>
  <c r="CP9" i="200"/>
  <c r="CU9" i="200" s="1"/>
  <c r="CP8" i="198"/>
  <c r="CC73" i="209" l="1"/>
  <c r="CC64" i="209"/>
  <c r="CB73" i="209"/>
  <c r="CB64" i="209"/>
  <c r="CC64" i="208"/>
  <c r="CC73" i="208"/>
  <c r="CT8" i="198"/>
  <c r="CO9" i="200"/>
  <c r="CT9" i="200" s="1"/>
  <c r="CO10" i="200"/>
  <c r="CT10" i="200" s="1"/>
  <c r="CO11" i="200"/>
  <c r="CT11" i="200" s="1"/>
  <c r="CO8" i="200"/>
  <c r="CO10" i="198"/>
  <c r="CT10" i="198" s="1"/>
  <c r="CO9" i="198"/>
  <c r="CT9" i="198" s="1"/>
  <c r="CO11" i="198"/>
  <c r="CT11" i="198" s="1"/>
  <c r="CU8" i="198"/>
  <c r="CU12" i="198" s="1"/>
  <c r="CP12" i="198"/>
  <c r="CP8" i="199"/>
  <c r="CP9" i="199"/>
  <c r="CU9" i="199" s="1"/>
  <c r="CP10" i="199"/>
  <c r="CU10" i="199" s="1"/>
  <c r="CP12" i="200"/>
  <c r="CO12" i="199"/>
  <c r="CT8" i="199"/>
  <c r="CT12" i="199" s="1"/>
  <c r="CU12" i="200"/>
  <c r="CA29" i="162"/>
  <c r="CP12" i="199" l="1"/>
  <c r="CU8" i="199"/>
  <c r="CU12" i="199" s="1"/>
  <c r="CT8" i="200"/>
  <c r="CT12" i="200" s="1"/>
  <c r="CO12" i="200"/>
  <c r="CO12" i="198"/>
  <c r="CT12" i="198"/>
  <c r="CZ38" i="81"/>
  <c r="CZ38" i="83"/>
  <c r="CZ38" i="85"/>
  <c r="CZ38" i="87"/>
  <c r="CZ38" i="89"/>
  <c r="CZ38" i="91"/>
  <c r="CZ38" i="93"/>
  <c r="CZ38" i="95"/>
  <c r="CZ38" i="97"/>
  <c r="CZ38" i="99"/>
  <c r="CZ38" i="101"/>
  <c r="CZ38" i="103"/>
  <c r="CZ38" i="105"/>
  <c r="CZ38" i="107"/>
  <c r="CZ38" i="109"/>
  <c r="CZ38" i="111"/>
  <c r="CZ38" i="113"/>
  <c r="CZ38" i="115"/>
  <c r="CZ38" i="117"/>
  <c r="CZ38" i="119"/>
  <c r="CZ38" i="121"/>
  <c r="CZ38" i="123"/>
  <c r="CZ38" i="125"/>
  <c r="CZ38" i="127"/>
  <c r="CZ38" i="129"/>
  <c r="CZ38" i="131"/>
  <c r="CZ38" i="133"/>
  <c r="CZ38" i="135"/>
  <c r="CZ38" i="137"/>
  <c r="CZ38" i="139"/>
  <c r="CZ38" i="141"/>
  <c r="CZ38" i="143"/>
  <c r="CZ38" i="145"/>
  <c r="CZ38" i="147"/>
  <c r="CZ38" i="149"/>
  <c r="CZ38" i="151"/>
  <c r="CZ38" i="153"/>
  <c r="CZ38" i="155"/>
  <c r="CZ38" i="79"/>
  <c r="N8" i="10" l="1"/>
  <c r="M8" i="10"/>
  <c r="L8" i="10"/>
  <c r="K8" i="10"/>
  <c r="J8" i="10"/>
  <c r="I8" i="10"/>
  <c r="H8" i="10"/>
  <c r="F8" i="10"/>
  <c r="E8" i="10"/>
  <c r="C8" i="10"/>
  <c r="N8" i="24"/>
  <c r="M8" i="24"/>
  <c r="L8" i="24"/>
  <c r="K8" i="24"/>
  <c r="J8" i="24"/>
  <c r="I8" i="24"/>
  <c r="H8" i="24"/>
  <c r="F8" i="24"/>
  <c r="E8" i="24"/>
  <c r="C8" i="24"/>
  <c r="N8" i="64"/>
  <c r="M8" i="64"/>
  <c r="L8" i="64"/>
  <c r="K8" i="64"/>
  <c r="J8" i="64"/>
  <c r="I8" i="64"/>
  <c r="H8" i="64"/>
  <c r="G8" i="64"/>
  <c r="F8" i="64"/>
  <c r="E8" i="64"/>
  <c r="D8" i="64"/>
  <c r="C8" i="64"/>
  <c r="N8" i="65"/>
  <c r="M8" i="65"/>
  <c r="L8" i="65"/>
  <c r="K8" i="65"/>
  <c r="J8" i="65"/>
  <c r="I8" i="65"/>
  <c r="H8" i="65"/>
  <c r="G8" i="65"/>
  <c r="F8" i="65"/>
  <c r="E8" i="65"/>
  <c r="D8" i="65"/>
  <c r="C8" i="65"/>
  <c r="N8" i="66"/>
  <c r="M8" i="66"/>
  <c r="L8" i="66"/>
  <c r="K8" i="66"/>
  <c r="J8" i="66"/>
  <c r="I8" i="66"/>
  <c r="H8" i="66"/>
  <c r="G8" i="66"/>
  <c r="F8" i="66"/>
  <c r="E8" i="66"/>
  <c r="D8" i="66"/>
  <c r="C8" i="66"/>
  <c r="N8" i="11"/>
  <c r="M8" i="11"/>
  <c r="L8" i="11"/>
  <c r="K8" i="11"/>
  <c r="J8" i="11"/>
  <c r="I8" i="11"/>
  <c r="H8" i="11"/>
  <c r="F8" i="11"/>
  <c r="E8" i="11"/>
  <c r="C8" i="11"/>
  <c r="N8" i="12"/>
  <c r="M8" i="12"/>
  <c r="L8" i="12"/>
  <c r="K8" i="12"/>
  <c r="J8" i="12"/>
  <c r="I8" i="12"/>
  <c r="H8" i="12"/>
  <c r="F8" i="12"/>
  <c r="E8" i="12"/>
  <c r="C8" i="12"/>
  <c r="N8" i="60"/>
  <c r="M8" i="60"/>
  <c r="L8" i="60"/>
  <c r="K8" i="60"/>
  <c r="J8" i="60"/>
  <c r="I8" i="60"/>
  <c r="H8" i="60"/>
  <c r="F8" i="60"/>
  <c r="E8" i="60"/>
  <c r="C8" i="60"/>
  <c r="N8" i="186"/>
  <c r="M8" i="186"/>
  <c r="L8" i="186"/>
  <c r="J8" i="186"/>
  <c r="F8" i="186"/>
  <c r="E8" i="186"/>
  <c r="N8" i="187"/>
  <c r="M8" i="187"/>
  <c r="L8" i="187"/>
  <c r="J8" i="187"/>
  <c r="F8" i="187"/>
  <c r="E8" i="187"/>
  <c r="N8" i="188"/>
  <c r="M8" i="188"/>
  <c r="L8" i="188"/>
  <c r="J8" i="188"/>
  <c r="F8" i="188"/>
  <c r="E8" i="188"/>
  <c r="N8" i="73"/>
  <c r="L8" i="73"/>
  <c r="F8" i="73"/>
  <c r="E8" i="73"/>
  <c r="N8" i="74"/>
  <c r="L8" i="74"/>
  <c r="F8" i="74"/>
  <c r="E8" i="74"/>
  <c r="N8" i="75"/>
  <c r="L8" i="75"/>
  <c r="F8" i="75"/>
  <c r="E8" i="75"/>
  <c r="N8" i="192"/>
  <c r="L8" i="192"/>
  <c r="F8" i="192"/>
  <c r="E8" i="192"/>
  <c r="N8" i="193"/>
  <c r="L8" i="193"/>
  <c r="F8" i="193"/>
  <c r="E8" i="193"/>
  <c r="N8" i="194"/>
  <c r="L8" i="194"/>
  <c r="F8" i="194"/>
  <c r="E8" i="194"/>
  <c r="N8" i="67"/>
  <c r="L8" i="67"/>
  <c r="F8" i="67"/>
  <c r="E8" i="67"/>
  <c r="N8" i="68"/>
  <c r="L8" i="68"/>
  <c r="F8" i="68"/>
  <c r="E8" i="68"/>
  <c r="N8" i="69"/>
  <c r="L8" i="69"/>
  <c r="F8" i="69"/>
  <c r="E8" i="69"/>
  <c r="N8" i="191"/>
  <c r="L8" i="191"/>
  <c r="F8" i="191"/>
  <c r="E8" i="191"/>
  <c r="N8" i="189"/>
  <c r="L8" i="189"/>
  <c r="F8" i="189"/>
  <c r="E8" i="189"/>
  <c r="N8" i="190"/>
  <c r="L8" i="190"/>
  <c r="F8" i="190"/>
  <c r="E8" i="190"/>
  <c r="N8" i="9"/>
  <c r="M8" i="9"/>
  <c r="L8" i="9"/>
  <c r="K8" i="9"/>
  <c r="J8" i="9"/>
  <c r="I8" i="9"/>
  <c r="H8" i="9"/>
  <c r="F8" i="9"/>
  <c r="E8" i="9"/>
  <c r="C8" i="9"/>
  <c r="M7" i="192" l="1"/>
  <c r="K7" i="192"/>
  <c r="J7" i="192"/>
  <c r="I7" i="192"/>
  <c r="H7" i="192"/>
  <c r="G7" i="192"/>
  <c r="D7" i="192"/>
  <c r="C7" i="192"/>
  <c r="N6" i="192"/>
  <c r="L6" i="192"/>
  <c r="F6" i="192"/>
  <c r="E6" i="192"/>
  <c r="N5" i="192"/>
  <c r="M5" i="192"/>
  <c r="L5" i="192"/>
  <c r="J5" i="192"/>
  <c r="F5" i="192"/>
  <c r="E5" i="192"/>
  <c r="N4" i="192"/>
  <c r="M4" i="192"/>
  <c r="J4" i="192"/>
  <c r="I4" i="192"/>
  <c r="H4" i="192"/>
  <c r="F4" i="192"/>
  <c r="M7" i="193"/>
  <c r="K7" i="193"/>
  <c r="J7" i="193"/>
  <c r="I7" i="193"/>
  <c r="H7" i="193"/>
  <c r="G7" i="193"/>
  <c r="D7" i="193"/>
  <c r="C7" i="193"/>
  <c r="N6" i="193"/>
  <c r="L6" i="193"/>
  <c r="F6" i="193"/>
  <c r="E6" i="193"/>
  <c r="N5" i="193"/>
  <c r="M5" i="193"/>
  <c r="L5" i="193"/>
  <c r="J5" i="193"/>
  <c r="F5" i="193"/>
  <c r="E5" i="193"/>
  <c r="N4" i="193"/>
  <c r="M4" i="193"/>
  <c r="J4" i="193"/>
  <c r="I4" i="193"/>
  <c r="H4" i="193"/>
  <c r="F4" i="193"/>
  <c r="M7" i="194"/>
  <c r="K7" i="194"/>
  <c r="J7" i="194"/>
  <c r="I7" i="194"/>
  <c r="H7" i="194"/>
  <c r="G7" i="194"/>
  <c r="D7" i="194"/>
  <c r="C7" i="194"/>
  <c r="N6" i="194"/>
  <c r="L6" i="194"/>
  <c r="F6" i="194"/>
  <c r="E6" i="194"/>
  <c r="N5" i="194"/>
  <c r="M5" i="194"/>
  <c r="L5" i="194"/>
  <c r="J5" i="194"/>
  <c r="F5" i="194"/>
  <c r="E5" i="194"/>
  <c r="N4" i="194"/>
  <c r="M4" i="194"/>
  <c r="J4" i="194"/>
  <c r="I4" i="194"/>
  <c r="H4" i="194"/>
  <c r="F4" i="194"/>
  <c r="N5" i="186"/>
  <c r="M5" i="186"/>
  <c r="L5" i="186"/>
  <c r="J5" i="186"/>
  <c r="F5" i="186"/>
  <c r="E5" i="186"/>
  <c r="N5" i="187"/>
  <c r="M5" i="187"/>
  <c r="L5" i="187"/>
  <c r="J5" i="187"/>
  <c r="F5" i="187"/>
  <c r="E5" i="187"/>
  <c r="N5" i="188"/>
  <c r="M5" i="188"/>
  <c r="L5" i="188"/>
  <c r="J5" i="188"/>
  <c r="F5" i="188"/>
  <c r="E5" i="188"/>
  <c r="N5" i="191"/>
  <c r="M5" i="191"/>
  <c r="L5" i="191"/>
  <c r="J5" i="191"/>
  <c r="F5" i="191"/>
  <c r="E5" i="191"/>
  <c r="N5" i="189"/>
  <c r="M5" i="189"/>
  <c r="L5" i="189"/>
  <c r="J5" i="189"/>
  <c r="F5" i="189"/>
  <c r="E5" i="189"/>
  <c r="N5" i="190"/>
  <c r="M5" i="190"/>
  <c r="L5" i="190"/>
  <c r="J5" i="190"/>
  <c r="F5" i="190"/>
  <c r="E5" i="190"/>
  <c r="BO71" i="184"/>
  <c r="BP69" i="184"/>
  <c r="AR69" i="184"/>
  <c r="AP68" i="184"/>
  <c r="AB58" i="184"/>
  <c r="AE56" i="184"/>
  <c r="AD56" i="184"/>
  <c r="AC56" i="184"/>
  <c r="AC60" i="184" s="1"/>
  <c r="AB56" i="184"/>
  <c r="AC55" i="184"/>
  <c r="AB55" i="184"/>
  <c r="AA55" i="184"/>
  <c r="Z55" i="184"/>
  <c r="AC53" i="184"/>
  <c r="AO45" i="184"/>
  <c r="AO44" i="184"/>
  <c r="CE43" i="184"/>
  <c r="BQ43" i="184"/>
  <c r="BO43" i="184"/>
  <c r="AP43" i="184"/>
  <c r="AO43" i="184"/>
  <c r="CC42" i="184"/>
  <c r="CB42" i="184"/>
  <c r="BO42" i="184"/>
  <c r="BN42" i="184"/>
  <c r="BM42" i="184"/>
  <c r="AM42" i="184"/>
  <c r="AP41" i="184"/>
  <c r="CC40" i="184"/>
  <c r="BP40" i="184"/>
  <c r="AO32" i="184"/>
  <c r="CB31" i="184"/>
  <c r="AO31" i="184"/>
  <c r="CE30" i="184"/>
  <c r="AR30" i="184"/>
  <c r="AQ30" i="184"/>
  <c r="AP30" i="184"/>
  <c r="AO30" i="184"/>
  <c r="CC29" i="184"/>
  <c r="CB29" i="184"/>
  <c r="AP29" i="184"/>
  <c r="AO29" i="184"/>
  <c r="AN29" i="184"/>
  <c r="AO34" i="184" s="1"/>
  <c r="AM29" i="184"/>
  <c r="AO25" i="184" s="1"/>
  <c r="CC28" i="184"/>
  <c r="AP28" i="184"/>
  <c r="CC27" i="184"/>
  <c r="AP27" i="184"/>
  <c r="BO71" i="185"/>
  <c r="BP69" i="185"/>
  <c r="AR69" i="185"/>
  <c r="AP68" i="185"/>
  <c r="AB58" i="185"/>
  <c r="AE56" i="185"/>
  <c r="AD56" i="185"/>
  <c r="AC56" i="185"/>
  <c r="AC60" i="185" s="1"/>
  <c r="AB56" i="185"/>
  <c r="AC51" i="185" s="1"/>
  <c r="AC55" i="185"/>
  <c r="AB55" i="185"/>
  <c r="AA55" i="185"/>
  <c r="Z55" i="185"/>
  <c r="AC53" i="185"/>
  <c r="AO45" i="185"/>
  <c r="AO44" i="185"/>
  <c r="CE43" i="185"/>
  <c r="BQ43" i="185"/>
  <c r="BO43" i="185"/>
  <c r="AP43" i="185"/>
  <c r="AO43" i="185"/>
  <c r="CC42" i="185"/>
  <c r="CB42" i="185"/>
  <c r="BO42" i="185"/>
  <c r="BN42" i="185"/>
  <c r="BM42" i="185"/>
  <c r="AM42" i="185"/>
  <c r="AP41" i="185"/>
  <c r="CC40" i="185"/>
  <c r="BP40" i="185"/>
  <c r="AO32" i="185"/>
  <c r="CB31" i="185"/>
  <c r="AO31" i="185"/>
  <c r="CE30" i="185"/>
  <c r="AR30" i="185"/>
  <c r="AQ30" i="185"/>
  <c r="AP30" i="185"/>
  <c r="AO30" i="185"/>
  <c r="CC29" i="185"/>
  <c r="CB29" i="185"/>
  <c r="AP29" i="185"/>
  <c r="AO29" i="185"/>
  <c r="AN29" i="185"/>
  <c r="AM29" i="185"/>
  <c r="AK29" i="185" s="1"/>
  <c r="CC28" i="185"/>
  <c r="AP28" i="185"/>
  <c r="CC27" i="185"/>
  <c r="AP27" i="185"/>
  <c r="BO71" i="183"/>
  <c r="BP69" i="183"/>
  <c r="AR69" i="183"/>
  <c r="AP68" i="183"/>
  <c r="AB58" i="183"/>
  <c r="AE56" i="183"/>
  <c r="AD56" i="183"/>
  <c r="AC56" i="183"/>
  <c r="AC60" i="183" s="1"/>
  <c r="AB56" i="183"/>
  <c r="AC51" i="183" s="1"/>
  <c r="AC55" i="183"/>
  <c r="AB55" i="183"/>
  <c r="AA55" i="183"/>
  <c r="Z55" i="183"/>
  <c r="AC53" i="183"/>
  <c r="AO45" i="183"/>
  <c r="AO44" i="183"/>
  <c r="CE43" i="183"/>
  <c r="BQ43" i="183"/>
  <c r="BO43" i="183"/>
  <c r="AP43" i="183"/>
  <c r="AO43" i="183"/>
  <c r="CC42" i="183"/>
  <c r="CB42" i="183"/>
  <c r="BO42" i="183"/>
  <c r="BN42" i="183"/>
  <c r="BM42" i="183"/>
  <c r="AM42" i="183"/>
  <c r="AP41" i="183"/>
  <c r="CC40" i="183"/>
  <c r="BP40" i="183"/>
  <c r="AO32" i="183"/>
  <c r="CB31" i="183"/>
  <c r="AO31" i="183"/>
  <c r="CE30" i="183"/>
  <c r="AR30" i="183"/>
  <c r="AQ30" i="183"/>
  <c r="AP30" i="183"/>
  <c r="AO30" i="183"/>
  <c r="CC29" i="183"/>
  <c r="CB29" i="183"/>
  <c r="AP29" i="183"/>
  <c r="AO29" i="183"/>
  <c r="AN29" i="183"/>
  <c r="AO34" i="183" s="1"/>
  <c r="AM29" i="183"/>
  <c r="AK29" i="183" s="1"/>
  <c r="CC28" i="183"/>
  <c r="AP28" i="183"/>
  <c r="CC27" i="183"/>
  <c r="AP27" i="183"/>
  <c r="AB60" i="185"/>
  <c r="AB51" i="185"/>
  <c r="AK43" i="185"/>
  <c r="AK42" i="185"/>
  <c r="BP38" i="185"/>
  <c r="BO38" i="185"/>
  <c r="AT30" i="185"/>
  <c r="CG30" i="185"/>
  <c r="AP25" i="185"/>
  <c r="AP34" i="185"/>
  <c r="AK30" i="185"/>
  <c r="CG29" i="185"/>
  <c r="AO34" i="185"/>
  <c r="AO25" i="185"/>
  <c r="AT29" i="185"/>
  <c r="AB60" i="184"/>
  <c r="AB51" i="184"/>
  <c r="AK43" i="184"/>
  <c r="BO38" i="184"/>
  <c r="AK42" i="184"/>
  <c r="BP38" i="184"/>
  <c r="CG30" i="184"/>
  <c r="AT30" i="184"/>
  <c r="AP34" i="184"/>
  <c r="AK30" i="184"/>
  <c r="CG29" i="184"/>
  <c r="AB60" i="183"/>
  <c r="AB51" i="183"/>
  <c r="AK43" i="183"/>
  <c r="BP38" i="183"/>
  <c r="BO38" i="183"/>
  <c r="AK42" i="183"/>
  <c r="CG30" i="183"/>
  <c r="AT30" i="183"/>
  <c r="AP34" i="183"/>
  <c r="AK30" i="183"/>
  <c r="CG29" i="183"/>
  <c r="AT29" i="183"/>
  <c r="AK29" i="184" l="1"/>
  <c r="AP25" i="184"/>
  <c r="AT29" i="184"/>
  <c r="AC51" i="184"/>
  <c r="AO25" i="183"/>
  <c r="AP25" i="183"/>
  <c r="BO71" i="179"/>
  <c r="CE69" i="179"/>
  <c r="BP69" i="179"/>
  <c r="AR69" i="179"/>
  <c r="CC68" i="179"/>
  <c r="CB68" i="179"/>
  <c r="AP68" i="179"/>
  <c r="CC66" i="179"/>
  <c r="AB58" i="179"/>
  <c r="O58" i="179"/>
  <c r="O57" i="179"/>
  <c r="AE56" i="179"/>
  <c r="AD56" i="179"/>
  <c r="AC56" i="179"/>
  <c r="AC60" i="179" s="1"/>
  <c r="AB56" i="179"/>
  <c r="AC51" i="179" s="1"/>
  <c r="Q56" i="179"/>
  <c r="P56" i="179"/>
  <c r="O56" i="179"/>
  <c r="K56" i="179" s="1"/>
  <c r="AC55" i="179"/>
  <c r="AB55" i="179"/>
  <c r="AA55" i="179"/>
  <c r="Z55" i="179"/>
  <c r="N55" i="179"/>
  <c r="M55" i="179"/>
  <c r="K55" i="179" s="1"/>
  <c r="P54" i="179"/>
  <c r="AC53" i="179"/>
  <c r="AO45" i="179"/>
  <c r="AO44" i="179"/>
  <c r="CE43" i="179"/>
  <c r="BQ43" i="179"/>
  <c r="BP38" i="179" s="1"/>
  <c r="BO43" i="179"/>
  <c r="AP43" i="179"/>
  <c r="AO43" i="179"/>
  <c r="CC42" i="179"/>
  <c r="CB42" i="179"/>
  <c r="BO42" i="179"/>
  <c r="BN42" i="179"/>
  <c r="BM42" i="179"/>
  <c r="AM42" i="179"/>
  <c r="AP41" i="179"/>
  <c r="CC40" i="179"/>
  <c r="BP40" i="179"/>
  <c r="AO32" i="179"/>
  <c r="CB31" i="179"/>
  <c r="AO31" i="179"/>
  <c r="CE30" i="179"/>
  <c r="AR30" i="179"/>
  <c r="AQ30" i="179"/>
  <c r="AP30" i="179"/>
  <c r="AP34" i="179" s="1"/>
  <c r="AO30" i="179"/>
  <c r="AP25" i="179" s="1"/>
  <c r="CC29" i="179"/>
  <c r="CB29" i="179"/>
  <c r="AP29" i="179"/>
  <c r="AO29" i="179"/>
  <c r="AN29" i="179"/>
  <c r="AO34" i="179" s="1"/>
  <c r="AM29" i="179"/>
  <c r="AK29" i="179" s="1"/>
  <c r="CC28" i="179"/>
  <c r="AP28" i="179"/>
  <c r="CC27" i="179"/>
  <c r="AP27" i="179"/>
  <c r="AT29" i="179" s="1"/>
  <c r="CB18" i="179"/>
  <c r="CB17" i="179"/>
  <c r="CB16" i="179"/>
  <c r="BZ16" i="179"/>
  <c r="CC15" i="179"/>
  <c r="CC14" i="179"/>
  <c r="BO71" i="178"/>
  <c r="CE69" i="178"/>
  <c r="BP69" i="178"/>
  <c r="AR69" i="178"/>
  <c r="CC68" i="178"/>
  <c r="CB68" i="178"/>
  <c r="AP68" i="178"/>
  <c r="CC66" i="178"/>
  <c r="AB58" i="178"/>
  <c r="AB60" i="178" s="1"/>
  <c r="O58" i="178"/>
  <c r="O57" i="178"/>
  <c r="K56" i="178" s="1"/>
  <c r="AE56" i="178"/>
  <c r="AD56" i="178"/>
  <c r="AC56" i="178"/>
  <c r="AB56" i="178"/>
  <c r="Q56" i="178"/>
  <c r="P56" i="178"/>
  <c r="O56" i="178"/>
  <c r="AC55" i="178"/>
  <c r="AB55" i="178"/>
  <c r="AA55" i="178"/>
  <c r="Z55" i="178"/>
  <c r="N55" i="178"/>
  <c r="M55" i="178"/>
  <c r="P54" i="178"/>
  <c r="K55" i="178" s="1"/>
  <c r="AC53" i="178"/>
  <c r="AO45" i="178"/>
  <c r="AO44" i="178"/>
  <c r="CE43" i="178"/>
  <c r="BQ43" i="178"/>
  <c r="BO43" i="178"/>
  <c r="AP43" i="178"/>
  <c r="AO43" i="178"/>
  <c r="CC42" i="178"/>
  <c r="CB42" i="178"/>
  <c r="BO42" i="178"/>
  <c r="BN42" i="178"/>
  <c r="BM42" i="178"/>
  <c r="AM42" i="178"/>
  <c r="AP41" i="178"/>
  <c r="AK42" i="178" s="1"/>
  <c r="CC40" i="178"/>
  <c r="BP40" i="178"/>
  <c r="AO32" i="178"/>
  <c r="CB31" i="178"/>
  <c r="AO31" i="178"/>
  <c r="AK30" i="178" s="1"/>
  <c r="CE30" i="178"/>
  <c r="AR30" i="178"/>
  <c r="AQ30" i="178"/>
  <c r="AP34" i="178" s="1"/>
  <c r="AP30" i="178"/>
  <c r="AO30" i="178"/>
  <c r="CC29" i="178"/>
  <c r="CB29" i="178"/>
  <c r="AP29" i="178"/>
  <c r="AO29" i="178"/>
  <c r="AN29" i="178"/>
  <c r="AM29" i="178"/>
  <c r="CC28" i="178"/>
  <c r="CG29" i="178" s="1"/>
  <c r="AP28" i="178"/>
  <c r="AK29" i="178" s="1"/>
  <c r="CC27" i="178"/>
  <c r="AP27" i="178"/>
  <c r="CB18" i="178"/>
  <c r="CB17" i="178"/>
  <c r="CB16" i="178"/>
  <c r="BZ16" i="178"/>
  <c r="CC15" i="178"/>
  <c r="CC14" i="178"/>
  <c r="AB60" i="179"/>
  <c r="AK43" i="179"/>
  <c r="AK42" i="179"/>
  <c r="BO38" i="179"/>
  <c r="CG30" i="179"/>
  <c r="AT30" i="179"/>
  <c r="CG29" i="179"/>
  <c r="AC60" i="178"/>
  <c r="AC51" i="178"/>
  <c r="AB51" i="178"/>
  <c r="AK43" i="178"/>
  <c r="BP38" i="178"/>
  <c r="BO38" i="178"/>
  <c r="CG30" i="178"/>
  <c r="AO34" i="178"/>
  <c r="AO25" i="178"/>
  <c r="O58" i="177"/>
  <c r="O57" i="177"/>
  <c r="Q56" i="177"/>
  <c r="P56" i="177"/>
  <c r="O56" i="177"/>
  <c r="N55" i="177"/>
  <c r="M55" i="177"/>
  <c r="K55" i="177" s="1"/>
  <c r="P54" i="177"/>
  <c r="AB58" i="177"/>
  <c r="AE56" i="177"/>
  <c r="AD56" i="177"/>
  <c r="AC56" i="177"/>
  <c r="AB56" i="177"/>
  <c r="AC55" i="177"/>
  <c r="AB55" i="177"/>
  <c r="AA55" i="177"/>
  <c r="Z55" i="177"/>
  <c r="AB51" i="177" s="1"/>
  <c r="AC53" i="177"/>
  <c r="AR69" i="177"/>
  <c r="AP68" i="177"/>
  <c r="AO45" i="177"/>
  <c r="AO44" i="177"/>
  <c r="AK43" i="177" s="1"/>
  <c r="AP43" i="177"/>
  <c r="AO43" i="177"/>
  <c r="AM42" i="177"/>
  <c r="AP41" i="177"/>
  <c r="AK42" i="177" s="1"/>
  <c r="AO32" i="177"/>
  <c r="AO34" i="177" s="1"/>
  <c r="AO31" i="177"/>
  <c r="AT30" i="177" s="1"/>
  <c r="AR30" i="177"/>
  <c r="AQ30" i="177"/>
  <c r="AP30" i="177"/>
  <c r="AP34" i="177" s="1"/>
  <c r="AO30" i="177"/>
  <c r="AP29" i="177"/>
  <c r="AO29" i="177"/>
  <c r="AN29" i="177"/>
  <c r="AM29" i="177"/>
  <c r="AP28" i="177"/>
  <c r="AP27" i="177"/>
  <c r="AT29" i="177" s="1"/>
  <c r="BQ43" i="177"/>
  <c r="BO43" i="177"/>
  <c r="BO42" i="177"/>
  <c r="BN42" i="177"/>
  <c r="BM42" i="177"/>
  <c r="BO38" i="177" s="1"/>
  <c r="BP40" i="177"/>
  <c r="BO71" i="177"/>
  <c r="BP69" i="177"/>
  <c r="CE69" i="177"/>
  <c r="CC68" i="177"/>
  <c r="CB68" i="177"/>
  <c r="CC66" i="177"/>
  <c r="CE43" i="177"/>
  <c r="CC42" i="177"/>
  <c r="CB42" i="177"/>
  <c r="CC40" i="177"/>
  <c r="CB31" i="177"/>
  <c r="CE30" i="177"/>
  <c r="CC29" i="177"/>
  <c r="CB29" i="177"/>
  <c r="CC28" i="177"/>
  <c r="CC27" i="177"/>
  <c r="CG29" i="177" s="1"/>
  <c r="CC15" i="177"/>
  <c r="CC14" i="177"/>
  <c r="CB18" i="177"/>
  <c r="CB17" i="177"/>
  <c r="CB16" i="177"/>
  <c r="BZ16" i="177"/>
  <c r="CC73" i="180"/>
  <c r="CB73" i="180"/>
  <c r="BP73" i="180"/>
  <c r="BO73" i="180"/>
  <c r="AP73" i="180"/>
  <c r="AO73" i="180"/>
  <c r="CG69" i="180"/>
  <c r="BX69" i="180"/>
  <c r="BT69" i="180"/>
  <c r="BK69" i="180"/>
  <c r="AT69" i="180"/>
  <c r="AK69" i="180"/>
  <c r="CG68" i="180"/>
  <c r="BX68" i="180"/>
  <c r="BT68" i="180"/>
  <c r="BK68" i="180"/>
  <c r="AT68" i="180"/>
  <c r="AK68" i="180"/>
  <c r="CC64" i="180"/>
  <c r="CB64" i="180"/>
  <c r="BP64" i="180"/>
  <c r="BO64" i="180"/>
  <c r="AP64" i="180"/>
  <c r="AO64" i="180"/>
  <c r="AC60" i="180"/>
  <c r="AB60" i="180"/>
  <c r="P60" i="180"/>
  <c r="O60" i="180"/>
  <c r="AG56" i="180"/>
  <c r="X56" i="180"/>
  <c r="T56" i="180"/>
  <c r="K56" i="180"/>
  <c r="AG55" i="180"/>
  <c r="X55" i="180"/>
  <c r="T55" i="180"/>
  <c r="K55" i="180"/>
  <c r="AC51" i="180"/>
  <c r="AB51" i="180"/>
  <c r="P51" i="180"/>
  <c r="O51" i="180"/>
  <c r="CC47" i="180"/>
  <c r="CB47" i="180"/>
  <c r="BP47" i="180"/>
  <c r="BO47" i="180"/>
  <c r="AP47" i="180"/>
  <c r="AO47" i="180"/>
  <c r="CG43" i="180"/>
  <c r="BX43" i="180"/>
  <c r="BT43" i="180"/>
  <c r="BK43" i="180"/>
  <c r="AT43" i="180"/>
  <c r="AK43" i="180"/>
  <c r="CG42" i="180"/>
  <c r="BX42" i="180"/>
  <c r="BT42" i="180"/>
  <c r="BK42" i="180"/>
  <c r="AT42" i="180"/>
  <c r="AK42" i="180"/>
  <c r="CC38" i="180"/>
  <c r="CB38" i="180"/>
  <c r="BP38" i="180"/>
  <c r="BO38" i="180"/>
  <c r="AP38" i="180"/>
  <c r="AO38" i="180"/>
  <c r="CC34" i="180"/>
  <c r="CB34" i="180"/>
  <c r="AP34" i="180"/>
  <c r="AO34" i="180"/>
  <c r="CG30" i="180"/>
  <c r="BX30" i="180"/>
  <c r="AT30" i="180"/>
  <c r="AK30" i="180"/>
  <c r="CG29" i="180"/>
  <c r="BX29" i="180"/>
  <c r="AT29" i="180"/>
  <c r="AK29" i="180"/>
  <c r="CC25" i="180"/>
  <c r="CB25" i="180"/>
  <c r="AP25" i="180"/>
  <c r="AO25" i="180"/>
  <c r="CB19" i="180"/>
  <c r="BX17" i="180" s="1"/>
  <c r="CB18" i="180"/>
  <c r="CB17" i="180"/>
  <c r="CB16" i="180"/>
  <c r="BZ16" i="180"/>
  <c r="CC15" i="180"/>
  <c r="CC14" i="180"/>
  <c r="CC73" i="182"/>
  <c r="CB73" i="182"/>
  <c r="BP73" i="182"/>
  <c r="BO73" i="182"/>
  <c r="AP73" i="182"/>
  <c r="AO73" i="182"/>
  <c r="CG69" i="182"/>
  <c r="BX69" i="182"/>
  <c r="BT69" i="182"/>
  <c r="BK69" i="182"/>
  <c r="AT69" i="182"/>
  <c r="AK69" i="182"/>
  <c r="CG68" i="182"/>
  <c r="BX68" i="182"/>
  <c r="BT68" i="182"/>
  <c r="BK68" i="182"/>
  <c r="AT68" i="182"/>
  <c r="AK68" i="182"/>
  <c r="CC64" i="182"/>
  <c r="CB64" i="182"/>
  <c r="BP64" i="182"/>
  <c r="BO64" i="182"/>
  <c r="AP64" i="182"/>
  <c r="AO64" i="182"/>
  <c r="AC60" i="182"/>
  <c r="AB60" i="182"/>
  <c r="P60" i="182"/>
  <c r="O60" i="182"/>
  <c r="AG56" i="182"/>
  <c r="X56" i="182"/>
  <c r="T56" i="182"/>
  <c r="K56" i="182"/>
  <c r="AG55" i="182"/>
  <c r="X55" i="182"/>
  <c r="T55" i="182"/>
  <c r="K55" i="182"/>
  <c r="AC51" i="182"/>
  <c r="AB51" i="182"/>
  <c r="P51" i="182"/>
  <c r="O51" i="182"/>
  <c r="CC47" i="182"/>
  <c r="CB47" i="182"/>
  <c r="BP47" i="182"/>
  <c r="BO47" i="182"/>
  <c r="AP47" i="182"/>
  <c r="AO47" i="182"/>
  <c r="CG43" i="182"/>
  <c r="BX43" i="182"/>
  <c r="BT43" i="182"/>
  <c r="BK43" i="182"/>
  <c r="AT43" i="182"/>
  <c r="AK43" i="182"/>
  <c r="CG42" i="182"/>
  <c r="BX42" i="182"/>
  <c r="BT42" i="182"/>
  <c r="BK42" i="182"/>
  <c r="AT42" i="182"/>
  <c r="AK42" i="182"/>
  <c r="CC38" i="182"/>
  <c r="CB38" i="182"/>
  <c r="BP38" i="182"/>
  <c r="BO38" i="182"/>
  <c r="AP38" i="182"/>
  <c r="AO38" i="182"/>
  <c r="CC34" i="182"/>
  <c r="CB34" i="182"/>
  <c r="AP34" i="182"/>
  <c r="AO34" i="182"/>
  <c r="CG30" i="182"/>
  <c r="BX30" i="182"/>
  <c r="AT30" i="182"/>
  <c r="AK30" i="182"/>
  <c r="CG29" i="182"/>
  <c r="BX29" i="182"/>
  <c r="AT29" i="182"/>
  <c r="AK29" i="182"/>
  <c r="CC25" i="182"/>
  <c r="CB25" i="182"/>
  <c r="AP25" i="182"/>
  <c r="AO25" i="182"/>
  <c r="CB19" i="182"/>
  <c r="CB18" i="182"/>
  <c r="CB17" i="182"/>
  <c r="BX17" i="182" s="1"/>
  <c r="CB16" i="182"/>
  <c r="BZ16" i="182"/>
  <c r="CC15" i="182"/>
  <c r="CC14" i="182"/>
  <c r="CC15" i="181"/>
  <c r="CC14" i="181"/>
  <c r="CB19" i="181"/>
  <c r="CB18" i="181"/>
  <c r="CB17" i="181"/>
  <c r="CB16" i="181"/>
  <c r="BZ16" i="181"/>
  <c r="AC60" i="181"/>
  <c r="K56" i="181"/>
  <c r="AB60" i="181"/>
  <c r="AB51" i="181"/>
  <c r="K55" i="181"/>
  <c r="AC51" i="181"/>
  <c r="AK43" i="181"/>
  <c r="CG43" i="181"/>
  <c r="CG42" i="181"/>
  <c r="AK42" i="181"/>
  <c r="BP38" i="181"/>
  <c r="BO38" i="181"/>
  <c r="AK30" i="181"/>
  <c r="CG30" i="181"/>
  <c r="AP34" i="181"/>
  <c r="CG29" i="181"/>
  <c r="AO34" i="181"/>
  <c r="AK29" i="181"/>
  <c r="AT29" i="181"/>
  <c r="AP25" i="181"/>
  <c r="AO25" i="181"/>
  <c r="AB60" i="177"/>
  <c r="K56" i="177"/>
  <c r="AC60" i="177"/>
  <c r="BP38" i="177"/>
  <c r="CG30" i="177"/>
  <c r="AO25" i="177"/>
  <c r="AK29" i="177"/>
  <c r="BO71" i="170"/>
  <c r="AO71" i="170"/>
  <c r="BO70" i="170"/>
  <c r="AO70" i="170"/>
  <c r="BR69" i="170"/>
  <c r="BQ69" i="170"/>
  <c r="BP64" i="170" s="1"/>
  <c r="BP69" i="170"/>
  <c r="BO69" i="170"/>
  <c r="AR69" i="170"/>
  <c r="AQ69" i="170"/>
  <c r="AP69" i="170"/>
  <c r="AO69" i="170"/>
  <c r="BP68" i="170"/>
  <c r="BO68" i="170"/>
  <c r="BT69" i="170" s="1"/>
  <c r="BN68" i="170"/>
  <c r="BM68" i="170"/>
  <c r="AP68" i="170"/>
  <c r="AO68" i="170"/>
  <c r="AN68" i="170"/>
  <c r="AM68" i="170"/>
  <c r="BP67" i="170"/>
  <c r="BK68" i="170" s="1"/>
  <c r="AP67" i="170"/>
  <c r="BP66" i="170"/>
  <c r="AP66" i="170"/>
  <c r="AT68" i="170" s="1"/>
  <c r="AB58" i="170"/>
  <c r="AB57" i="170"/>
  <c r="AE56" i="170"/>
  <c r="AD56" i="170"/>
  <c r="AC56" i="170"/>
  <c r="AB56" i="170"/>
  <c r="AC51" i="170" s="1"/>
  <c r="AC55" i="170"/>
  <c r="AB55" i="170"/>
  <c r="AA55" i="170"/>
  <c r="Z55" i="170"/>
  <c r="AC54" i="170"/>
  <c r="AC53" i="170"/>
  <c r="BO45" i="170"/>
  <c r="AO45" i="170"/>
  <c r="CB44" i="170"/>
  <c r="BO44" i="170"/>
  <c r="AO44" i="170"/>
  <c r="CE43" i="170"/>
  <c r="BR43" i="170"/>
  <c r="BQ43" i="170"/>
  <c r="BP47" i="170" s="1"/>
  <c r="BP43" i="170"/>
  <c r="BO43" i="170"/>
  <c r="AR43" i="170"/>
  <c r="AQ43" i="170"/>
  <c r="AP43" i="170"/>
  <c r="AO43" i="170"/>
  <c r="AK43" i="170" s="1"/>
  <c r="CC42" i="170"/>
  <c r="CB42" i="170"/>
  <c r="CG43" i="170" s="1"/>
  <c r="BP42" i="170"/>
  <c r="BO42" i="170"/>
  <c r="BO38" i="170" s="1"/>
  <c r="BN42" i="170"/>
  <c r="BM42" i="170"/>
  <c r="AP42" i="170"/>
  <c r="AO42" i="170"/>
  <c r="AN42" i="170"/>
  <c r="AM42" i="170"/>
  <c r="AO38" i="170" s="1"/>
  <c r="CC41" i="170"/>
  <c r="BP41" i="170"/>
  <c r="BK42" i="170" s="1"/>
  <c r="AP41" i="170"/>
  <c r="CC40" i="170"/>
  <c r="CG42" i="170" s="1"/>
  <c r="BP40" i="170"/>
  <c r="AP40" i="170"/>
  <c r="AT42" i="170" s="1"/>
  <c r="AO32" i="170"/>
  <c r="CB31" i="170"/>
  <c r="AO31" i="170"/>
  <c r="CE30" i="170"/>
  <c r="AR30" i="170"/>
  <c r="AQ30" i="170"/>
  <c r="AP25" i="170" s="1"/>
  <c r="AP30" i="170"/>
  <c r="AO30" i="170"/>
  <c r="AK30" i="170" s="1"/>
  <c r="CC29" i="170"/>
  <c r="CB29" i="170"/>
  <c r="AP29" i="170"/>
  <c r="AO29" i="170"/>
  <c r="AT30" i="170" s="1"/>
  <c r="AN29" i="170"/>
  <c r="AM29" i="170"/>
  <c r="AO25" i="170" s="1"/>
  <c r="CC28" i="170"/>
  <c r="AP28" i="170"/>
  <c r="CC27" i="170"/>
  <c r="AP27" i="170"/>
  <c r="BO71" i="169"/>
  <c r="AO71" i="169"/>
  <c r="BO70" i="169"/>
  <c r="BT69" i="169" s="1"/>
  <c r="AO70" i="169"/>
  <c r="BR69" i="169"/>
  <c r="BQ69" i="169"/>
  <c r="BP64" i="169" s="1"/>
  <c r="BP69" i="169"/>
  <c r="BP73" i="169" s="1"/>
  <c r="BO69" i="169"/>
  <c r="AR69" i="169"/>
  <c r="AQ69" i="169"/>
  <c r="AP69" i="169"/>
  <c r="AO69" i="169"/>
  <c r="AP64" i="169" s="1"/>
  <c r="BP68" i="169"/>
  <c r="BO73" i="169" s="1"/>
  <c r="BO68" i="169"/>
  <c r="BO64" i="169" s="1"/>
  <c r="BN68" i="169"/>
  <c r="BM68" i="169"/>
  <c r="BK68" i="169" s="1"/>
  <c r="AP68" i="169"/>
  <c r="AO68" i="169"/>
  <c r="AN68" i="169"/>
  <c r="AO73" i="169" s="1"/>
  <c r="AM68" i="169"/>
  <c r="AO64" i="169" s="1"/>
  <c r="BP67" i="169"/>
  <c r="AP67" i="169"/>
  <c r="AK68" i="169" s="1"/>
  <c r="BP66" i="169"/>
  <c r="AP66" i="169"/>
  <c r="AB58" i="169"/>
  <c r="AB57" i="169"/>
  <c r="AE56" i="169"/>
  <c r="AD56" i="169"/>
  <c r="AC60" i="169" s="1"/>
  <c r="AC56" i="169"/>
  <c r="AB56" i="169"/>
  <c r="AC55" i="169"/>
  <c r="AB55" i="169"/>
  <c r="AA55" i="169"/>
  <c r="AB51" i="169" s="1"/>
  <c r="Z55" i="169"/>
  <c r="AC54" i="169"/>
  <c r="AC53" i="169"/>
  <c r="AG55" i="169" s="1"/>
  <c r="BO45" i="169"/>
  <c r="AO45" i="169"/>
  <c r="CB44" i="169"/>
  <c r="BO44" i="169"/>
  <c r="AO44" i="169"/>
  <c r="AT43" i="169" s="1"/>
  <c r="CE43" i="169"/>
  <c r="BR43" i="169"/>
  <c r="BT43" i="169" s="1"/>
  <c r="BQ43" i="169"/>
  <c r="BP47" i="169" s="1"/>
  <c r="BP43" i="169"/>
  <c r="BO43" i="169"/>
  <c r="BK43" i="169" s="1"/>
  <c r="AR43" i="169"/>
  <c r="AQ43" i="169"/>
  <c r="AP43" i="169"/>
  <c r="AO43" i="169"/>
  <c r="AK43" i="169" s="1"/>
  <c r="CC42" i="169"/>
  <c r="CB42" i="169"/>
  <c r="BP42" i="169"/>
  <c r="BO42" i="169"/>
  <c r="BO38" i="169" s="1"/>
  <c r="BN42" i="169"/>
  <c r="BO47" i="169" s="1"/>
  <c r="BM42" i="169"/>
  <c r="BK42" i="169" s="1"/>
  <c r="AP42" i="169"/>
  <c r="AO42" i="169"/>
  <c r="AN42" i="169"/>
  <c r="AM42" i="169"/>
  <c r="AO38" i="169" s="1"/>
  <c r="CC41" i="169"/>
  <c r="BP41" i="169"/>
  <c r="AP41" i="169"/>
  <c r="CC40" i="169"/>
  <c r="BP40" i="169"/>
  <c r="AP40" i="169"/>
  <c r="AP38" i="169" s="1"/>
  <c r="AO32" i="169"/>
  <c r="CB31" i="169"/>
  <c r="AO31" i="169"/>
  <c r="CE30" i="169"/>
  <c r="AR30" i="169"/>
  <c r="AT30" i="169" s="1"/>
  <c r="AQ30" i="169"/>
  <c r="AP30" i="169"/>
  <c r="AK29" i="169" s="1"/>
  <c r="AO30" i="169"/>
  <c r="AP25" i="169" s="1"/>
  <c r="CC29" i="169"/>
  <c r="CB29" i="169"/>
  <c r="AP29" i="169"/>
  <c r="AO29" i="169"/>
  <c r="AN29" i="169"/>
  <c r="AM29" i="169"/>
  <c r="CC28" i="169"/>
  <c r="AP28" i="169"/>
  <c r="CC27" i="169"/>
  <c r="CG29" i="169" s="1"/>
  <c r="AP27" i="169"/>
  <c r="AT29" i="169" s="1"/>
  <c r="AT69" i="170"/>
  <c r="BK69" i="170"/>
  <c r="AP73" i="170"/>
  <c r="AK69" i="170"/>
  <c r="BO73" i="170"/>
  <c r="AO73" i="170"/>
  <c r="AK68" i="170"/>
  <c r="BT68" i="170"/>
  <c r="BO64" i="170"/>
  <c r="X56" i="170"/>
  <c r="AG56" i="170"/>
  <c r="AC60" i="170"/>
  <c r="AB60" i="170"/>
  <c r="X55" i="170"/>
  <c r="AP47" i="170"/>
  <c r="AO47" i="170"/>
  <c r="BK43" i="170"/>
  <c r="AT43" i="170"/>
  <c r="AP38" i="170"/>
  <c r="BO47" i="170"/>
  <c r="BP38" i="170"/>
  <c r="CG30" i="170"/>
  <c r="AO34" i="170"/>
  <c r="CG29" i="170"/>
  <c r="AT29" i="170"/>
  <c r="AP73" i="169"/>
  <c r="BK69" i="169"/>
  <c r="AT69" i="169"/>
  <c r="AK69" i="169"/>
  <c r="AT68" i="169"/>
  <c r="AG56" i="169"/>
  <c r="X56" i="169"/>
  <c r="X55" i="169"/>
  <c r="AP47" i="169"/>
  <c r="AO47" i="169"/>
  <c r="CG42" i="169"/>
  <c r="AT42" i="169"/>
  <c r="CG30" i="169"/>
  <c r="AO34" i="169"/>
  <c r="AO25" i="169"/>
  <c r="AB58" i="168"/>
  <c r="AB57" i="168"/>
  <c r="AE56" i="168"/>
  <c r="AD56" i="168"/>
  <c r="AC56" i="168"/>
  <c r="AB56" i="168"/>
  <c r="AC55" i="168"/>
  <c r="AB55" i="168"/>
  <c r="AA55" i="168"/>
  <c r="AB60" i="168" s="1"/>
  <c r="Z55" i="168"/>
  <c r="AC54" i="168"/>
  <c r="X55" i="168" s="1"/>
  <c r="AC53" i="168"/>
  <c r="AO32" i="168"/>
  <c r="AO31" i="168"/>
  <c r="AR30" i="168"/>
  <c r="AQ30" i="168"/>
  <c r="AP30" i="168"/>
  <c r="AO30" i="168"/>
  <c r="AP29" i="168"/>
  <c r="AO29" i="168"/>
  <c r="AT30" i="168" s="1"/>
  <c r="AN29" i="168"/>
  <c r="AM29" i="168"/>
  <c r="AP28" i="168"/>
  <c r="AP27" i="168"/>
  <c r="AT29" i="168" s="1"/>
  <c r="AO71" i="168"/>
  <c r="AO70" i="168"/>
  <c r="AR69" i="168"/>
  <c r="AQ69" i="168"/>
  <c r="AP69" i="168"/>
  <c r="AO69" i="168"/>
  <c r="AP68" i="168"/>
  <c r="AO68" i="168"/>
  <c r="AO64" i="168" s="1"/>
  <c r="AN68" i="168"/>
  <c r="AM68" i="168"/>
  <c r="AP67" i="168"/>
  <c r="AP66" i="168"/>
  <c r="AT68" i="168" s="1"/>
  <c r="AO45" i="168"/>
  <c r="AO44" i="168"/>
  <c r="AR43" i="168"/>
  <c r="AQ43" i="168"/>
  <c r="AP43" i="168"/>
  <c r="AO43" i="168"/>
  <c r="AP42" i="168"/>
  <c r="AO42" i="168"/>
  <c r="AO38" i="168" s="1"/>
  <c r="AN42" i="168"/>
  <c r="AM42" i="168"/>
  <c r="AP41" i="168"/>
  <c r="AP40" i="168"/>
  <c r="AT42" i="168" s="1"/>
  <c r="BO45" i="168"/>
  <c r="BO44" i="168"/>
  <c r="BR43" i="168"/>
  <c r="BQ43" i="168"/>
  <c r="BP43" i="168"/>
  <c r="BO43" i="168"/>
  <c r="BP42" i="168"/>
  <c r="BO42" i="168"/>
  <c r="BT43" i="168" s="1"/>
  <c r="BN42" i="168"/>
  <c r="BM42" i="168"/>
  <c r="BP41" i="168"/>
  <c r="BK42" i="168" s="1"/>
  <c r="BP40" i="168"/>
  <c r="BT42" i="168" s="1"/>
  <c r="BO71" i="168"/>
  <c r="BO70" i="168"/>
  <c r="BR69" i="168"/>
  <c r="BQ69" i="168"/>
  <c r="BP69" i="168"/>
  <c r="BO69" i="168"/>
  <c r="BP68" i="168"/>
  <c r="BO68" i="168"/>
  <c r="BO64" i="168" s="1"/>
  <c r="BN68" i="168"/>
  <c r="BM68" i="168"/>
  <c r="BP67" i="168"/>
  <c r="BK68" i="168" s="1"/>
  <c r="BP66" i="168"/>
  <c r="BP64" i="168" s="1"/>
  <c r="CB44" i="168"/>
  <c r="CE43" i="168"/>
  <c r="CC42" i="168"/>
  <c r="CB42" i="168"/>
  <c r="CG43" i="168" s="1"/>
  <c r="CC41" i="168"/>
  <c r="CC40" i="168"/>
  <c r="CG42" i="168" s="1"/>
  <c r="X56" i="168"/>
  <c r="AK30" i="168"/>
  <c r="AP34" i="168"/>
  <c r="AK29" i="168"/>
  <c r="AK42" i="168"/>
  <c r="CB31" i="168"/>
  <c r="CE30" i="168"/>
  <c r="CC29" i="168"/>
  <c r="CB29" i="168"/>
  <c r="CG30" i="168" s="1"/>
  <c r="CC28" i="168"/>
  <c r="CC27" i="168"/>
  <c r="CA31" i="176"/>
  <c r="CA31" i="175"/>
  <c r="CA31" i="174"/>
  <c r="BZ68" i="174"/>
  <c r="BX68" i="174" s="1"/>
  <c r="BP47" i="168"/>
  <c r="AO25" i="168"/>
  <c r="CB73" i="176"/>
  <c r="CB71" i="176"/>
  <c r="BO71" i="176"/>
  <c r="AO71" i="176"/>
  <c r="AO73" i="176" s="1"/>
  <c r="CB70" i="176"/>
  <c r="BO70" i="176"/>
  <c r="BT69" i="176" s="1"/>
  <c r="AO70" i="176"/>
  <c r="AT69" i="176" s="1"/>
  <c r="CG69" i="176"/>
  <c r="CE69" i="176"/>
  <c r="CD69" i="176"/>
  <c r="CC73" i="176" s="1"/>
  <c r="CC69" i="176"/>
  <c r="CB69" i="176"/>
  <c r="BX69" i="176" s="1"/>
  <c r="BR69" i="176"/>
  <c r="BQ69" i="176"/>
  <c r="BP73" i="176" s="1"/>
  <c r="BP69" i="176"/>
  <c r="BO69" i="176"/>
  <c r="BP64" i="176" s="1"/>
  <c r="BK69" i="176"/>
  <c r="AR69" i="176"/>
  <c r="AP73" i="176" s="1"/>
  <c r="AQ69" i="176"/>
  <c r="AP69" i="176"/>
  <c r="AO69" i="176"/>
  <c r="AK69" i="176" s="1"/>
  <c r="CC68" i="176"/>
  <c r="CB68" i="176"/>
  <c r="CA68" i="176"/>
  <c r="BZ68" i="176"/>
  <c r="CB64" i="176" s="1"/>
  <c r="BP68" i="176"/>
  <c r="BO68" i="176"/>
  <c r="BN68" i="176"/>
  <c r="BO73" i="176" s="1"/>
  <c r="BM68" i="176"/>
  <c r="BO64" i="176" s="1"/>
  <c r="AP68" i="176"/>
  <c r="AO68" i="176"/>
  <c r="AN68" i="176"/>
  <c r="AM68" i="176"/>
  <c r="AK68" i="176"/>
  <c r="CC67" i="176"/>
  <c r="CG68" i="176" s="1"/>
  <c r="BP67" i="176"/>
  <c r="BK68" i="176" s="1"/>
  <c r="AP67" i="176"/>
  <c r="CC66" i="176"/>
  <c r="BP66" i="176"/>
  <c r="BT68" i="176" s="1"/>
  <c r="AP66" i="176"/>
  <c r="AT68" i="176" s="1"/>
  <c r="AP64" i="176"/>
  <c r="AO64" i="176"/>
  <c r="AB58" i="176"/>
  <c r="O58" i="176"/>
  <c r="AB57" i="176"/>
  <c r="O57" i="176"/>
  <c r="AE56" i="176"/>
  <c r="AD56" i="176"/>
  <c r="AC51" i="176" s="1"/>
  <c r="AC56" i="176"/>
  <c r="AC60" i="176" s="1"/>
  <c r="AB56" i="176"/>
  <c r="X56" i="176" s="1"/>
  <c r="R56" i="176"/>
  <c r="Q56" i="176"/>
  <c r="P56" i="176"/>
  <c r="P60" i="176" s="1"/>
  <c r="O56" i="176"/>
  <c r="K56" i="176" s="1"/>
  <c r="AC55" i="176"/>
  <c r="AB55" i="176"/>
  <c r="AG56" i="176" s="1"/>
  <c r="AA55" i="176"/>
  <c r="AB60" i="176" s="1"/>
  <c r="Z55" i="176"/>
  <c r="P55" i="176"/>
  <c r="O55" i="176"/>
  <c r="T56" i="176" s="1"/>
  <c r="N55" i="176"/>
  <c r="O60" i="176" s="1"/>
  <c r="M55" i="176"/>
  <c r="O51" i="176" s="1"/>
  <c r="AC54" i="176"/>
  <c r="X55" i="176" s="1"/>
  <c r="P54" i="176"/>
  <c r="K55" i="176" s="1"/>
  <c r="AC53" i="176"/>
  <c r="AG55" i="176" s="1"/>
  <c r="P53" i="176"/>
  <c r="T55" i="176" s="1"/>
  <c r="BO45" i="176"/>
  <c r="AO45" i="176"/>
  <c r="CB44" i="176"/>
  <c r="CG43" i="176" s="1"/>
  <c r="BO44" i="176"/>
  <c r="AO44" i="176"/>
  <c r="AT43" i="176" s="1"/>
  <c r="CE43" i="176"/>
  <c r="BT43" i="176"/>
  <c r="BR43" i="176"/>
  <c r="BQ43" i="176"/>
  <c r="BP43" i="176"/>
  <c r="BP47" i="176" s="1"/>
  <c r="BO43" i="176"/>
  <c r="BK43" i="176"/>
  <c r="AR43" i="176"/>
  <c r="AQ43" i="176"/>
  <c r="AP38" i="176" s="1"/>
  <c r="AP43" i="176"/>
  <c r="AP47" i="176" s="1"/>
  <c r="AO43" i="176"/>
  <c r="AK43" i="176"/>
  <c r="CG42" i="176"/>
  <c r="CC42" i="176"/>
  <c r="CB42" i="176"/>
  <c r="BT42" i="176"/>
  <c r="BP42" i="176"/>
  <c r="BO42" i="176"/>
  <c r="BN42" i="176"/>
  <c r="BO47" i="176" s="1"/>
  <c r="BM42" i="176"/>
  <c r="BK42" i="176"/>
  <c r="AT42" i="176"/>
  <c r="AP42" i="176"/>
  <c r="AO42" i="176"/>
  <c r="AN42" i="176"/>
  <c r="AO47" i="176" s="1"/>
  <c r="AM42" i="176"/>
  <c r="AK42" i="176"/>
  <c r="CC41" i="176"/>
  <c r="BP41" i="176"/>
  <c r="AP41" i="176"/>
  <c r="CC40" i="176"/>
  <c r="BP40" i="176"/>
  <c r="AP40" i="176"/>
  <c r="BP38" i="176"/>
  <c r="BO38" i="176"/>
  <c r="AO38" i="176"/>
  <c r="AO32" i="176"/>
  <c r="CB31" i="176"/>
  <c r="CG30" i="176" s="1"/>
  <c r="AO31" i="176"/>
  <c r="AT30" i="176" s="1"/>
  <c r="CE30" i="176"/>
  <c r="AR30" i="176"/>
  <c r="AQ30" i="176"/>
  <c r="AP30" i="176"/>
  <c r="AP34" i="176" s="1"/>
  <c r="AO30" i="176"/>
  <c r="AK30" i="176" s="1"/>
  <c r="CC29" i="176"/>
  <c r="CB29" i="176"/>
  <c r="AP29" i="176"/>
  <c r="AO29" i="176"/>
  <c r="AN29" i="176"/>
  <c r="AO34" i="176" s="1"/>
  <c r="AM29" i="176"/>
  <c r="AK29" i="176" s="1"/>
  <c r="CC28" i="176"/>
  <c r="CG29" i="176" s="1"/>
  <c r="AP28" i="176"/>
  <c r="CC27" i="176"/>
  <c r="AP27" i="176"/>
  <c r="AT29" i="176" s="1"/>
  <c r="CB19" i="176"/>
  <c r="CB17" i="176"/>
  <c r="CC73" i="175"/>
  <c r="CB71" i="175"/>
  <c r="BO71" i="175"/>
  <c r="AO71" i="175"/>
  <c r="CB70" i="175"/>
  <c r="CG69" i="175" s="1"/>
  <c r="BO70" i="175"/>
  <c r="BT69" i="175" s="1"/>
  <c r="AO70" i="175"/>
  <c r="AT69" i="175" s="1"/>
  <c r="CE69" i="175"/>
  <c r="CD69" i="175"/>
  <c r="CC69" i="175"/>
  <c r="CB69" i="175"/>
  <c r="BR69" i="175"/>
  <c r="BQ69" i="175"/>
  <c r="BP69" i="175"/>
  <c r="BP73" i="175" s="1"/>
  <c r="BO69" i="175"/>
  <c r="BP64" i="175" s="1"/>
  <c r="BK69" i="175"/>
  <c r="AR69" i="175"/>
  <c r="AQ69" i="175"/>
  <c r="AP69" i="175"/>
  <c r="AP73" i="175" s="1"/>
  <c r="AO69" i="175"/>
  <c r="CG68" i="175"/>
  <c r="CC68" i="175"/>
  <c r="CB68" i="175"/>
  <c r="CA68" i="175"/>
  <c r="CB73" i="175" s="1"/>
  <c r="BZ68" i="175"/>
  <c r="CB64" i="175" s="1"/>
  <c r="BT68" i="175"/>
  <c r="BP68" i="175"/>
  <c r="BO68" i="175"/>
  <c r="BN68" i="175"/>
  <c r="BO73" i="175" s="1"/>
  <c r="BM68" i="175"/>
  <c r="AT68" i="175"/>
  <c r="AP68" i="175"/>
  <c r="AO68" i="175"/>
  <c r="AN68" i="175"/>
  <c r="AO73" i="175" s="1"/>
  <c r="AM68" i="175"/>
  <c r="AK68" i="175"/>
  <c r="CC67" i="175"/>
  <c r="BP67" i="175"/>
  <c r="AP67" i="175"/>
  <c r="CC66" i="175"/>
  <c r="BP66" i="175"/>
  <c r="AP66" i="175"/>
  <c r="CC64" i="175"/>
  <c r="BO64" i="175"/>
  <c r="AP64" i="175"/>
  <c r="AO64" i="175"/>
  <c r="AB58" i="175"/>
  <c r="O58" i="175"/>
  <c r="AB57" i="175"/>
  <c r="AG56" i="175" s="1"/>
  <c r="O57" i="175"/>
  <c r="T56" i="175" s="1"/>
  <c r="AE56" i="175"/>
  <c r="AD56" i="175"/>
  <c r="AC51" i="175" s="1"/>
  <c r="AC56" i="175"/>
  <c r="AC60" i="175" s="1"/>
  <c r="AB56" i="175"/>
  <c r="X56" i="175" s="1"/>
  <c r="R56" i="175"/>
  <c r="Q56" i="175"/>
  <c r="P56" i="175"/>
  <c r="P60" i="175" s="1"/>
  <c r="O56" i="175"/>
  <c r="P51" i="175" s="1"/>
  <c r="AC55" i="175"/>
  <c r="AB55" i="175"/>
  <c r="AA55" i="175"/>
  <c r="AB60" i="175" s="1"/>
  <c r="Z55" i="175"/>
  <c r="AB51" i="175" s="1"/>
  <c r="P55" i="175"/>
  <c r="O55" i="175"/>
  <c r="N55" i="175"/>
  <c r="O60" i="175" s="1"/>
  <c r="M55" i="175"/>
  <c r="O51" i="175" s="1"/>
  <c r="AC54" i="175"/>
  <c r="X55" i="175" s="1"/>
  <c r="P54" i="175"/>
  <c r="K55" i="175" s="1"/>
  <c r="AC53" i="175"/>
  <c r="AG55" i="175" s="1"/>
  <c r="P53" i="175"/>
  <c r="T55" i="175" s="1"/>
  <c r="BP47" i="175"/>
  <c r="AO47" i="175"/>
  <c r="BO45" i="175"/>
  <c r="AO45" i="175"/>
  <c r="CB44" i="175"/>
  <c r="BO44" i="175"/>
  <c r="AO44" i="175"/>
  <c r="CE43" i="175"/>
  <c r="CG43" i="175" s="1"/>
  <c r="BT43" i="175"/>
  <c r="BR43" i="175"/>
  <c r="BQ43" i="175"/>
  <c r="BP43" i="175"/>
  <c r="BO43" i="175"/>
  <c r="BK43" i="175" s="1"/>
  <c r="AR43" i="175"/>
  <c r="AT43" i="175" s="1"/>
  <c r="AQ43" i="175"/>
  <c r="AP38" i="175" s="1"/>
  <c r="AP43" i="175"/>
  <c r="AP47" i="175" s="1"/>
  <c r="AO43" i="175"/>
  <c r="AK43" i="175"/>
  <c r="CG42" i="175"/>
  <c r="CC42" i="175"/>
  <c r="CB42" i="175"/>
  <c r="BP42" i="175"/>
  <c r="BO42" i="175"/>
  <c r="BN42" i="175"/>
  <c r="BO47" i="175" s="1"/>
  <c r="BM42" i="175"/>
  <c r="BO38" i="175" s="1"/>
  <c r="BK42" i="175"/>
  <c r="AT42" i="175"/>
  <c r="AP42" i="175"/>
  <c r="AO42" i="175"/>
  <c r="AN42" i="175"/>
  <c r="AM42" i="175"/>
  <c r="CC41" i="175"/>
  <c r="BP41" i="175"/>
  <c r="AP41" i="175"/>
  <c r="AK42" i="175" s="1"/>
  <c r="CC40" i="175"/>
  <c r="BP40" i="175"/>
  <c r="BP38" i="175" s="1"/>
  <c r="AP40" i="175"/>
  <c r="AO38" i="175"/>
  <c r="AO32" i="175"/>
  <c r="CB31" i="175"/>
  <c r="CG30" i="175" s="1"/>
  <c r="AO31" i="175"/>
  <c r="AT30" i="175" s="1"/>
  <c r="CE30" i="175"/>
  <c r="AR30" i="175"/>
  <c r="AQ30" i="175"/>
  <c r="AP25" i="175" s="1"/>
  <c r="AP30" i="175"/>
  <c r="AP34" i="175" s="1"/>
  <c r="AO30" i="175"/>
  <c r="AK30" i="175" s="1"/>
  <c r="CC29" i="175"/>
  <c r="CB29" i="175"/>
  <c r="AP29" i="175"/>
  <c r="AT29" i="175" s="1"/>
  <c r="AO29" i="175"/>
  <c r="AN29" i="175"/>
  <c r="AO34" i="175" s="1"/>
  <c r="AM29" i="175"/>
  <c r="AK29" i="175" s="1"/>
  <c r="CC28" i="175"/>
  <c r="AP28" i="175"/>
  <c r="CC27" i="175"/>
  <c r="CG29" i="175" s="1"/>
  <c r="AP27" i="175"/>
  <c r="CB19" i="175"/>
  <c r="CB17" i="175"/>
  <c r="CB19" i="174"/>
  <c r="CB17" i="174"/>
  <c r="AP27" i="174"/>
  <c r="CC27" i="174"/>
  <c r="AP28" i="174"/>
  <c r="CC28" i="174"/>
  <c r="AM29" i="174"/>
  <c r="AK29" i="174" s="1"/>
  <c r="AN29" i="174"/>
  <c r="AO29" i="174"/>
  <c r="AO25" i="174" s="1"/>
  <c r="AP29" i="174"/>
  <c r="AT29" i="174"/>
  <c r="CB29" i="174"/>
  <c r="CC29" i="174"/>
  <c r="CG29" i="174"/>
  <c r="AO30" i="174"/>
  <c r="AK30" i="174" s="1"/>
  <c r="AP30" i="174"/>
  <c r="AQ30" i="174"/>
  <c r="AP25" i="174" s="1"/>
  <c r="AR30" i="174"/>
  <c r="CE30" i="174"/>
  <c r="AO31" i="174"/>
  <c r="CB31" i="174"/>
  <c r="CG30" i="174" s="1"/>
  <c r="AO32" i="174"/>
  <c r="AO34" i="174"/>
  <c r="AP40" i="174"/>
  <c r="AT42" i="174" s="1"/>
  <c r="BP40" i="174"/>
  <c r="BT42" i="174" s="1"/>
  <c r="CC40" i="174"/>
  <c r="CG42" i="174" s="1"/>
  <c r="AP41" i="174"/>
  <c r="AK42" i="174" s="1"/>
  <c r="BP41" i="174"/>
  <c r="BK42" i="174" s="1"/>
  <c r="CC41" i="174"/>
  <c r="AM42" i="174"/>
  <c r="AO38" i="174" s="1"/>
  <c r="AN42" i="174"/>
  <c r="AO42" i="174"/>
  <c r="AP42" i="174"/>
  <c r="BM42" i="174"/>
  <c r="BO38" i="174" s="1"/>
  <c r="BN42" i="174"/>
  <c r="BO42" i="174"/>
  <c r="BT43" i="174" s="1"/>
  <c r="BP42" i="174"/>
  <c r="BO47" i="174" s="1"/>
  <c r="CB42" i="174"/>
  <c r="CC42" i="174"/>
  <c r="AO43" i="174"/>
  <c r="AK43" i="174" s="1"/>
  <c r="AP43" i="174"/>
  <c r="AQ43" i="174"/>
  <c r="AP38" i="174" s="1"/>
  <c r="AR43" i="174"/>
  <c r="AT43" i="174"/>
  <c r="BO43" i="174"/>
  <c r="BK43" i="174" s="1"/>
  <c r="BP43" i="174"/>
  <c r="BQ43" i="174"/>
  <c r="BP38" i="174" s="1"/>
  <c r="BR43" i="174"/>
  <c r="CE43" i="174"/>
  <c r="CG43" i="174"/>
  <c r="AO44" i="174"/>
  <c r="BO44" i="174"/>
  <c r="CB44" i="174"/>
  <c r="AO45" i="174"/>
  <c r="BO45" i="174"/>
  <c r="AO47" i="174"/>
  <c r="BP47" i="174"/>
  <c r="P53" i="174"/>
  <c r="T55" i="174" s="1"/>
  <c r="AC53" i="174"/>
  <c r="P54" i="174"/>
  <c r="K55" i="174" s="1"/>
  <c r="AC54" i="174"/>
  <c r="X55" i="174" s="1"/>
  <c r="M55" i="174"/>
  <c r="O51" i="174" s="1"/>
  <c r="N55" i="174"/>
  <c r="O60" i="174" s="1"/>
  <c r="O55" i="174"/>
  <c r="P55" i="174"/>
  <c r="Z55" i="174"/>
  <c r="AA55" i="174"/>
  <c r="AB51" i="174" s="1"/>
  <c r="AB55" i="174"/>
  <c r="AC55" i="174"/>
  <c r="AG55" i="174" s="1"/>
  <c r="O56" i="174"/>
  <c r="K56" i="174" s="1"/>
  <c r="P56" i="174"/>
  <c r="P60" i="174" s="1"/>
  <c r="Q56" i="174"/>
  <c r="P51" i="174" s="1"/>
  <c r="R56" i="174"/>
  <c r="AB56" i="174"/>
  <c r="AC56" i="174"/>
  <c r="AC60" i="174" s="1"/>
  <c r="AD56" i="174"/>
  <c r="AC51" i="174" s="1"/>
  <c r="AE56" i="174"/>
  <c r="O57" i="174"/>
  <c r="T56" i="174" s="1"/>
  <c r="AB57" i="174"/>
  <c r="X56" i="174" s="1"/>
  <c r="O58" i="174"/>
  <c r="AB58" i="174"/>
  <c r="BO64" i="174"/>
  <c r="CC64" i="174"/>
  <c r="AP66" i="174"/>
  <c r="AP64" i="174" s="1"/>
  <c r="BP66" i="174"/>
  <c r="CC66" i="174"/>
  <c r="AP67" i="174"/>
  <c r="BP67" i="174"/>
  <c r="BT68" i="174" s="1"/>
  <c r="CC67" i="174"/>
  <c r="AM68" i="174"/>
  <c r="AO64" i="174" s="1"/>
  <c r="AN68" i="174"/>
  <c r="AO73" i="174" s="1"/>
  <c r="AO68" i="174"/>
  <c r="AP68" i="174"/>
  <c r="BM68" i="174"/>
  <c r="BN68" i="174"/>
  <c r="BO68" i="174"/>
  <c r="BP68" i="174"/>
  <c r="CA68" i="174"/>
  <c r="CB73" i="174" s="1"/>
  <c r="CB68" i="174"/>
  <c r="CC68" i="174"/>
  <c r="CG68" i="174"/>
  <c r="AK69" i="174"/>
  <c r="AO69" i="174"/>
  <c r="AP69" i="174"/>
  <c r="AQ69" i="174"/>
  <c r="AP73" i="174" s="1"/>
  <c r="AR69" i="174"/>
  <c r="BO69" i="174"/>
  <c r="BK69" i="174" s="1"/>
  <c r="BP69" i="174"/>
  <c r="BP73" i="174" s="1"/>
  <c r="BQ69" i="174"/>
  <c r="BP64" i="174" s="1"/>
  <c r="BR69" i="174"/>
  <c r="BT69" i="174"/>
  <c r="CB69" i="174"/>
  <c r="CC69" i="174"/>
  <c r="CD69" i="174"/>
  <c r="CC73" i="174" s="1"/>
  <c r="CE69" i="174"/>
  <c r="AO70" i="174"/>
  <c r="AT69" i="174" s="1"/>
  <c r="BO70" i="174"/>
  <c r="CB70" i="174"/>
  <c r="CG69" i="174" s="1"/>
  <c r="AO71" i="174"/>
  <c r="BO71" i="174"/>
  <c r="BO73" i="174" s="1"/>
  <c r="CB71" i="174"/>
  <c r="CE17" i="173"/>
  <c r="CC17" i="173"/>
  <c r="CB17" i="173"/>
  <c r="CC16" i="173"/>
  <c r="BZ16" i="173"/>
  <c r="CB32" i="173"/>
  <c r="CB31" i="173"/>
  <c r="CE30" i="173"/>
  <c r="CC30" i="173"/>
  <c r="CB30" i="173"/>
  <c r="CC29" i="173"/>
  <c r="CB29" i="173"/>
  <c r="BZ29" i="173"/>
  <c r="CC28" i="173"/>
  <c r="CC27" i="173"/>
  <c r="CB45" i="173"/>
  <c r="CE43" i="173"/>
  <c r="CC43" i="173"/>
  <c r="CB43" i="173"/>
  <c r="CC42" i="173"/>
  <c r="CC40" i="173"/>
  <c r="BO70" i="173"/>
  <c r="BT69" i="173" s="1"/>
  <c r="AO70" i="173"/>
  <c r="AT69" i="173" s="1"/>
  <c r="CD69" i="173"/>
  <c r="BO69" i="173"/>
  <c r="AQ69" i="173"/>
  <c r="BZ68" i="173"/>
  <c r="BO68" i="173"/>
  <c r="AM68" i="173"/>
  <c r="AP67" i="173"/>
  <c r="AP66" i="173"/>
  <c r="O58" i="173"/>
  <c r="AD56" i="173"/>
  <c r="AC51" i="173" s="1"/>
  <c r="AC56" i="173"/>
  <c r="P56" i="173"/>
  <c r="AB55" i="173"/>
  <c r="AA55" i="173"/>
  <c r="N55" i="173"/>
  <c r="AC53" i="173"/>
  <c r="P53" i="173"/>
  <c r="BO45" i="173"/>
  <c r="BO44" i="173"/>
  <c r="BR43" i="173"/>
  <c r="BO43" i="173"/>
  <c r="BK43" i="173" s="1"/>
  <c r="AR43" i="173"/>
  <c r="BP42" i="173"/>
  <c r="AP42" i="173"/>
  <c r="AM42" i="173"/>
  <c r="BP41" i="173"/>
  <c r="AO31" i="173"/>
  <c r="AO30" i="173"/>
  <c r="AM29" i="173"/>
  <c r="CB71" i="172"/>
  <c r="CB73" i="172" s="1"/>
  <c r="BO71" i="172"/>
  <c r="BO71" i="173" s="1"/>
  <c r="BK69" i="173" s="1"/>
  <c r="AO71" i="172"/>
  <c r="AO71" i="173" s="1"/>
  <c r="CB70" i="172"/>
  <c r="CG69" i="172" s="1"/>
  <c r="BO70" i="172"/>
  <c r="AO70" i="172"/>
  <c r="CE69" i="172"/>
  <c r="CE69" i="173" s="1"/>
  <c r="CD69" i="172"/>
  <c r="CC69" i="172"/>
  <c r="CC69" i="173" s="1"/>
  <c r="CB69" i="172"/>
  <c r="CB69" i="173" s="1"/>
  <c r="BR69" i="172"/>
  <c r="BR69" i="173" s="1"/>
  <c r="BQ69" i="172"/>
  <c r="BQ69" i="173" s="1"/>
  <c r="BP64" i="173" s="1"/>
  <c r="BP69" i="172"/>
  <c r="BP73" i="172" s="1"/>
  <c r="BO69" i="172"/>
  <c r="BP64" i="172" s="1"/>
  <c r="AR69" i="172"/>
  <c r="AR69" i="173" s="1"/>
  <c r="AQ69" i="172"/>
  <c r="AP69" i="172"/>
  <c r="AP69" i="173" s="1"/>
  <c r="AO69" i="172"/>
  <c r="AO69" i="173" s="1"/>
  <c r="CC68" i="172"/>
  <c r="CC68" i="173" s="1"/>
  <c r="CB68" i="172"/>
  <c r="CB68" i="173" s="1"/>
  <c r="CA68" i="172"/>
  <c r="CA68" i="173" s="1"/>
  <c r="BZ68" i="172"/>
  <c r="BP68" i="172"/>
  <c r="BP68" i="173" s="1"/>
  <c r="BO68" i="172"/>
  <c r="BN68" i="172"/>
  <c r="BN68" i="173" s="1"/>
  <c r="BO73" i="173" s="1"/>
  <c r="BM68" i="172"/>
  <c r="BM68" i="173" s="1"/>
  <c r="AP68" i="172"/>
  <c r="AT68" i="172" s="1"/>
  <c r="AO68" i="172"/>
  <c r="AO68" i="173" s="1"/>
  <c r="AN68" i="172"/>
  <c r="AN68" i="173" s="1"/>
  <c r="AM68" i="172"/>
  <c r="AO64" i="172" s="1"/>
  <c r="CC67" i="172"/>
  <c r="CC67" i="173" s="1"/>
  <c r="BX68" i="173" s="1"/>
  <c r="BP67" i="172"/>
  <c r="BP67" i="173" s="1"/>
  <c r="AP67" i="172"/>
  <c r="AK68" i="172" s="1"/>
  <c r="CC66" i="172"/>
  <c r="CC66" i="173" s="1"/>
  <c r="BP66" i="172"/>
  <c r="BP66" i="173" s="1"/>
  <c r="AP66" i="172"/>
  <c r="CC64" i="172"/>
  <c r="CB64" i="172"/>
  <c r="BO64" i="172"/>
  <c r="AP64" i="172"/>
  <c r="AB60" i="172"/>
  <c r="AB58" i="172"/>
  <c r="AB58" i="173" s="1"/>
  <c r="O58" i="172"/>
  <c r="AB57" i="172"/>
  <c r="AG56" i="172" s="1"/>
  <c r="O57" i="172"/>
  <c r="T56" i="172" s="1"/>
  <c r="AE56" i="172"/>
  <c r="AE56" i="173" s="1"/>
  <c r="AD56" i="172"/>
  <c r="AC60" i="172" s="1"/>
  <c r="AC56" i="172"/>
  <c r="AB56" i="172"/>
  <c r="AB56" i="173" s="1"/>
  <c r="R56" i="172"/>
  <c r="R56" i="173" s="1"/>
  <c r="Q56" i="172"/>
  <c r="Q56" i="173" s="1"/>
  <c r="P56" i="172"/>
  <c r="O56" i="172"/>
  <c r="O56" i="173" s="1"/>
  <c r="K56" i="172"/>
  <c r="AC55" i="172"/>
  <c r="AC55" i="173" s="1"/>
  <c r="AB55" i="172"/>
  <c r="AA55" i="172"/>
  <c r="Z55" i="172"/>
  <c r="Z55" i="173" s="1"/>
  <c r="AB51" i="173" s="1"/>
  <c r="X55" i="172"/>
  <c r="P55" i="172"/>
  <c r="P55" i="173" s="1"/>
  <c r="O55" i="172"/>
  <c r="O55" i="173" s="1"/>
  <c r="N55" i="172"/>
  <c r="M55" i="172"/>
  <c r="M55" i="173" s="1"/>
  <c r="K55" i="172"/>
  <c r="AC54" i="172"/>
  <c r="AC54" i="173" s="1"/>
  <c r="P54" i="172"/>
  <c r="T55" i="172" s="1"/>
  <c r="AC53" i="172"/>
  <c r="AG55" i="172" s="1"/>
  <c r="P53" i="172"/>
  <c r="AB51" i="172"/>
  <c r="BP47" i="172"/>
  <c r="CB45" i="172"/>
  <c r="BO45" i="172"/>
  <c r="AO45" i="172"/>
  <c r="AO45" i="173" s="1"/>
  <c r="CB44" i="172"/>
  <c r="CB44" i="173" s="1"/>
  <c r="BO44" i="172"/>
  <c r="AO44" i="172"/>
  <c r="AO44" i="173" s="1"/>
  <c r="AT43" i="173" s="1"/>
  <c r="CE43" i="172"/>
  <c r="CD43" i="172"/>
  <c r="CD43" i="173" s="1"/>
  <c r="CC43" i="172"/>
  <c r="CB43" i="172"/>
  <c r="BR43" i="172"/>
  <c r="BQ43" i="172"/>
  <c r="BQ43" i="173" s="1"/>
  <c r="BP43" i="172"/>
  <c r="BP43" i="173" s="1"/>
  <c r="BO43" i="172"/>
  <c r="BK43" i="172" s="1"/>
  <c r="AT43" i="172"/>
  <c r="AR43" i="172"/>
  <c r="AQ43" i="172"/>
  <c r="AQ43" i="173" s="1"/>
  <c r="AP43" i="172"/>
  <c r="AP47" i="172" s="1"/>
  <c r="AO43" i="172"/>
  <c r="AK43" i="172" s="1"/>
  <c r="CC42" i="172"/>
  <c r="CA42" i="172"/>
  <c r="CA42" i="173" s="1"/>
  <c r="BZ42" i="172"/>
  <c r="BZ42" i="173" s="1"/>
  <c r="BP42" i="172"/>
  <c r="BO42" i="172"/>
  <c r="BT43" i="172" s="1"/>
  <c r="BN42" i="172"/>
  <c r="BN42" i="173" s="1"/>
  <c r="BO47" i="173" s="1"/>
  <c r="BM42" i="172"/>
  <c r="BK42" i="172" s="1"/>
  <c r="AP42" i="172"/>
  <c r="AO42" i="172"/>
  <c r="AO42" i="173" s="1"/>
  <c r="AN42" i="172"/>
  <c r="AN42" i="173" s="1"/>
  <c r="AM42" i="172"/>
  <c r="AO38" i="172" s="1"/>
  <c r="CC41" i="172"/>
  <c r="CC41" i="173" s="1"/>
  <c r="BP41" i="172"/>
  <c r="AP41" i="172"/>
  <c r="AT42" i="172" s="1"/>
  <c r="CC40" i="172"/>
  <c r="CB42" i="172"/>
  <c r="CB42" i="173" s="1"/>
  <c r="BP40" i="172"/>
  <c r="BP40" i="173" s="1"/>
  <c r="BT42" i="173" s="1"/>
  <c r="AP40" i="172"/>
  <c r="AP40" i="173" s="1"/>
  <c r="CB32" i="172"/>
  <c r="AO32" i="172"/>
  <c r="AO32" i="173" s="1"/>
  <c r="CD31" i="172"/>
  <c r="CB31" i="172"/>
  <c r="AO31" i="172"/>
  <c r="CE30" i="172"/>
  <c r="CC30" i="172"/>
  <c r="BX29" i="172" s="1"/>
  <c r="CB30" i="172"/>
  <c r="BX30" i="173" s="1"/>
  <c r="BX30" i="172"/>
  <c r="AT30" i="172"/>
  <c r="AR30" i="172"/>
  <c r="AR30" i="173" s="1"/>
  <c r="AQ30" i="172"/>
  <c r="AP25" i="172" s="1"/>
  <c r="AP30" i="172"/>
  <c r="AP34" i="172" s="1"/>
  <c r="AO30" i="172"/>
  <c r="AK30" i="172" s="1"/>
  <c r="CC29" i="172"/>
  <c r="CB29" i="172"/>
  <c r="BZ29" i="172"/>
  <c r="AP29" i="172"/>
  <c r="AP29" i="173" s="1"/>
  <c r="AO29" i="172"/>
  <c r="AO29" i="173" s="1"/>
  <c r="AN29" i="172"/>
  <c r="AO34" i="172" s="1"/>
  <c r="AM29" i="172"/>
  <c r="CC28" i="172"/>
  <c r="CA28" i="172"/>
  <c r="CA29" i="172" s="1"/>
  <c r="CB34" i="172" s="1"/>
  <c r="AP28" i="172"/>
  <c r="AP28" i="173" s="1"/>
  <c r="CC27" i="172"/>
  <c r="AP27" i="172"/>
  <c r="AP27" i="173" s="1"/>
  <c r="CB19" i="172"/>
  <c r="CB18" i="172"/>
  <c r="CB18" i="173" s="1"/>
  <c r="CE17" i="172"/>
  <c r="CD17" i="172"/>
  <c r="CD17" i="173" s="1"/>
  <c r="CB17" i="172"/>
  <c r="CC16" i="172"/>
  <c r="CB16" i="172"/>
  <c r="CB16" i="173" s="1"/>
  <c r="CA16" i="172"/>
  <c r="CA16" i="173" s="1"/>
  <c r="BZ16" i="172"/>
  <c r="CC17" i="172"/>
  <c r="CC15" i="172"/>
  <c r="CC14" i="172"/>
  <c r="CC14" i="173" s="1"/>
  <c r="AP73" i="171"/>
  <c r="AO73" i="171"/>
  <c r="CB71" i="171"/>
  <c r="CB73" i="171" s="1"/>
  <c r="BO71" i="171"/>
  <c r="AO71" i="171"/>
  <c r="CB70" i="171"/>
  <c r="BO70" i="171"/>
  <c r="AO70" i="171"/>
  <c r="AT69" i="171" s="1"/>
  <c r="CE69" i="171"/>
  <c r="CD69" i="171"/>
  <c r="CC73" i="171" s="1"/>
  <c r="CC69" i="171"/>
  <c r="CB69" i="171"/>
  <c r="CC64" i="171" s="1"/>
  <c r="BX69" i="171"/>
  <c r="BR69" i="171"/>
  <c r="BT69" i="171" s="1"/>
  <c r="BQ69" i="171"/>
  <c r="BP73" i="171" s="1"/>
  <c r="BP69" i="171"/>
  <c r="BO69" i="171"/>
  <c r="BK69" i="171"/>
  <c r="AR69" i="171"/>
  <c r="AQ69" i="171"/>
  <c r="AP64" i="171" s="1"/>
  <c r="AP69" i="171"/>
  <c r="AO69" i="171"/>
  <c r="AK69" i="171"/>
  <c r="CC68" i="171"/>
  <c r="CG68" i="171" s="1"/>
  <c r="CB68" i="171"/>
  <c r="CB64" i="171" s="1"/>
  <c r="CA68" i="171"/>
  <c r="BZ68" i="171"/>
  <c r="BX68" i="171"/>
  <c r="BP68" i="171"/>
  <c r="BO68" i="171"/>
  <c r="BN68" i="171"/>
  <c r="BO73" i="171" s="1"/>
  <c r="BM68" i="171"/>
  <c r="BO64" i="171" s="1"/>
  <c r="BK68" i="171"/>
  <c r="AP68" i="171"/>
  <c r="AO68" i="171"/>
  <c r="AN68" i="171"/>
  <c r="AM68" i="171"/>
  <c r="AK68" i="171"/>
  <c r="CC67" i="171"/>
  <c r="BP67" i="171"/>
  <c r="AP67" i="171"/>
  <c r="CC66" i="171"/>
  <c r="BP66" i="171"/>
  <c r="BP64" i="171" s="1"/>
  <c r="AP66" i="171"/>
  <c r="AT68" i="171" s="1"/>
  <c r="AO64" i="171"/>
  <c r="AB58" i="171"/>
  <c r="O58" i="171"/>
  <c r="AB57" i="171"/>
  <c r="O57" i="171"/>
  <c r="T56" i="171" s="1"/>
  <c r="AG56" i="171"/>
  <c r="AE56" i="171"/>
  <c r="AD56" i="171"/>
  <c r="AC51" i="171" s="1"/>
  <c r="AC56" i="171"/>
  <c r="AC60" i="171" s="1"/>
  <c r="AB56" i="171"/>
  <c r="X56" i="171" s="1"/>
  <c r="R56" i="171"/>
  <c r="Q56" i="171"/>
  <c r="P51" i="171" s="1"/>
  <c r="P56" i="171"/>
  <c r="K55" i="171" s="1"/>
  <c r="O56" i="171"/>
  <c r="K56" i="171" s="1"/>
  <c r="AC55" i="171"/>
  <c r="AB55" i="171"/>
  <c r="AA55" i="171"/>
  <c r="AB60" i="171" s="1"/>
  <c r="Z55" i="171"/>
  <c r="AB51" i="171" s="1"/>
  <c r="P55" i="171"/>
  <c r="O55" i="171"/>
  <c r="N55" i="171"/>
  <c r="O60" i="171" s="1"/>
  <c r="M55" i="171"/>
  <c r="O51" i="171" s="1"/>
  <c r="AC54" i="171"/>
  <c r="AG55" i="171" s="1"/>
  <c r="P54" i="171"/>
  <c r="AC53" i="171"/>
  <c r="P53" i="171"/>
  <c r="T55" i="171" s="1"/>
  <c r="CB45" i="171"/>
  <c r="BO45" i="171"/>
  <c r="AO45" i="171"/>
  <c r="CB44" i="171"/>
  <c r="BO44" i="171"/>
  <c r="BT43" i="171" s="1"/>
  <c r="AO44" i="171"/>
  <c r="CE43" i="171"/>
  <c r="CD43" i="171"/>
  <c r="CC43" i="171"/>
  <c r="CB43" i="171"/>
  <c r="BR43" i="171"/>
  <c r="BP47" i="171" s="1"/>
  <c r="BQ43" i="171"/>
  <c r="BP43" i="171"/>
  <c r="BO43" i="171"/>
  <c r="BK43" i="171" s="1"/>
  <c r="AR43" i="171"/>
  <c r="AT43" i="171" s="1"/>
  <c r="AQ43" i="171"/>
  <c r="AP43" i="171"/>
  <c r="AO43" i="171"/>
  <c r="AK43" i="171" s="1"/>
  <c r="CC42" i="171"/>
  <c r="CB42" i="171"/>
  <c r="CA42" i="171"/>
  <c r="BZ42" i="171"/>
  <c r="BP42" i="171"/>
  <c r="BO42" i="171"/>
  <c r="BN42" i="171"/>
  <c r="BO47" i="171" s="1"/>
  <c r="BM42" i="171"/>
  <c r="BO38" i="171" s="1"/>
  <c r="AP42" i="171"/>
  <c r="AO42" i="171"/>
  <c r="AN42" i="171"/>
  <c r="AO47" i="171" s="1"/>
  <c r="AM42" i="171"/>
  <c r="CC41" i="171"/>
  <c r="BP41" i="171"/>
  <c r="BT42" i="171" s="1"/>
  <c r="AP41" i="171"/>
  <c r="AK42" i="171" s="1"/>
  <c r="CD32" i="171"/>
  <c r="CC40" i="171"/>
  <c r="BP40" i="171"/>
  <c r="AP40" i="171"/>
  <c r="AT42" i="171" s="1"/>
  <c r="BP38" i="171"/>
  <c r="AP38" i="171"/>
  <c r="AO38" i="171"/>
  <c r="CB32" i="171"/>
  <c r="AO32" i="171"/>
  <c r="CD31" i="171"/>
  <c r="CB31" i="171"/>
  <c r="AO31" i="171"/>
  <c r="CE30" i="171"/>
  <c r="CG30" i="171" s="1"/>
  <c r="CC30" i="171"/>
  <c r="CB30" i="171"/>
  <c r="BX30" i="171" s="1"/>
  <c r="AR30" i="171"/>
  <c r="AP34" i="171" s="1"/>
  <c r="AQ30" i="171"/>
  <c r="AP30" i="171"/>
  <c r="AO30" i="171"/>
  <c r="AP25" i="171" s="1"/>
  <c r="CC29" i="171"/>
  <c r="CB29" i="171"/>
  <c r="BZ29" i="171"/>
  <c r="AP29" i="171"/>
  <c r="AO29" i="171"/>
  <c r="AN29" i="171"/>
  <c r="AO34" i="171" s="1"/>
  <c r="AM29" i="171"/>
  <c r="AO25" i="171" s="1"/>
  <c r="CC28" i="171"/>
  <c r="BX29" i="171" s="1"/>
  <c r="CA28" i="171"/>
  <c r="AP28" i="171"/>
  <c r="AT29" i="171" s="1"/>
  <c r="CC27" i="171"/>
  <c r="AP27" i="171"/>
  <c r="CC17" i="171"/>
  <c r="CC21" i="171" s="1"/>
  <c r="CB19" i="171"/>
  <c r="CE17" i="171"/>
  <c r="CD17" i="171"/>
  <c r="CB17" i="171"/>
  <c r="CC16" i="171"/>
  <c r="CB16" i="171"/>
  <c r="CA16" i="171"/>
  <c r="BZ16" i="171"/>
  <c r="CC15" i="171"/>
  <c r="CC14" i="171"/>
  <c r="BP73" i="168"/>
  <c r="BK69" i="168"/>
  <c r="AP73" i="168"/>
  <c r="AK69" i="168"/>
  <c r="BO73" i="168"/>
  <c r="AO73" i="168"/>
  <c r="AC60" i="168"/>
  <c r="AG56" i="168"/>
  <c r="AG55" i="168"/>
  <c r="BK43" i="168"/>
  <c r="AP47" i="168"/>
  <c r="AK43" i="168"/>
  <c r="BO47" i="168"/>
  <c r="AO47" i="168"/>
  <c r="AO34" i="168"/>
  <c r="CB71" i="59"/>
  <c r="BO71" i="59"/>
  <c r="AO71" i="59"/>
  <c r="CB70" i="59"/>
  <c r="BO70" i="59"/>
  <c r="AO70" i="59"/>
  <c r="CE69" i="59"/>
  <c r="CD69" i="59"/>
  <c r="CC69" i="59"/>
  <c r="CB69" i="59"/>
  <c r="CC64" i="59" s="1"/>
  <c r="BR69" i="59"/>
  <c r="BQ69" i="59"/>
  <c r="BP69" i="59"/>
  <c r="BO69" i="59"/>
  <c r="AR69" i="59"/>
  <c r="AQ69" i="59"/>
  <c r="AP69" i="59"/>
  <c r="AO69" i="59"/>
  <c r="CC68" i="59"/>
  <c r="CB68" i="59"/>
  <c r="CA68" i="59"/>
  <c r="BZ68" i="59"/>
  <c r="CB64" i="59" s="1"/>
  <c r="BP68" i="59"/>
  <c r="BO68" i="59"/>
  <c r="BN68" i="59"/>
  <c r="BM68" i="59"/>
  <c r="AP68" i="59"/>
  <c r="AO68" i="59"/>
  <c r="AN68" i="59"/>
  <c r="AM68" i="59"/>
  <c r="CC67" i="59"/>
  <c r="BP67" i="59"/>
  <c r="AP67" i="59"/>
  <c r="CC66" i="59"/>
  <c r="CG68" i="59" s="1"/>
  <c r="BP66" i="59"/>
  <c r="AP66" i="59"/>
  <c r="AB58" i="59"/>
  <c r="AB60" i="59" s="1"/>
  <c r="O58" i="59"/>
  <c r="AB57" i="59"/>
  <c r="O57" i="59"/>
  <c r="AE56" i="59"/>
  <c r="AD56" i="59"/>
  <c r="AC56" i="59"/>
  <c r="AB56" i="59"/>
  <c r="R56" i="59"/>
  <c r="Q56" i="59"/>
  <c r="P60" i="59" s="1"/>
  <c r="P56" i="59"/>
  <c r="O56" i="59"/>
  <c r="AC55" i="59"/>
  <c r="AG55" i="59" s="1"/>
  <c r="AB55" i="59"/>
  <c r="AA55" i="59"/>
  <c r="Z55" i="59"/>
  <c r="P55" i="59"/>
  <c r="O55" i="59"/>
  <c r="N55" i="59"/>
  <c r="M55" i="59"/>
  <c r="AC54" i="59"/>
  <c r="P54" i="59"/>
  <c r="T55" i="59" s="1"/>
  <c r="AC53" i="59"/>
  <c r="P53" i="59"/>
  <c r="CB45" i="59"/>
  <c r="BO45" i="59"/>
  <c r="AO45" i="59"/>
  <c r="CB44" i="59"/>
  <c r="BO44" i="59"/>
  <c r="AO44" i="59"/>
  <c r="CE43" i="59"/>
  <c r="CD43" i="59"/>
  <c r="CC43" i="59"/>
  <c r="CB43" i="59"/>
  <c r="BX43" i="59" s="1"/>
  <c r="BR43" i="59"/>
  <c r="BQ43" i="59"/>
  <c r="BP43" i="59"/>
  <c r="BP47" i="59" s="1"/>
  <c r="BO43" i="59"/>
  <c r="AR43" i="59"/>
  <c r="AQ43" i="59"/>
  <c r="AP43" i="59"/>
  <c r="AO43" i="59"/>
  <c r="CC42" i="59"/>
  <c r="CB42" i="59"/>
  <c r="CA42" i="59"/>
  <c r="BZ42" i="59"/>
  <c r="BX42" i="59" s="1"/>
  <c r="BP42" i="59"/>
  <c r="BO42" i="59"/>
  <c r="BN42" i="59"/>
  <c r="BO38" i="59" s="1"/>
  <c r="BM42" i="59"/>
  <c r="AP42" i="59"/>
  <c r="AO42" i="59"/>
  <c r="AN42" i="59"/>
  <c r="AM42" i="59"/>
  <c r="CC41" i="59"/>
  <c r="BP41" i="59"/>
  <c r="AP41" i="59"/>
  <c r="CC40" i="59"/>
  <c r="CG42" i="59" s="1"/>
  <c r="BP40" i="59"/>
  <c r="AP40" i="59"/>
  <c r="CB32" i="59"/>
  <c r="AO32" i="59"/>
  <c r="CB31" i="59"/>
  <c r="AO31" i="59"/>
  <c r="CE30" i="59"/>
  <c r="CD30" i="59"/>
  <c r="CC30" i="59"/>
  <c r="CB30" i="59"/>
  <c r="AR30" i="59"/>
  <c r="AQ30" i="59"/>
  <c r="AP34" i="59" s="1"/>
  <c r="AP30" i="59"/>
  <c r="AO30" i="59"/>
  <c r="CC29" i="59"/>
  <c r="CG29" i="59" s="1"/>
  <c r="CB29" i="59"/>
  <c r="CA29" i="59"/>
  <c r="BZ29" i="59"/>
  <c r="AP29" i="59"/>
  <c r="AO29" i="59"/>
  <c r="AN29" i="59"/>
  <c r="AM29" i="59"/>
  <c r="CC28" i="59"/>
  <c r="AP28" i="59"/>
  <c r="AK29" i="59" s="1"/>
  <c r="CC27" i="59"/>
  <c r="AP27" i="59"/>
  <c r="CB19" i="59"/>
  <c r="CB21" i="59" s="1"/>
  <c r="CB18" i="59"/>
  <c r="CE17" i="59"/>
  <c r="CD17" i="59"/>
  <c r="CC17" i="59"/>
  <c r="CB17" i="59"/>
  <c r="CC16" i="59"/>
  <c r="CB16" i="59"/>
  <c r="CA16" i="59"/>
  <c r="BZ16" i="59"/>
  <c r="BX16" i="59" s="1"/>
  <c r="CC15" i="59"/>
  <c r="CC14" i="59"/>
  <c r="CB71" i="58"/>
  <c r="BO71" i="58"/>
  <c r="AO71" i="58"/>
  <c r="CB70" i="58"/>
  <c r="BO70" i="58"/>
  <c r="AO70" i="58"/>
  <c r="CE69" i="58"/>
  <c r="CD69" i="58"/>
  <c r="CC69" i="58"/>
  <c r="BX68" i="58" s="1"/>
  <c r="CB69" i="58"/>
  <c r="BR69" i="58"/>
  <c r="BQ69" i="58"/>
  <c r="BP73" i="58" s="1"/>
  <c r="BP69" i="58"/>
  <c r="BO69" i="58"/>
  <c r="BK69" i="58" s="1"/>
  <c r="AR69" i="58"/>
  <c r="AQ69" i="58"/>
  <c r="AP69" i="58"/>
  <c r="AO69" i="58"/>
  <c r="CC68" i="58"/>
  <c r="CB68" i="58"/>
  <c r="CA68" i="58"/>
  <c r="CB73" i="58" s="1"/>
  <c r="BZ68" i="58"/>
  <c r="BP68" i="58"/>
  <c r="BO68" i="58"/>
  <c r="BT69" i="58" s="1"/>
  <c r="BN68" i="58"/>
  <c r="BM68" i="58"/>
  <c r="AP68" i="58"/>
  <c r="AO68" i="58"/>
  <c r="AN68" i="58"/>
  <c r="AO73" i="58" s="1"/>
  <c r="AM68" i="58"/>
  <c r="CC67" i="58"/>
  <c r="BP67" i="58"/>
  <c r="AP67" i="58"/>
  <c r="CC66" i="58"/>
  <c r="BP66" i="58"/>
  <c r="AP66" i="58"/>
  <c r="AT68" i="58" s="1"/>
  <c r="AB58" i="58"/>
  <c r="O58" i="58"/>
  <c r="O60" i="58" s="1"/>
  <c r="AB57" i="58"/>
  <c r="X56" i="58" s="1"/>
  <c r="O57" i="58"/>
  <c r="AE56" i="58"/>
  <c r="AD56" i="58"/>
  <c r="AC56" i="58"/>
  <c r="AB56" i="58"/>
  <c r="R56" i="58"/>
  <c r="P60" i="58" s="1"/>
  <c r="Q56" i="58"/>
  <c r="P56" i="58"/>
  <c r="O56" i="58"/>
  <c r="P51" i="58" s="1"/>
  <c r="AC55" i="58"/>
  <c r="AB55" i="58"/>
  <c r="AA55" i="58"/>
  <c r="AB60" i="58" s="1"/>
  <c r="Z55" i="58"/>
  <c r="P55" i="58"/>
  <c r="O55" i="58"/>
  <c r="N55" i="58"/>
  <c r="M55" i="58"/>
  <c r="AC54" i="58"/>
  <c r="AG55" i="58" s="1"/>
  <c r="P54" i="58"/>
  <c r="AC53" i="58"/>
  <c r="P53" i="58"/>
  <c r="CB45" i="58"/>
  <c r="BO45" i="58"/>
  <c r="AO45" i="58"/>
  <c r="CB44" i="58"/>
  <c r="BO44" i="58"/>
  <c r="AO44" i="58"/>
  <c r="CE43" i="58"/>
  <c r="CD43" i="58"/>
  <c r="CC43" i="58"/>
  <c r="CC47" i="58" s="1"/>
  <c r="CB43" i="58"/>
  <c r="BR43" i="58"/>
  <c r="BQ43" i="58"/>
  <c r="BP47" i="58" s="1"/>
  <c r="BP43" i="58"/>
  <c r="BO43" i="58"/>
  <c r="AR43" i="58"/>
  <c r="AT43" i="58" s="1"/>
  <c r="AQ43" i="58"/>
  <c r="AP43" i="58"/>
  <c r="AP47" i="58" s="1"/>
  <c r="AO43" i="58"/>
  <c r="CC42" i="58"/>
  <c r="CB42" i="58"/>
  <c r="CA42" i="58"/>
  <c r="CB38" i="58" s="1"/>
  <c r="BZ42" i="58"/>
  <c r="BP42" i="58"/>
  <c r="BO42" i="58"/>
  <c r="BN42" i="58"/>
  <c r="BM42" i="58"/>
  <c r="BO38" i="58" s="1"/>
  <c r="AP42" i="58"/>
  <c r="AO42" i="58"/>
  <c r="AN42" i="58"/>
  <c r="AM42" i="58"/>
  <c r="CC41" i="58"/>
  <c r="BP41" i="58"/>
  <c r="AP41" i="58"/>
  <c r="CC40" i="58"/>
  <c r="BP40" i="58"/>
  <c r="AP40" i="58"/>
  <c r="AT42" i="58" s="1"/>
  <c r="CB32" i="58"/>
  <c r="AO32" i="58"/>
  <c r="AO34" i="58" s="1"/>
  <c r="CB31" i="58"/>
  <c r="AO31" i="58"/>
  <c r="CE30" i="58"/>
  <c r="CC34" i="58" s="1"/>
  <c r="CD30" i="58"/>
  <c r="CC30" i="58"/>
  <c r="CB30" i="58"/>
  <c r="AR30" i="58"/>
  <c r="AP34" i="58" s="1"/>
  <c r="AQ30" i="58"/>
  <c r="AP30" i="58"/>
  <c r="AO30" i="58"/>
  <c r="AK30" i="58" s="1"/>
  <c r="CC29" i="58"/>
  <c r="CB29" i="58"/>
  <c r="CA29" i="58"/>
  <c r="CB34" i="58" s="1"/>
  <c r="BZ29" i="58"/>
  <c r="AP29" i="58"/>
  <c r="AO29" i="58"/>
  <c r="AN29" i="58"/>
  <c r="AM29" i="58"/>
  <c r="CC28" i="58"/>
  <c r="AP28" i="58"/>
  <c r="CC27" i="58"/>
  <c r="AP27" i="58"/>
  <c r="AT29" i="58" s="1"/>
  <c r="CB19" i="58"/>
  <c r="CB18" i="58"/>
  <c r="CG17" i="58" s="1"/>
  <c r="CE17" i="58"/>
  <c r="CD17" i="58"/>
  <c r="CC17" i="58"/>
  <c r="CB17" i="58"/>
  <c r="CC16" i="58"/>
  <c r="CB16" i="58"/>
  <c r="CA16" i="58"/>
  <c r="CB12" i="58" s="1"/>
  <c r="BZ16" i="58"/>
  <c r="CC15" i="58"/>
  <c r="CC14" i="58"/>
  <c r="CC12" i="58" s="1"/>
  <c r="CB73" i="59"/>
  <c r="BP73" i="59"/>
  <c r="AO73" i="59"/>
  <c r="CG69" i="59"/>
  <c r="BT69" i="59"/>
  <c r="AT69" i="59"/>
  <c r="CC73" i="59"/>
  <c r="BP64" i="59"/>
  <c r="BK69" i="59"/>
  <c r="AP73" i="59"/>
  <c r="BO73" i="59"/>
  <c r="BO64" i="59"/>
  <c r="BK68" i="59"/>
  <c r="AK68" i="59"/>
  <c r="BT68" i="59"/>
  <c r="AT68" i="59"/>
  <c r="AP64" i="59"/>
  <c r="AO64" i="59"/>
  <c r="AG56" i="59"/>
  <c r="AC51" i="59"/>
  <c r="AC60" i="59"/>
  <c r="T56" i="59"/>
  <c r="K56" i="59"/>
  <c r="O60" i="59"/>
  <c r="O51" i="59"/>
  <c r="K55" i="59"/>
  <c r="CB47" i="59"/>
  <c r="CC47" i="59"/>
  <c r="BT43" i="59"/>
  <c r="BP38" i="59"/>
  <c r="AT43" i="59"/>
  <c r="AK43" i="59"/>
  <c r="BO47" i="59"/>
  <c r="AT42" i="59"/>
  <c r="AO47" i="59"/>
  <c r="AO38" i="59"/>
  <c r="BT42" i="59"/>
  <c r="AK42" i="59"/>
  <c r="AP38" i="59"/>
  <c r="CG30" i="59"/>
  <c r="AK30" i="59"/>
  <c r="CC34" i="59"/>
  <c r="AP25" i="59"/>
  <c r="BX29" i="59"/>
  <c r="AO34" i="59"/>
  <c r="AO25" i="59"/>
  <c r="CB25" i="59"/>
  <c r="CG17" i="59"/>
  <c r="CC21" i="59"/>
  <c r="CB12" i="59"/>
  <c r="CG16" i="59"/>
  <c r="CC12" i="59"/>
  <c r="AP73" i="58"/>
  <c r="CG69" i="58"/>
  <c r="AT69" i="58"/>
  <c r="BX69" i="58"/>
  <c r="AK69" i="58"/>
  <c r="CG68" i="58"/>
  <c r="CB64" i="58"/>
  <c r="BO73" i="58"/>
  <c r="BK68" i="58"/>
  <c r="AK68" i="58"/>
  <c r="BT68" i="58"/>
  <c r="AO64" i="58"/>
  <c r="AG56" i="58"/>
  <c r="AC51" i="58"/>
  <c r="AC60" i="58"/>
  <c r="O51" i="58"/>
  <c r="X55" i="58"/>
  <c r="K55" i="58"/>
  <c r="T55" i="58"/>
  <c r="CB47" i="58"/>
  <c r="BK43" i="58"/>
  <c r="CG43" i="58"/>
  <c r="AK43" i="58"/>
  <c r="CG42" i="58"/>
  <c r="BT42" i="58"/>
  <c r="BO47" i="58"/>
  <c r="BK42" i="58"/>
  <c r="AK42" i="58"/>
  <c r="CC38" i="58"/>
  <c r="AO38" i="58"/>
  <c r="CG30" i="58"/>
  <c r="BX30" i="58"/>
  <c r="BX29" i="58"/>
  <c r="AO25" i="58"/>
  <c r="AK29" i="58"/>
  <c r="CG29" i="58"/>
  <c r="CC25" i="58"/>
  <c r="CC21" i="58"/>
  <c r="CB21" i="58"/>
  <c r="BX16" i="58"/>
  <c r="O58" i="57"/>
  <c r="O57" i="57"/>
  <c r="R56" i="57"/>
  <c r="Q56" i="57"/>
  <c r="P56" i="57"/>
  <c r="O56" i="57"/>
  <c r="P55" i="57"/>
  <c r="O55" i="57"/>
  <c r="N55" i="57"/>
  <c r="M55" i="57"/>
  <c r="P54" i="57"/>
  <c r="P53" i="57"/>
  <c r="AB58" i="57"/>
  <c r="AB57" i="57"/>
  <c r="AE56" i="57"/>
  <c r="AD56" i="57"/>
  <c r="AC56" i="57"/>
  <c r="AB56" i="57"/>
  <c r="AC55" i="57"/>
  <c r="AB55" i="57"/>
  <c r="AA55" i="57"/>
  <c r="Z55" i="57"/>
  <c r="AC54" i="57"/>
  <c r="AC53" i="57"/>
  <c r="AO32" i="57"/>
  <c r="AO31" i="57"/>
  <c r="AR30" i="57"/>
  <c r="AQ30" i="57"/>
  <c r="AP30" i="57"/>
  <c r="AO30" i="57"/>
  <c r="AP29" i="57"/>
  <c r="AO29" i="57"/>
  <c r="AN29" i="57"/>
  <c r="AM29" i="57"/>
  <c r="AP28" i="57"/>
  <c r="AP27" i="57"/>
  <c r="AO45" i="57"/>
  <c r="AO44" i="57"/>
  <c r="AR43" i="57"/>
  <c r="AQ43" i="57"/>
  <c r="AP43" i="57"/>
  <c r="AO43" i="57"/>
  <c r="AP42" i="57"/>
  <c r="AO42" i="57"/>
  <c r="AN42" i="57"/>
  <c r="AM42" i="57"/>
  <c r="AP41" i="57"/>
  <c r="AP40" i="57"/>
  <c r="AO71" i="57"/>
  <c r="AO70" i="57"/>
  <c r="AR69" i="57"/>
  <c r="AQ69" i="57"/>
  <c r="AP69" i="57"/>
  <c r="AO69" i="57"/>
  <c r="AP68" i="57"/>
  <c r="AO68" i="57"/>
  <c r="AN68" i="57"/>
  <c r="AM68" i="57"/>
  <c r="AP67" i="57"/>
  <c r="AP66" i="57"/>
  <c r="BO71" i="57"/>
  <c r="BO70" i="57"/>
  <c r="BR69" i="57"/>
  <c r="BQ69" i="57"/>
  <c r="BP69" i="57"/>
  <c r="BO69" i="57"/>
  <c r="BP68" i="57"/>
  <c r="BO68" i="57"/>
  <c r="BN68" i="57"/>
  <c r="BM68" i="57"/>
  <c r="BP67" i="57"/>
  <c r="BP66" i="57"/>
  <c r="BO45" i="57"/>
  <c r="BO44" i="57"/>
  <c r="BR43" i="57"/>
  <c r="BQ43" i="57"/>
  <c r="BP43" i="57"/>
  <c r="BO43" i="57"/>
  <c r="BP42" i="57"/>
  <c r="BO42" i="57"/>
  <c r="BN42" i="57"/>
  <c r="BM42" i="57"/>
  <c r="BP41" i="57"/>
  <c r="BP40" i="57"/>
  <c r="CB32" i="57"/>
  <c r="CB31" i="57"/>
  <c r="CE30" i="57"/>
  <c r="CD30" i="57"/>
  <c r="CC30" i="57"/>
  <c r="CB30" i="57"/>
  <c r="CC29" i="57"/>
  <c r="CB29" i="57"/>
  <c r="CA29" i="57"/>
  <c r="BZ29" i="57"/>
  <c r="CC28" i="57"/>
  <c r="CC27" i="57"/>
  <c r="CB45" i="57"/>
  <c r="CB44" i="57"/>
  <c r="CE43" i="57"/>
  <c r="CD43" i="57"/>
  <c r="CC43" i="57"/>
  <c r="CB43" i="57"/>
  <c r="CC42" i="57"/>
  <c r="CB42" i="57"/>
  <c r="CA42" i="57"/>
  <c r="BZ42" i="57"/>
  <c r="CC41" i="57"/>
  <c r="CC40" i="57"/>
  <c r="CB71" i="57"/>
  <c r="CB70" i="57"/>
  <c r="CE69" i="57"/>
  <c r="CD69" i="57"/>
  <c r="CC69" i="57"/>
  <c r="CB69" i="57"/>
  <c r="CC68" i="57"/>
  <c r="CB68" i="57"/>
  <c r="CA68" i="57"/>
  <c r="BZ68" i="57"/>
  <c r="CC67" i="57"/>
  <c r="CC66" i="57"/>
  <c r="CC16" i="57"/>
  <c r="CC15" i="57"/>
  <c r="CC14" i="57"/>
  <c r="CE17" i="57"/>
  <c r="CD17" i="57"/>
  <c r="CC17" i="57"/>
  <c r="CB19" i="57"/>
  <c r="CB18" i="57"/>
  <c r="CB17" i="57"/>
  <c r="CB16" i="57"/>
  <c r="CA16" i="57"/>
  <c r="BZ16" i="57"/>
  <c r="BP73" i="165"/>
  <c r="AO73" i="165"/>
  <c r="CB71" i="165"/>
  <c r="BO71" i="165"/>
  <c r="AO71" i="165"/>
  <c r="CB70" i="165"/>
  <c r="BO70" i="165"/>
  <c r="BT69" i="165" s="1"/>
  <c r="AO70" i="165"/>
  <c r="AT69" i="165" s="1"/>
  <c r="CE69" i="165"/>
  <c r="CD69" i="165"/>
  <c r="CC73" i="165" s="1"/>
  <c r="CC69" i="165"/>
  <c r="CB69" i="165"/>
  <c r="BX69" i="165"/>
  <c r="BR69" i="165"/>
  <c r="BQ69" i="165"/>
  <c r="BP69" i="165"/>
  <c r="BO69" i="165"/>
  <c r="BP64" i="165" s="1"/>
  <c r="BK69" i="165"/>
  <c r="AR69" i="165"/>
  <c r="AQ69" i="165"/>
  <c r="AP69" i="165"/>
  <c r="AP73" i="165" s="1"/>
  <c r="AO69" i="165"/>
  <c r="CC68" i="165"/>
  <c r="CB68" i="165"/>
  <c r="CG69" i="165" s="1"/>
  <c r="CA68" i="165"/>
  <c r="CB73" i="165" s="1"/>
  <c r="BZ68" i="165"/>
  <c r="CB64" i="165" s="1"/>
  <c r="BX68" i="165"/>
  <c r="BT68" i="165"/>
  <c r="BP68" i="165"/>
  <c r="BO68" i="165"/>
  <c r="BO64" i="165" s="1"/>
  <c r="BN68" i="165"/>
  <c r="BO73" i="165" s="1"/>
  <c r="BM68" i="165"/>
  <c r="BK68" i="165"/>
  <c r="AP68" i="165"/>
  <c r="AO68" i="165"/>
  <c r="AN68" i="165"/>
  <c r="AM68" i="165"/>
  <c r="AK68" i="165"/>
  <c r="CC67" i="165"/>
  <c r="CG68" i="165" s="1"/>
  <c r="BP67" i="165"/>
  <c r="AP67" i="165"/>
  <c r="CC66" i="165"/>
  <c r="BP66" i="165"/>
  <c r="AP66" i="165"/>
  <c r="AT68" i="165" s="1"/>
  <c r="AP64" i="165"/>
  <c r="AO64" i="165"/>
  <c r="AB58" i="165"/>
  <c r="O58" i="165"/>
  <c r="K56" i="165" s="1"/>
  <c r="AB57" i="165"/>
  <c r="O57" i="165"/>
  <c r="AE56" i="165"/>
  <c r="AD56" i="165"/>
  <c r="AC51" i="165" s="1"/>
  <c r="AC56" i="165"/>
  <c r="AC60" i="165" s="1"/>
  <c r="AB56" i="165"/>
  <c r="X56" i="165" s="1"/>
  <c r="T56" i="165"/>
  <c r="R56" i="165"/>
  <c r="Q56" i="165"/>
  <c r="P56" i="165"/>
  <c r="P60" i="165" s="1"/>
  <c r="O56" i="165"/>
  <c r="AC55" i="165"/>
  <c r="AB55" i="165"/>
  <c r="AG56" i="165" s="1"/>
  <c r="AA55" i="165"/>
  <c r="AB60" i="165" s="1"/>
  <c r="Z55" i="165"/>
  <c r="AB51" i="165" s="1"/>
  <c r="P55" i="165"/>
  <c r="O55" i="165"/>
  <c r="N55" i="165"/>
  <c r="O60" i="165" s="1"/>
  <c r="M55" i="165"/>
  <c r="O51" i="165" s="1"/>
  <c r="AC54" i="165"/>
  <c r="X55" i="165" s="1"/>
  <c r="P54" i="165"/>
  <c r="K55" i="165" s="1"/>
  <c r="AC53" i="165"/>
  <c r="AG55" i="165" s="1"/>
  <c r="P53" i="165"/>
  <c r="T55" i="165" s="1"/>
  <c r="CD45" i="165"/>
  <c r="CD43" i="165" s="1"/>
  <c r="CC38" i="165" s="1"/>
  <c r="CB45" i="165"/>
  <c r="BX43" i="165" s="1"/>
  <c r="BO45" i="165"/>
  <c r="AO45" i="165"/>
  <c r="CB44" i="165"/>
  <c r="BO44" i="165"/>
  <c r="AO44" i="165"/>
  <c r="CG43" i="165"/>
  <c r="CE43" i="165"/>
  <c r="CC43" i="165"/>
  <c r="CB43" i="165"/>
  <c r="BT43" i="165"/>
  <c r="BR43" i="165"/>
  <c r="BQ43" i="165"/>
  <c r="BP43" i="165"/>
  <c r="BP47" i="165" s="1"/>
  <c r="BO43" i="165"/>
  <c r="BK43" i="165" s="1"/>
  <c r="AT43" i="165"/>
  <c r="AR43" i="165"/>
  <c r="AQ43" i="165"/>
  <c r="AP38" i="165" s="1"/>
  <c r="AP43" i="165"/>
  <c r="AP47" i="165" s="1"/>
  <c r="AO43" i="165"/>
  <c r="AK43" i="165"/>
  <c r="CG42" i="165"/>
  <c r="CC42" i="165"/>
  <c r="CB42" i="165"/>
  <c r="CA42" i="165"/>
  <c r="CB38" i="165" s="1"/>
  <c r="BZ42" i="165"/>
  <c r="BT42" i="165"/>
  <c r="BP42" i="165"/>
  <c r="BO42" i="165"/>
  <c r="BN42" i="165"/>
  <c r="BO47" i="165" s="1"/>
  <c r="BM42" i="165"/>
  <c r="BK42" i="165"/>
  <c r="AT42" i="165"/>
  <c r="AP42" i="165"/>
  <c r="AO42" i="165"/>
  <c r="AN42" i="165"/>
  <c r="AO47" i="165" s="1"/>
  <c r="AM42" i="165"/>
  <c r="AO38" i="165" s="1"/>
  <c r="CC41" i="165"/>
  <c r="BX42" i="165" s="1"/>
  <c r="BP41" i="165"/>
  <c r="AP41" i="165"/>
  <c r="AK42" i="165" s="1"/>
  <c r="CC40" i="165"/>
  <c r="BP40" i="165"/>
  <c r="BP38" i="165" s="1"/>
  <c r="AP40" i="165"/>
  <c r="BO38" i="165"/>
  <c r="CB32" i="165"/>
  <c r="CB34" i="165" s="1"/>
  <c r="AO32" i="165"/>
  <c r="CB31" i="165"/>
  <c r="CG30" i="165" s="1"/>
  <c r="AO31" i="165"/>
  <c r="AT30" i="165" s="1"/>
  <c r="CE30" i="165"/>
  <c r="CC34" i="165" s="1"/>
  <c r="CD30" i="165"/>
  <c r="CC30" i="165"/>
  <c r="CB30" i="165"/>
  <c r="BX30" i="165" s="1"/>
  <c r="AR30" i="165"/>
  <c r="AQ30" i="165"/>
  <c r="AP25" i="165" s="1"/>
  <c r="AP30" i="165"/>
  <c r="AP34" i="165" s="1"/>
  <c r="AO30" i="165"/>
  <c r="AK30" i="165" s="1"/>
  <c r="CC29" i="165"/>
  <c r="CB29" i="165"/>
  <c r="CA29" i="165"/>
  <c r="BZ29" i="165"/>
  <c r="BX29" i="165" s="1"/>
  <c r="AP29" i="165"/>
  <c r="AO29" i="165"/>
  <c r="AN29" i="165"/>
  <c r="AO34" i="165" s="1"/>
  <c r="AM29" i="165"/>
  <c r="AO25" i="165" s="1"/>
  <c r="CC28" i="165"/>
  <c r="AP28" i="165"/>
  <c r="AK29" i="165" s="1"/>
  <c r="CC27" i="165"/>
  <c r="CG29" i="165" s="1"/>
  <c r="AP27" i="165"/>
  <c r="CC25" i="165"/>
  <c r="CB19" i="165"/>
  <c r="CB18" i="165"/>
  <c r="CG17" i="165" s="1"/>
  <c r="CE17" i="165"/>
  <c r="CC21" i="165" s="1"/>
  <c r="CD17" i="165"/>
  <c r="CC17" i="165"/>
  <c r="CB17" i="165"/>
  <c r="CC12" i="165" s="1"/>
  <c r="CC16" i="165"/>
  <c r="CB16" i="165"/>
  <c r="CA16" i="165"/>
  <c r="CB21" i="165" s="1"/>
  <c r="BZ16" i="165"/>
  <c r="BX16" i="165" s="1"/>
  <c r="CC15" i="165"/>
  <c r="CC14" i="165"/>
  <c r="CG16" i="165" s="1"/>
  <c r="CC73" i="166"/>
  <c r="AO73" i="166"/>
  <c r="CB71" i="166"/>
  <c r="BX69" i="166" s="1"/>
  <c r="BO71" i="166"/>
  <c r="AO71" i="166"/>
  <c r="CB70" i="166"/>
  <c r="BO70" i="166"/>
  <c r="AO70" i="166"/>
  <c r="CG69" i="166"/>
  <c r="CE69" i="166"/>
  <c r="CD69" i="166"/>
  <c r="CC69" i="166"/>
  <c r="CB69" i="166"/>
  <c r="BT69" i="166"/>
  <c r="BR69" i="166"/>
  <c r="BQ69" i="166"/>
  <c r="BP69" i="166"/>
  <c r="BP73" i="166" s="1"/>
  <c r="BO69" i="166"/>
  <c r="BK69" i="166" s="1"/>
  <c r="AT69" i="166"/>
  <c r="AR69" i="166"/>
  <c r="AQ69" i="166"/>
  <c r="AP64" i="166" s="1"/>
  <c r="AP69" i="166"/>
  <c r="AP73" i="166" s="1"/>
  <c r="AO69" i="166"/>
  <c r="AK69" i="166"/>
  <c r="CG68" i="166"/>
  <c r="CC68" i="166"/>
  <c r="CB68" i="166"/>
  <c r="CA68" i="166"/>
  <c r="CB64" i="166" s="1"/>
  <c r="BZ68" i="166"/>
  <c r="BT68" i="166"/>
  <c r="BP68" i="166"/>
  <c r="BO68" i="166"/>
  <c r="BN68" i="166"/>
  <c r="BO73" i="166" s="1"/>
  <c r="BM68" i="166"/>
  <c r="BK68" i="166"/>
  <c r="AT68" i="166"/>
  <c r="AP68" i="166"/>
  <c r="AO68" i="166"/>
  <c r="AN68" i="166"/>
  <c r="AO64" i="166" s="1"/>
  <c r="AM68" i="166"/>
  <c r="CC67" i="166"/>
  <c r="BX68" i="166" s="1"/>
  <c r="BP67" i="166"/>
  <c r="AP67" i="166"/>
  <c r="AK68" i="166" s="1"/>
  <c r="CC66" i="166"/>
  <c r="BP66" i="166"/>
  <c r="BP64" i="166" s="1"/>
  <c r="AP66" i="166"/>
  <c r="CC64" i="166"/>
  <c r="BO64" i="166"/>
  <c r="AB58" i="166"/>
  <c r="AB60" i="166" s="1"/>
  <c r="O58" i="166"/>
  <c r="AB57" i="166"/>
  <c r="AG56" i="166" s="1"/>
  <c r="O57" i="166"/>
  <c r="T56" i="166" s="1"/>
  <c r="AE56" i="166"/>
  <c r="AC60" i="166" s="1"/>
  <c r="AD56" i="166"/>
  <c r="AC56" i="166"/>
  <c r="AB56" i="166"/>
  <c r="X56" i="166" s="1"/>
  <c r="R56" i="166"/>
  <c r="Q56" i="166"/>
  <c r="P51" i="166" s="1"/>
  <c r="P56" i="166"/>
  <c r="P60" i="166" s="1"/>
  <c r="O56" i="166"/>
  <c r="K56" i="166" s="1"/>
  <c r="AC55" i="166"/>
  <c r="AB55" i="166"/>
  <c r="AA55" i="166"/>
  <c r="Z55" i="166"/>
  <c r="X55" i="166" s="1"/>
  <c r="P55" i="166"/>
  <c r="O55" i="166"/>
  <c r="N55" i="166"/>
  <c r="O60" i="166" s="1"/>
  <c r="M55" i="166"/>
  <c r="O51" i="166" s="1"/>
  <c r="AC54" i="166"/>
  <c r="P54" i="166"/>
  <c r="K55" i="166" s="1"/>
  <c r="AC53" i="166"/>
  <c r="AG55" i="166" s="1"/>
  <c r="P53" i="166"/>
  <c r="AC51" i="166"/>
  <c r="CB47" i="166"/>
  <c r="BP47" i="166"/>
  <c r="CD45" i="166"/>
  <c r="CB45" i="166"/>
  <c r="BO45" i="166"/>
  <c r="BO47" i="166" s="1"/>
  <c r="AO45" i="166"/>
  <c r="CB44" i="166"/>
  <c r="BO44" i="166"/>
  <c r="BT43" i="166" s="1"/>
  <c r="AO44" i="166"/>
  <c r="CE43" i="166"/>
  <c r="CG43" i="166" s="1"/>
  <c r="CD43" i="166"/>
  <c r="CC38" i="166" s="1"/>
  <c r="CC43" i="166"/>
  <c r="CB43" i="166"/>
  <c r="BX43" i="166" s="1"/>
  <c r="BR43" i="166"/>
  <c r="BQ43" i="166"/>
  <c r="BP43" i="166"/>
  <c r="BO43" i="166"/>
  <c r="BP38" i="166" s="1"/>
  <c r="AR43" i="166"/>
  <c r="AT43" i="166" s="1"/>
  <c r="AQ43" i="166"/>
  <c r="AP43" i="166"/>
  <c r="AP47" i="166" s="1"/>
  <c r="AO43" i="166"/>
  <c r="AK43" i="166" s="1"/>
  <c r="CC42" i="166"/>
  <c r="CB42" i="166"/>
  <c r="CA42" i="166"/>
  <c r="BZ42" i="166"/>
  <c r="BP42" i="166"/>
  <c r="BO42" i="166"/>
  <c r="BN42" i="166"/>
  <c r="BM42" i="166"/>
  <c r="BO38" i="166" s="1"/>
  <c r="AP42" i="166"/>
  <c r="AO47" i="166" s="1"/>
  <c r="AO42" i="166"/>
  <c r="AN42" i="166"/>
  <c r="AM42" i="166"/>
  <c r="AK42" i="166"/>
  <c r="CC41" i="166"/>
  <c r="BX42" i="166" s="1"/>
  <c r="BP41" i="166"/>
  <c r="BK42" i="166" s="1"/>
  <c r="AP41" i="166"/>
  <c r="CC40" i="166"/>
  <c r="CG42" i="166" s="1"/>
  <c r="BP40" i="166"/>
  <c r="AP40" i="166"/>
  <c r="AT42" i="166" s="1"/>
  <c r="CB38" i="166"/>
  <c r="AO38" i="166"/>
  <c r="CC34" i="166"/>
  <c r="CB34" i="166"/>
  <c r="CB32" i="166"/>
  <c r="AO32" i="166"/>
  <c r="CB31" i="166"/>
  <c r="AO31" i="166"/>
  <c r="AT30" i="166" s="1"/>
  <c r="CE30" i="166"/>
  <c r="CG30" i="166" s="1"/>
  <c r="CD30" i="166"/>
  <c r="CC30" i="166"/>
  <c r="CB30" i="166"/>
  <c r="BX30" i="166"/>
  <c r="AR30" i="166"/>
  <c r="AQ30" i="166"/>
  <c r="AP34" i="166" s="1"/>
  <c r="AP30" i="166"/>
  <c r="AO30" i="166"/>
  <c r="AK30" i="166"/>
  <c r="CC29" i="166"/>
  <c r="CB29" i="166"/>
  <c r="CA29" i="166"/>
  <c r="BZ29" i="166"/>
  <c r="BX29" i="166"/>
  <c r="AP29" i="166"/>
  <c r="AO29" i="166"/>
  <c r="AN29" i="166"/>
  <c r="AO34" i="166" s="1"/>
  <c r="AM29" i="166"/>
  <c r="AO25" i="166" s="1"/>
  <c r="AK29" i="166"/>
  <c r="CC28" i="166"/>
  <c r="AP28" i="166"/>
  <c r="CC27" i="166"/>
  <c r="CG29" i="166" s="1"/>
  <c r="AP27" i="166"/>
  <c r="AT29" i="166" s="1"/>
  <c r="CC25" i="166"/>
  <c r="CB25" i="166"/>
  <c r="CC21" i="166"/>
  <c r="CB19" i="166"/>
  <c r="CB18" i="166"/>
  <c r="CG17" i="166" s="1"/>
  <c r="CE17" i="166"/>
  <c r="CD17" i="166"/>
  <c r="CC17" i="166"/>
  <c r="CB17" i="166"/>
  <c r="CC12" i="166" s="1"/>
  <c r="BX17" i="166"/>
  <c r="CC16" i="166"/>
  <c r="CB16" i="166"/>
  <c r="CB12" i="166" s="1"/>
  <c r="CA16" i="166"/>
  <c r="CB21" i="166" s="1"/>
  <c r="BZ16" i="166"/>
  <c r="BX16" i="166"/>
  <c r="CC15" i="166"/>
  <c r="CC14" i="166"/>
  <c r="CG16" i="166" s="1"/>
  <c r="CB73" i="160"/>
  <c r="CB71" i="160"/>
  <c r="BO71" i="160"/>
  <c r="BK69" i="160" s="1"/>
  <c r="AO71" i="160"/>
  <c r="CB70" i="160"/>
  <c r="BO70" i="160"/>
  <c r="BT69" i="160" s="1"/>
  <c r="AO70" i="160"/>
  <c r="CE69" i="160"/>
  <c r="CC73" i="160" s="1"/>
  <c r="CD69" i="160"/>
  <c r="CC64" i="160" s="1"/>
  <c r="CC69" i="160"/>
  <c r="CB69" i="160"/>
  <c r="BX69" i="160" s="1"/>
  <c r="BR69" i="160"/>
  <c r="BQ69" i="160"/>
  <c r="BP69" i="160"/>
  <c r="BP73" i="160" s="1"/>
  <c r="BO69" i="160"/>
  <c r="BP64" i="160" s="1"/>
  <c r="AR69" i="160"/>
  <c r="AP73" i="160" s="1"/>
  <c r="AQ69" i="160"/>
  <c r="AP69" i="160"/>
  <c r="AO69" i="160"/>
  <c r="AK69" i="160" s="1"/>
  <c r="CC68" i="160"/>
  <c r="CB68" i="160"/>
  <c r="CA68" i="160"/>
  <c r="BZ68" i="160"/>
  <c r="BP68" i="160"/>
  <c r="BO68" i="160"/>
  <c r="BN68" i="160"/>
  <c r="BO73" i="160" s="1"/>
  <c r="BM68" i="160"/>
  <c r="BO64" i="160" s="1"/>
  <c r="AP68" i="160"/>
  <c r="AO68" i="160"/>
  <c r="AN68" i="160"/>
  <c r="AO73" i="160" s="1"/>
  <c r="AM68" i="160"/>
  <c r="AK68" i="160"/>
  <c r="CC67" i="160"/>
  <c r="BX68" i="160" s="1"/>
  <c r="BP67" i="160"/>
  <c r="BK68" i="160" s="1"/>
  <c r="AP67" i="160"/>
  <c r="CC66" i="160"/>
  <c r="CG68" i="160" s="1"/>
  <c r="BP66" i="160"/>
  <c r="AP66" i="160"/>
  <c r="AT68" i="160" s="1"/>
  <c r="CB64" i="160"/>
  <c r="AO64" i="160"/>
  <c r="AC60" i="160"/>
  <c r="AB60" i="160"/>
  <c r="AB58" i="160"/>
  <c r="O58" i="160"/>
  <c r="AB57" i="160"/>
  <c r="O57" i="160"/>
  <c r="T56" i="160" s="1"/>
  <c r="AE56" i="160"/>
  <c r="AG56" i="160" s="1"/>
  <c r="AD56" i="160"/>
  <c r="AC56" i="160"/>
  <c r="AB56" i="160"/>
  <c r="X56" i="160"/>
  <c r="R56" i="160"/>
  <c r="Q56" i="160"/>
  <c r="P60" i="160" s="1"/>
  <c r="P56" i="160"/>
  <c r="O56" i="160"/>
  <c r="K56" i="160"/>
  <c r="AC55" i="160"/>
  <c r="AB55" i="160"/>
  <c r="AA55" i="160"/>
  <c r="Z55" i="160"/>
  <c r="X55" i="160"/>
  <c r="P55" i="160"/>
  <c r="O55" i="160"/>
  <c r="N55" i="160"/>
  <c r="O60" i="160" s="1"/>
  <c r="M55" i="160"/>
  <c r="O51" i="160" s="1"/>
  <c r="K55" i="160"/>
  <c r="AC54" i="160"/>
  <c r="P54" i="160"/>
  <c r="AC53" i="160"/>
  <c r="AG55" i="160" s="1"/>
  <c r="P53" i="160"/>
  <c r="T55" i="160" s="1"/>
  <c r="AC51" i="160"/>
  <c r="AB51" i="160"/>
  <c r="CD45" i="160"/>
  <c r="CB45" i="160"/>
  <c r="BO45" i="160"/>
  <c r="BK43" i="160" s="1"/>
  <c r="AO45" i="160"/>
  <c r="CB44" i="160"/>
  <c r="CG43" i="160" s="1"/>
  <c r="BO44" i="160"/>
  <c r="AO44" i="160"/>
  <c r="AT43" i="160" s="1"/>
  <c r="CE43" i="160"/>
  <c r="CD43" i="160"/>
  <c r="CC47" i="160" s="1"/>
  <c r="CC43" i="160"/>
  <c r="CB43" i="160"/>
  <c r="BX43" i="160"/>
  <c r="BR43" i="160"/>
  <c r="BT43" i="160" s="1"/>
  <c r="BQ43" i="160"/>
  <c r="BP38" i="160" s="1"/>
  <c r="BP43" i="160"/>
  <c r="BP47" i="160" s="1"/>
  <c r="BO43" i="160"/>
  <c r="AR43" i="160"/>
  <c r="AQ43" i="160"/>
  <c r="AP38" i="160" s="1"/>
  <c r="AP43" i="160"/>
  <c r="AP47" i="160" s="1"/>
  <c r="AO43" i="160"/>
  <c r="CC42" i="160"/>
  <c r="CG42" i="160" s="1"/>
  <c r="CB42" i="160"/>
  <c r="CB38" i="160" s="1"/>
  <c r="CA42" i="160"/>
  <c r="CB47" i="160" s="1"/>
  <c r="BZ42" i="160"/>
  <c r="BX42" i="160"/>
  <c r="BP42" i="160"/>
  <c r="BO42" i="160"/>
  <c r="BO38" i="160" s="1"/>
  <c r="BN42" i="160"/>
  <c r="BM42" i="160"/>
  <c r="BK42" i="160"/>
  <c r="AP42" i="160"/>
  <c r="AO42" i="160"/>
  <c r="AO38" i="160" s="1"/>
  <c r="AN42" i="160"/>
  <c r="AO47" i="160" s="1"/>
  <c r="AM42" i="160"/>
  <c r="AK42" i="160"/>
  <c r="CC41" i="160"/>
  <c r="BP41" i="160"/>
  <c r="AP41" i="160"/>
  <c r="CC40" i="160"/>
  <c r="BP40" i="160"/>
  <c r="BT42" i="160" s="1"/>
  <c r="AP40" i="160"/>
  <c r="AT42" i="160" s="1"/>
  <c r="AP34" i="160"/>
  <c r="CB32" i="160"/>
  <c r="AO32" i="160"/>
  <c r="CB31" i="160"/>
  <c r="BX30" i="160" s="1"/>
  <c r="AO31" i="160"/>
  <c r="AT30" i="160" s="1"/>
  <c r="CG30" i="160"/>
  <c r="CE30" i="160"/>
  <c r="CD30" i="160"/>
  <c r="CC30" i="160"/>
  <c r="CC34" i="160" s="1"/>
  <c r="CB30" i="160"/>
  <c r="AR30" i="160"/>
  <c r="AQ30" i="160"/>
  <c r="AP30" i="160"/>
  <c r="AO30" i="160"/>
  <c r="AK30" i="160"/>
  <c r="CC29" i="160"/>
  <c r="CB29" i="160"/>
  <c r="CA29" i="160"/>
  <c r="CB34" i="160" s="1"/>
  <c r="BZ29" i="160"/>
  <c r="AP29" i="160"/>
  <c r="AO29" i="160"/>
  <c r="AN29" i="160"/>
  <c r="AO34" i="160" s="1"/>
  <c r="AM29" i="160"/>
  <c r="AO25" i="160" s="1"/>
  <c r="AK29" i="160"/>
  <c r="CC28" i="160"/>
  <c r="CG29" i="160" s="1"/>
  <c r="AP28" i="160"/>
  <c r="CC27" i="160"/>
  <c r="AP27" i="160"/>
  <c r="AT29" i="160" s="1"/>
  <c r="CC25" i="160"/>
  <c r="AP25" i="160"/>
  <c r="CB19" i="160"/>
  <c r="CB18" i="160"/>
  <c r="CG17" i="160"/>
  <c r="CE17" i="160"/>
  <c r="CD17" i="160"/>
  <c r="CC17" i="160"/>
  <c r="CC21" i="160" s="1"/>
  <c r="CB17" i="160"/>
  <c r="BX17" i="160" s="1"/>
  <c r="CC16" i="160"/>
  <c r="CB16" i="160"/>
  <c r="CA16" i="160"/>
  <c r="CB21" i="160" s="1"/>
  <c r="BZ16" i="160"/>
  <c r="CC15" i="160"/>
  <c r="BX16" i="160" s="1"/>
  <c r="CC14" i="160"/>
  <c r="CC12" i="160" s="1"/>
  <c r="CB12" i="160"/>
  <c r="CC73" i="163"/>
  <c r="BP73" i="163"/>
  <c r="AP73" i="163"/>
  <c r="AO73" i="163"/>
  <c r="CB71" i="163"/>
  <c r="BO71" i="163"/>
  <c r="AO71" i="163"/>
  <c r="CB70" i="163"/>
  <c r="BO70" i="163"/>
  <c r="BT69" i="163" s="1"/>
  <c r="AO70" i="163"/>
  <c r="CG69" i="163"/>
  <c r="CE69" i="163"/>
  <c r="CD69" i="163"/>
  <c r="CC64" i="163" s="1"/>
  <c r="CC69" i="163"/>
  <c r="CB69" i="163"/>
  <c r="BX69" i="163"/>
  <c r="BR69" i="163"/>
  <c r="BQ69" i="163"/>
  <c r="BP69" i="163"/>
  <c r="BO69" i="163"/>
  <c r="BP64" i="163" s="1"/>
  <c r="BK69" i="163"/>
  <c r="AT69" i="163"/>
  <c r="AR69" i="163"/>
  <c r="AQ69" i="163"/>
  <c r="AP69" i="163"/>
  <c r="AO69" i="163"/>
  <c r="AP64" i="163" s="1"/>
  <c r="AK69" i="163"/>
  <c r="CC68" i="163"/>
  <c r="CB68" i="163"/>
  <c r="CA68" i="163"/>
  <c r="CB73" i="163" s="1"/>
  <c r="BZ68" i="163"/>
  <c r="CB64" i="163" s="1"/>
  <c r="BP68" i="163"/>
  <c r="BO68" i="163"/>
  <c r="BN68" i="163"/>
  <c r="BO73" i="163" s="1"/>
  <c r="BM68" i="163"/>
  <c r="BO64" i="163" s="1"/>
  <c r="BK68" i="163"/>
  <c r="AP68" i="163"/>
  <c r="AO68" i="163"/>
  <c r="AN68" i="163"/>
  <c r="AM68" i="163"/>
  <c r="AK68" i="163"/>
  <c r="CC67" i="163"/>
  <c r="BX68" i="163" s="1"/>
  <c r="BP67" i="163"/>
  <c r="AP67" i="163"/>
  <c r="CC66" i="163"/>
  <c r="CG68" i="163" s="1"/>
  <c r="BP66" i="163"/>
  <c r="BT68" i="163" s="1"/>
  <c r="AP66" i="163"/>
  <c r="AT68" i="163" s="1"/>
  <c r="AO64" i="163"/>
  <c r="AB58" i="163"/>
  <c r="O58" i="163"/>
  <c r="AB57" i="163"/>
  <c r="AG56" i="163" s="1"/>
  <c r="O57" i="163"/>
  <c r="AE56" i="163"/>
  <c r="AD56" i="163"/>
  <c r="AC56" i="163"/>
  <c r="AC60" i="163" s="1"/>
  <c r="AB56" i="163"/>
  <c r="X56" i="163" s="1"/>
  <c r="R56" i="163"/>
  <c r="T56" i="163" s="1"/>
  <c r="Q56" i="163"/>
  <c r="P51" i="163" s="1"/>
  <c r="P56" i="163"/>
  <c r="P60" i="163" s="1"/>
  <c r="O56" i="163"/>
  <c r="K56" i="163" s="1"/>
  <c r="AC55" i="163"/>
  <c r="AB55" i="163"/>
  <c r="AA55" i="163"/>
  <c r="AB60" i="163" s="1"/>
  <c r="Z55" i="163"/>
  <c r="AB51" i="163" s="1"/>
  <c r="P55" i="163"/>
  <c r="O55" i="163"/>
  <c r="N55" i="163"/>
  <c r="O60" i="163" s="1"/>
  <c r="M55" i="163"/>
  <c r="K55" i="163" s="1"/>
  <c r="AC54" i="163"/>
  <c r="X55" i="163" s="1"/>
  <c r="P54" i="163"/>
  <c r="AC53" i="163"/>
  <c r="AG55" i="163" s="1"/>
  <c r="P53" i="163"/>
  <c r="T55" i="163" s="1"/>
  <c r="AC51" i="163"/>
  <c r="CB47" i="163"/>
  <c r="CD45" i="163"/>
  <c r="CD43" i="163" s="1"/>
  <c r="CB45" i="163"/>
  <c r="BO45" i="163"/>
  <c r="AO45" i="163"/>
  <c r="CB44" i="163"/>
  <c r="BX43" i="163" s="1"/>
  <c r="BO44" i="163"/>
  <c r="AO44" i="163"/>
  <c r="AK43" i="163" s="1"/>
  <c r="CG43" i="163"/>
  <c r="CE43" i="163"/>
  <c r="CC43" i="163"/>
  <c r="CB43" i="163"/>
  <c r="BT43" i="163"/>
  <c r="BR43" i="163"/>
  <c r="BQ43" i="163"/>
  <c r="BP43" i="163"/>
  <c r="BP47" i="163" s="1"/>
  <c r="BO43" i="163"/>
  <c r="BP38" i="163" s="1"/>
  <c r="BK43" i="163"/>
  <c r="AT43" i="163"/>
  <c r="AR43" i="163"/>
  <c r="AQ43" i="163"/>
  <c r="AP43" i="163"/>
  <c r="AP47" i="163" s="1"/>
  <c r="AO43" i="163"/>
  <c r="CC42" i="163"/>
  <c r="CB42" i="163"/>
  <c r="CA42" i="163"/>
  <c r="BZ42" i="163"/>
  <c r="BT42" i="163"/>
  <c r="BP42" i="163"/>
  <c r="BO42" i="163"/>
  <c r="BN42" i="163"/>
  <c r="BO47" i="163" s="1"/>
  <c r="BM42" i="163"/>
  <c r="BK42" i="163"/>
  <c r="AT42" i="163"/>
  <c r="AP42" i="163"/>
  <c r="AO42" i="163"/>
  <c r="AN42" i="163"/>
  <c r="AO47" i="163" s="1"/>
  <c r="AM42" i="163"/>
  <c r="AK42" i="163"/>
  <c r="CC41" i="163"/>
  <c r="BX42" i="163" s="1"/>
  <c r="BP41" i="163"/>
  <c r="AP41" i="163"/>
  <c r="CC40" i="163"/>
  <c r="BP40" i="163"/>
  <c r="AP40" i="163"/>
  <c r="CB38" i="163"/>
  <c r="BO38" i="163"/>
  <c r="AP38" i="163"/>
  <c r="AO38" i="163"/>
  <c r="CC34" i="163"/>
  <c r="CB32" i="163"/>
  <c r="AO32" i="163"/>
  <c r="CB31" i="163"/>
  <c r="CG30" i="163" s="1"/>
  <c r="AO31" i="163"/>
  <c r="AT30" i="163" s="1"/>
  <c r="CE30" i="163"/>
  <c r="CD30" i="163"/>
  <c r="CC30" i="163"/>
  <c r="CB30" i="163"/>
  <c r="BX30" i="163" s="1"/>
  <c r="AR30" i="163"/>
  <c r="AQ30" i="163"/>
  <c r="AP30" i="163"/>
  <c r="AP34" i="163" s="1"/>
  <c r="AO30" i="163"/>
  <c r="AK30" i="163" s="1"/>
  <c r="CC29" i="163"/>
  <c r="CB29" i="163"/>
  <c r="CA29" i="163"/>
  <c r="CB34" i="163" s="1"/>
  <c r="BZ29" i="163"/>
  <c r="BX29" i="163" s="1"/>
  <c r="AP29" i="163"/>
  <c r="AO29" i="163"/>
  <c r="AN29" i="163"/>
  <c r="AO34" i="163" s="1"/>
  <c r="AM29" i="163"/>
  <c r="AK29" i="163" s="1"/>
  <c r="CC28" i="163"/>
  <c r="AP28" i="163"/>
  <c r="CC27" i="163"/>
  <c r="CG29" i="163" s="1"/>
  <c r="AP27" i="163"/>
  <c r="AT29" i="163" s="1"/>
  <c r="CC25" i="163"/>
  <c r="CB19" i="163"/>
  <c r="CB18" i="163"/>
  <c r="CG17" i="163" s="1"/>
  <c r="CE17" i="163"/>
  <c r="CD17" i="163"/>
  <c r="CC17" i="163"/>
  <c r="CC21" i="163" s="1"/>
  <c r="CB17" i="163"/>
  <c r="CC12" i="163" s="1"/>
  <c r="CC16" i="163"/>
  <c r="CB16" i="163"/>
  <c r="CA16" i="163"/>
  <c r="CB21" i="163" s="1"/>
  <c r="BZ16" i="163"/>
  <c r="BX16" i="163" s="1"/>
  <c r="CC15" i="163"/>
  <c r="CC14" i="163"/>
  <c r="CG16" i="163" s="1"/>
  <c r="CB12" i="163"/>
  <c r="CC73" i="164"/>
  <c r="CB71" i="164"/>
  <c r="BX69" i="164" s="1"/>
  <c r="BO71" i="164"/>
  <c r="AO71" i="164"/>
  <c r="CB70" i="164"/>
  <c r="BO70" i="164"/>
  <c r="AO70" i="164"/>
  <c r="AK69" i="164" s="1"/>
  <c r="CG69" i="164"/>
  <c r="CE69" i="164"/>
  <c r="CD69" i="164"/>
  <c r="CC69" i="164"/>
  <c r="CB69" i="164"/>
  <c r="BT69" i="164"/>
  <c r="BR69" i="164"/>
  <c r="BQ69" i="164"/>
  <c r="BP69" i="164"/>
  <c r="BP73" i="164" s="1"/>
  <c r="BO69" i="164"/>
  <c r="BP64" i="164" s="1"/>
  <c r="BK69" i="164"/>
  <c r="AT69" i="164"/>
  <c r="AR69" i="164"/>
  <c r="AQ69" i="164"/>
  <c r="AP69" i="164"/>
  <c r="AP73" i="164" s="1"/>
  <c r="AO69" i="164"/>
  <c r="CC68" i="164"/>
  <c r="CB68" i="164"/>
  <c r="CA68" i="164"/>
  <c r="CB73" i="164" s="1"/>
  <c r="BZ68" i="164"/>
  <c r="BT68" i="164"/>
  <c r="BP68" i="164"/>
  <c r="BO68" i="164"/>
  <c r="BN68" i="164"/>
  <c r="BO73" i="164" s="1"/>
  <c r="BM68" i="164"/>
  <c r="BK68" i="164"/>
  <c r="AT68" i="164"/>
  <c r="AP68" i="164"/>
  <c r="AO68" i="164"/>
  <c r="AN68" i="164"/>
  <c r="AO73" i="164" s="1"/>
  <c r="AM68" i="164"/>
  <c r="AK68" i="164"/>
  <c r="CC67" i="164"/>
  <c r="BX68" i="164" s="1"/>
  <c r="BP67" i="164"/>
  <c r="AP67" i="164"/>
  <c r="CC66" i="164"/>
  <c r="BP66" i="164"/>
  <c r="AP66" i="164"/>
  <c r="CC64" i="164"/>
  <c r="CB64" i="164"/>
  <c r="BO64" i="164"/>
  <c r="AP64" i="164"/>
  <c r="AO64" i="164"/>
  <c r="AC60" i="164"/>
  <c r="AB58" i="164"/>
  <c r="O58" i="164"/>
  <c r="AB57" i="164"/>
  <c r="AG56" i="164" s="1"/>
  <c r="O57" i="164"/>
  <c r="T56" i="164" s="1"/>
  <c r="AE56" i="164"/>
  <c r="AD56" i="164"/>
  <c r="AC56" i="164"/>
  <c r="AB56" i="164"/>
  <c r="X56" i="164" s="1"/>
  <c r="R56" i="164"/>
  <c r="Q56" i="164"/>
  <c r="P56" i="164"/>
  <c r="P60" i="164" s="1"/>
  <c r="O56" i="164"/>
  <c r="K56" i="164" s="1"/>
  <c r="AC55" i="164"/>
  <c r="AB55" i="164"/>
  <c r="AA55" i="164"/>
  <c r="AB60" i="164" s="1"/>
  <c r="Z55" i="164"/>
  <c r="X55" i="164" s="1"/>
  <c r="P55" i="164"/>
  <c r="O55" i="164"/>
  <c r="N55" i="164"/>
  <c r="O60" i="164" s="1"/>
  <c r="M55" i="164"/>
  <c r="K55" i="164" s="1"/>
  <c r="AC54" i="164"/>
  <c r="P54" i="164"/>
  <c r="AC53" i="164"/>
  <c r="AG55" i="164" s="1"/>
  <c r="P53" i="164"/>
  <c r="T55" i="164" s="1"/>
  <c r="AC51" i="164"/>
  <c r="CD45" i="164"/>
  <c r="CB45" i="164"/>
  <c r="BX43" i="164" s="1"/>
  <c r="BO45" i="164"/>
  <c r="BO47" i="164" s="1"/>
  <c r="AO45" i="164"/>
  <c r="CB44" i="164"/>
  <c r="BO44" i="164"/>
  <c r="AO44" i="164"/>
  <c r="CE43" i="164"/>
  <c r="CG43" i="164" s="1"/>
  <c r="CD43" i="164"/>
  <c r="CC43" i="164"/>
  <c r="CC47" i="164" s="1"/>
  <c r="CB43" i="164"/>
  <c r="BR43" i="164"/>
  <c r="BT43" i="164" s="1"/>
  <c r="BQ43" i="164"/>
  <c r="BP43" i="164"/>
  <c r="BO43" i="164"/>
  <c r="BK43" i="164" s="1"/>
  <c r="AR43" i="164"/>
  <c r="AT43" i="164" s="1"/>
  <c r="AQ43" i="164"/>
  <c r="AP38" i="164" s="1"/>
  <c r="AP43" i="164"/>
  <c r="AP47" i="164" s="1"/>
  <c r="AO43" i="164"/>
  <c r="AK43" i="164"/>
  <c r="CC42" i="164"/>
  <c r="CG42" i="164" s="1"/>
  <c r="CB42" i="164"/>
  <c r="CA42" i="164"/>
  <c r="BZ42" i="164"/>
  <c r="BP42" i="164"/>
  <c r="BO42" i="164"/>
  <c r="BN42" i="164"/>
  <c r="BM42" i="164"/>
  <c r="BO38" i="164" s="1"/>
  <c r="AP42" i="164"/>
  <c r="AO47" i="164" s="1"/>
  <c r="AO42" i="164"/>
  <c r="AN42" i="164"/>
  <c r="AM42" i="164"/>
  <c r="AO38" i="164" s="1"/>
  <c r="CC41" i="164"/>
  <c r="BX42" i="164" s="1"/>
  <c r="BP41" i="164"/>
  <c r="BK42" i="164" s="1"/>
  <c r="AP41" i="164"/>
  <c r="AK42" i="164" s="1"/>
  <c r="CC40" i="164"/>
  <c r="BP40" i="164"/>
  <c r="BP38" i="164" s="1"/>
  <c r="AP40" i="164"/>
  <c r="CC38" i="164"/>
  <c r="CB38" i="164"/>
  <c r="CC34" i="164"/>
  <c r="CB34" i="164"/>
  <c r="AP34" i="164"/>
  <c r="CB32" i="164"/>
  <c r="AO32" i="164"/>
  <c r="CB31" i="164"/>
  <c r="CG30" i="164" s="1"/>
  <c r="AO31" i="164"/>
  <c r="AT30" i="164" s="1"/>
  <c r="CE30" i="164"/>
  <c r="CD30" i="164"/>
  <c r="CC30" i="164"/>
  <c r="CB30" i="164"/>
  <c r="AR30" i="164"/>
  <c r="AQ30" i="164"/>
  <c r="AP30" i="164"/>
  <c r="AO30" i="164"/>
  <c r="AP25" i="164" s="1"/>
  <c r="AK30" i="164"/>
  <c r="CC29" i="164"/>
  <c r="CB29" i="164"/>
  <c r="CA29" i="164"/>
  <c r="BZ29" i="164"/>
  <c r="BX29" i="164"/>
  <c r="AT29" i="164"/>
  <c r="AP29" i="164"/>
  <c r="AO29" i="164"/>
  <c r="AN29" i="164"/>
  <c r="AO34" i="164" s="1"/>
  <c r="AM29" i="164"/>
  <c r="AO25" i="164" s="1"/>
  <c r="AK29" i="164"/>
  <c r="CC28" i="164"/>
  <c r="CG29" i="164" s="1"/>
  <c r="AP28" i="164"/>
  <c r="CC27" i="164"/>
  <c r="AP27" i="164"/>
  <c r="CC25" i="164"/>
  <c r="CB25" i="164"/>
  <c r="CC21" i="164"/>
  <c r="CB19" i="164"/>
  <c r="CB18" i="164"/>
  <c r="CG17" i="164" s="1"/>
  <c r="CE17" i="164"/>
  <c r="CD17" i="164"/>
  <c r="CC17" i="164"/>
  <c r="CB17" i="164"/>
  <c r="CC12" i="164" s="1"/>
  <c r="CG16" i="164"/>
  <c r="CC16" i="164"/>
  <c r="CB16" i="164"/>
  <c r="CA16" i="164"/>
  <c r="CB21" i="164" s="1"/>
  <c r="BZ16" i="164"/>
  <c r="CB12" i="164" s="1"/>
  <c r="BX16" i="164"/>
  <c r="CC15" i="164"/>
  <c r="CC14" i="164"/>
  <c r="CB71" i="159"/>
  <c r="BX69" i="159" s="1"/>
  <c r="BO71" i="159"/>
  <c r="AO71" i="159"/>
  <c r="CB70" i="159"/>
  <c r="BO70" i="159"/>
  <c r="AO70" i="159"/>
  <c r="CE69" i="159"/>
  <c r="CG69" i="159" s="1"/>
  <c r="CD69" i="159"/>
  <c r="CC73" i="159" s="1"/>
  <c r="CC69" i="159"/>
  <c r="CB69" i="159"/>
  <c r="BR69" i="159"/>
  <c r="BP73" i="159" s="1"/>
  <c r="BQ69" i="159"/>
  <c r="BP69" i="159"/>
  <c r="BO69" i="159"/>
  <c r="BK69" i="159" s="1"/>
  <c r="AR69" i="159"/>
  <c r="AT69" i="159" s="1"/>
  <c r="AQ69" i="159"/>
  <c r="AP73" i="159" s="1"/>
  <c r="AP69" i="159"/>
  <c r="AO69" i="159"/>
  <c r="AK69" i="159"/>
  <c r="CC68" i="159"/>
  <c r="CG68" i="159" s="1"/>
  <c r="CB68" i="159"/>
  <c r="CA68" i="159"/>
  <c r="BZ68" i="159"/>
  <c r="BP68" i="159"/>
  <c r="BO68" i="159"/>
  <c r="BN68" i="159"/>
  <c r="BO73" i="159" s="1"/>
  <c r="BM68" i="159"/>
  <c r="BO64" i="159" s="1"/>
  <c r="AP68" i="159"/>
  <c r="AO73" i="159" s="1"/>
  <c r="AO68" i="159"/>
  <c r="AN68" i="159"/>
  <c r="AM68" i="159"/>
  <c r="AO64" i="159" s="1"/>
  <c r="CC67" i="159"/>
  <c r="BX68" i="159" s="1"/>
  <c r="BP67" i="159"/>
  <c r="BK68" i="159" s="1"/>
  <c r="AP67" i="159"/>
  <c r="AK68" i="159" s="1"/>
  <c r="CC66" i="159"/>
  <c r="BP66" i="159"/>
  <c r="BP64" i="159" s="1"/>
  <c r="AP66" i="159"/>
  <c r="CC64" i="159"/>
  <c r="CB64" i="159"/>
  <c r="AC60" i="159"/>
  <c r="AB60" i="159"/>
  <c r="P60" i="159"/>
  <c r="AB58" i="159"/>
  <c r="O58" i="159"/>
  <c r="AB57" i="159"/>
  <c r="AG56" i="159" s="1"/>
  <c r="O57" i="159"/>
  <c r="T56" i="159" s="1"/>
  <c r="AE56" i="159"/>
  <c r="AD56" i="159"/>
  <c r="AC56" i="159"/>
  <c r="AB56" i="159"/>
  <c r="R56" i="159"/>
  <c r="Q56" i="159"/>
  <c r="P56" i="159"/>
  <c r="O56" i="159"/>
  <c r="P51" i="159" s="1"/>
  <c r="K56" i="159"/>
  <c r="AC55" i="159"/>
  <c r="AB55" i="159"/>
  <c r="AA55" i="159"/>
  <c r="Z55" i="159"/>
  <c r="X55" i="159"/>
  <c r="T55" i="159"/>
  <c r="P55" i="159"/>
  <c r="O55" i="159"/>
  <c r="N55" i="159"/>
  <c r="O60" i="159" s="1"/>
  <c r="M55" i="159"/>
  <c r="O51" i="159" s="1"/>
  <c r="K55" i="159"/>
  <c r="AC54" i="159"/>
  <c r="AG55" i="159" s="1"/>
  <c r="P54" i="159"/>
  <c r="AC53" i="159"/>
  <c r="P53" i="159"/>
  <c r="AC51" i="159"/>
  <c r="AB51" i="159"/>
  <c r="BP47" i="159"/>
  <c r="BO47" i="159"/>
  <c r="CD45" i="159"/>
  <c r="CB45" i="159"/>
  <c r="BO45" i="159"/>
  <c r="AO45" i="159"/>
  <c r="CB44" i="159"/>
  <c r="CG43" i="159" s="1"/>
  <c r="BO44" i="159"/>
  <c r="AO44" i="159"/>
  <c r="AK43" i="159" s="1"/>
  <c r="CE43" i="159"/>
  <c r="CD43" i="159"/>
  <c r="CC47" i="159" s="1"/>
  <c r="CC43" i="159"/>
  <c r="CB43" i="159"/>
  <c r="BR43" i="159"/>
  <c r="BT43" i="159" s="1"/>
  <c r="BQ43" i="159"/>
  <c r="BP43" i="159"/>
  <c r="BO43" i="159"/>
  <c r="BK43" i="159"/>
  <c r="AR43" i="159"/>
  <c r="AT43" i="159" s="1"/>
  <c r="AQ43" i="159"/>
  <c r="AP38" i="159" s="1"/>
  <c r="AP43" i="159"/>
  <c r="AP47" i="159" s="1"/>
  <c r="AO43" i="159"/>
  <c r="CC42" i="159"/>
  <c r="CB42" i="159"/>
  <c r="CA42" i="159"/>
  <c r="CB47" i="159" s="1"/>
  <c r="BZ42" i="159"/>
  <c r="BP42" i="159"/>
  <c r="BO42" i="159"/>
  <c r="BO38" i="159" s="1"/>
  <c r="BN42" i="159"/>
  <c r="BM42" i="159"/>
  <c r="AP42" i="159"/>
  <c r="AO42" i="159"/>
  <c r="AN42" i="159"/>
  <c r="AO38" i="159" s="1"/>
  <c r="AM42" i="159"/>
  <c r="CC41" i="159"/>
  <c r="BX42" i="159" s="1"/>
  <c r="BP41" i="159"/>
  <c r="BT42" i="159" s="1"/>
  <c r="AP41" i="159"/>
  <c r="AK42" i="159" s="1"/>
  <c r="CC40" i="159"/>
  <c r="CG42" i="159" s="1"/>
  <c r="BP40" i="159"/>
  <c r="AP40" i="159"/>
  <c r="AT42" i="159" s="1"/>
  <c r="BP38" i="159"/>
  <c r="CB34" i="159"/>
  <c r="AP34" i="159"/>
  <c r="CB32" i="159"/>
  <c r="AO32" i="159"/>
  <c r="CB31" i="159"/>
  <c r="AO31" i="159"/>
  <c r="CE30" i="159"/>
  <c r="CC34" i="159" s="1"/>
  <c r="CD30" i="159"/>
  <c r="CC30" i="159"/>
  <c r="CB30" i="159"/>
  <c r="BX30" i="159"/>
  <c r="AT30" i="159"/>
  <c r="AR30" i="159"/>
  <c r="AQ30" i="159"/>
  <c r="AP30" i="159"/>
  <c r="AO30" i="159"/>
  <c r="AK30" i="159"/>
  <c r="CC29" i="159"/>
  <c r="CB29" i="159"/>
  <c r="CA29" i="159"/>
  <c r="BZ29" i="159"/>
  <c r="BX29" i="159"/>
  <c r="AT29" i="159"/>
  <c r="AP29" i="159"/>
  <c r="AO34" i="159" s="1"/>
  <c r="AO29" i="159"/>
  <c r="AN29" i="159"/>
  <c r="AM29" i="159"/>
  <c r="CC28" i="159"/>
  <c r="CG29" i="159" s="1"/>
  <c r="AP28" i="159"/>
  <c r="AK29" i="159" s="1"/>
  <c r="CC27" i="159"/>
  <c r="AP27" i="159"/>
  <c r="CC25" i="159"/>
  <c r="CB25" i="159"/>
  <c r="AP25" i="159"/>
  <c r="AO25" i="159"/>
  <c r="CB19" i="159"/>
  <c r="CB18" i="159"/>
  <c r="CE17" i="159"/>
  <c r="CG17" i="159" s="1"/>
  <c r="CD17" i="159"/>
  <c r="CC17" i="159"/>
  <c r="CC21" i="159" s="1"/>
  <c r="CB17" i="159"/>
  <c r="CC12" i="159" s="1"/>
  <c r="BX17" i="159"/>
  <c r="CG16" i="159"/>
  <c r="CC16" i="159"/>
  <c r="CB16" i="159"/>
  <c r="CA16" i="159"/>
  <c r="CB21" i="159" s="1"/>
  <c r="BZ16" i="159"/>
  <c r="CC15" i="159"/>
  <c r="BX16" i="159" s="1"/>
  <c r="CC14" i="159"/>
  <c r="CB12" i="159"/>
  <c r="O58" i="162"/>
  <c r="O57" i="162"/>
  <c r="R56" i="162"/>
  <c r="Q56" i="162"/>
  <c r="P56" i="162"/>
  <c r="O56" i="162"/>
  <c r="P55" i="162"/>
  <c r="O55" i="162"/>
  <c r="N55" i="162"/>
  <c r="M55" i="162"/>
  <c r="P54" i="162"/>
  <c r="K55" i="162" s="1"/>
  <c r="P53" i="162"/>
  <c r="T55" i="162" s="1"/>
  <c r="AB58" i="162"/>
  <c r="AB57" i="162"/>
  <c r="AE56" i="162"/>
  <c r="AD56" i="162"/>
  <c r="AC56" i="162"/>
  <c r="AB56" i="162"/>
  <c r="AC55" i="162"/>
  <c r="AB55" i="162"/>
  <c r="AA55" i="162"/>
  <c r="Z55" i="162"/>
  <c r="AC54" i="162"/>
  <c r="AC53" i="162"/>
  <c r="AG55" i="162" s="1"/>
  <c r="AO32" i="162"/>
  <c r="AO31" i="162"/>
  <c r="AR30" i="162"/>
  <c r="AQ30" i="162"/>
  <c r="AP30" i="162"/>
  <c r="AO30" i="162"/>
  <c r="AP29" i="162"/>
  <c r="AO29" i="162"/>
  <c r="AN29" i="162"/>
  <c r="AM29" i="162"/>
  <c r="AP28" i="162"/>
  <c r="AK29" i="162" s="1"/>
  <c r="AP27" i="162"/>
  <c r="AP25" i="162" s="1"/>
  <c r="AO45" i="162"/>
  <c r="AO44" i="162"/>
  <c r="AR43" i="162"/>
  <c r="AQ43" i="162"/>
  <c r="AP43" i="162"/>
  <c r="AO43" i="162"/>
  <c r="AP42" i="162"/>
  <c r="AO42" i="162"/>
  <c r="AN42" i="162"/>
  <c r="AM42" i="162"/>
  <c r="AP41" i="162"/>
  <c r="AK42" i="162" s="1"/>
  <c r="AP40" i="162"/>
  <c r="AP38" i="162" s="1"/>
  <c r="AO71" i="162"/>
  <c r="AO70" i="162"/>
  <c r="AR69" i="162"/>
  <c r="AQ69" i="162"/>
  <c r="AP69" i="162"/>
  <c r="AO69" i="162"/>
  <c r="AP68" i="162"/>
  <c r="AO68" i="162"/>
  <c r="AN68" i="162"/>
  <c r="AM68" i="162"/>
  <c r="AP67" i="162"/>
  <c r="AK68" i="162" s="1"/>
  <c r="AP66" i="162"/>
  <c r="AT68" i="162" s="1"/>
  <c r="BO71" i="162"/>
  <c r="BO70" i="162"/>
  <c r="BR69" i="162"/>
  <c r="BT69" i="162" s="1"/>
  <c r="BQ69" i="162"/>
  <c r="BP69" i="162"/>
  <c r="BO69" i="162"/>
  <c r="BP68" i="162"/>
  <c r="BO68" i="162"/>
  <c r="BN68" i="162"/>
  <c r="BM68" i="162"/>
  <c r="BP67" i="162"/>
  <c r="BP66" i="162"/>
  <c r="BT68" i="162" s="1"/>
  <c r="BO45" i="162"/>
  <c r="BO44" i="162"/>
  <c r="BR43" i="162"/>
  <c r="BP47" i="162" s="1"/>
  <c r="BQ43" i="162"/>
  <c r="BP43" i="162"/>
  <c r="BO43" i="162"/>
  <c r="BP42" i="162"/>
  <c r="BO42" i="162"/>
  <c r="BN42" i="162"/>
  <c r="BM42" i="162"/>
  <c r="BP41" i="162"/>
  <c r="BK42" i="162" s="1"/>
  <c r="BP40" i="162"/>
  <c r="CB71" i="162"/>
  <c r="CB70" i="162"/>
  <c r="CE69" i="162"/>
  <c r="CD69" i="162"/>
  <c r="CC69" i="162"/>
  <c r="CB69" i="162"/>
  <c r="CC68" i="162"/>
  <c r="CB68" i="162"/>
  <c r="CA68" i="162"/>
  <c r="BZ68" i="162"/>
  <c r="CC67" i="162"/>
  <c r="BX68" i="162" s="1"/>
  <c r="CC66" i="162"/>
  <c r="CB45" i="162"/>
  <c r="CB44" i="162"/>
  <c r="CE43" i="162"/>
  <c r="CD43" i="162"/>
  <c r="CC43" i="162"/>
  <c r="CB43" i="162"/>
  <c r="CC42" i="162"/>
  <c r="CB42" i="162"/>
  <c r="CA42" i="162"/>
  <c r="BZ42" i="162"/>
  <c r="CC41" i="162"/>
  <c r="CC40" i="162"/>
  <c r="CG42" i="162" s="1"/>
  <c r="CB32" i="162"/>
  <c r="CB31" i="162"/>
  <c r="CE30" i="162"/>
  <c r="CD30" i="162"/>
  <c r="CC30" i="162"/>
  <c r="CB30" i="162"/>
  <c r="CC29" i="162"/>
  <c r="CB29" i="162"/>
  <c r="CG30" i="162" s="1"/>
  <c r="BZ29" i="162"/>
  <c r="CC28" i="162"/>
  <c r="CC27" i="162"/>
  <c r="CG29" i="162" s="1"/>
  <c r="CE17" i="162"/>
  <c r="CD17" i="162"/>
  <c r="CC17" i="162"/>
  <c r="CC16" i="162"/>
  <c r="CC15" i="162"/>
  <c r="CC14" i="162"/>
  <c r="CB19" i="162"/>
  <c r="CB18" i="162"/>
  <c r="CB17" i="162"/>
  <c r="CB16" i="162"/>
  <c r="CA16" i="162"/>
  <c r="BZ16" i="162"/>
  <c r="P60" i="162"/>
  <c r="O60" i="162"/>
  <c r="AG56" i="162"/>
  <c r="AC60" i="162"/>
  <c r="AK30" i="162"/>
  <c r="AP34" i="162"/>
  <c r="AO34" i="162"/>
  <c r="AT43" i="162"/>
  <c r="AP47" i="162"/>
  <c r="AO47" i="162"/>
  <c r="AK69" i="162"/>
  <c r="AP73" i="162"/>
  <c r="AO73" i="162"/>
  <c r="BK69" i="162"/>
  <c r="BO64" i="162"/>
  <c r="BK43" i="162"/>
  <c r="BO38" i="162"/>
  <c r="BP38" i="162"/>
  <c r="CC73" i="162"/>
  <c r="BX69" i="162"/>
  <c r="CC47" i="162"/>
  <c r="BX30" i="162"/>
  <c r="AT69" i="162"/>
  <c r="X56" i="162"/>
  <c r="T56" i="162"/>
  <c r="AB60" i="162"/>
  <c r="X55" i="162"/>
  <c r="CB47" i="162"/>
  <c r="CA27" i="158"/>
  <c r="CC19" i="158"/>
  <c r="CC18" i="161"/>
  <c r="CC17" i="161" s="1"/>
  <c r="BZ18" i="161"/>
  <c r="CB18" i="161" s="1"/>
  <c r="BY18" i="161"/>
  <c r="CB40" i="161"/>
  <c r="CB42" i="161" s="1"/>
  <c r="CE15" i="161"/>
  <c r="CC15" i="161" s="1"/>
  <c r="CE40" i="161"/>
  <c r="CD32" i="161" s="1"/>
  <c r="CD30" i="161" s="1"/>
  <c r="CC25" i="161" s="1"/>
  <c r="CF15" i="161"/>
  <c r="BY18" i="158"/>
  <c r="BZ18" i="158"/>
  <c r="CB40" i="158"/>
  <c r="CF15" i="158"/>
  <c r="CD15" i="158" s="1"/>
  <c r="CE40" i="158"/>
  <c r="BP73" i="161"/>
  <c r="AP73" i="161"/>
  <c r="CB71" i="161"/>
  <c r="BO71" i="161"/>
  <c r="AO71" i="161"/>
  <c r="CB70" i="161"/>
  <c r="BO70" i="161"/>
  <c r="BT69" i="161" s="1"/>
  <c r="AO70" i="161"/>
  <c r="AT69" i="161" s="1"/>
  <c r="CE69" i="161"/>
  <c r="CD69" i="161"/>
  <c r="CC69" i="161"/>
  <c r="CB69" i="161"/>
  <c r="BX69" i="161" s="1"/>
  <c r="BR69" i="161"/>
  <c r="BQ69" i="161"/>
  <c r="BP69" i="161"/>
  <c r="BO69" i="161"/>
  <c r="BP64" i="161" s="1"/>
  <c r="BK69" i="161"/>
  <c r="AR69" i="161"/>
  <c r="AQ69" i="161"/>
  <c r="AP64" i="161" s="1"/>
  <c r="AP69" i="161"/>
  <c r="AO69" i="161"/>
  <c r="AK69" i="161" s="1"/>
  <c r="CC68" i="161"/>
  <c r="CB68" i="161"/>
  <c r="CA68" i="161"/>
  <c r="CB73" i="161" s="1"/>
  <c r="BZ68" i="161"/>
  <c r="BP68" i="161"/>
  <c r="BO68" i="161"/>
  <c r="BN68" i="161"/>
  <c r="BO73" i="161" s="1"/>
  <c r="BM68" i="161"/>
  <c r="BO64" i="161" s="1"/>
  <c r="AP68" i="161"/>
  <c r="AO68" i="161"/>
  <c r="AN68" i="161"/>
  <c r="AO73" i="161" s="1"/>
  <c r="AM68" i="161"/>
  <c r="CC67" i="161"/>
  <c r="BP67" i="161"/>
  <c r="BK68" i="161" s="1"/>
  <c r="AP67" i="161"/>
  <c r="AK68" i="161" s="1"/>
  <c r="CC66" i="161"/>
  <c r="BP66" i="161"/>
  <c r="BT68" i="161" s="1"/>
  <c r="AP66" i="161"/>
  <c r="AT68" i="161" s="1"/>
  <c r="AO64" i="161"/>
  <c r="AB58" i="161"/>
  <c r="X56" i="161" s="1"/>
  <c r="O58" i="161"/>
  <c r="AB57" i="161"/>
  <c r="O57" i="161"/>
  <c r="AE56" i="161"/>
  <c r="AG56" i="161" s="1"/>
  <c r="AD56" i="161"/>
  <c r="AC51" i="161" s="1"/>
  <c r="AC56" i="161"/>
  <c r="AC60" i="161" s="1"/>
  <c r="AB56" i="161"/>
  <c r="R56" i="161"/>
  <c r="T56" i="161" s="1"/>
  <c r="Q56" i="161"/>
  <c r="P60" i="161" s="1"/>
  <c r="P56" i="161"/>
  <c r="O56" i="161"/>
  <c r="K56" i="161"/>
  <c r="AC55" i="161"/>
  <c r="AB55" i="161"/>
  <c r="AA55" i="161"/>
  <c r="AB60" i="161" s="1"/>
  <c r="Z55" i="161"/>
  <c r="P55" i="161"/>
  <c r="T55" i="161" s="1"/>
  <c r="O55" i="161"/>
  <c r="O51" i="161" s="1"/>
  <c r="N55" i="161"/>
  <c r="M55" i="161"/>
  <c r="AC54" i="161"/>
  <c r="P54" i="161"/>
  <c r="K55" i="161" s="1"/>
  <c r="AC53" i="161"/>
  <c r="AG55" i="161" s="1"/>
  <c r="P53" i="161"/>
  <c r="CB45" i="161"/>
  <c r="BO45" i="161"/>
  <c r="AO45" i="161"/>
  <c r="CB44" i="161"/>
  <c r="BO44" i="161"/>
  <c r="BT43" i="161" s="1"/>
  <c r="AO44" i="161"/>
  <c r="AK43" i="161" s="1"/>
  <c r="CE43" i="161"/>
  <c r="CD43" i="161"/>
  <c r="CC43" i="161"/>
  <c r="CB43" i="161"/>
  <c r="BR43" i="161"/>
  <c r="BQ43" i="161"/>
  <c r="BP43" i="161"/>
  <c r="BP47" i="161" s="1"/>
  <c r="BO43" i="161"/>
  <c r="BP38" i="161" s="1"/>
  <c r="BK43" i="161"/>
  <c r="AT43" i="161"/>
  <c r="AR43" i="161"/>
  <c r="AQ43" i="161"/>
  <c r="AP43" i="161"/>
  <c r="AP47" i="161" s="1"/>
  <c r="AO43" i="161"/>
  <c r="CC42" i="161"/>
  <c r="CA42" i="161"/>
  <c r="BZ42" i="161"/>
  <c r="BT42" i="161"/>
  <c r="BP42" i="161"/>
  <c r="BO42" i="161"/>
  <c r="BN42" i="161"/>
  <c r="BO47" i="161" s="1"/>
  <c r="BM42" i="161"/>
  <c r="AP42" i="161"/>
  <c r="AT42" i="161" s="1"/>
  <c r="AO42" i="161"/>
  <c r="AN42" i="161"/>
  <c r="AO47" i="161" s="1"/>
  <c r="AM42" i="161"/>
  <c r="AK42" i="161"/>
  <c r="CC41" i="161"/>
  <c r="BP41" i="161"/>
  <c r="AP41" i="161"/>
  <c r="CC40" i="161"/>
  <c r="BP40" i="161"/>
  <c r="AP40" i="161"/>
  <c r="BO38" i="161"/>
  <c r="AP38" i="161"/>
  <c r="AO38" i="161"/>
  <c r="CB32" i="161"/>
  <c r="AO32" i="161"/>
  <c r="CD31" i="161"/>
  <c r="CB31" i="161"/>
  <c r="BX30" i="161" s="1"/>
  <c r="AO31" i="161"/>
  <c r="AT30" i="161" s="1"/>
  <c r="CE30" i="161"/>
  <c r="CG30" i="161" s="1"/>
  <c r="CC30" i="161"/>
  <c r="CB30" i="161"/>
  <c r="AR30" i="161"/>
  <c r="AQ30" i="161"/>
  <c r="AP25" i="161" s="1"/>
  <c r="AP30" i="161"/>
  <c r="AP34" i="161" s="1"/>
  <c r="AO30" i="161"/>
  <c r="AK30" i="161"/>
  <c r="CC29" i="161"/>
  <c r="CB29" i="161"/>
  <c r="BZ29" i="161"/>
  <c r="AP29" i="161"/>
  <c r="AO29" i="161"/>
  <c r="AN29" i="161"/>
  <c r="AO34" i="161" s="1"/>
  <c r="AM29" i="161"/>
  <c r="CC28" i="161"/>
  <c r="BX29" i="161" s="1"/>
  <c r="CA28" i="161"/>
  <c r="CA29" i="161" s="1"/>
  <c r="AP28" i="161"/>
  <c r="AK29" i="161" s="1"/>
  <c r="CC27" i="161"/>
  <c r="AP27" i="161"/>
  <c r="CB19" i="161"/>
  <c r="CE17" i="161"/>
  <c r="CD17" i="161"/>
  <c r="CB17" i="161"/>
  <c r="CC12" i="161" s="1"/>
  <c r="CC16" i="161"/>
  <c r="CB16" i="161"/>
  <c r="CA16" i="161"/>
  <c r="BZ16" i="161"/>
  <c r="CC14" i="161"/>
  <c r="CD32" i="158"/>
  <c r="CD31" i="158"/>
  <c r="CA28" i="158"/>
  <c r="AB58" i="167"/>
  <c r="AB57" i="167"/>
  <c r="AG56" i="167" s="1"/>
  <c r="AE56" i="167"/>
  <c r="AD56" i="167"/>
  <c r="AC56" i="167"/>
  <c r="AB56" i="167"/>
  <c r="AC55" i="167"/>
  <c r="AB55" i="167"/>
  <c r="AA55" i="167"/>
  <c r="AB60" i="167" s="1"/>
  <c r="Z55" i="167"/>
  <c r="AB51" i="167" s="1"/>
  <c r="AC54" i="167"/>
  <c r="X55" i="167" s="1"/>
  <c r="AC53" i="167"/>
  <c r="AC51" i="167" s="1"/>
  <c r="AO71" i="167"/>
  <c r="AO73" i="167" s="1"/>
  <c r="AO70" i="167"/>
  <c r="AK69" i="167" s="1"/>
  <c r="AR69" i="167"/>
  <c r="AQ69" i="167"/>
  <c r="AP69" i="167"/>
  <c r="AP73" i="167" s="1"/>
  <c r="AO69" i="167"/>
  <c r="AP68" i="167"/>
  <c r="AO68" i="167"/>
  <c r="AN68" i="167"/>
  <c r="AM68" i="167"/>
  <c r="AP67" i="167"/>
  <c r="AP66" i="167"/>
  <c r="AP64" i="167" s="1"/>
  <c r="AO45" i="167"/>
  <c r="AO47" i="167" s="1"/>
  <c r="AO44" i="167"/>
  <c r="AT43" i="167" s="1"/>
  <c r="AR43" i="167"/>
  <c r="AQ43" i="167"/>
  <c r="AP43" i="167"/>
  <c r="AP47" i="167" s="1"/>
  <c r="AO43" i="167"/>
  <c r="AP42" i="167"/>
  <c r="AO42" i="167"/>
  <c r="AN42" i="167"/>
  <c r="AM42" i="167"/>
  <c r="AP41" i="167"/>
  <c r="AP40" i="167"/>
  <c r="AP38" i="167" s="1"/>
  <c r="AO32" i="167"/>
  <c r="AO31" i="167"/>
  <c r="AT30" i="167" s="1"/>
  <c r="AR30" i="167"/>
  <c r="AQ30" i="167"/>
  <c r="AP30" i="167"/>
  <c r="AO30" i="167"/>
  <c r="AP29" i="167"/>
  <c r="AO29" i="167"/>
  <c r="AN29" i="167"/>
  <c r="AM29" i="167"/>
  <c r="AO25" i="167" s="1"/>
  <c r="AP28" i="167"/>
  <c r="AP27" i="167"/>
  <c r="AT29" i="167" s="1"/>
  <c r="BO71" i="167"/>
  <c r="BK69" i="167" s="1"/>
  <c r="BO70" i="167"/>
  <c r="BR69" i="167"/>
  <c r="BQ69" i="167"/>
  <c r="BP69" i="167"/>
  <c r="BO69" i="167"/>
  <c r="BP68" i="167"/>
  <c r="BO68" i="167"/>
  <c r="BT69" i="167" s="1"/>
  <c r="BN68" i="167"/>
  <c r="BM68" i="167"/>
  <c r="BO64" i="167" s="1"/>
  <c r="BP67" i="167"/>
  <c r="BP66" i="167"/>
  <c r="BP64" i="167" s="1"/>
  <c r="BO45" i="167"/>
  <c r="BO47" i="167" s="1"/>
  <c r="BO44" i="167"/>
  <c r="BR43" i="167"/>
  <c r="BQ43" i="167"/>
  <c r="BP43" i="167"/>
  <c r="BO43" i="167"/>
  <c r="BP42" i="167"/>
  <c r="BO42" i="167"/>
  <c r="BN42" i="167"/>
  <c r="BM42" i="167"/>
  <c r="BO38" i="167" s="1"/>
  <c r="BP41" i="167"/>
  <c r="BP40" i="167"/>
  <c r="BP38" i="167" s="1"/>
  <c r="CB45" i="167"/>
  <c r="BX43" i="167" s="1"/>
  <c r="CB44" i="167"/>
  <c r="CE43" i="167"/>
  <c r="CC43" i="167"/>
  <c r="CB43" i="167"/>
  <c r="CC42" i="167"/>
  <c r="CB42" i="167"/>
  <c r="BZ42" i="167"/>
  <c r="CC41" i="167"/>
  <c r="BX42" i="167" s="1"/>
  <c r="CC40" i="167"/>
  <c r="CG42" i="167" s="1"/>
  <c r="CB31" i="167"/>
  <c r="CE30" i="167"/>
  <c r="CC29" i="167"/>
  <c r="CB29" i="167"/>
  <c r="CC28" i="167"/>
  <c r="CC27" i="167"/>
  <c r="CG29" i="167" s="1"/>
  <c r="AO64" i="167"/>
  <c r="AT68" i="167"/>
  <c r="AP25" i="167"/>
  <c r="AO34" i="167"/>
  <c r="AO38" i="167"/>
  <c r="BT43" i="167"/>
  <c r="BP73" i="167"/>
  <c r="BT68" i="167"/>
  <c r="BO73" i="167"/>
  <c r="AK68" i="167"/>
  <c r="AC60" i="167"/>
  <c r="CG43" i="167"/>
  <c r="BP47" i="167"/>
  <c r="AK42" i="167"/>
  <c r="AP34" i="167"/>
  <c r="AK29" i="167"/>
  <c r="CB34" i="59" l="1"/>
  <c r="CC15" i="173"/>
  <c r="AK30" i="179"/>
  <c r="AO25" i="179"/>
  <c r="AT29" i="178"/>
  <c r="AP25" i="178"/>
  <c r="AT30" i="178"/>
  <c r="AB51" i="179"/>
  <c r="AK30" i="177"/>
  <c r="AT30" i="181"/>
  <c r="AC51" i="177"/>
  <c r="AP25" i="177"/>
  <c r="AP64" i="170"/>
  <c r="AK42" i="170"/>
  <c r="BP73" i="170"/>
  <c r="AP34" i="170"/>
  <c r="BT43" i="170"/>
  <c r="AB60" i="169"/>
  <c r="BP38" i="169"/>
  <c r="AK42" i="169"/>
  <c r="AK30" i="169"/>
  <c r="AP34" i="169"/>
  <c r="AK29" i="170"/>
  <c r="AO64" i="170"/>
  <c r="CG43" i="169"/>
  <c r="BT42" i="169"/>
  <c r="AC51" i="169"/>
  <c r="BT68" i="169"/>
  <c r="BT42" i="170"/>
  <c r="AG55" i="170"/>
  <c r="AB51" i="170"/>
  <c r="AT43" i="168"/>
  <c r="AT69" i="168"/>
  <c r="AP38" i="168"/>
  <c r="BX68" i="176"/>
  <c r="BX68" i="175"/>
  <c r="BO38" i="168"/>
  <c r="BT69" i="168"/>
  <c r="AO25" i="176"/>
  <c r="AP25" i="176"/>
  <c r="CC64" i="176"/>
  <c r="P51" i="176"/>
  <c r="AB51" i="176"/>
  <c r="AO25" i="175"/>
  <c r="K56" i="175"/>
  <c r="BT42" i="175"/>
  <c r="BK68" i="175"/>
  <c r="AK69" i="175"/>
  <c r="BX69" i="175"/>
  <c r="BX69" i="174"/>
  <c r="BK68" i="174"/>
  <c r="AT68" i="174"/>
  <c r="CB64" i="174"/>
  <c r="AP34" i="174"/>
  <c r="AT30" i="174"/>
  <c r="AG56" i="174"/>
  <c r="AP47" i="174"/>
  <c r="AK68" i="174"/>
  <c r="AB60" i="174"/>
  <c r="BX43" i="172"/>
  <c r="CB21" i="172"/>
  <c r="CA29" i="173"/>
  <c r="CB34" i="173" s="1"/>
  <c r="CB19" i="173"/>
  <c r="BX43" i="171"/>
  <c r="BX42" i="171"/>
  <c r="CC47" i="171"/>
  <c r="CB47" i="171"/>
  <c r="CG42" i="171"/>
  <c r="CD30" i="171"/>
  <c r="CC25" i="171" s="1"/>
  <c r="CB38" i="171"/>
  <c r="CC38" i="171"/>
  <c r="CC38" i="172"/>
  <c r="CC12" i="173"/>
  <c r="CG16" i="171"/>
  <c r="CB21" i="171"/>
  <c r="CC12" i="171"/>
  <c r="CB12" i="171"/>
  <c r="CB12" i="172"/>
  <c r="BX16" i="171"/>
  <c r="CB47" i="173"/>
  <c r="BT43" i="173"/>
  <c r="AP64" i="173"/>
  <c r="AK69" i="173"/>
  <c r="AK30" i="173"/>
  <c r="CG17" i="172"/>
  <c r="CG17" i="173"/>
  <c r="BX17" i="172"/>
  <c r="BX42" i="173"/>
  <c r="X55" i="173"/>
  <c r="K56" i="173"/>
  <c r="AO64" i="173"/>
  <c r="AO73" i="173"/>
  <c r="AK68" i="173"/>
  <c r="AP73" i="173"/>
  <c r="CG30" i="173"/>
  <c r="AO47" i="173"/>
  <c r="AP38" i="173"/>
  <c r="O51" i="173"/>
  <c r="P60" i="173"/>
  <c r="P51" i="173"/>
  <c r="BK42" i="173"/>
  <c r="CC21" i="173"/>
  <c r="CC21" i="172"/>
  <c r="BX16" i="172"/>
  <c r="AT29" i="173"/>
  <c r="BO64" i="173"/>
  <c r="AO38" i="173"/>
  <c r="T55" i="173"/>
  <c r="CG29" i="173"/>
  <c r="X56" i="173"/>
  <c r="AG55" i="173"/>
  <c r="CB64" i="173"/>
  <c r="CG16" i="173"/>
  <c r="O60" i="173"/>
  <c r="CB18" i="171"/>
  <c r="CA27" i="171"/>
  <c r="CA29" i="171" s="1"/>
  <c r="CB21" i="173"/>
  <c r="BP47" i="173"/>
  <c r="BT68" i="173"/>
  <c r="AB60" i="173"/>
  <c r="BX29" i="173"/>
  <c r="BP38" i="173"/>
  <c r="CG68" i="173"/>
  <c r="BX69" i="173"/>
  <c r="CC64" i="173"/>
  <c r="CG43" i="173"/>
  <c r="CB38" i="172"/>
  <c r="CB73" i="173"/>
  <c r="CC73" i="173"/>
  <c r="BX17" i="173"/>
  <c r="CG42" i="172"/>
  <c r="CG42" i="173"/>
  <c r="AC60" i="173"/>
  <c r="CG29" i="171"/>
  <c r="CG68" i="172"/>
  <c r="BT69" i="172"/>
  <c r="CB12" i="173"/>
  <c r="AK29" i="171"/>
  <c r="AK30" i="171"/>
  <c r="CB47" i="172"/>
  <c r="BK68" i="172"/>
  <c r="AK69" i="172"/>
  <c r="BX69" i="172"/>
  <c r="AO73" i="172"/>
  <c r="AN29" i="173"/>
  <c r="AO34" i="173" s="1"/>
  <c r="AP30" i="173"/>
  <c r="AP34" i="173" s="1"/>
  <c r="P54" i="173"/>
  <c r="K55" i="173" s="1"/>
  <c r="BP69" i="173"/>
  <c r="BP73" i="173" s="1"/>
  <c r="CB70" i="173"/>
  <c r="CG69" i="173" s="1"/>
  <c r="BO47" i="172"/>
  <c r="CG43" i="171"/>
  <c r="P60" i="171"/>
  <c r="CG29" i="172"/>
  <c r="CG30" i="172"/>
  <c r="AP38" i="172"/>
  <c r="BT42" i="172"/>
  <c r="CG43" i="172"/>
  <c r="CC47" i="172"/>
  <c r="AP73" i="172"/>
  <c r="AQ30" i="173"/>
  <c r="AP25" i="173" s="1"/>
  <c r="BM42" i="173"/>
  <c r="BO38" i="173" s="1"/>
  <c r="AO43" i="173"/>
  <c r="AK43" i="173" s="1"/>
  <c r="BX43" i="173"/>
  <c r="X55" i="171"/>
  <c r="AK29" i="172"/>
  <c r="BO38" i="172"/>
  <c r="AK42" i="172"/>
  <c r="BX42" i="172"/>
  <c r="O51" i="172"/>
  <c r="O60" i="172"/>
  <c r="BO73" i="172"/>
  <c r="AP43" i="173"/>
  <c r="AP47" i="173" s="1"/>
  <c r="O57" i="173"/>
  <c r="T56" i="173" s="1"/>
  <c r="AP68" i="173"/>
  <c r="AT68" i="173" s="1"/>
  <c r="BT68" i="171"/>
  <c r="CG69" i="171"/>
  <c r="CG16" i="172"/>
  <c r="BP38" i="172"/>
  <c r="P51" i="172"/>
  <c r="P60" i="172"/>
  <c r="AT30" i="173"/>
  <c r="AP41" i="173"/>
  <c r="AK42" i="173" s="1"/>
  <c r="BO42" i="173"/>
  <c r="AB57" i="173"/>
  <c r="AG56" i="173" s="1"/>
  <c r="CB71" i="173"/>
  <c r="X56" i="172"/>
  <c r="AT30" i="171"/>
  <c r="CC12" i="172"/>
  <c r="AO25" i="172"/>
  <c r="AC51" i="172"/>
  <c r="BT68" i="172"/>
  <c r="AT69" i="172"/>
  <c r="CC73" i="172"/>
  <c r="BK42" i="171"/>
  <c r="BX68" i="172"/>
  <c r="BK69" i="172"/>
  <c r="AP47" i="171"/>
  <c r="CB25" i="172"/>
  <c r="AT29" i="172"/>
  <c r="CD32" i="172"/>
  <c r="CD30" i="172" s="1"/>
  <c r="CD30" i="173" s="1"/>
  <c r="AO47" i="172"/>
  <c r="AB51" i="168"/>
  <c r="CG29" i="168"/>
  <c r="BP38" i="168"/>
  <c r="AC51" i="168"/>
  <c r="BT68" i="168"/>
  <c r="AK68" i="168"/>
  <c r="AP64" i="168"/>
  <c r="AP25" i="168"/>
  <c r="X56" i="59"/>
  <c r="BX69" i="59"/>
  <c r="AT29" i="59"/>
  <c r="CB38" i="59"/>
  <c r="CC38" i="59"/>
  <c r="BX68" i="59"/>
  <c r="T56" i="58"/>
  <c r="AP64" i="58"/>
  <c r="AP38" i="58"/>
  <c r="BP64" i="58"/>
  <c r="CG16" i="58"/>
  <c r="BP38" i="58"/>
  <c r="K56" i="58"/>
  <c r="BX42" i="58"/>
  <c r="CC73" i="58"/>
  <c r="AP25" i="58"/>
  <c r="BK42" i="59"/>
  <c r="AP47" i="59"/>
  <c r="AT30" i="59"/>
  <c r="BX17" i="59"/>
  <c r="AK69" i="59"/>
  <c r="BX30" i="59"/>
  <c r="CC25" i="59"/>
  <c r="CG43" i="59"/>
  <c r="BK43" i="59"/>
  <c r="P51" i="59"/>
  <c r="AB51" i="59"/>
  <c r="X55" i="59"/>
  <c r="AO47" i="58"/>
  <c r="BT43" i="58"/>
  <c r="BO64" i="58"/>
  <c r="AT30" i="58"/>
  <c r="CC64" i="58"/>
  <c r="BX43" i="58"/>
  <c r="BX17" i="58"/>
  <c r="CB25" i="58"/>
  <c r="AB51" i="58"/>
  <c r="CC47" i="165"/>
  <c r="CG69" i="160"/>
  <c r="CC38" i="160"/>
  <c r="BK43" i="166"/>
  <c r="CC47" i="166"/>
  <c r="BT68" i="160"/>
  <c r="BT42" i="166"/>
  <c r="AK43" i="160"/>
  <c r="AP64" i="160"/>
  <c r="AP38" i="166"/>
  <c r="AT69" i="160"/>
  <c r="T55" i="166"/>
  <c r="AT29" i="165"/>
  <c r="AB51" i="166"/>
  <c r="CB73" i="166"/>
  <c r="BX17" i="165"/>
  <c r="CB25" i="165"/>
  <c r="CC64" i="165"/>
  <c r="CG16" i="160"/>
  <c r="BO47" i="160"/>
  <c r="CB47" i="165"/>
  <c r="AK69" i="165"/>
  <c r="CB25" i="160"/>
  <c r="BX29" i="160"/>
  <c r="CB12" i="165"/>
  <c r="P51" i="165"/>
  <c r="P51" i="160"/>
  <c r="AP25" i="166"/>
  <c r="CC47" i="163"/>
  <c r="CC38" i="163"/>
  <c r="CG30" i="159"/>
  <c r="BX17" i="164"/>
  <c r="BP47" i="164"/>
  <c r="CG68" i="164"/>
  <c r="CG42" i="163"/>
  <c r="BT69" i="159"/>
  <c r="CB73" i="159"/>
  <c r="CB38" i="159"/>
  <c r="BT68" i="159"/>
  <c r="BT42" i="164"/>
  <c r="CB47" i="164"/>
  <c r="AT68" i="159"/>
  <c r="X56" i="159"/>
  <c r="CC38" i="159"/>
  <c r="BK42" i="159"/>
  <c r="BX43" i="159"/>
  <c r="AP64" i="159"/>
  <c r="O51" i="164"/>
  <c r="AO25" i="163"/>
  <c r="AO47" i="159"/>
  <c r="P51" i="164"/>
  <c r="AP25" i="163"/>
  <c r="BX30" i="164"/>
  <c r="AB51" i="164"/>
  <c r="BX17" i="163"/>
  <c r="CB25" i="163"/>
  <c r="O51" i="163"/>
  <c r="AT42" i="164"/>
  <c r="AC51" i="162"/>
  <c r="BP73" i="162"/>
  <c r="P51" i="162"/>
  <c r="BO47" i="162"/>
  <c r="BT42" i="162"/>
  <c r="O51" i="162"/>
  <c r="AO25" i="162"/>
  <c r="AK43" i="162"/>
  <c r="BO73" i="162"/>
  <c r="BK68" i="162"/>
  <c r="AO38" i="162"/>
  <c r="CG69" i="162"/>
  <c r="CB73" i="162"/>
  <c r="CG68" i="162"/>
  <c r="BX43" i="162"/>
  <c r="BX42" i="162"/>
  <c r="BX29" i="162"/>
  <c r="CB21" i="162"/>
  <c r="CC12" i="162"/>
  <c r="CB12" i="162"/>
  <c r="CG43" i="162"/>
  <c r="CB38" i="162"/>
  <c r="BX17" i="162"/>
  <c r="CG17" i="162"/>
  <c r="CC21" i="162"/>
  <c r="CC38" i="162"/>
  <c r="AO64" i="162"/>
  <c r="AT29" i="162"/>
  <c r="AT30" i="162"/>
  <c r="CC25" i="162"/>
  <c r="AT42" i="162"/>
  <c r="BT43" i="162"/>
  <c r="AP64" i="162"/>
  <c r="BP64" i="162"/>
  <c r="K56" i="162"/>
  <c r="CB64" i="162"/>
  <c r="CC64" i="162"/>
  <c r="AB51" i="162"/>
  <c r="CG16" i="161"/>
  <c r="CC38" i="161"/>
  <c r="BX43" i="161"/>
  <c r="CB38" i="161"/>
  <c r="CB47" i="161"/>
  <c r="CG68" i="161"/>
  <c r="CC47" i="161"/>
  <c r="CC73" i="161"/>
  <c r="CC64" i="161"/>
  <c r="CG69" i="161"/>
  <c r="CB64" i="161"/>
  <c r="CG43" i="161"/>
  <c r="CG42" i="161"/>
  <c r="CB21" i="161"/>
  <c r="BX16" i="161"/>
  <c r="CG17" i="161"/>
  <c r="CB12" i="161"/>
  <c r="CB34" i="161"/>
  <c r="CB25" i="161"/>
  <c r="BX42" i="161"/>
  <c r="P51" i="161"/>
  <c r="CC21" i="161"/>
  <c r="BK42" i="161"/>
  <c r="BX17" i="161"/>
  <c r="AT29" i="161"/>
  <c r="CC34" i="161"/>
  <c r="O60" i="161"/>
  <c r="AO25" i="161"/>
  <c r="CG29" i="161"/>
  <c r="BX68" i="161"/>
  <c r="AB51" i="161"/>
  <c r="X55" i="161"/>
  <c r="AT69" i="167"/>
  <c r="AK30" i="167"/>
  <c r="AK43" i="167"/>
  <c r="X56" i="167"/>
  <c r="BK43" i="167"/>
  <c r="CG30" i="167"/>
  <c r="BK42" i="167"/>
  <c r="AG55" i="167"/>
  <c r="AT42" i="167"/>
  <c r="BK68" i="167"/>
  <c r="BT42" i="167"/>
  <c r="CC73" i="158"/>
  <c r="CB71" i="158"/>
  <c r="BO71" i="158"/>
  <c r="AO71" i="158"/>
  <c r="CB70" i="158"/>
  <c r="BO70" i="158"/>
  <c r="BT69" i="158" s="1"/>
  <c r="AO70" i="158"/>
  <c r="AT69" i="158" s="1"/>
  <c r="CE69" i="158"/>
  <c r="CD69" i="158"/>
  <c r="CC69" i="158"/>
  <c r="CB69" i="158"/>
  <c r="BR69" i="158"/>
  <c r="BQ69" i="158"/>
  <c r="BP69" i="158"/>
  <c r="BP73" i="158" s="1"/>
  <c r="BO69" i="158"/>
  <c r="BK69" i="158"/>
  <c r="AR69" i="158"/>
  <c r="AQ69" i="158"/>
  <c r="AP69" i="158"/>
  <c r="AP73" i="158" s="1"/>
  <c r="AO69" i="158"/>
  <c r="CC68" i="158"/>
  <c r="CB68" i="158"/>
  <c r="CA68" i="158"/>
  <c r="BZ68" i="158"/>
  <c r="BX68" i="158"/>
  <c r="BT68" i="158"/>
  <c r="BP68" i="158"/>
  <c r="BO68" i="158"/>
  <c r="BN68" i="158"/>
  <c r="BO73" i="158" s="1"/>
  <c r="BM68" i="158"/>
  <c r="AP68" i="158"/>
  <c r="AT68" i="158" s="1"/>
  <c r="AO68" i="158"/>
  <c r="AN68" i="158"/>
  <c r="AO73" i="158" s="1"/>
  <c r="AM68" i="158"/>
  <c r="AK68" i="158"/>
  <c r="CC67" i="158"/>
  <c r="BP67" i="158"/>
  <c r="AP67" i="158"/>
  <c r="CC66" i="158"/>
  <c r="BP66" i="158"/>
  <c r="AP66" i="158"/>
  <c r="BP64" i="158"/>
  <c r="BO64" i="158"/>
  <c r="AP64" i="158"/>
  <c r="AO64" i="158"/>
  <c r="AB58" i="158"/>
  <c r="O58" i="158"/>
  <c r="AB57" i="158"/>
  <c r="O57" i="158"/>
  <c r="T56" i="158" s="1"/>
  <c r="AE56" i="158"/>
  <c r="AG56" i="158" s="1"/>
  <c r="AD56" i="158"/>
  <c r="AC56" i="158"/>
  <c r="AC60" i="158" s="1"/>
  <c r="AB56" i="158"/>
  <c r="X56" i="158" s="1"/>
  <c r="R56" i="158"/>
  <c r="Q56" i="158"/>
  <c r="P56" i="158"/>
  <c r="P60" i="158" s="1"/>
  <c r="O56" i="158"/>
  <c r="P51" i="158" s="1"/>
  <c r="K56" i="158"/>
  <c r="AC55" i="158"/>
  <c r="AB55" i="158"/>
  <c r="AA55" i="158"/>
  <c r="AB60" i="158" s="1"/>
  <c r="Z55" i="158"/>
  <c r="AB51" i="158" s="1"/>
  <c r="P55" i="158"/>
  <c r="O60" i="158" s="1"/>
  <c r="O55" i="158"/>
  <c r="N55" i="158"/>
  <c r="M55" i="158"/>
  <c r="AC54" i="158"/>
  <c r="X55" i="158" s="1"/>
  <c r="P54" i="158"/>
  <c r="K55" i="158" s="1"/>
  <c r="AC53" i="158"/>
  <c r="P53" i="158"/>
  <c r="T55" i="158" s="1"/>
  <c r="AC51" i="158"/>
  <c r="O51" i="158"/>
  <c r="CD43" i="158"/>
  <c r="CB45" i="158"/>
  <c r="CB47" i="158" s="1"/>
  <c r="BO45" i="158"/>
  <c r="AO45" i="158"/>
  <c r="CB44" i="158"/>
  <c r="BO44" i="158"/>
  <c r="AO44" i="158"/>
  <c r="CE43" i="158"/>
  <c r="CC43" i="158"/>
  <c r="CB43" i="158"/>
  <c r="BT43" i="158"/>
  <c r="BR43" i="158"/>
  <c r="BP47" i="158" s="1"/>
  <c r="BQ43" i="158"/>
  <c r="BP43" i="158"/>
  <c r="BO43" i="158"/>
  <c r="BP38" i="158" s="1"/>
  <c r="AR43" i="158"/>
  <c r="AT43" i="158" s="1"/>
  <c r="AQ43" i="158"/>
  <c r="AP43" i="158"/>
  <c r="AP47" i="158" s="1"/>
  <c r="AO43" i="158"/>
  <c r="AP38" i="158" s="1"/>
  <c r="CC42" i="158"/>
  <c r="CB42" i="158"/>
  <c r="CB38" i="158" s="1"/>
  <c r="CA42" i="158"/>
  <c r="BZ42" i="158"/>
  <c r="BP42" i="158"/>
  <c r="BO42" i="158"/>
  <c r="BN42" i="158"/>
  <c r="BO47" i="158" s="1"/>
  <c r="BM42" i="158"/>
  <c r="BO38" i="158" s="1"/>
  <c r="AT42" i="158"/>
  <c r="AP42" i="158"/>
  <c r="AO47" i="158" s="1"/>
  <c r="AO42" i="158"/>
  <c r="AN42" i="158"/>
  <c r="AM42" i="158"/>
  <c r="AO38" i="158" s="1"/>
  <c r="CC41" i="158"/>
  <c r="BP41" i="158"/>
  <c r="AP41" i="158"/>
  <c r="AK42" i="158" s="1"/>
  <c r="CC40" i="158"/>
  <c r="CG42" i="158" s="1"/>
  <c r="BP40" i="158"/>
  <c r="BT42" i="158" s="1"/>
  <c r="AP40" i="158"/>
  <c r="CB32" i="158"/>
  <c r="AO32" i="158"/>
  <c r="CB31" i="158"/>
  <c r="CG30" i="158" s="1"/>
  <c r="AO31" i="158"/>
  <c r="AT30" i="158" s="1"/>
  <c r="CE30" i="158"/>
  <c r="CD30" i="158"/>
  <c r="CC34" i="158" s="1"/>
  <c r="CC30" i="158"/>
  <c r="CB30" i="158"/>
  <c r="AR30" i="158"/>
  <c r="AQ30" i="158"/>
  <c r="AP25" i="158" s="1"/>
  <c r="AP30" i="158"/>
  <c r="AP34" i="158" s="1"/>
  <c r="AO30" i="158"/>
  <c r="AK30" i="158"/>
  <c r="CC29" i="158"/>
  <c r="CB29" i="158"/>
  <c r="CA29" i="158"/>
  <c r="BZ29" i="158"/>
  <c r="BX29" i="158"/>
  <c r="AP29" i="158"/>
  <c r="AT29" i="158" s="1"/>
  <c r="AO29" i="158"/>
  <c r="AN29" i="158"/>
  <c r="AO34" i="158" s="1"/>
  <c r="AM29" i="158"/>
  <c r="AK29" i="158" s="1"/>
  <c r="CC28" i="158"/>
  <c r="AP28" i="158"/>
  <c r="CC27" i="158"/>
  <c r="CG29" i="158" s="1"/>
  <c r="AP27" i="158"/>
  <c r="CB19" i="158"/>
  <c r="CB18" i="158"/>
  <c r="CE17" i="158"/>
  <c r="CD17" i="158"/>
  <c r="CB17" i="158"/>
  <c r="CC16" i="158"/>
  <c r="CB16" i="158"/>
  <c r="CA16" i="158"/>
  <c r="CB21" i="158" s="1"/>
  <c r="BZ16" i="158"/>
  <c r="CC15" i="158"/>
  <c r="CC17" i="158" s="1"/>
  <c r="CC14" i="158"/>
  <c r="CC34" i="172" l="1"/>
  <c r="CC34" i="171"/>
  <c r="CB38" i="173"/>
  <c r="AT42" i="173"/>
  <c r="CB25" i="173"/>
  <c r="BX16" i="173"/>
  <c r="CC38" i="173"/>
  <c r="CG17" i="171"/>
  <c r="BX17" i="171"/>
  <c r="CB34" i="171"/>
  <c r="CB25" i="171"/>
  <c r="AO25" i="173"/>
  <c r="AK29" i="173"/>
  <c r="CC25" i="172"/>
  <c r="CC25" i="173"/>
  <c r="BK68" i="173"/>
  <c r="CC47" i="173"/>
  <c r="BX16" i="162"/>
  <c r="CG16" i="162"/>
  <c r="CB34" i="162"/>
  <c r="CB25" i="162"/>
  <c r="CC34" i="162"/>
  <c r="CB34" i="158"/>
  <c r="BX16" i="158"/>
  <c r="CG16" i="158"/>
  <c r="CC38" i="158"/>
  <c r="CB25" i="158"/>
  <c r="CB12" i="158"/>
  <c r="CG17" i="158"/>
  <c r="CC21" i="158"/>
  <c r="CC12" i="158"/>
  <c r="CG43" i="158"/>
  <c r="BX43" i="158"/>
  <c r="BX42" i="158"/>
  <c r="CB64" i="158"/>
  <c r="CB73" i="158"/>
  <c r="CG69" i="158"/>
  <c r="CG68" i="158"/>
  <c r="CC47" i="158"/>
  <c r="BK42" i="158"/>
  <c r="AK43" i="158"/>
  <c r="AO25" i="158"/>
  <c r="BX30" i="158"/>
  <c r="CC64" i="158"/>
  <c r="BX17" i="158"/>
  <c r="CC25" i="158"/>
  <c r="BK68" i="158"/>
  <c r="AK69" i="158"/>
  <c r="BX69" i="158"/>
  <c r="AG55" i="158"/>
  <c r="BK43" i="158"/>
  <c r="CC34" i="173" l="1"/>
  <c r="CN26" i="36" l="1"/>
  <c r="CN26" i="38"/>
  <c r="CN26" i="35"/>
  <c r="CN23" i="36"/>
  <c r="CN23" i="38"/>
  <c r="CN23" i="35"/>
  <c r="BO71" i="34" l="1"/>
  <c r="CE69" i="34"/>
  <c r="BP69" i="34"/>
  <c r="AR69" i="34"/>
  <c r="CC68" i="34"/>
  <c r="CB68" i="34"/>
  <c r="AP68" i="34"/>
  <c r="CC66" i="34"/>
  <c r="AB58" i="34"/>
  <c r="O58" i="34"/>
  <c r="O57" i="34"/>
  <c r="AE56" i="34"/>
  <c r="AD56" i="34"/>
  <c r="AC51" i="34" s="1"/>
  <c r="AC56" i="34"/>
  <c r="AB56" i="34"/>
  <c r="Q56" i="34"/>
  <c r="P56" i="34"/>
  <c r="O56" i="34"/>
  <c r="K56" i="34" s="1"/>
  <c r="AC55" i="34"/>
  <c r="AB55" i="34"/>
  <c r="AA55" i="34"/>
  <c r="AB60" i="34" s="1"/>
  <c r="Z55" i="34"/>
  <c r="N55" i="34"/>
  <c r="M55" i="34"/>
  <c r="P54" i="34"/>
  <c r="AC53" i="34"/>
  <c r="AO45" i="34"/>
  <c r="AO44" i="34"/>
  <c r="CE43" i="34"/>
  <c r="BQ43" i="34"/>
  <c r="BO43" i="34"/>
  <c r="AP43" i="34"/>
  <c r="AO43" i="34"/>
  <c r="CC42" i="34"/>
  <c r="CB42" i="34"/>
  <c r="BO42" i="34"/>
  <c r="BN42" i="34"/>
  <c r="BM42" i="34"/>
  <c r="AM42" i="34"/>
  <c r="AK42" i="34" s="1"/>
  <c r="AP41" i="34"/>
  <c r="CC40" i="34"/>
  <c r="BP40" i="34"/>
  <c r="AO32" i="34"/>
  <c r="AO34" i="34" s="1"/>
  <c r="CB31" i="34"/>
  <c r="CG30" i="34" s="1"/>
  <c r="AO31" i="34"/>
  <c r="CE30" i="34"/>
  <c r="AR30" i="34"/>
  <c r="AQ30" i="34"/>
  <c r="AP30" i="34"/>
  <c r="AP34" i="34" s="1"/>
  <c r="AO30" i="34"/>
  <c r="AK30" i="34" s="1"/>
  <c r="CC29" i="34"/>
  <c r="CB29" i="34"/>
  <c r="AP29" i="34"/>
  <c r="AO29" i="34"/>
  <c r="AN29" i="34"/>
  <c r="AM29" i="34"/>
  <c r="CC28" i="34"/>
  <c r="AP28" i="34"/>
  <c r="CC27" i="34"/>
  <c r="AP27" i="34"/>
  <c r="AT29" i="34" s="1"/>
  <c r="CB18" i="34"/>
  <c r="CB17" i="34"/>
  <c r="CB16" i="34"/>
  <c r="BZ16" i="34"/>
  <c r="CC15" i="34"/>
  <c r="CC14" i="34"/>
  <c r="BO71" i="33"/>
  <c r="CE69" i="33"/>
  <c r="BP69" i="33"/>
  <c r="AR69" i="33"/>
  <c r="CC68" i="33"/>
  <c r="CB68" i="33"/>
  <c r="AP68" i="33"/>
  <c r="CC66" i="33"/>
  <c r="AB58" i="33"/>
  <c r="AB60" i="33" s="1"/>
  <c r="O58" i="33"/>
  <c r="O57" i="33"/>
  <c r="AE56" i="33"/>
  <c r="AD56" i="33"/>
  <c r="AC56" i="33"/>
  <c r="AB56" i="33"/>
  <c r="Q56" i="33"/>
  <c r="P56" i="33"/>
  <c r="O56" i="33"/>
  <c r="AC55" i="33"/>
  <c r="AB55" i="33"/>
  <c r="AA55" i="33"/>
  <c r="Z55" i="33"/>
  <c r="N55" i="33"/>
  <c r="M55" i="33"/>
  <c r="P54" i="33"/>
  <c r="K55" i="33" s="1"/>
  <c r="AC53" i="33"/>
  <c r="AC51" i="33" s="1"/>
  <c r="AO45" i="33"/>
  <c r="AO44" i="33"/>
  <c r="CE43" i="33"/>
  <c r="BQ43" i="33"/>
  <c r="BO43" i="33"/>
  <c r="AP43" i="33"/>
  <c r="AO43" i="33"/>
  <c r="CC42" i="33"/>
  <c r="CB42" i="33"/>
  <c r="BO42" i="33"/>
  <c r="BN42" i="33"/>
  <c r="BM42" i="33"/>
  <c r="BO38" i="33" s="1"/>
  <c r="AM42" i="33"/>
  <c r="AP41" i="33"/>
  <c r="CC40" i="33"/>
  <c r="BP40" i="33"/>
  <c r="AO32" i="33"/>
  <c r="AO34" i="33" s="1"/>
  <c r="CB31" i="33"/>
  <c r="AO31" i="33"/>
  <c r="CE30" i="33"/>
  <c r="AR30" i="33"/>
  <c r="AQ30" i="33"/>
  <c r="AP30" i="33"/>
  <c r="AP34" i="33" s="1"/>
  <c r="AO30" i="33"/>
  <c r="AK30" i="33" s="1"/>
  <c r="CC29" i="33"/>
  <c r="CB29" i="33"/>
  <c r="AP29" i="33"/>
  <c r="AO29" i="33"/>
  <c r="AN29" i="33"/>
  <c r="AM29" i="33"/>
  <c r="CC28" i="33"/>
  <c r="AP28" i="33"/>
  <c r="AK29" i="33" s="1"/>
  <c r="CC27" i="33"/>
  <c r="CG29" i="33" s="1"/>
  <c r="AP27" i="33"/>
  <c r="AT29" i="33" s="1"/>
  <c r="CB18" i="33"/>
  <c r="CB17" i="33"/>
  <c r="CB16" i="33"/>
  <c r="BZ16" i="33"/>
  <c r="CC15" i="33"/>
  <c r="CC14" i="33"/>
  <c r="BP38" i="34"/>
  <c r="AK43" i="34"/>
  <c r="BO38" i="34"/>
  <c r="CG29" i="34"/>
  <c r="AO25" i="34"/>
  <c r="AC60" i="33"/>
  <c r="AK43" i="33"/>
  <c r="AK42" i="33"/>
  <c r="BP38" i="33"/>
  <c r="CG30" i="33"/>
  <c r="AT30" i="33"/>
  <c r="O58" i="32"/>
  <c r="O57" i="32"/>
  <c r="Q56" i="32"/>
  <c r="P56" i="32"/>
  <c r="O56" i="32"/>
  <c r="N55" i="32"/>
  <c r="M55" i="32"/>
  <c r="P54" i="32"/>
  <c r="AB58" i="32"/>
  <c r="AE56" i="32"/>
  <c r="AD56" i="32"/>
  <c r="AC56" i="32"/>
  <c r="AB56" i="32"/>
  <c r="AC55" i="32"/>
  <c r="AB55" i="32"/>
  <c r="AA55" i="32"/>
  <c r="Z55" i="32"/>
  <c r="AC53" i="32"/>
  <c r="AR69" i="32"/>
  <c r="AP68" i="32"/>
  <c r="AO45" i="32"/>
  <c r="AO44" i="32"/>
  <c r="AP43" i="32"/>
  <c r="AO43" i="32"/>
  <c r="AM42" i="32"/>
  <c r="AP41" i="32"/>
  <c r="AO32" i="32"/>
  <c r="AO31" i="32"/>
  <c r="AR30" i="32"/>
  <c r="AQ30" i="32"/>
  <c r="AP30" i="32"/>
  <c r="AO30" i="32"/>
  <c r="AP29" i="32"/>
  <c r="AO29" i="32"/>
  <c r="AN29" i="32"/>
  <c r="AM29" i="32"/>
  <c r="AP28" i="32"/>
  <c r="AP27" i="32"/>
  <c r="BQ43" i="32"/>
  <c r="BO43" i="32"/>
  <c r="BO42" i="32"/>
  <c r="BN42" i="32"/>
  <c r="BM42" i="32"/>
  <c r="BP40" i="32"/>
  <c r="BO71" i="32"/>
  <c r="BP69" i="32"/>
  <c r="CE69" i="32"/>
  <c r="CC68" i="32"/>
  <c r="CB68" i="32"/>
  <c r="CC66" i="32"/>
  <c r="CE43" i="32"/>
  <c r="CC42" i="32"/>
  <c r="CB42" i="32"/>
  <c r="CC40" i="32"/>
  <c r="CB31" i="32"/>
  <c r="CE30" i="32"/>
  <c r="CC29" i="32"/>
  <c r="CB29" i="32"/>
  <c r="CC28" i="32"/>
  <c r="CC27" i="32"/>
  <c r="CB18" i="32"/>
  <c r="CB17" i="32"/>
  <c r="CC15" i="32"/>
  <c r="CC14" i="32"/>
  <c r="CB16" i="32"/>
  <c r="BZ16" i="32"/>
  <c r="BS66" i="123"/>
  <c r="BS66" i="149"/>
  <c r="BS66" i="97"/>
  <c r="DA42" i="133"/>
  <c r="DA41" i="133"/>
  <c r="DA40" i="133"/>
  <c r="DA39" i="133"/>
  <c r="CZ37" i="133"/>
  <c r="CZ36" i="133"/>
  <c r="CZ35" i="133"/>
  <c r="CZ34" i="133"/>
  <c r="CZ33" i="133"/>
  <c r="CY31" i="133"/>
  <c r="CY30" i="133"/>
  <c r="CY29" i="133"/>
  <c r="CY28" i="133"/>
  <c r="CX26" i="133"/>
  <c r="CX25" i="133"/>
  <c r="CX24" i="133"/>
  <c r="CX23" i="133"/>
  <c r="DA42" i="135"/>
  <c r="DA41" i="135"/>
  <c r="DA40" i="135"/>
  <c r="DA39" i="135"/>
  <c r="CZ37" i="135"/>
  <c r="CZ36" i="135"/>
  <c r="CZ35" i="135"/>
  <c r="CZ34" i="135"/>
  <c r="CZ33" i="135"/>
  <c r="CY31" i="135"/>
  <c r="CY30" i="135"/>
  <c r="CY29" i="135"/>
  <c r="CY28" i="135"/>
  <c r="CX26" i="135"/>
  <c r="CX25" i="135"/>
  <c r="CX24" i="135"/>
  <c r="CX23" i="135"/>
  <c r="DA42" i="137"/>
  <c r="DA41" i="137"/>
  <c r="DA40" i="137"/>
  <c r="DA39" i="137"/>
  <c r="CZ37" i="137"/>
  <c r="CZ36" i="137"/>
  <c r="CZ35" i="137"/>
  <c r="CZ34" i="137"/>
  <c r="CZ33" i="137"/>
  <c r="CY31" i="137"/>
  <c r="CY30" i="137"/>
  <c r="CY29" i="137"/>
  <c r="CY28" i="137"/>
  <c r="CX26" i="137"/>
  <c r="CX25" i="137"/>
  <c r="CX24" i="137"/>
  <c r="CX23" i="137"/>
  <c r="DA42" i="139"/>
  <c r="DA41" i="139"/>
  <c r="DA40" i="139"/>
  <c r="DA39" i="139"/>
  <c r="CZ37" i="139"/>
  <c r="CZ36" i="139"/>
  <c r="CZ35" i="139"/>
  <c r="CZ34" i="139"/>
  <c r="CZ33" i="139"/>
  <c r="CY31" i="139"/>
  <c r="CY30" i="139"/>
  <c r="CY29" i="139"/>
  <c r="CY28" i="139"/>
  <c r="CX26" i="139"/>
  <c r="CX25" i="139"/>
  <c r="CX24" i="139"/>
  <c r="CX23" i="139"/>
  <c r="DA42" i="141"/>
  <c r="DA41" i="141"/>
  <c r="DA40" i="141"/>
  <c r="DA39" i="141"/>
  <c r="CZ37" i="141"/>
  <c r="CZ36" i="141"/>
  <c r="CZ35" i="141"/>
  <c r="CZ34" i="141"/>
  <c r="CZ33" i="141"/>
  <c r="CY31" i="141"/>
  <c r="CY30" i="141"/>
  <c r="CY29" i="141"/>
  <c r="CY28" i="141"/>
  <c r="CX26" i="141"/>
  <c r="CX25" i="141"/>
  <c r="CX24" i="141"/>
  <c r="CX23" i="141"/>
  <c r="DA42" i="143"/>
  <c r="DA41" i="143"/>
  <c r="DA40" i="143"/>
  <c r="DA39" i="143"/>
  <c r="CZ37" i="143"/>
  <c r="CZ36" i="143"/>
  <c r="CZ35" i="143"/>
  <c r="CZ34" i="143"/>
  <c r="CZ33" i="143"/>
  <c r="CY31" i="143"/>
  <c r="CY30" i="143"/>
  <c r="CY29" i="143"/>
  <c r="CY28" i="143"/>
  <c r="CX26" i="143"/>
  <c r="CX25" i="143"/>
  <c r="CX24" i="143"/>
  <c r="CX23" i="143"/>
  <c r="DA42" i="145"/>
  <c r="DA41" i="145"/>
  <c r="DA40" i="145"/>
  <c r="DA39" i="145"/>
  <c r="CZ37" i="145"/>
  <c r="CZ36" i="145"/>
  <c r="CZ35" i="145"/>
  <c r="CZ34" i="145"/>
  <c r="CZ33" i="145"/>
  <c r="CY31" i="145"/>
  <c r="CY30" i="145"/>
  <c r="CY29" i="145"/>
  <c r="CY28" i="145"/>
  <c r="CX26" i="145"/>
  <c r="CX25" i="145"/>
  <c r="CX24" i="145"/>
  <c r="CX23" i="145"/>
  <c r="DA42" i="147"/>
  <c r="DA41" i="147"/>
  <c r="DA40" i="147"/>
  <c r="DA39" i="147"/>
  <c r="CZ37" i="147"/>
  <c r="CZ36" i="147"/>
  <c r="CZ35" i="147"/>
  <c r="CZ34" i="147"/>
  <c r="CZ33" i="147"/>
  <c r="CY31" i="147"/>
  <c r="CY30" i="147"/>
  <c r="CY29" i="147"/>
  <c r="CY28" i="147"/>
  <c r="CX26" i="147"/>
  <c r="CX25" i="147"/>
  <c r="CX24" i="147"/>
  <c r="CX23" i="147"/>
  <c r="DA42" i="149"/>
  <c r="DA41" i="149"/>
  <c r="DA40" i="149"/>
  <c r="DA39" i="149"/>
  <c r="CZ37" i="149"/>
  <c r="CZ36" i="149"/>
  <c r="CZ35" i="149"/>
  <c r="CZ34" i="149"/>
  <c r="CZ33" i="149"/>
  <c r="CY31" i="149"/>
  <c r="CY30" i="149"/>
  <c r="CY29" i="149"/>
  <c r="CY28" i="149"/>
  <c r="CX26" i="149"/>
  <c r="CX25" i="149"/>
  <c r="CX24" i="149"/>
  <c r="CX23" i="149"/>
  <c r="DA42" i="151"/>
  <c r="DA41" i="151"/>
  <c r="DA40" i="151"/>
  <c r="DA39" i="151"/>
  <c r="CZ37" i="151"/>
  <c r="CZ36" i="151"/>
  <c r="CZ35" i="151"/>
  <c r="CZ34" i="151"/>
  <c r="CZ33" i="151"/>
  <c r="CY31" i="151"/>
  <c r="CY30" i="151"/>
  <c r="CY29" i="151"/>
  <c r="CY28" i="151"/>
  <c r="CX26" i="151"/>
  <c r="CX25" i="151"/>
  <c r="CX24" i="151"/>
  <c r="CX23" i="151"/>
  <c r="DA42" i="153"/>
  <c r="DA41" i="153"/>
  <c r="DA40" i="153"/>
  <c r="DA39" i="153"/>
  <c r="CZ37" i="153"/>
  <c r="CZ36" i="153"/>
  <c r="CZ35" i="153"/>
  <c r="CZ34" i="153"/>
  <c r="CZ33" i="153"/>
  <c r="CY31" i="153"/>
  <c r="CY30" i="153"/>
  <c r="CY29" i="153"/>
  <c r="CY28" i="153"/>
  <c r="CX26" i="153"/>
  <c r="CX25" i="153"/>
  <c r="CX24" i="153"/>
  <c r="CX23" i="153"/>
  <c r="DA42" i="155"/>
  <c r="DA41" i="155"/>
  <c r="DA40" i="155"/>
  <c r="DA39" i="155"/>
  <c r="CZ37" i="155"/>
  <c r="CZ36" i="155"/>
  <c r="CZ35" i="155"/>
  <c r="CZ34" i="155"/>
  <c r="CZ33" i="155"/>
  <c r="CY31" i="155"/>
  <c r="CY30" i="155"/>
  <c r="CY29" i="155"/>
  <c r="CY28" i="155"/>
  <c r="CX26" i="155"/>
  <c r="CX25" i="155"/>
  <c r="CX24" i="155"/>
  <c r="CX23" i="155"/>
  <c r="DA42" i="131"/>
  <c r="DA41" i="131"/>
  <c r="DA40" i="131"/>
  <c r="DA39" i="131"/>
  <c r="CZ37" i="131"/>
  <c r="CZ36" i="131"/>
  <c r="CZ35" i="131"/>
  <c r="CZ34" i="131"/>
  <c r="CZ33" i="131"/>
  <c r="CY31" i="131"/>
  <c r="CY30" i="131"/>
  <c r="CY29" i="131"/>
  <c r="CY28" i="131"/>
  <c r="CX26" i="131"/>
  <c r="CX25" i="131"/>
  <c r="CX24" i="131"/>
  <c r="CX23" i="131"/>
  <c r="DA42" i="107"/>
  <c r="DA41" i="107"/>
  <c r="DA40" i="107"/>
  <c r="DA39" i="107"/>
  <c r="CZ37" i="107"/>
  <c r="CZ36" i="107"/>
  <c r="CZ35" i="107"/>
  <c r="CZ34" i="107"/>
  <c r="CZ33" i="107"/>
  <c r="CY31" i="107"/>
  <c r="CY30" i="107"/>
  <c r="CY29" i="107"/>
  <c r="CY28" i="107"/>
  <c r="CX26" i="107"/>
  <c r="CX25" i="107"/>
  <c r="CX24" i="107"/>
  <c r="CX23" i="107"/>
  <c r="DA42" i="109"/>
  <c r="DA41" i="109"/>
  <c r="DA40" i="109"/>
  <c r="DA39" i="109"/>
  <c r="CZ37" i="109"/>
  <c r="CZ36" i="109"/>
  <c r="CZ35" i="109"/>
  <c r="CZ34" i="109"/>
  <c r="CZ33" i="109"/>
  <c r="CY31" i="109"/>
  <c r="CY30" i="109"/>
  <c r="CY29" i="109"/>
  <c r="CY28" i="109"/>
  <c r="CX26" i="109"/>
  <c r="CX25" i="109"/>
  <c r="CX24" i="109"/>
  <c r="CX23" i="109"/>
  <c r="DA42" i="111"/>
  <c r="DA41" i="111"/>
  <c r="DA40" i="111"/>
  <c r="DA39" i="111"/>
  <c r="CZ37" i="111"/>
  <c r="CZ36" i="111"/>
  <c r="CZ35" i="111"/>
  <c r="CZ34" i="111"/>
  <c r="CZ33" i="111"/>
  <c r="CY31" i="111"/>
  <c r="CY30" i="111"/>
  <c r="CY29" i="111"/>
  <c r="CY28" i="111"/>
  <c r="CX26" i="111"/>
  <c r="CX25" i="111"/>
  <c r="CX24" i="111"/>
  <c r="CX23" i="111"/>
  <c r="DA42" i="113"/>
  <c r="DA41" i="113"/>
  <c r="DA40" i="113"/>
  <c r="DA39" i="113"/>
  <c r="CZ37" i="113"/>
  <c r="CZ36" i="113"/>
  <c r="CZ35" i="113"/>
  <c r="CZ34" i="113"/>
  <c r="CZ33" i="113"/>
  <c r="CY31" i="113"/>
  <c r="CY30" i="113"/>
  <c r="CY29" i="113"/>
  <c r="CY28" i="113"/>
  <c r="CX26" i="113"/>
  <c r="CX25" i="113"/>
  <c r="CX24" i="113"/>
  <c r="CX23" i="113"/>
  <c r="DA42" i="115"/>
  <c r="DA41" i="115"/>
  <c r="DA40" i="115"/>
  <c r="DA39" i="115"/>
  <c r="CZ37" i="115"/>
  <c r="CZ36" i="115"/>
  <c r="CZ35" i="115"/>
  <c r="CZ34" i="115"/>
  <c r="CZ33" i="115"/>
  <c r="CY31" i="115"/>
  <c r="CY30" i="115"/>
  <c r="CY29" i="115"/>
  <c r="CY28" i="115"/>
  <c r="CX26" i="115"/>
  <c r="CX25" i="115"/>
  <c r="CX24" i="115"/>
  <c r="CX23" i="115"/>
  <c r="DA42" i="117"/>
  <c r="DA41" i="117"/>
  <c r="DA40" i="117"/>
  <c r="DA39" i="117"/>
  <c r="CZ37" i="117"/>
  <c r="CZ36" i="117"/>
  <c r="CZ35" i="117"/>
  <c r="CZ34" i="117"/>
  <c r="CZ33" i="117"/>
  <c r="CY31" i="117"/>
  <c r="CY30" i="117"/>
  <c r="CY29" i="117"/>
  <c r="CY28" i="117"/>
  <c r="CX26" i="117"/>
  <c r="CX25" i="117"/>
  <c r="CX24" i="117"/>
  <c r="CX23" i="117"/>
  <c r="DA42" i="119"/>
  <c r="DA41" i="119"/>
  <c r="DA40" i="119"/>
  <c r="DA39" i="119"/>
  <c r="CZ37" i="119"/>
  <c r="CZ36" i="119"/>
  <c r="CZ35" i="119"/>
  <c r="CZ34" i="119"/>
  <c r="CZ33" i="119"/>
  <c r="CY31" i="119"/>
  <c r="CY30" i="119"/>
  <c r="CY29" i="119"/>
  <c r="CY28" i="119"/>
  <c r="CX26" i="119"/>
  <c r="CX25" i="119"/>
  <c r="CX24" i="119"/>
  <c r="CX23" i="119"/>
  <c r="DA42" i="121"/>
  <c r="DA41" i="121"/>
  <c r="DA40" i="121"/>
  <c r="DA39" i="121"/>
  <c r="CZ37" i="121"/>
  <c r="CZ36" i="121"/>
  <c r="CZ35" i="121"/>
  <c r="CZ34" i="121"/>
  <c r="CZ33" i="121"/>
  <c r="CY31" i="121"/>
  <c r="CY30" i="121"/>
  <c r="CY29" i="121"/>
  <c r="CY28" i="121"/>
  <c r="CX26" i="121"/>
  <c r="CX25" i="121"/>
  <c r="CX24" i="121"/>
  <c r="CX23" i="121"/>
  <c r="DA42" i="123"/>
  <c r="DA41" i="123"/>
  <c r="DA40" i="123"/>
  <c r="DA39" i="123"/>
  <c r="CZ37" i="123"/>
  <c r="CZ36" i="123"/>
  <c r="CZ35" i="123"/>
  <c r="CZ34" i="123"/>
  <c r="CZ33" i="123"/>
  <c r="CY31" i="123"/>
  <c r="CY30" i="123"/>
  <c r="CY29" i="123"/>
  <c r="CY28" i="123"/>
  <c r="CX26" i="123"/>
  <c r="CX25" i="123"/>
  <c r="CX24" i="123"/>
  <c r="CX23" i="123"/>
  <c r="DA42" i="125"/>
  <c r="DA41" i="125"/>
  <c r="DA40" i="125"/>
  <c r="DA39" i="125"/>
  <c r="CZ37" i="125"/>
  <c r="CZ36" i="125"/>
  <c r="CZ35" i="125"/>
  <c r="CZ34" i="125"/>
  <c r="CZ33" i="125"/>
  <c r="CY31" i="125"/>
  <c r="CY30" i="125"/>
  <c r="CY29" i="125"/>
  <c r="CY28" i="125"/>
  <c r="CX26" i="125"/>
  <c r="CX25" i="125"/>
  <c r="CX24" i="125"/>
  <c r="CX23" i="125"/>
  <c r="DA42" i="127"/>
  <c r="DA41" i="127"/>
  <c r="DA40" i="127"/>
  <c r="DA39" i="127"/>
  <c r="CZ37" i="127"/>
  <c r="CZ36" i="127"/>
  <c r="CZ35" i="127"/>
  <c r="CZ34" i="127"/>
  <c r="CZ33" i="127"/>
  <c r="CY31" i="127"/>
  <c r="CY30" i="127"/>
  <c r="CY29" i="127"/>
  <c r="CY28" i="127"/>
  <c r="CX26" i="127"/>
  <c r="CX25" i="127"/>
  <c r="CX24" i="127"/>
  <c r="CX23" i="127"/>
  <c r="DA42" i="129"/>
  <c r="DA41" i="129"/>
  <c r="DA40" i="129"/>
  <c r="DA39" i="129"/>
  <c r="CZ37" i="129"/>
  <c r="CZ36" i="129"/>
  <c r="CZ35" i="129"/>
  <c r="CZ34" i="129"/>
  <c r="CZ33" i="129"/>
  <c r="CY31" i="129"/>
  <c r="CY30" i="129"/>
  <c r="CY29" i="129"/>
  <c r="CY28" i="129"/>
  <c r="CX26" i="129"/>
  <c r="CX25" i="129"/>
  <c r="CX24" i="129"/>
  <c r="CX23" i="129"/>
  <c r="DA42" i="105"/>
  <c r="DA41" i="105"/>
  <c r="DA40" i="105"/>
  <c r="DA39" i="105"/>
  <c r="CZ37" i="105"/>
  <c r="CZ36" i="105"/>
  <c r="CZ35" i="105"/>
  <c r="CZ34" i="105"/>
  <c r="CZ33" i="105"/>
  <c r="CY31" i="105"/>
  <c r="CY30" i="105"/>
  <c r="CY29" i="105"/>
  <c r="CY28" i="105"/>
  <c r="CX26" i="105"/>
  <c r="CX25" i="105"/>
  <c r="CX24" i="105"/>
  <c r="CX23" i="105"/>
  <c r="DA42" i="81"/>
  <c r="DA41" i="81"/>
  <c r="DA40" i="81"/>
  <c r="DA39" i="81"/>
  <c r="CZ37" i="81"/>
  <c r="CZ36" i="81"/>
  <c r="CZ35" i="81"/>
  <c r="CZ34" i="81"/>
  <c r="CZ33" i="81"/>
  <c r="CY31" i="81"/>
  <c r="CY30" i="81"/>
  <c r="CY29" i="81"/>
  <c r="CY28" i="81"/>
  <c r="CX26" i="81"/>
  <c r="CX25" i="81"/>
  <c r="CX24" i="81"/>
  <c r="DA42" i="83"/>
  <c r="DA41" i="83"/>
  <c r="DA40" i="83"/>
  <c r="DA39" i="83"/>
  <c r="CZ37" i="83"/>
  <c r="CZ36" i="83"/>
  <c r="CZ35" i="83"/>
  <c r="CZ34" i="83"/>
  <c r="CZ33" i="83"/>
  <c r="CY31" i="83"/>
  <c r="CY30" i="83"/>
  <c r="CY29" i="83"/>
  <c r="CY28" i="83"/>
  <c r="CX26" i="83"/>
  <c r="CX25" i="83"/>
  <c r="CX24" i="83"/>
  <c r="DA42" i="85"/>
  <c r="DA41" i="85"/>
  <c r="DA40" i="85"/>
  <c r="DA39" i="85"/>
  <c r="CZ37" i="85"/>
  <c r="CZ36" i="85"/>
  <c r="CZ35" i="85"/>
  <c r="CZ34" i="85"/>
  <c r="CZ33" i="85"/>
  <c r="CY31" i="85"/>
  <c r="CY30" i="85"/>
  <c r="CY29" i="85"/>
  <c r="CY28" i="85"/>
  <c r="CX26" i="85"/>
  <c r="CX25" i="85"/>
  <c r="CX24" i="85"/>
  <c r="DA42" i="87"/>
  <c r="DA41" i="87"/>
  <c r="DA40" i="87"/>
  <c r="DA39" i="87"/>
  <c r="CZ37" i="87"/>
  <c r="CZ36" i="87"/>
  <c r="CZ35" i="87"/>
  <c r="CZ34" i="87"/>
  <c r="CZ33" i="87"/>
  <c r="CY31" i="87"/>
  <c r="CY30" i="87"/>
  <c r="CY29" i="87"/>
  <c r="CY28" i="87"/>
  <c r="CX26" i="87"/>
  <c r="CX25" i="87"/>
  <c r="CX24" i="87"/>
  <c r="DA42" i="89"/>
  <c r="DA41" i="89"/>
  <c r="DA40" i="89"/>
  <c r="DA39" i="89"/>
  <c r="CZ37" i="89"/>
  <c r="CZ36" i="89"/>
  <c r="CZ35" i="89"/>
  <c r="CZ34" i="89"/>
  <c r="CZ33" i="89"/>
  <c r="CY31" i="89"/>
  <c r="CY30" i="89"/>
  <c r="CY29" i="89"/>
  <c r="CY28" i="89"/>
  <c r="CX26" i="89"/>
  <c r="CX25" i="89"/>
  <c r="CX24" i="89"/>
  <c r="DA42" i="91"/>
  <c r="DA41" i="91"/>
  <c r="DA40" i="91"/>
  <c r="DA39" i="91"/>
  <c r="CZ37" i="91"/>
  <c r="CZ36" i="91"/>
  <c r="CZ35" i="91"/>
  <c r="CZ34" i="91"/>
  <c r="CZ33" i="91"/>
  <c r="CY31" i="91"/>
  <c r="CY30" i="91"/>
  <c r="CY29" i="91"/>
  <c r="CY28" i="91"/>
  <c r="CX26" i="91"/>
  <c r="CX25" i="91"/>
  <c r="CX24" i="91"/>
  <c r="DA42" i="93"/>
  <c r="DA41" i="93"/>
  <c r="DA40" i="93"/>
  <c r="DA39" i="93"/>
  <c r="CZ37" i="93"/>
  <c r="CZ36" i="93"/>
  <c r="CZ35" i="93"/>
  <c r="CZ34" i="93"/>
  <c r="CZ33" i="93"/>
  <c r="CY31" i="93"/>
  <c r="CY30" i="93"/>
  <c r="CY29" i="93"/>
  <c r="CY28" i="93"/>
  <c r="CX26" i="93"/>
  <c r="CX25" i="93"/>
  <c r="CX24" i="93"/>
  <c r="DA42" i="95"/>
  <c r="DA41" i="95"/>
  <c r="DA40" i="95"/>
  <c r="DA39" i="95"/>
  <c r="CZ37" i="95"/>
  <c r="CZ36" i="95"/>
  <c r="CZ35" i="95"/>
  <c r="CZ34" i="95"/>
  <c r="CZ33" i="95"/>
  <c r="CY31" i="95"/>
  <c r="CY30" i="95"/>
  <c r="CY29" i="95"/>
  <c r="CY28" i="95"/>
  <c r="CX26" i="95"/>
  <c r="CX25" i="95"/>
  <c r="CX24" i="95"/>
  <c r="DA42" i="97"/>
  <c r="DA41" i="97"/>
  <c r="DA40" i="97"/>
  <c r="DA39" i="97"/>
  <c r="CZ37" i="97"/>
  <c r="CZ36" i="97"/>
  <c r="CZ35" i="97"/>
  <c r="CZ34" i="97"/>
  <c r="CZ33" i="97"/>
  <c r="CY31" i="97"/>
  <c r="CY30" i="97"/>
  <c r="CY29" i="97"/>
  <c r="CY28" i="97"/>
  <c r="CX26" i="97"/>
  <c r="CX25" i="97"/>
  <c r="CX24" i="97"/>
  <c r="DA42" i="99"/>
  <c r="DA41" i="99"/>
  <c r="DA40" i="99"/>
  <c r="DA39" i="99"/>
  <c r="CZ37" i="99"/>
  <c r="CZ36" i="99"/>
  <c r="CZ35" i="99"/>
  <c r="CZ34" i="99"/>
  <c r="CZ33" i="99"/>
  <c r="CY31" i="99"/>
  <c r="CY30" i="99"/>
  <c r="CY29" i="99"/>
  <c r="CY28" i="99"/>
  <c r="CX26" i="99"/>
  <c r="CX25" i="99"/>
  <c r="CX24" i="99"/>
  <c r="DA42" i="101"/>
  <c r="DA41" i="101"/>
  <c r="DA40" i="101"/>
  <c r="DA39" i="101"/>
  <c r="CZ37" i="101"/>
  <c r="CZ36" i="101"/>
  <c r="CZ35" i="101"/>
  <c r="CZ34" i="101"/>
  <c r="CZ33" i="101"/>
  <c r="CY31" i="101"/>
  <c r="CY30" i="101"/>
  <c r="CY29" i="101"/>
  <c r="CY28" i="101"/>
  <c r="CX26" i="101"/>
  <c r="CX25" i="101"/>
  <c r="CX24" i="101"/>
  <c r="DA42" i="103"/>
  <c r="DA41" i="103"/>
  <c r="DA40" i="103"/>
  <c r="DA39" i="103"/>
  <c r="CZ37" i="103"/>
  <c r="CZ36" i="103"/>
  <c r="CZ35" i="103"/>
  <c r="CZ34" i="103"/>
  <c r="CZ33" i="103"/>
  <c r="CY31" i="103"/>
  <c r="CY30" i="103"/>
  <c r="CY29" i="103"/>
  <c r="CY28" i="103"/>
  <c r="CX26" i="103"/>
  <c r="CX25" i="103"/>
  <c r="CX24" i="103"/>
  <c r="DA42" i="79"/>
  <c r="DA41" i="79"/>
  <c r="DA40" i="79"/>
  <c r="DA39" i="79"/>
  <c r="CZ37" i="79"/>
  <c r="CZ36" i="79"/>
  <c r="CZ35" i="79"/>
  <c r="CZ34" i="79"/>
  <c r="CZ33" i="79"/>
  <c r="CY31" i="79"/>
  <c r="CY30" i="79"/>
  <c r="CY29" i="79"/>
  <c r="CY28" i="79"/>
  <c r="CX26" i="79"/>
  <c r="CX25" i="79"/>
  <c r="CX24" i="79"/>
  <c r="CX23" i="81"/>
  <c r="CX23" i="83"/>
  <c r="CX23" i="85"/>
  <c r="CX23" i="87"/>
  <c r="CX23" i="89"/>
  <c r="CX23" i="91"/>
  <c r="CX23" i="93"/>
  <c r="CX23" i="95"/>
  <c r="CX23" i="97"/>
  <c r="CX23" i="99"/>
  <c r="CX23" i="101"/>
  <c r="CX23" i="103"/>
  <c r="CX23" i="79"/>
  <c r="X75" i="77"/>
  <c r="X75" i="78"/>
  <c r="X75" i="76"/>
  <c r="CQ22" i="81"/>
  <c r="CQ22" i="83"/>
  <c r="CQ22" i="85"/>
  <c r="CQ22" i="87"/>
  <c r="CQ22" i="89"/>
  <c r="CQ22" i="91"/>
  <c r="CQ22" i="93"/>
  <c r="CQ22" i="95"/>
  <c r="CQ22" i="97"/>
  <c r="CQ22" i="99"/>
  <c r="CQ22" i="101"/>
  <c r="CQ22" i="103"/>
  <c r="CQ22" i="105"/>
  <c r="CQ22" i="107"/>
  <c r="CQ22" i="109"/>
  <c r="CQ22" i="111"/>
  <c r="CQ22" i="113"/>
  <c r="CQ22" i="115"/>
  <c r="CQ22" i="117"/>
  <c r="CQ22" i="119"/>
  <c r="CQ22" i="121"/>
  <c r="CQ22" i="123"/>
  <c r="CQ22" i="125"/>
  <c r="CQ22" i="127"/>
  <c r="CQ22" i="129"/>
  <c r="CQ22" i="131"/>
  <c r="CQ22" i="133"/>
  <c r="CQ22" i="135"/>
  <c r="CQ22" i="137"/>
  <c r="CQ22" i="139"/>
  <c r="CQ22" i="141"/>
  <c r="CQ22" i="143"/>
  <c r="CQ22" i="145"/>
  <c r="CQ22" i="147"/>
  <c r="CQ22" i="149"/>
  <c r="CQ22" i="151"/>
  <c r="CQ22" i="153"/>
  <c r="CQ22" i="155"/>
  <c r="CQ22" i="79"/>
  <c r="AS66" i="109"/>
  <c r="AS66" i="135"/>
  <c r="AS66" i="83"/>
  <c r="BS42" i="103"/>
  <c r="BS42" i="129"/>
  <c r="BS42" i="155"/>
  <c r="AL69" i="103"/>
  <c r="AL69" i="129"/>
  <c r="AL69" i="155"/>
  <c r="AL70" i="127"/>
  <c r="AL70" i="153"/>
  <c r="AL70" i="101"/>
  <c r="AK29" i="34" l="1"/>
  <c r="AC60" i="34"/>
  <c r="AP25" i="34"/>
  <c r="K55" i="34"/>
  <c r="AT30" i="34"/>
  <c r="AB51" i="34"/>
  <c r="AO25" i="33"/>
  <c r="AP25" i="33"/>
  <c r="K56" i="33"/>
  <c r="AB51" i="33"/>
  <c r="AR46" i="81"/>
  <c r="AR46" i="91"/>
  <c r="AR46" i="107"/>
  <c r="AR46" i="117"/>
  <c r="AR46" i="143"/>
  <c r="AR46" i="133"/>
  <c r="AS42" i="81"/>
  <c r="AS42" i="91"/>
  <c r="AS42" i="107"/>
  <c r="AS42" i="117"/>
  <c r="AS42" i="143"/>
  <c r="AS42" i="133"/>
  <c r="AL71" i="93"/>
  <c r="AL71" i="119"/>
  <c r="AL71" i="145"/>
  <c r="BO71" i="97"/>
  <c r="BO71" i="149"/>
  <c r="BO71" i="123"/>
  <c r="BM65" i="95"/>
  <c r="BM65" i="121"/>
  <c r="BM65" i="147"/>
  <c r="BO71" i="93" l="1"/>
  <c r="BP69" i="93"/>
  <c r="BO69" i="93"/>
  <c r="BM68" i="93"/>
  <c r="BO65" i="93"/>
  <c r="BO45" i="93"/>
  <c r="BO44" i="93"/>
  <c r="BQ43" i="93"/>
  <c r="BP43" i="93"/>
  <c r="BO43" i="93"/>
  <c r="BO42" i="93"/>
  <c r="BN42" i="93"/>
  <c r="BM42" i="93"/>
  <c r="BP41" i="93"/>
  <c r="BP40" i="93"/>
  <c r="BO71" i="145"/>
  <c r="BP69" i="145"/>
  <c r="BO69" i="145"/>
  <c r="BM68" i="145"/>
  <c r="BO45" i="145"/>
  <c r="BO44" i="145"/>
  <c r="BQ43" i="145"/>
  <c r="BP43" i="145"/>
  <c r="BO43" i="145"/>
  <c r="BO42" i="145"/>
  <c r="BN42" i="145"/>
  <c r="BM42" i="145"/>
  <c r="BP41" i="145"/>
  <c r="BP40" i="145"/>
  <c r="BO46" i="145"/>
  <c r="BO65" i="119" l="1"/>
  <c r="BO65" i="145"/>
  <c r="C38" i="77" l="1"/>
  <c r="C38" i="78"/>
  <c r="C38" i="76"/>
  <c r="CT20" i="31" l="1"/>
  <c r="CR20" i="31"/>
  <c r="CT20" i="28"/>
  <c r="CR20" i="28"/>
  <c r="CT20" i="27" l="1"/>
  <c r="CR20" i="27"/>
  <c r="CT20" i="30"/>
  <c r="CR20" i="30"/>
  <c r="CT20" i="26"/>
  <c r="CR20" i="26"/>
  <c r="CT19" i="91"/>
  <c r="CR19" i="91"/>
  <c r="CT18" i="91"/>
  <c r="CR18" i="91"/>
  <c r="CT17" i="91"/>
  <c r="CR17" i="91"/>
  <c r="CT16" i="91"/>
  <c r="CR16" i="91"/>
  <c r="CQ14" i="91"/>
  <c r="CT20" i="29"/>
  <c r="CR20" i="29"/>
  <c r="CT20" i="20"/>
  <c r="CR20" i="20"/>
  <c r="X52" i="78"/>
  <c r="X29" i="78"/>
  <c r="X52" i="77"/>
  <c r="X29" i="77"/>
  <c r="CT20" i="91" l="1"/>
  <c r="CR20" i="91"/>
  <c r="X52" i="76"/>
  <c r="X29" i="76"/>
  <c r="CT19" i="133"/>
  <c r="CR19" i="133"/>
  <c r="CT18" i="133"/>
  <c r="CR18" i="133"/>
  <c r="CT17" i="133"/>
  <c r="CR17" i="133"/>
  <c r="CT16" i="133"/>
  <c r="CR16" i="133"/>
  <c r="CT19" i="135"/>
  <c r="CR19" i="135"/>
  <c r="CT18" i="135"/>
  <c r="CR18" i="135"/>
  <c r="CT17" i="135"/>
  <c r="CR17" i="135"/>
  <c r="CT16" i="135"/>
  <c r="CR16" i="135"/>
  <c r="CT19" i="137"/>
  <c r="CR19" i="137"/>
  <c r="CT18" i="137"/>
  <c r="CR18" i="137"/>
  <c r="CT17" i="137"/>
  <c r="CR17" i="137"/>
  <c r="CT16" i="137"/>
  <c r="CR16" i="137"/>
  <c r="CT19" i="139"/>
  <c r="CR19" i="139"/>
  <c r="CT18" i="139"/>
  <c r="CR18" i="139"/>
  <c r="CT17" i="139"/>
  <c r="CR17" i="139"/>
  <c r="CT16" i="139"/>
  <c r="CR16" i="139"/>
  <c r="CT19" i="141"/>
  <c r="CR19" i="141"/>
  <c r="CT18" i="141"/>
  <c r="CR18" i="141"/>
  <c r="CT17" i="141"/>
  <c r="CR17" i="141"/>
  <c r="CT16" i="141"/>
  <c r="CR16" i="141"/>
  <c r="CT19" i="143"/>
  <c r="CR19" i="143"/>
  <c r="CT18" i="143"/>
  <c r="CR18" i="143"/>
  <c r="CT17" i="143"/>
  <c r="CR17" i="143"/>
  <c r="CT16" i="143"/>
  <c r="CR16" i="143"/>
  <c r="CT19" i="145"/>
  <c r="CR19" i="145"/>
  <c r="CT18" i="145"/>
  <c r="CR18" i="145"/>
  <c r="CT17" i="145"/>
  <c r="CR17" i="145"/>
  <c r="CT16" i="145"/>
  <c r="CR16" i="145"/>
  <c r="CT19" i="147"/>
  <c r="CR19" i="147"/>
  <c r="CT18" i="147"/>
  <c r="CR18" i="147"/>
  <c r="CT17" i="147"/>
  <c r="CR17" i="147"/>
  <c r="CT16" i="147"/>
  <c r="CR16" i="147"/>
  <c r="CT19" i="149"/>
  <c r="CR19" i="149"/>
  <c r="CT18" i="149"/>
  <c r="CR18" i="149"/>
  <c r="CT17" i="149"/>
  <c r="CR17" i="149"/>
  <c r="CT16" i="149"/>
  <c r="CR16" i="149"/>
  <c r="CT19" i="151"/>
  <c r="CR19" i="151"/>
  <c r="CT18" i="151"/>
  <c r="CR18" i="151"/>
  <c r="CT17" i="151"/>
  <c r="CR17" i="151"/>
  <c r="CT16" i="151"/>
  <c r="CR16" i="151"/>
  <c r="CT19" i="153"/>
  <c r="CR19" i="153"/>
  <c r="CT18" i="153"/>
  <c r="CR18" i="153"/>
  <c r="CT17" i="153"/>
  <c r="CR17" i="153"/>
  <c r="CT16" i="153"/>
  <c r="CR16" i="153"/>
  <c r="CT19" i="155"/>
  <c r="CR19" i="155"/>
  <c r="CT18" i="155"/>
  <c r="CR18" i="155"/>
  <c r="CT17" i="155"/>
  <c r="CR17" i="155"/>
  <c r="CT16" i="155"/>
  <c r="CR16" i="155"/>
  <c r="CT19" i="131"/>
  <c r="CR19" i="131"/>
  <c r="CT18" i="131"/>
  <c r="CR18" i="131"/>
  <c r="CT17" i="131"/>
  <c r="CR17" i="131"/>
  <c r="CT16" i="131"/>
  <c r="CR16" i="131"/>
  <c r="CT19" i="107"/>
  <c r="CR19" i="107"/>
  <c r="CT18" i="107"/>
  <c r="CR18" i="107"/>
  <c r="CT17" i="107"/>
  <c r="CR17" i="107"/>
  <c r="CT16" i="107"/>
  <c r="CR16" i="107"/>
  <c r="CT19" i="109"/>
  <c r="CR19" i="109"/>
  <c r="CT18" i="109"/>
  <c r="CR18" i="109"/>
  <c r="CT17" i="109"/>
  <c r="CR17" i="109"/>
  <c r="CT16" i="109"/>
  <c r="CR16" i="109"/>
  <c r="CT19" i="111"/>
  <c r="CR19" i="111"/>
  <c r="CT18" i="111"/>
  <c r="CR18" i="111"/>
  <c r="CT17" i="111"/>
  <c r="CR17" i="111"/>
  <c r="CT16" i="111"/>
  <c r="CR16" i="111"/>
  <c r="CT19" i="113"/>
  <c r="CR19" i="113"/>
  <c r="CT18" i="113"/>
  <c r="CR18" i="113"/>
  <c r="CT17" i="113"/>
  <c r="CR17" i="113"/>
  <c r="CT16" i="113"/>
  <c r="CR16" i="113"/>
  <c r="CT19" i="115"/>
  <c r="CR19" i="115"/>
  <c r="CT18" i="115"/>
  <c r="CR18" i="115"/>
  <c r="CT17" i="115"/>
  <c r="CR17" i="115"/>
  <c r="CT16" i="115"/>
  <c r="CR16" i="115"/>
  <c r="CT19" i="117"/>
  <c r="CR19" i="117"/>
  <c r="CT18" i="117"/>
  <c r="CR18" i="117"/>
  <c r="CT17" i="117"/>
  <c r="CR17" i="117"/>
  <c r="CT16" i="117"/>
  <c r="CR16" i="117"/>
  <c r="CT19" i="119"/>
  <c r="CR19" i="119"/>
  <c r="CT18" i="119"/>
  <c r="CR18" i="119"/>
  <c r="CT17" i="119"/>
  <c r="CR17" i="119"/>
  <c r="CT16" i="119"/>
  <c r="CR16" i="119"/>
  <c r="CT19" i="121"/>
  <c r="CR19" i="121"/>
  <c r="CT18" i="121"/>
  <c r="CR18" i="121"/>
  <c r="CT17" i="121"/>
  <c r="CR17" i="121"/>
  <c r="CT16" i="121"/>
  <c r="CR16" i="121"/>
  <c r="CT19" i="123"/>
  <c r="CR19" i="123"/>
  <c r="CT18" i="123"/>
  <c r="CR18" i="123"/>
  <c r="CT17" i="123"/>
  <c r="CR17" i="123"/>
  <c r="CT16" i="123"/>
  <c r="CR16" i="123"/>
  <c r="CT19" i="125"/>
  <c r="CR19" i="125"/>
  <c r="CT18" i="125"/>
  <c r="CR18" i="125"/>
  <c r="CT17" i="125"/>
  <c r="CR17" i="125"/>
  <c r="CT16" i="125"/>
  <c r="CR16" i="125"/>
  <c r="CT19" i="127"/>
  <c r="CR19" i="127"/>
  <c r="CT18" i="127"/>
  <c r="CR18" i="127"/>
  <c r="CT17" i="127"/>
  <c r="CR17" i="127"/>
  <c r="CT16" i="127"/>
  <c r="CR16" i="127"/>
  <c r="CT19" i="129"/>
  <c r="CR19" i="129"/>
  <c r="CT18" i="129"/>
  <c r="CR18" i="129"/>
  <c r="CT17" i="129"/>
  <c r="CR17" i="129"/>
  <c r="CT16" i="129"/>
  <c r="CR16" i="129"/>
  <c r="CT19" i="105"/>
  <c r="CR19" i="105"/>
  <c r="CT18" i="105"/>
  <c r="CR18" i="105"/>
  <c r="CT17" i="105"/>
  <c r="CR17" i="105"/>
  <c r="CT16" i="105"/>
  <c r="CR16" i="105"/>
  <c r="CR17" i="81"/>
  <c r="CR19" i="81"/>
  <c r="CR18" i="81"/>
  <c r="CR17" i="83"/>
  <c r="CR19" i="83"/>
  <c r="CR18" i="83"/>
  <c r="CR17" i="85"/>
  <c r="CR19" i="85"/>
  <c r="CR18" i="85"/>
  <c r="CR17" i="87"/>
  <c r="CR19" i="87"/>
  <c r="CR18" i="87"/>
  <c r="CR17" i="89"/>
  <c r="CR19" i="89"/>
  <c r="CR18" i="89"/>
  <c r="CR17" i="93"/>
  <c r="CR19" i="93"/>
  <c r="CR18" i="93"/>
  <c r="CR17" i="95"/>
  <c r="CR19" i="95"/>
  <c r="CR18" i="95"/>
  <c r="CR17" i="97"/>
  <c r="CR19" i="97"/>
  <c r="CR18" i="97"/>
  <c r="CR17" i="99"/>
  <c r="CR19" i="99"/>
  <c r="CR18" i="99"/>
  <c r="CR17" i="101"/>
  <c r="CR19" i="101"/>
  <c r="CR18" i="101"/>
  <c r="CR17" i="103"/>
  <c r="CR19" i="103"/>
  <c r="CR18" i="103"/>
  <c r="CR17" i="79"/>
  <c r="CR19" i="79"/>
  <c r="CR18" i="79"/>
  <c r="CT19" i="81"/>
  <c r="CT18" i="81"/>
  <c r="CT17" i="81"/>
  <c r="CT19" i="83"/>
  <c r="CT18" i="83"/>
  <c r="CT17" i="83"/>
  <c r="CT19" i="85"/>
  <c r="CT18" i="85"/>
  <c r="CT17" i="85"/>
  <c r="CT19" i="87"/>
  <c r="CT18" i="87"/>
  <c r="CT17" i="87"/>
  <c r="CT19" i="89"/>
  <c r="CT18" i="89"/>
  <c r="CT17" i="89"/>
  <c r="CT19" i="93"/>
  <c r="CT18" i="93"/>
  <c r="CT17" i="93"/>
  <c r="CT19" i="95"/>
  <c r="CT18" i="95"/>
  <c r="CT17" i="95"/>
  <c r="CT19" i="97"/>
  <c r="CT18" i="97"/>
  <c r="CT17" i="97"/>
  <c r="CT19" i="99"/>
  <c r="CT18" i="99"/>
  <c r="CT17" i="99"/>
  <c r="CT19" i="101"/>
  <c r="CT18" i="101"/>
  <c r="CT17" i="101"/>
  <c r="CT19" i="103"/>
  <c r="CT18" i="103"/>
  <c r="CT17" i="103"/>
  <c r="CT19" i="79"/>
  <c r="CT18" i="79"/>
  <c r="CT17" i="79"/>
  <c r="CT16" i="81"/>
  <c r="CT16" i="83"/>
  <c r="CT16" i="85"/>
  <c r="CT16" i="87"/>
  <c r="CT16" i="89"/>
  <c r="CT16" i="93"/>
  <c r="CT16" i="95"/>
  <c r="CT16" i="97"/>
  <c r="CT16" i="99"/>
  <c r="CT16" i="101"/>
  <c r="CT16" i="103"/>
  <c r="CT16" i="79"/>
  <c r="CR16" i="81"/>
  <c r="CR16" i="83"/>
  <c r="CR16" i="85"/>
  <c r="CR16" i="87"/>
  <c r="CR16" i="89"/>
  <c r="CR16" i="93"/>
  <c r="CR16" i="95"/>
  <c r="CR16" i="97"/>
  <c r="CR16" i="99"/>
  <c r="CR16" i="101"/>
  <c r="CR16" i="103"/>
  <c r="CR16" i="79"/>
  <c r="CQ14" i="81"/>
  <c r="CQ14" i="83"/>
  <c r="CQ14" i="85"/>
  <c r="CQ14" i="87"/>
  <c r="CQ14" i="89"/>
  <c r="CQ14" i="93"/>
  <c r="CQ14" i="95"/>
  <c r="CQ14" i="97"/>
  <c r="CQ14" i="99"/>
  <c r="CQ14" i="101"/>
  <c r="CQ14" i="103"/>
  <c r="CQ14" i="105"/>
  <c r="CQ14" i="107"/>
  <c r="CQ14" i="109"/>
  <c r="CQ14" i="111"/>
  <c r="CQ14" i="113"/>
  <c r="CQ14" i="115"/>
  <c r="CQ14" i="117"/>
  <c r="CQ14" i="119"/>
  <c r="CQ14" i="121"/>
  <c r="CQ14" i="123"/>
  <c r="CQ14" i="125"/>
  <c r="CQ14" i="127"/>
  <c r="CQ14" i="129"/>
  <c r="CQ14" i="131"/>
  <c r="CQ14" i="133"/>
  <c r="CQ14" i="135"/>
  <c r="CQ14" i="137"/>
  <c r="CQ14" i="139"/>
  <c r="CQ14" i="141"/>
  <c r="CQ14" i="143"/>
  <c r="CQ14" i="145"/>
  <c r="CQ14" i="147"/>
  <c r="CQ14" i="149"/>
  <c r="CQ14" i="151"/>
  <c r="CQ14" i="153"/>
  <c r="CQ14" i="155"/>
  <c r="CQ14" i="79"/>
  <c r="BY71" i="80" l="1"/>
  <c r="BY71" i="82"/>
  <c r="BY71" i="84"/>
  <c r="BY71" i="86"/>
  <c r="BY71" i="88"/>
  <c r="BY71" i="90"/>
  <c r="BY71" i="92"/>
  <c r="BY71" i="94"/>
  <c r="BY71" i="96"/>
  <c r="BY71" i="98"/>
  <c r="BY71" i="100"/>
  <c r="BY71" i="102"/>
  <c r="BY71" i="104"/>
  <c r="BY71" i="106"/>
  <c r="BY71" i="108"/>
  <c r="BY71" i="110"/>
  <c r="BY71" i="112"/>
  <c r="BY71" i="114"/>
  <c r="BY71" i="116"/>
  <c r="BY71" i="118"/>
  <c r="BY71" i="120"/>
  <c r="BY71" i="122"/>
  <c r="BY71" i="124"/>
  <c r="BY71" i="126"/>
  <c r="BY71" i="128"/>
  <c r="BY71" i="130"/>
  <c r="BY71" i="134"/>
  <c r="BY71" i="136"/>
  <c r="BY71" i="138"/>
  <c r="BY71" i="140"/>
  <c r="BY71" i="142"/>
  <c r="BY71" i="144"/>
  <c r="BY71" i="146"/>
  <c r="BY71" i="148"/>
  <c r="BY71" i="150"/>
  <c r="BY71" i="152"/>
  <c r="BY71" i="154"/>
  <c r="BY71" i="156"/>
  <c r="BY71" i="132"/>
  <c r="CT20" i="147" l="1"/>
  <c r="CR20" i="147"/>
  <c r="CR20" i="148"/>
  <c r="CT20" i="149"/>
  <c r="CR20" i="149"/>
  <c r="CR20" i="150"/>
  <c r="CT20" i="151"/>
  <c r="CR20" i="151"/>
  <c r="CR20" i="152"/>
  <c r="CT20" i="153"/>
  <c r="CR20" i="153"/>
  <c r="CR20" i="154"/>
  <c r="CT20" i="155"/>
  <c r="CR20" i="155"/>
  <c r="CR20" i="156"/>
  <c r="CR20" i="146"/>
  <c r="CR20" i="132"/>
  <c r="CT20" i="133"/>
  <c r="CR20" i="133"/>
  <c r="CR20" i="134"/>
  <c r="CT20" i="135"/>
  <c r="CR20" i="135"/>
  <c r="CR20" i="136"/>
  <c r="CT20" i="137"/>
  <c r="CR20" i="137"/>
  <c r="CR20" i="138"/>
  <c r="CT20" i="139"/>
  <c r="CR20" i="139"/>
  <c r="CR20" i="140"/>
  <c r="CT20" i="141"/>
  <c r="CR20" i="141"/>
  <c r="CR20" i="142"/>
  <c r="CT20" i="143"/>
  <c r="CR20" i="143"/>
  <c r="CR20" i="144"/>
  <c r="CT20" i="131"/>
  <c r="CR20" i="131"/>
  <c r="CR20" i="106"/>
  <c r="CT20" i="107"/>
  <c r="CR20" i="107"/>
  <c r="CR20" i="108"/>
  <c r="CT20" i="109"/>
  <c r="CR20" i="109"/>
  <c r="CR20" i="110"/>
  <c r="CT20" i="111"/>
  <c r="CR20" i="111"/>
  <c r="CR20" i="112"/>
  <c r="CT20" i="113"/>
  <c r="CR20" i="113"/>
  <c r="CR20" i="114"/>
  <c r="CT20" i="115"/>
  <c r="CR20" i="115"/>
  <c r="CR20" i="116"/>
  <c r="CT20" i="117"/>
  <c r="CR20" i="117"/>
  <c r="CR20" i="118"/>
  <c r="CT20" i="119"/>
  <c r="CR20" i="119"/>
  <c r="CR20" i="120"/>
  <c r="CT20" i="121"/>
  <c r="CR20" i="121"/>
  <c r="CR20" i="122"/>
  <c r="CT20" i="123"/>
  <c r="CR20" i="123"/>
  <c r="CR20" i="124"/>
  <c r="CT20" i="125"/>
  <c r="CR20" i="125"/>
  <c r="CR20" i="126"/>
  <c r="CT20" i="127"/>
  <c r="CR20" i="127"/>
  <c r="CR20" i="128"/>
  <c r="CT20" i="129"/>
  <c r="CR20" i="129"/>
  <c r="CR20" i="130"/>
  <c r="CT20" i="105"/>
  <c r="CR20" i="105"/>
  <c r="CT20" i="81"/>
  <c r="CR20" i="81"/>
  <c r="CR20" i="82"/>
  <c r="CT20" i="83"/>
  <c r="CR20" i="83"/>
  <c r="CR20" i="84"/>
  <c r="CT20" i="85"/>
  <c r="CR20" i="85"/>
  <c r="CR20" i="86"/>
  <c r="CT20" i="87"/>
  <c r="CR20" i="87"/>
  <c r="CR20" i="88"/>
  <c r="CT20" i="89"/>
  <c r="CR20" i="89"/>
  <c r="CR20" i="90"/>
  <c r="CR20" i="92"/>
  <c r="CT20" i="93"/>
  <c r="CR20" i="93"/>
  <c r="CR20" i="94"/>
  <c r="CT20" i="95"/>
  <c r="CR20" i="95"/>
  <c r="CR20" i="96"/>
  <c r="CT20" i="97"/>
  <c r="CR20" i="97"/>
  <c r="CR20" i="98"/>
  <c r="CT20" i="99"/>
  <c r="CR20" i="99"/>
  <c r="CR20" i="100"/>
  <c r="CT20" i="101"/>
  <c r="CR20" i="101"/>
  <c r="CR20" i="102"/>
  <c r="CT20" i="103"/>
  <c r="CR20" i="103"/>
  <c r="CR20" i="104"/>
  <c r="CR20" i="80"/>
  <c r="CR6" i="81"/>
  <c r="CR6" i="82"/>
  <c r="CR6" i="83"/>
  <c r="CR6" i="84"/>
  <c r="CR6" i="85"/>
  <c r="CR6" i="86"/>
  <c r="CR6" i="87"/>
  <c r="CR6" i="88"/>
  <c r="CR6" i="89"/>
  <c r="CR6" i="90"/>
  <c r="CR6" i="91"/>
  <c r="CR6" i="92"/>
  <c r="CR6" i="93"/>
  <c r="CR6" i="94"/>
  <c r="CR6" i="95"/>
  <c r="CR6" i="96"/>
  <c r="CR6" i="97"/>
  <c r="CR6" i="98"/>
  <c r="CR6" i="99"/>
  <c r="CR6" i="100"/>
  <c r="CR6" i="101"/>
  <c r="CR6" i="102"/>
  <c r="CR6" i="103"/>
  <c r="CR6" i="104"/>
  <c r="CR6" i="80"/>
  <c r="CR6" i="79"/>
  <c r="CR6" i="105"/>
  <c r="CR6" i="106"/>
  <c r="CR6" i="107"/>
  <c r="CR6" i="108"/>
  <c r="CR6" i="109"/>
  <c r="CR6" i="110"/>
  <c r="CR6" i="111"/>
  <c r="CR6" i="112"/>
  <c r="CR6" i="113"/>
  <c r="CR6" i="114"/>
  <c r="CR6" i="115"/>
  <c r="CR6" i="116"/>
  <c r="CR6" i="117"/>
  <c r="CR6" i="118"/>
  <c r="CR6" i="119"/>
  <c r="CR6" i="120"/>
  <c r="CR6" i="121"/>
  <c r="CR6" i="122"/>
  <c r="CR6" i="123"/>
  <c r="CR6" i="124"/>
  <c r="CR6" i="125"/>
  <c r="CR6" i="126"/>
  <c r="CR6" i="127"/>
  <c r="CR6" i="128"/>
  <c r="CR6" i="129"/>
  <c r="CR6" i="130"/>
  <c r="CR6" i="147"/>
  <c r="CR7" i="147" s="1"/>
  <c r="CR6" i="148"/>
  <c r="CR6" i="149"/>
  <c r="CR6" i="150"/>
  <c r="CR7" i="150" s="1"/>
  <c r="CR6" i="151"/>
  <c r="CR6" i="152"/>
  <c r="CR6" i="153"/>
  <c r="CR7" i="153" s="1"/>
  <c r="CR6" i="154"/>
  <c r="CR6" i="155"/>
  <c r="CR6" i="156"/>
  <c r="CR7" i="156" s="1"/>
  <c r="CR6" i="146"/>
  <c r="CR6" i="132"/>
  <c r="CR7" i="132" s="1"/>
  <c r="CR6" i="133"/>
  <c r="CR6" i="134"/>
  <c r="CR6" i="135"/>
  <c r="CR7" i="135" s="1"/>
  <c r="CR6" i="136"/>
  <c r="CR6" i="137"/>
  <c r="CR6" i="138"/>
  <c r="CR6" i="139"/>
  <c r="CR6" i="140"/>
  <c r="CR6" i="141"/>
  <c r="CR6" i="142"/>
  <c r="CR6" i="143"/>
  <c r="CR6" i="144"/>
  <c r="CR6" i="131"/>
  <c r="CR7" i="104" l="1"/>
  <c r="CR7" i="101"/>
  <c r="CR7" i="98"/>
  <c r="CR7" i="95"/>
  <c r="CR7" i="92"/>
  <c r="CR7" i="89"/>
  <c r="CR7" i="86"/>
  <c r="CR7" i="83"/>
  <c r="CR7" i="103"/>
  <c r="CR7" i="100"/>
  <c r="CR7" i="97"/>
  <c r="CR7" i="94"/>
  <c r="CR7" i="91"/>
  <c r="CR7" i="88"/>
  <c r="CR7" i="85"/>
  <c r="CR7" i="82"/>
  <c r="CR7" i="80"/>
  <c r="CR7" i="102"/>
  <c r="CR7" i="99"/>
  <c r="CR7" i="96"/>
  <c r="CR7" i="93"/>
  <c r="CR7" i="90"/>
  <c r="CR7" i="87"/>
  <c r="CR7" i="84"/>
  <c r="CR7" i="81"/>
  <c r="CR7" i="79"/>
  <c r="CR7" i="128"/>
  <c r="CR7" i="125"/>
  <c r="CR7" i="122"/>
  <c r="CR7" i="119"/>
  <c r="CR7" i="116"/>
  <c r="CR7" i="113"/>
  <c r="CR7" i="110"/>
  <c r="CR7" i="107"/>
  <c r="CR7" i="130"/>
  <c r="CR7" i="127"/>
  <c r="CR7" i="124"/>
  <c r="CR7" i="121"/>
  <c r="CR7" i="118"/>
  <c r="CR7" i="115"/>
  <c r="CR7" i="112"/>
  <c r="CR7" i="109"/>
  <c r="CR7" i="106"/>
  <c r="CR7" i="129"/>
  <c r="CR7" i="126"/>
  <c r="CR7" i="123"/>
  <c r="CR7" i="120"/>
  <c r="CR7" i="117"/>
  <c r="CR7" i="114"/>
  <c r="CR7" i="111"/>
  <c r="CR7" i="108"/>
  <c r="CR7" i="105"/>
  <c r="CR7" i="155"/>
  <c r="CR7" i="152"/>
  <c r="CR7" i="149"/>
  <c r="CR7" i="146"/>
  <c r="CR7" i="154"/>
  <c r="CR7" i="151"/>
  <c r="CR7" i="148"/>
  <c r="CR7" i="140"/>
  <c r="CR7" i="137"/>
  <c r="CR7" i="134"/>
  <c r="CR7" i="143"/>
  <c r="CR7" i="144"/>
  <c r="CR7" i="138"/>
  <c r="CR7" i="131"/>
  <c r="CR7" i="142"/>
  <c r="CR7" i="139"/>
  <c r="CR7" i="136"/>
  <c r="CR7" i="133"/>
  <c r="CR7" i="141"/>
  <c r="BO71" i="147" l="1"/>
  <c r="AO71" i="147"/>
  <c r="CE69" i="147"/>
  <c r="BP69" i="147"/>
  <c r="AR69" i="147"/>
  <c r="AQ69" i="147"/>
  <c r="AP69" i="147"/>
  <c r="AO69" i="147"/>
  <c r="CC68" i="147"/>
  <c r="CB68" i="147"/>
  <c r="BO68" i="147"/>
  <c r="AP68" i="147"/>
  <c r="AO68" i="147"/>
  <c r="AN68" i="147"/>
  <c r="AM68" i="147"/>
  <c r="CC66" i="147"/>
  <c r="BP66" i="147"/>
  <c r="AP66" i="147"/>
  <c r="AB58" i="147"/>
  <c r="O58" i="147"/>
  <c r="O57" i="147"/>
  <c r="AE56" i="147"/>
  <c r="AD56" i="147"/>
  <c r="AC56" i="147"/>
  <c r="AB56" i="147"/>
  <c r="Q56" i="147"/>
  <c r="P56" i="147"/>
  <c r="O56" i="147"/>
  <c r="AC55" i="147"/>
  <c r="AB55" i="147"/>
  <c r="AA55" i="147"/>
  <c r="Z55" i="147"/>
  <c r="N55" i="147"/>
  <c r="M55" i="147"/>
  <c r="P54" i="147"/>
  <c r="AC53" i="147"/>
  <c r="BO45" i="147"/>
  <c r="AO45" i="147"/>
  <c r="BO44" i="147"/>
  <c r="AO44" i="147"/>
  <c r="CE43" i="147"/>
  <c r="BQ43" i="147"/>
  <c r="BP43" i="147"/>
  <c r="BO43" i="147"/>
  <c r="AR43" i="147"/>
  <c r="AQ43" i="147"/>
  <c r="AP43" i="147"/>
  <c r="AO43" i="147"/>
  <c r="CC42" i="147"/>
  <c r="CB42" i="147"/>
  <c r="BO42" i="147"/>
  <c r="BN42" i="147"/>
  <c r="BM42" i="147"/>
  <c r="AP42" i="147"/>
  <c r="AO42" i="147"/>
  <c r="AN42" i="147"/>
  <c r="AM42" i="147"/>
  <c r="BP41" i="147"/>
  <c r="AP41" i="147"/>
  <c r="CC40" i="147"/>
  <c r="BP40" i="147"/>
  <c r="AP40" i="147"/>
  <c r="AO32" i="147"/>
  <c r="CB31" i="147"/>
  <c r="AO31" i="147"/>
  <c r="CE30" i="147"/>
  <c r="AR30" i="147"/>
  <c r="AQ30" i="147"/>
  <c r="AP30" i="147"/>
  <c r="AO30" i="147"/>
  <c r="CC29" i="147"/>
  <c r="CB29" i="147"/>
  <c r="AP29" i="147"/>
  <c r="AO29" i="147"/>
  <c r="AN29" i="147"/>
  <c r="AM29" i="147"/>
  <c r="CC28" i="147"/>
  <c r="AP28" i="147"/>
  <c r="CC27" i="147"/>
  <c r="AP27" i="147"/>
  <c r="CB18" i="147"/>
  <c r="CB17" i="147"/>
  <c r="CB16" i="147"/>
  <c r="BZ16" i="147"/>
  <c r="CC15" i="147"/>
  <c r="CC14" i="147"/>
  <c r="CV9" i="147"/>
  <c r="CR9" i="147" s="1"/>
  <c r="BO71" i="148"/>
  <c r="AO71" i="148"/>
  <c r="BO70" i="148"/>
  <c r="AO70" i="148"/>
  <c r="CE69" i="148"/>
  <c r="BR69" i="148"/>
  <c r="BQ69" i="148"/>
  <c r="BP69" i="148"/>
  <c r="BO69" i="148"/>
  <c r="AR69" i="148"/>
  <c r="AQ69" i="148"/>
  <c r="AP69" i="148"/>
  <c r="AO69" i="148"/>
  <c r="CC68" i="148"/>
  <c r="CB68" i="148"/>
  <c r="BP68" i="148"/>
  <c r="BO68" i="148"/>
  <c r="BN68" i="148"/>
  <c r="BM68" i="148"/>
  <c r="AP68" i="148"/>
  <c r="AO68" i="148"/>
  <c r="AN68" i="148"/>
  <c r="AM68" i="148"/>
  <c r="BP67" i="148"/>
  <c r="AP67" i="148"/>
  <c r="CC66" i="148"/>
  <c r="BP66" i="148"/>
  <c r="AP66" i="148"/>
  <c r="AB58" i="148"/>
  <c r="O58" i="148"/>
  <c r="AB57" i="148"/>
  <c r="O57" i="148"/>
  <c r="AE56" i="148"/>
  <c r="AD56" i="148"/>
  <c r="AC56" i="148"/>
  <c r="AB56" i="148"/>
  <c r="Q56" i="148"/>
  <c r="P56" i="148"/>
  <c r="O56" i="148"/>
  <c r="AC55" i="148"/>
  <c r="AB55" i="148"/>
  <c r="AA55" i="148"/>
  <c r="Z55" i="148"/>
  <c r="N55" i="148"/>
  <c r="M55" i="148"/>
  <c r="AC54" i="148"/>
  <c r="P54" i="148"/>
  <c r="AC53" i="148"/>
  <c r="BO45" i="148"/>
  <c r="AO45" i="148"/>
  <c r="CB44" i="148"/>
  <c r="BO44" i="148"/>
  <c r="AO44" i="148"/>
  <c r="CE43" i="148"/>
  <c r="BR43" i="148"/>
  <c r="BQ43" i="148"/>
  <c r="BP43" i="148"/>
  <c r="BO43" i="148"/>
  <c r="AR43" i="148"/>
  <c r="AQ43" i="148"/>
  <c r="AP43" i="148"/>
  <c r="AO43" i="148"/>
  <c r="CC42" i="148"/>
  <c r="CB42" i="148"/>
  <c r="BP42" i="148"/>
  <c r="BO42" i="148"/>
  <c r="BN42" i="148"/>
  <c r="BM42" i="148"/>
  <c r="AP42" i="148"/>
  <c r="AO42" i="148"/>
  <c r="AN42" i="148"/>
  <c r="AM42" i="148"/>
  <c r="CC41" i="148"/>
  <c r="BP41" i="148"/>
  <c r="AP41" i="148"/>
  <c r="CC40" i="148"/>
  <c r="BP40" i="148"/>
  <c r="AP40" i="148"/>
  <c r="AO32" i="148"/>
  <c r="CB31" i="148"/>
  <c r="AO31" i="148"/>
  <c r="CE30" i="148"/>
  <c r="AR30" i="148"/>
  <c r="AQ30" i="148"/>
  <c r="AP30" i="148"/>
  <c r="AO30" i="148"/>
  <c r="CC29" i="148"/>
  <c r="CB29" i="148"/>
  <c r="AP29" i="148"/>
  <c r="AO29" i="148"/>
  <c r="AN29" i="148"/>
  <c r="AM29" i="148"/>
  <c r="CC28" i="148"/>
  <c r="AP28" i="148"/>
  <c r="CC27" i="148"/>
  <c r="AP27" i="148"/>
  <c r="CB18" i="148"/>
  <c r="CB17" i="148"/>
  <c r="CB16" i="148"/>
  <c r="BZ16" i="148"/>
  <c r="CC15" i="148"/>
  <c r="CC14" i="148"/>
  <c r="AO71" i="149"/>
  <c r="CE69" i="149"/>
  <c r="BR69" i="149"/>
  <c r="BQ69" i="149"/>
  <c r="BP69" i="149"/>
  <c r="BO69" i="149"/>
  <c r="AR69" i="149"/>
  <c r="AQ69" i="149"/>
  <c r="AP69" i="149"/>
  <c r="AO69" i="149"/>
  <c r="CC68" i="149"/>
  <c r="CB68" i="149"/>
  <c r="BP68" i="149"/>
  <c r="BN68" i="149"/>
  <c r="BM68" i="149"/>
  <c r="AP68" i="149"/>
  <c r="AO68" i="149"/>
  <c r="AN68" i="149"/>
  <c r="AM68" i="149"/>
  <c r="CC66" i="149"/>
  <c r="AP66" i="149"/>
  <c r="AB58" i="149"/>
  <c r="O58" i="149"/>
  <c r="O57" i="149"/>
  <c r="AE56" i="149"/>
  <c r="AD56" i="149"/>
  <c r="AC56" i="149"/>
  <c r="AB56" i="149"/>
  <c r="Q56" i="149"/>
  <c r="P56" i="149"/>
  <c r="O56" i="149"/>
  <c r="AC55" i="149"/>
  <c r="AB55" i="149"/>
  <c r="AA55" i="149"/>
  <c r="Z55" i="149"/>
  <c r="N55" i="149"/>
  <c r="M55" i="149"/>
  <c r="P54" i="149"/>
  <c r="AC53" i="149"/>
  <c r="BO45" i="149"/>
  <c r="AO45" i="149"/>
  <c r="BO44" i="149"/>
  <c r="AO44" i="149"/>
  <c r="CE43" i="149"/>
  <c r="BQ43" i="149"/>
  <c r="BP43" i="149"/>
  <c r="BO43" i="149"/>
  <c r="AR43" i="149"/>
  <c r="AQ43" i="149"/>
  <c r="AP43" i="149"/>
  <c r="AO43" i="149"/>
  <c r="CC42" i="149"/>
  <c r="CB42" i="149"/>
  <c r="BO42" i="149"/>
  <c r="BN42" i="149"/>
  <c r="BM42" i="149"/>
  <c r="AP42" i="149"/>
  <c r="AO42" i="149"/>
  <c r="AN42" i="149"/>
  <c r="AM42" i="149"/>
  <c r="BP41" i="149"/>
  <c r="AP41" i="149"/>
  <c r="CC40" i="149"/>
  <c r="BP40" i="149"/>
  <c r="AP40" i="149"/>
  <c r="AO32" i="149"/>
  <c r="CB31" i="149"/>
  <c r="AO31" i="149"/>
  <c r="CE30" i="149"/>
  <c r="AR30" i="149"/>
  <c r="AQ30" i="149"/>
  <c r="AP30" i="149"/>
  <c r="AO30" i="149"/>
  <c r="CC29" i="149"/>
  <c r="CB29" i="149"/>
  <c r="AP29" i="149"/>
  <c r="AO29" i="149"/>
  <c r="AN29" i="149"/>
  <c r="AM29" i="149"/>
  <c r="CC28" i="149"/>
  <c r="AP28" i="149"/>
  <c r="CC27" i="149"/>
  <c r="AP27" i="149"/>
  <c r="CB18" i="149"/>
  <c r="CB17" i="149"/>
  <c r="CB16" i="149"/>
  <c r="BZ16" i="149"/>
  <c r="CC15" i="149"/>
  <c r="CC14" i="149"/>
  <c r="BO71" i="150"/>
  <c r="AO71" i="150"/>
  <c r="BO70" i="150"/>
  <c r="AO70" i="150"/>
  <c r="CE69" i="150"/>
  <c r="BR69" i="150"/>
  <c r="BQ69" i="150"/>
  <c r="BP69" i="150"/>
  <c r="BO69" i="150"/>
  <c r="AR69" i="150"/>
  <c r="AQ69" i="150"/>
  <c r="AP69" i="150"/>
  <c r="AO69" i="150"/>
  <c r="CC68" i="150"/>
  <c r="CB68" i="150"/>
  <c r="BP68" i="150"/>
  <c r="BO68" i="150"/>
  <c r="BN68" i="150"/>
  <c r="BM68" i="150"/>
  <c r="AP68" i="150"/>
  <c r="AO68" i="150"/>
  <c r="AN68" i="150"/>
  <c r="AM68" i="150"/>
  <c r="BP67" i="150"/>
  <c r="AP67" i="150"/>
  <c r="CC66" i="150"/>
  <c r="BP66" i="150"/>
  <c r="AP66" i="150"/>
  <c r="AB58" i="150"/>
  <c r="O58" i="150"/>
  <c r="AB57" i="150"/>
  <c r="O57" i="150"/>
  <c r="AE56" i="150"/>
  <c r="AD56" i="150"/>
  <c r="AC56" i="150"/>
  <c r="AB56" i="150"/>
  <c r="Q56" i="150"/>
  <c r="P56" i="150"/>
  <c r="O56" i="150"/>
  <c r="AC55" i="150"/>
  <c r="AB55" i="150"/>
  <c r="AA55" i="150"/>
  <c r="Z55" i="150"/>
  <c r="N55" i="150"/>
  <c r="M55" i="150"/>
  <c r="AC54" i="150"/>
  <c r="P54" i="150"/>
  <c r="AC53" i="150"/>
  <c r="BO45" i="150"/>
  <c r="AO45" i="150"/>
  <c r="CB44" i="150"/>
  <c r="BO44" i="150"/>
  <c r="AO44" i="150"/>
  <c r="CE43" i="150"/>
  <c r="BR43" i="150"/>
  <c r="BQ43" i="150"/>
  <c r="BP43" i="150"/>
  <c r="BO43" i="150"/>
  <c r="AR43" i="150"/>
  <c r="AQ43" i="150"/>
  <c r="AP43" i="150"/>
  <c r="AO43" i="150"/>
  <c r="CC42" i="150"/>
  <c r="CB42" i="150"/>
  <c r="BP42" i="150"/>
  <c r="BO42" i="150"/>
  <c r="BN42" i="150"/>
  <c r="BM42" i="150"/>
  <c r="AP42" i="150"/>
  <c r="AO42" i="150"/>
  <c r="AN42" i="150"/>
  <c r="AM42" i="150"/>
  <c r="CC41" i="150"/>
  <c r="BP41" i="150"/>
  <c r="AP41" i="150"/>
  <c r="CC40" i="150"/>
  <c r="BP40" i="150"/>
  <c r="AP40" i="150"/>
  <c r="AO32" i="150"/>
  <c r="CB31" i="150"/>
  <c r="AO31" i="150"/>
  <c r="CE30" i="150"/>
  <c r="AR30" i="150"/>
  <c r="AQ30" i="150"/>
  <c r="AP30" i="150"/>
  <c r="AO30" i="150"/>
  <c r="CC29" i="150"/>
  <c r="CB29" i="150"/>
  <c r="AP29" i="150"/>
  <c r="AO29" i="150"/>
  <c r="AN29" i="150"/>
  <c r="AM29" i="150"/>
  <c r="CC28" i="150"/>
  <c r="AP28" i="150"/>
  <c r="CC27" i="150"/>
  <c r="AP27" i="150"/>
  <c r="CB18" i="150"/>
  <c r="CB17" i="150"/>
  <c r="CB16" i="150"/>
  <c r="BZ16" i="150"/>
  <c r="CC15" i="150"/>
  <c r="CC14" i="150"/>
  <c r="BO71" i="151"/>
  <c r="AO71" i="151"/>
  <c r="CE69" i="151"/>
  <c r="BR69" i="151"/>
  <c r="BQ69" i="151"/>
  <c r="BP69" i="151"/>
  <c r="AR69" i="151"/>
  <c r="AQ69" i="151"/>
  <c r="AP69" i="151"/>
  <c r="AO69" i="151"/>
  <c r="CC68" i="151"/>
  <c r="CB68" i="151"/>
  <c r="BP68" i="151"/>
  <c r="BO68" i="151"/>
  <c r="BN68" i="151"/>
  <c r="AP68" i="151"/>
  <c r="AO68" i="151"/>
  <c r="AN68" i="151"/>
  <c r="AM68" i="151"/>
  <c r="CC66" i="151"/>
  <c r="BP66" i="151"/>
  <c r="AP66" i="151"/>
  <c r="AB58" i="151"/>
  <c r="O58" i="151"/>
  <c r="O57" i="151"/>
  <c r="AE56" i="151"/>
  <c r="AD56" i="151"/>
  <c r="AC56" i="151"/>
  <c r="AB56" i="151"/>
  <c r="Q56" i="151"/>
  <c r="P56" i="151"/>
  <c r="O56" i="151"/>
  <c r="AC55" i="151"/>
  <c r="AB55" i="151"/>
  <c r="AA55" i="151"/>
  <c r="Z55" i="151"/>
  <c r="N55" i="151"/>
  <c r="M55" i="151"/>
  <c r="P54" i="151"/>
  <c r="AC53" i="151"/>
  <c r="BO45" i="151"/>
  <c r="AO45" i="151"/>
  <c r="BO44" i="151"/>
  <c r="AO44" i="151"/>
  <c r="CE43" i="151"/>
  <c r="BQ43" i="151"/>
  <c r="BP43" i="151"/>
  <c r="BO43" i="151"/>
  <c r="AR43" i="151"/>
  <c r="AQ43" i="151"/>
  <c r="AP43" i="151"/>
  <c r="AO43" i="151"/>
  <c r="CC42" i="151"/>
  <c r="CB42" i="151"/>
  <c r="BO42" i="151"/>
  <c r="BN42" i="151"/>
  <c r="BM42" i="151"/>
  <c r="AP42" i="151"/>
  <c r="AO42" i="151"/>
  <c r="AN42" i="151"/>
  <c r="AM42" i="151"/>
  <c r="BP41" i="151"/>
  <c r="AP41" i="151"/>
  <c r="CC40" i="151"/>
  <c r="BP40" i="151"/>
  <c r="AP40" i="151"/>
  <c r="AO32" i="151"/>
  <c r="CB31" i="151"/>
  <c r="AO31" i="151"/>
  <c r="CE30" i="151"/>
  <c r="AR30" i="151"/>
  <c r="AQ30" i="151"/>
  <c r="AP30" i="151"/>
  <c r="AO30" i="151"/>
  <c r="CC29" i="151"/>
  <c r="CB29" i="151"/>
  <c r="AP29" i="151"/>
  <c r="AO29" i="151"/>
  <c r="AN29" i="151"/>
  <c r="AM29" i="151"/>
  <c r="CC28" i="151"/>
  <c r="AP28" i="151"/>
  <c r="CC27" i="151"/>
  <c r="AP27" i="151"/>
  <c r="CB18" i="151"/>
  <c r="CB17" i="151"/>
  <c r="CB16" i="151"/>
  <c r="BZ16" i="151"/>
  <c r="CC15" i="151"/>
  <c r="CC14" i="151"/>
  <c r="BO71" i="152"/>
  <c r="AO71" i="152"/>
  <c r="BO70" i="152"/>
  <c r="AO70" i="152"/>
  <c r="CE69" i="152"/>
  <c r="BR69" i="152"/>
  <c r="BQ69" i="152"/>
  <c r="BP69" i="152"/>
  <c r="BO69" i="152"/>
  <c r="AR69" i="152"/>
  <c r="AQ69" i="152"/>
  <c r="AP69" i="152"/>
  <c r="AO69" i="152"/>
  <c r="CC68" i="152"/>
  <c r="CB68" i="152"/>
  <c r="BP68" i="152"/>
  <c r="BO68" i="152"/>
  <c r="BN68" i="152"/>
  <c r="BM68" i="152"/>
  <c r="AP68" i="152"/>
  <c r="AO68" i="152"/>
  <c r="AN68" i="152"/>
  <c r="AM68" i="152"/>
  <c r="BP67" i="152"/>
  <c r="AP67" i="152"/>
  <c r="CC66" i="152"/>
  <c r="BP66" i="152"/>
  <c r="AP66" i="152"/>
  <c r="AB58" i="152"/>
  <c r="O58" i="152"/>
  <c r="AB57" i="152"/>
  <c r="O57" i="152"/>
  <c r="AE56" i="152"/>
  <c r="AD56" i="152"/>
  <c r="AC56" i="152"/>
  <c r="AB56" i="152"/>
  <c r="Q56" i="152"/>
  <c r="P56" i="152"/>
  <c r="O56" i="152"/>
  <c r="AC55" i="152"/>
  <c r="AB55" i="152"/>
  <c r="AA55" i="152"/>
  <c r="Z55" i="152"/>
  <c r="N55" i="152"/>
  <c r="M55" i="152"/>
  <c r="AC54" i="152"/>
  <c r="P54" i="152"/>
  <c r="AC53" i="152"/>
  <c r="BO45" i="152"/>
  <c r="AO45" i="152"/>
  <c r="CB44" i="152"/>
  <c r="BO44" i="152"/>
  <c r="AO44" i="152"/>
  <c r="CE43" i="152"/>
  <c r="BR43" i="152"/>
  <c r="BQ43" i="152"/>
  <c r="BP43" i="152"/>
  <c r="BO43" i="152"/>
  <c r="AR43" i="152"/>
  <c r="AQ43" i="152"/>
  <c r="AP43" i="152"/>
  <c r="AO43" i="152"/>
  <c r="CC42" i="152"/>
  <c r="CB42" i="152"/>
  <c r="BP42" i="152"/>
  <c r="BO42" i="152"/>
  <c r="BN42" i="152"/>
  <c r="BM42" i="152"/>
  <c r="AP42" i="152"/>
  <c r="AO42" i="152"/>
  <c r="AN42" i="152"/>
  <c r="AM42" i="152"/>
  <c r="CC41" i="152"/>
  <c r="BP41" i="152"/>
  <c r="AP41" i="152"/>
  <c r="CC40" i="152"/>
  <c r="BP40" i="152"/>
  <c r="AP40" i="152"/>
  <c r="AO32" i="152"/>
  <c r="CB31" i="152"/>
  <c r="AO31" i="152"/>
  <c r="CE30" i="152"/>
  <c r="AR30" i="152"/>
  <c r="AQ30" i="152"/>
  <c r="AP30" i="152"/>
  <c r="AO30" i="152"/>
  <c r="CC29" i="152"/>
  <c r="CB29" i="152"/>
  <c r="AP29" i="152"/>
  <c r="AO29" i="152"/>
  <c r="AN29" i="152"/>
  <c r="AM29" i="152"/>
  <c r="CC28" i="152"/>
  <c r="AP28" i="152"/>
  <c r="CC27" i="152"/>
  <c r="AP27" i="152"/>
  <c r="CB18" i="152"/>
  <c r="CB17" i="152"/>
  <c r="CB16" i="152"/>
  <c r="BZ16" i="152"/>
  <c r="CC15" i="152"/>
  <c r="CC14" i="152"/>
  <c r="BO71" i="146"/>
  <c r="AO71" i="146"/>
  <c r="BO70" i="146"/>
  <c r="AO70" i="146"/>
  <c r="CE69" i="146"/>
  <c r="BR69" i="146"/>
  <c r="BQ69" i="146"/>
  <c r="BP69" i="146"/>
  <c r="BO69" i="146"/>
  <c r="AR69" i="146"/>
  <c r="AQ69" i="146"/>
  <c r="AP69" i="146"/>
  <c r="AO69" i="146"/>
  <c r="CC68" i="146"/>
  <c r="CB68" i="146"/>
  <c r="BP68" i="146"/>
  <c r="BO68" i="146"/>
  <c r="BN68" i="146"/>
  <c r="BM68" i="146"/>
  <c r="AP68" i="146"/>
  <c r="AO68" i="146"/>
  <c r="AN68" i="146"/>
  <c r="AM68" i="146"/>
  <c r="BP67" i="146"/>
  <c r="AP67" i="146"/>
  <c r="CC66" i="146"/>
  <c r="BP66" i="146"/>
  <c r="AP66" i="146"/>
  <c r="AB58" i="146"/>
  <c r="O58" i="146"/>
  <c r="AB57" i="146"/>
  <c r="O57" i="146"/>
  <c r="AE56" i="146"/>
  <c r="AD56" i="146"/>
  <c r="AC56" i="146"/>
  <c r="AB56" i="146"/>
  <c r="Q56" i="146"/>
  <c r="P56" i="146"/>
  <c r="O56" i="146"/>
  <c r="AC55" i="146"/>
  <c r="AB55" i="146"/>
  <c r="AA55" i="146"/>
  <c r="Z55" i="146"/>
  <c r="N55" i="146"/>
  <c r="M55" i="146"/>
  <c r="AC54" i="146"/>
  <c r="P54" i="146"/>
  <c r="AC53" i="146"/>
  <c r="BO45" i="146"/>
  <c r="AO45" i="146"/>
  <c r="CB44" i="146"/>
  <c r="BO44" i="146"/>
  <c r="AO44" i="146"/>
  <c r="CE43" i="146"/>
  <c r="BR43" i="146"/>
  <c r="BQ43" i="146"/>
  <c r="BP43" i="146"/>
  <c r="BO43" i="146"/>
  <c r="AR43" i="146"/>
  <c r="AQ43" i="146"/>
  <c r="AP43" i="146"/>
  <c r="AO43" i="146"/>
  <c r="CC42" i="146"/>
  <c r="CB42" i="146"/>
  <c r="BP42" i="146"/>
  <c r="BO42" i="146"/>
  <c r="BN42" i="146"/>
  <c r="BM42" i="146"/>
  <c r="AP42" i="146"/>
  <c r="AO42" i="146"/>
  <c r="AN42" i="146"/>
  <c r="AM42" i="146"/>
  <c r="CC41" i="146"/>
  <c r="BP41" i="146"/>
  <c r="AP41" i="146"/>
  <c r="CC40" i="146"/>
  <c r="BP40" i="146"/>
  <c r="AP40" i="146"/>
  <c r="AO32" i="146"/>
  <c r="CB31" i="146"/>
  <c r="AO31" i="146"/>
  <c r="CE30" i="146"/>
  <c r="AR30" i="146"/>
  <c r="AQ30" i="146"/>
  <c r="AP30" i="146"/>
  <c r="AO30" i="146"/>
  <c r="CC29" i="146"/>
  <c r="CB29" i="146"/>
  <c r="AP29" i="146"/>
  <c r="AO29" i="146"/>
  <c r="AN29" i="146"/>
  <c r="AM29" i="146"/>
  <c r="CC28" i="146"/>
  <c r="AP28" i="146"/>
  <c r="CC27" i="146"/>
  <c r="AP27" i="146"/>
  <c r="CB18" i="146"/>
  <c r="CB17" i="146"/>
  <c r="CB16" i="146"/>
  <c r="BZ16" i="146"/>
  <c r="CC15" i="146"/>
  <c r="CC14" i="146"/>
  <c r="CV9" i="146"/>
  <c r="CR9" i="146" s="1"/>
  <c r="BO71" i="133"/>
  <c r="AO71" i="133"/>
  <c r="AO70" i="133"/>
  <c r="CE69" i="133"/>
  <c r="BR69" i="133"/>
  <c r="BQ69" i="133"/>
  <c r="BP69" i="133"/>
  <c r="BO69" i="133"/>
  <c r="AR69" i="133"/>
  <c r="AQ69" i="133"/>
  <c r="AP69" i="133"/>
  <c r="CC68" i="133"/>
  <c r="CB68" i="133"/>
  <c r="BP68" i="133"/>
  <c r="BO68" i="133"/>
  <c r="BN68" i="133"/>
  <c r="BM68" i="133"/>
  <c r="AP68" i="133"/>
  <c r="AN68" i="133"/>
  <c r="AP67" i="133"/>
  <c r="CC66" i="133"/>
  <c r="BP66" i="133"/>
  <c r="AB58" i="133"/>
  <c r="O58" i="133"/>
  <c r="O57" i="133"/>
  <c r="AE56" i="133"/>
  <c r="AD56" i="133"/>
  <c r="AC56" i="133"/>
  <c r="AB56" i="133"/>
  <c r="Q56" i="133"/>
  <c r="P56" i="133"/>
  <c r="O56" i="133"/>
  <c r="AC55" i="133"/>
  <c r="AB55" i="133"/>
  <c r="AA55" i="133"/>
  <c r="Z55" i="133"/>
  <c r="N55" i="133"/>
  <c r="M55" i="133"/>
  <c r="P54" i="133"/>
  <c r="AC53" i="133"/>
  <c r="BO45" i="133"/>
  <c r="AO45" i="133"/>
  <c r="AO44" i="133"/>
  <c r="CE43" i="133"/>
  <c r="BR43" i="133"/>
  <c r="BQ43" i="133"/>
  <c r="BP43" i="133"/>
  <c r="BO43" i="133"/>
  <c r="AP43" i="133"/>
  <c r="AO43" i="133"/>
  <c r="CC42" i="133"/>
  <c r="CB42" i="133"/>
  <c r="BP42" i="133"/>
  <c r="BO42" i="133"/>
  <c r="BN42" i="133"/>
  <c r="BM42" i="133"/>
  <c r="AM42" i="133"/>
  <c r="AP41" i="133"/>
  <c r="CC40" i="133"/>
  <c r="BP40" i="133"/>
  <c r="AO32" i="133"/>
  <c r="CB31" i="133"/>
  <c r="AO31" i="133"/>
  <c r="CE30" i="133"/>
  <c r="AR30" i="133"/>
  <c r="AQ30" i="133"/>
  <c r="AP30" i="133"/>
  <c r="AO30" i="133"/>
  <c r="CC29" i="133"/>
  <c r="CB29" i="133"/>
  <c r="AP29" i="133"/>
  <c r="AO29" i="133"/>
  <c r="AN29" i="133"/>
  <c r="AM29" i="133"/>
  <c r="CC28" i="133"/>
  <c r="AP28" i="133"/>
  <c r="CC27" i="133"/>
  <c r="AP27" i="133"/>
  <c r="CB18" i="133"/>
  <c r="CB17" i="133"/>
  <c r="CB16" i="133"/>
  <c r="BZ16" i="133"/>
  <c r="CC15" i="133"/>
  <c r="CC14" i="133"/>
  <c r="BO71" i="134"/>
  <c r="AO71" i="134"/>
  <c r="AO70" i="134"/>
  <c r="CE69" i="134"/>
  <c r="BR69" i="134"/>
  <c r="BQ69" i="134"/>
  <c r="BP69" i="134"/>
  <c r="BO69" i="134"/>
  <c r="AR69" i="134"/>
  <c r="AQ69" i="134"/>
  <c r="AP69" i="134"/>
  <c r="AO69" i="134"/>
  <c r="CC68" i="134"/>
  <c r="CB68" i="134"/>
  <c r="BP68" i="134"/>
  <c r="BO68" i="134"/>
  <c r="BN68" i="134"/>
  <c r="BM68" i="134"/>
  <c r="AP68" i="134"/>
  <c r="AN68" i="134"/>
  <c r="AM68" i="134"/>
  <c r="AP67" i="134"/>
  <c r="CC66" i="134"/>
  <c r="BP66" i="134"/>
  <c r="AB58" i="134"/>
  <c r="O58" i="134"/>
  <c r="AB57" i="134"/>
  <c r="O57" i="134"/>
  <c r="AE56" i="134"/>
  <c r="AD56" i="134"/>
  <c r="AC56" i="134"/>
  <c r="AB56" i="134"/>
  <c r="Q56" i="134"/>
  <c r="P56" i="134"/>
  <c r="O56" i="134"/>
  <c r="AC55" i="134"/>
  <c r="AB55" i="134"/>
  <c r="AA55" i="134"/>
  <c r="Z55" i="134"/>
  <c r="N55" i="134"/>
  <c r="M55" i="134"/>
  <c r="AC54" i="134"/>
  <c r="P54" i="134"/>
  <c r="AC53" i="134"/>
  <c r="BO45" i="134"/>
  <c r="AO45" i="134"/>
  <c r="CB44" i="134"/>
  <c r="AO44" i="134"/>
  <c r="CE43" i="134"/>
  <c r="BR43" i="134"/>
  <c r="BQ43" i="134"/>
  <c r="BP43" i="134"/>
  <c r="BO43" i="134"/>
  <c r="AR43" i="134"/>
  <c r="AP43" i="134"/>
  <c r="AO43" i="134"/>
  <c r="CC42" i="134"/>
  <c r="CB42" i="134"/>
  <c r="BP42" i="134"/>
  <c r="BO42" i="134"/>
  <c r="BN42" i="134"/>
  <c r="BM42" i="134"/>
  <c r="AP42" i="134"/>
  <c r="AM42" i="134"/>
  <c r="CC41" i="134"/>
  <c r="AP41" i="134"/>
  <c r="CC40" i="134"/>
  <c r="BP40" i="134"/>
  <c r="AO32" i="134"/>
  <c r="CB31" i="134"/>
  <c r="AO31" i="134"/>
  <c r="CE30" i="134"/>
  <c r="AR30" i="134"/>
  <c r="AQ30" i="134"/>
  <c r="AP30" i="134"/>
  <c r="AO30" i="134"/>
  <c r="CC29" i="134"/>
  <c r="CB29" i="134"/>
  <c r="AP29" i="134"/>
  <c r="AO29" i="134"/>
  <c r="AN29" i="134"/>
  <c r="AM29" i="134"/>
  <c r="CC28" i="134"/>
  <c r="AP28" i="134"/>
  <c r="CC27" i="134"/>
  <c r="AP27" i="134"/>
  <c r="CB18" i="134"/>
  <c r="CB17" i="134"/>
  <c r="CB16" i="134"/>
  <c r="BZ16" i="134"/>
  <c r="CC15" i="134"/>
  <c r="CC14" i="134"/>
  <c r="BO71" i="135"/>
  <c r="AO71" i="135"/>
  <c r="CE69" i="135"/>
  <c r="BR69" i="135"/>
  <c r="BQ69" i="135"/>
  <c r="BP69" i="135"/>
  <c r="BO69" i="135"/>
  <c r="AR69" i="135"/>
  <c r="AQ69" i="135"/>
  <c r="AP69" i="135"/>
  <c r="CC68" i="135"/>
  <c r="CB68" i="135"/>
  <c r="BP68" i="135"/>
  <c r="BO68" i="135"/>
  <c r="BN68" i="135"/>
  <c r="BM68" i="135"/>
  <c r="AP68" i="135"/>
  <c r="AN68" i="135"/>
  <c r="CC66" i="135"/>
  <c r="BP66" i="135"/>
  <c r="AB58" i="135"/>
  <c r="O58" i="135"/>
  <c r="O57" i="135"/>
  <c r="AE56" i="135"/>
  <c r="AD56" i="135"/>
  <c r="AC56" i="135"/>
  <c r="AB56" i="135"/>
  <c r="Q56" i="135"/>
  <c r="P56" i="135"/>
  <c r="O56" i="135"/>
  <c r="AC55" i="135"/>
  <c r="AB55" i="135"/>
  <c r="AA55" i="135"/>
  <c r="Z55" i="135"/>
  <c r="N55" i="135"/>
  <c r="M55" i="135"/>
  <c r="P54" i="135"/>
  <c r="AC53" i="135"/>
  <c r="BO45" i="135"/>
  <c r="AO45" i="135"/>
  <c r="AO44" i="135"/>
  <c r="CE43" i="135"/>
  <c r="BR43" i="135"/>
  <c r="BQ43" i="135"/>
  <c r="BP43" i="135"/>
  <c r="BO43" i="135"/>
  <c r="AQ43" i="135"/>
  <c r="AP43" i="135"/>
  <c r="AO43" i="135"/>
  <c r="CC42" i="135"/>
  <c r="CB42" i="135"/>
  <c r="BP42" i="135"/>
  <c r="BO42" i="135"/>
  <c r="BN42" i="135"/>
  <c r="BM42" i="135"/>
  <c r="AO42" i="135"/>
  <c r="AN42" i="135"/>
  <c r="AM42" i="135"/>
  <c r="AP41" i="135"/>
  <c r="CC40" i="135"/>
  <c r="BP40" i="135"/>
  <c r="AP40" i="135"/>
  <c r="AO32" i="135"/>
  <c r="CB31" i="135"/>
  <c r="AO31" i="135"/>
  <c r="CE30" i="135"/>
  <c r="AR30" i="135"/>
  <c r="AQ30" i="135"/>
  <c r="AP30" i="135"/>
  <c r="AO30" i="135"/>
  <c r="CC29" i="135"/>
  <c r="CB29" i="135"/>
  <c r="AP29" i="135"/>
  <c r="AO29" i="135"/>
  <c r="AN29" i="135"/>
  <c r="AM29" i="135"/>
  <c r="CC28" i="135"/>
  <c r="AP28" i="135"/>
  <c r="CC27" i="135"/>
  <c r="AP27" i="135"/>
  <c r="CB18" i="135"/>
  <c r="CB17" i="135"/>
  <c r="CB16" i="135"/>
  <c r="BZ16" i="135"/>
  <c r="CC15" i="135"/>
  <c r="CC14" i="135"/>
  <c r="CV9" i="135"/>
  <c r="CR9" i="135" s="1"/>
  <c r="BO71" i="136"/>
  <c r="AO71" i="136"/>
  <c r="BO70" i="136"/>
  <c r="AO70" i="136"/>
  <c r="CE69" i="136"/>
  <c r="BR69" i="136"/>
  <c r="BQ69" i="136"/>
  <c r="BP69" i="136"/>
  <c r="BO69" i="136"/>
  <c r="AR69" i="136"/>
  <c r="AQ69" i="136"/>
  <c r="AP69" i="136"/>
  <c r="AO69" i="136"/>
  <c r="CC68" i="136"/>
  <c r="CB68" i="136"/>
  <c r="BP68" i="136"/>
  <c r="BO68" i="136"/>
  <c r="BN68" i="136"/>
  <c r="BM68" i="136"/>
  <c r="AP68" i="136"/>
  <c r="AO68" i="136"/>
  <c r="AN68" i="136"/>
  <c r="AM68" i="136"/>
  <c r="BP67" i="136"/>
  <c r="AP67" i="136"/>
  <c r="CC66" i="136"/>
  <c r="BP66" i="136"/>
  <c r="AP66" i="136"/>
  <c r="AB58" i="136"/>
  <c r="O58" i="136"/>
  <c r="AB57" i="136"/>
  <c r="O57" i="136"/>
  <c r="AE56" i="136"/>
  <c r="AD56" i="136"/>
  <c r="AC56" i="136"/>
  <c r="AB56" i="136"/>
  <c r="Q56" i="136"/>
  <c r="P56" i="136"/>
  <c r="O56" i="136"/>
  <c r="AC55" i="136"/>
  <c r="AB55" i="136"/>
  <c r="AA55" i="136"/>
  <c r="Z55" i="136"/>
  <c r="N55" i="136"/>
  <c r="M55" i="136"/>
  <c r="AC54" i="136"/>
  <c r="P54" i="136"/>
  <c r="AC53" i="136"/>
  <c r="BO45" i="136"/>
  <c r="AO45" i="136"/>
  <c r="CB44" i="136"/>
  <c r="BO44" i="136"/>
  <c r="AO44" i="136"/>
  <c r="CE43" i="136"/>
  <c r="BR43" i="136"/>
  <c r="BQ43" i="136"/>
  <c r="BP43" i="136"/>
  <c r="BO43" i="136"/>
  <c r="AR43" i="136"/>
  <c r="AQ43" i="136"/>
  <c r="AP43" i="136"/>
  <c r="AO43" i="136"/>
  <c r="CC42" i="136"/>
  <c r="CB42" i="136"/>
  <c r="BP42" i="136"/>
  <c r="BO42" i="136"/>
  <c r="BN42" i="136"/>
  <c r="BM42" i="136"/>
  <c r="AP42" i="136"/>
  <c r="AO42" i="136"/>
  <c r="AN42" i="136"/>
  <c r="AM42" i="136"/>
  <c r="CC41" i="136"/>
  <c r="BP41" i="136"/>
  <c r="AP41" i="136"/>
  <c r="CC40" i="136"/>
  <c r="BP40" i="136"/>
  <c r="AP40" i="136"/>
  <c r="AO32" i="136"/>
  <c r="CB31" i="136"/>
  <c r="AO31" i="136"/>
  <c r="CE30" i="136"/>
  <c r="AR30" i="136"/>
  <c r="AQ30" i="136"/>
  <c r="AP30" i="136"/>
  <c r="AO30" i="136"/>
  <c r="CC29" i="136"/>
  <c r="CB29" i="136"/>
  <c r="AP29" i="136"/>
  <c r="AO29" i="136"/>
  <c r="AN29" i="136"/>
  <c r="AM29" i="136"/>
  <c r="CC28" i="136"/>
  <c r="AP28" i="136"/>
  <c r="CC27" i="136"/>
  <c r="AP27" i="136"/>
  <c r="CB18" i="136"/>
  <c r="CB17" i="136"/>
  <c r="CB16" i="136"/>
  <c r="BZ16" i="136"/>
  <c r="CC15" i="136"/>
  <c r="CC14" i="136"/>
  <c r="BO71" i="137"/>
  <c r="BO70" i="137"/>
  <c r="AO70" i="137"/>
  <c r="CE69" i="137"/>
  <c r="BP69" i="137"/>
  <c r="BO69" i="137"/>
  <c r="AR69" i="137"/>
  <c r="AO69" i="137"/>
  <c r="CC68" i="137"/>
  <c r="CB68" i="137"/>
  <c r="BO68" i="137"/>
  <c r="BN68" i="137"/>
  <c r="BM68" i="137"/>
  <c r="AP68" i="137"/>
  <c r="AO68" i="137"/>
  <c r="AM68" i="137"/>
  <c r="BP67" i="137"/>
  <c r="AP67" i="137"/>
  <c r="CC66" i="137"/>
  <c r="BP66" i="137"/>
  <c r="AP66" i="137"/>
  <c r="AB58" i="137"/>
  <c r="O58" i="137"/>
  <c r="O57" i="137"/>
  <c r="AE56" i="137"/>
  <c r="AD56" i="137"/>
  <c r="AC56" i="137"/>
  <c r="AB56" i="137"/>
  <c r="Q56" i="137"/>
  <c r="P56" i="137"/>
  <c r="O56" i="137"/>
  <c r="AC55" i="137"/>
  <c r="AB55" i="137"/>
  <c r="AA55" i="137"/>
  <c r="Z55" i="137"/>
  <c r="N55" i="137"/>
  <c r="M55" i="137"/>
  <c r="P54" i="137"/>
  <c r="AC53" i="137"/>
  <c r="BO45" i="137"/>
  <c r="AO45" i="137"/>
  <c r="AO44" i="137"/>
  <c r="CE43" i="137"/>
  <c r="BQ43" i="137"/>
  <c r="BP43" i="137"/>
  <c r="BO43" i="137"/>
  <c r="AQ43" i="137"/>
  <c r="AP43" i="137"/>
  <c r="AO43" i="137"/>
  <c r="CC42" i="137"/>
  <c r="CB42" i="137"/>
  <c r="BP42" i="137"/>
  <c r="BO42" i="137"/>
  <c r="BN42" i="137"/>
  <c r="BM42" i="137"/>
  <c r="AO42" i="137"/>
  <c r="AN42" i="137"/>
  <c r="AM42" i="137"/>
  <c r="AP41" i="137"/>
  <c r="CC40" i="137"/>
  <c r="BP40" i="137"/>
  <c r="AP40" i="137"/>
  <c r="AO32" i="137"/>
  <c r="CB31" i="137"/>
  <c r="AO31" i="137"/>
  <c r="CE30" i="137"/>
  <c r="AR30" i="137"/>
  <c r="AQ30" i="137"/>
  <c r="AP30" i="137"/>
  <c r="AO30" i="137"/>
  <c r="CC29" i="137"/>
  <c r="CB29" i="137"/>
  <c r="AP29" i="137"/>
  <c r="AO29" i="137"/>
  <c r="AN29" i="137"/>
  <c r="AM29" i="137"/>
  <c r="CC28" i="137"/>
  <c r="AP28" i="137"/>
  <c r="CC27" i="137"/>
  <c r="AP27" i="137"/>
  <c r="CB18" i="137"/>
  <c r="CB17" i="137"/>
  <c r="CB16" i="137"/>
  <c r="BZ16" i="137"/>
  <c r="CC15" i="137"/>
  <c r="CC14" i="137"/>
  <c r="BO71" i="138"/>
  <c r="AO71" i="138"/>
  <c r="BO70" i="138"/>
  <c r="AO70" i="138"/>
  <c r="CE69" i="138"/>
  <c r="BR69" i="138"/>
  <c r="BQ69" i="138"/>
  <c r="BP69" i="138"/>
  <c r="BO69" i="138"/>
  <c r="AR69" i="138"/>
  <c r="AQ69" i="138"/>
  <c r="AP69" i="138"/>
  <c r="AO69" i="138"/>
  <c r="CC68" i="138"/>
  <c r="CB68" i="138"/>
  <c r="BP68" i="138"/>
  <c r="BO68" i="138"/>
  <c r="BN68" i="138"/>
  <c r="BM68" i="138"/>
  <c r="AP68" i="138"/>
  <c r="AO68" i="138"/>
  <c r="AN68" i="138"/>
  <c r="AM68" i="138"/>
  <c r="BP67" i="138"/>
  <c r="AP67" i="138"/>
  <c r="CC66" i="138"/>
  <c r="BP66" i="138"/>
  <c r="AP66" i="138"/>
  <c r="AB58" i="138"/>
  <c r="O58" i="138"/>
  <c r="AB57" i="138"/>
  <c r="O57" i="138"/>
  <c r="AE56" i="138"/>
  <c r="AD56" i="138"/>
  <c r="AC56" i="138"/>
  <c r="AB56" i="138"/>
  <c r="Q56" i="138"/>
  <c r="P56" i="138"/>
  <c r="O56" i="138"/>
  <c r="AC55" i="138"/>
  <c r="AB55" i="138"/>
  <c r="AA55" i="138"/>
  <c r="Z55" i="138"/>
  <c r="N55" i="138"/>
  <c r="M55" i="138"/>
  <c r="AC54" i="138"/>
  <c r="P54" i="138"/>
  <c r="AC53" i="138"/>
  <c r="BO45" i="138"/>
  <c r="AO45" i="138"/>
  <c r="CB44" i="138"/>
  <c r="BO44" i="138"/>
  <c r="AO44" i="138"/>
  <c r="CE43" i="138"/>
  <c r="BR43" i="138"/>
  <c r="BQ43" i="138"/>
  <c r="BP43" i="138"/>
  <c r="BO43" i="138"/>
  <c r="AR43" i="138"/>
  <c r="AQ43" i="138"/>
  <c r="AP43" i="138"/>
  <c r="AO43" i="138"/>
  <c r="CC42" i="138"/>
  <c r="CB42" i="138"/>
  <c r="BP42" i="138"/>
  <c r="BO42" i="138"/>
  <c r="BN42" i="138"/>
  <c r="BM42" i="138"/>
  <c r="AP42" i="138"/>
  <c r="AO42" i="138"/>
  <c r="AN42" i="138"/>
  <c r="AM42" i="138"/>
  <c r="CC41" i="138"/>
  <c r="BP41" i="138"/>
  <c r="AP41" i="138"/>
  <c r="CC40" i="138"/>
  <c r="BP40" i="138"/>
  <c r="AP40" i="138"/>
  <c r="AO32" i="138"/>
  <c r="CB31" i="138"/>
  <c r="AO31" i="138"/>
  <c r="CE30" i="138"/>
  <c r="AR30" i="138"/>
  <c r="AQ30" i="138"/>
  <c r="AP30" i="138"/>
  <c r="AO30" i="138"/>
  <c r="CC29" i="138"/>
  <c r="CB29" i="138"/>
  <c r="AP29" i="138"/>
  <c r="AO29" i="138"/>
  <c r="AN29" i="138"/>
  <c r="AM29" i="138"/>
  <c r="CC28" i="138"/>
  <c r="AP28" i="138"/>
  <c r="CC27" i="138"/>
  <c r="AP27" i="138"/>
  <c r="CB18" i="138"/>
  <c r="CB17" i="138"/>
  <c r="CB16" i="138"/>
  <c r="BZ16" i="138"/>
  <c r="CC15" i="138"/>
  <c r="CC14" i="138"/>
  <c r="CV9" i="138"/>
  <c r="CR9" i="138" s="1"/>
  <c r="BO71" i="139"/>
  <c r="BO70" i="139"/>
  <c r="AO70" i="139"/>
  <c r="CE69" i="139"/>
  <c r="BP69" i="139"/>
  <c r="BO69" i="139"/>
  <c r="AR69" i="139"/>
  <c r="AO69" i="139"/>
  <c r="CC68" i="139"/>
  <c r="CB68" i="139"/>
  <c r="BO68" i="139"/>
  <c r="BN68" i="139"/>
  <c r="BM68" i="139"/>
  <c r="AP68" i="139"/>
  <c r="AO68" i="139"/>
  <c r="AM68" i="139"/>
  <c r="BP67" i="139"/>
  <c r="AP67" i="139"/>
  <c r="CC66" i="139"/>
  <c r="BP66" i="139"/>
  <c r="AP66" i="139"/>
  <c r="AB58" i="139"/>
  <c r="O58" i="139"/>
  <c r="O57" i="139"/>
  <c r="AE56" i="139"/>
  <c r="AD56" i="139"/>
  <c r="AC56" i="139"/>
  <c r="AB56" i="139"/>
  <c r="Q56" i="139"/>
  <c r="P56" i="139"/>
  <c r="O56" i="139"/>
  <c r="AC55" i="139"/>
  <c r="AB55" i="139"/>
  <c r="AA55" i="139"/>
  <c r="Z55" i="139"/>
  <c r="N55" i="139"/>
  <c r="M55" i="139"/>
  <c r="P54" i="139"/>
  <c r="AC53" i="139"/>
  <c r="BO45" i="139"/>
  <c r="AO45" i="139"/>
  <c r="AO44" i="139"/>
  <c r="CE43" i="139"/>
  <c r="BQ43" i="139"/>
  <c r="BP43" i="139"/>
  <c r="BO43" i="139"/>
  <c r="AQ43" i="139"/>
  <c r="AP43" i="139"/>
  <c r="AO43" i="139"/>
  <c r="CC42" i="139"/>
  <c r="CB42" i="139"/>
  <c r="BP42" i="139"/>
  <c r="BO42" i="139"/>
  <c r="BN42" i="139"/>
  <c r="BM42" i="139"/>
  <c r="AO42" i="139"/>
  <c r="AN42" i="139"/>
  <c r="AM42" i="139"/>
  <c r="AP41" i="139"/>
  <c r="CC40" i="139"/>
  <c r="BP40" i="139"/>
  <c r="AP40" i="139"/>
  <c r="AO32" i="139"/>
  <c r="CB31" i="139"/>
  <c r="AO31" i="139"/>
  <c r="CE30" i="139"/>
  <c r="AR30" i="139"/>
  <c r="AQ30" i="139"/>
  <c r="AP30" i="139"/>
  <c r="AO30" i="139"/>
  <c r="CC29" i="139"/>
  <c r="CB29" i="139"/>
  <c r="AP29" i="139"/>
  <c r="AO29" i="139"/>
  <c r="AN29" i="139"/>
  <c r="AM29" i="139"/>
  <c r="CC28" i="139"/>
  <c r="AP28" i="139"/>
  <c r="CC27" i="139"/>
  <c r="AP27" i="139"/>
  <c r="CB18" i="139"/>
  <c r="CB17" i="139"/>
  <c r="CB16" i="139"/>
  <c r="BZ16" i="139"/>
  <c r="CC15" i="139"/>
  <c r="CC14" i="139"/>
  <c r="BO71" i="140"/>
  <c r="AO71" i="140"/>
  <c r="BO70" i="140"/>
  <c r="AO70" i="140"/>
  <c r="CE69" i="140"/>
  <c r="BR69" i="140"/>
  <c r="BQ69" i="140"/>
  <c r="BP69" i="140"/>
  <c r="BO69" i="140"/>
  <c r="AR69" i="140"/>
  <c r="AQ69" i="140"/>
  <c r="AP69" i="140"/>
  <c r="AO69" i="140"/>
  <c r="CC68" i="140"/>
  <c r="CB68" i="140"/>
  <c r="BP68" i="140"/>
  <c r="BO68" i="140"/>
  <c r="BN68" i="140"/>
  <c r="BM68" i="140"/>
  <c r="AP68" i="140"/>
  <c r="AO68" i="140"/>
  <c r="AN68" i="140"/>
  <c r="AM68" i="140"/>
  <c r="BP67" i="140"/>
  <c r="AP67" i="140"/>
  <c r="CC66" i="140"/>
  <c r="BP66" i="140"/>
  <c r="AP66" i="140"/>
  <c r="AB58" i="140"/>
  <c r="O58" i="140"/>
  <c r="AB57" i="140"/>
  <c r="O57" i="140"/>
  <c r="AE56" i="140"/>
  <c r="AD56" i="140"/>
  <c r="AC56" i="140"/>
  <c r="AB56" i="140"/>
  <c r="Q56" i="140"/>
  <c r="P56" i="140"/>
  <c r="O56" i="140"/>
  <c r="AC55" i="140"/>
  <c r="AB55" i="140"/>
  <c r="AA55" i="140"/>
  <c r="Z55" i="140"/>
  <c r="N55" i="140"/>
  <c r="M55" i="140"/>
  <c r="AC54" i="140"/>
  <c r="P54" i="140"/>
  <c r="AC53" i="140"/>
  <c r="BO45" i="140"/>
  <c r="AO45" i="140"/>
  <c r="CB44" i="140"/>
  <c r="BO44" i="140"/>
  <c r="AO44" i="140"/>
  <c r="CE43" i="140"/>
  <c r="BR43" i="140"/>
  <c r="BQ43" i="140"/>
  <c r="BP43" i="140"/>
  <c r="BO43" i="140"/>
  <c r="AR43" i="140"/>
  <c r="AQ43" i="140"/>
  <c r="AP43" i="140"/>
  <c r="AO43" i="140"/>
  <c r="CC42" i="140"/>
  <c r="CB42" i="140"/>
  <c r="BP42" i="140"/>
  <c r="BO42" i="140"/>
  <c r="BN42" i="140"/>
  <c r="BM42" i="140"/>
  <c r="AP42" i="140"/>
  <c r="AO42" i="140"/>
  <c r="AN42" i="140"/>
  <c r="AM42" i="140"/>
  <c r="CC41" i="140"/>
  <c r="BP41" i="140"/>
  <c r="AP41" i="140"/>
  <c r="CC40" i="140"/>
  <c r="BP40" i="140"/>
  <c r="AP40" i="140"/>
  <c r="AO32" i="140"/>
  <c r="CB31" i="140"/>
  <c r="AO31" i="140"/>
  <c r="CE30" i="140"/>
  <c r="AR30" i="140"/>
  <c r="AQ30" i="140"/>
  <c r="AP30" i="140"/>
  <c r="AO30" i="140"/>
  <c r="CC29" i="140"/>
  <c r="CB29" i="140"/>
  <c r="AP29" i="140"/>
  <c r="AO29" i="140"/>
  <c r="AN29" i="140"/>
  <c r="AM29" i="140"/>
  <c r="CC28" i="140"/>
  <c r="AP28" i="140"/>
  <c r="CC27" i="140"/>
  <c r="AP27" i="140"/>
  <c r="CB18" i="140"/>
  <c r="CB17" i="140"/>
  <c r="CB16" i="140"/>
  <c r="BZ16" i="140"/>
  <c r="CC15" i="140"/>
  <c r="CC14" i="140"/>
  <c r="BO71" i="141"/>
  <c r="AO71" i="141"/>
  <c r="CE69" i="141"/>
  <c r="BR69" i="141"/>
  <c r="BQ69" i="141"/>
  <c r="BP69" i="141"/>
  <c r="BO69" i="141"/>
  <c r="AR69" i="141"/>
  <c r="AQ69" i="141"/>
  <c r="AP69" i="141"/>
  <c r="CC68" i="141"/>
  <c r="CB68" i="141"/>
  <c r="BP68" i="141"/>
  <c r="BO68" i="141"/>
  <c r="BN68" i="141"/>
  <c r="BM68" i="141"/>
  <c r="AP68" i="141"/>
  <c r="AO68" i="141"/>
  <c r="AN68" i="141"/>
  <c r="CC66" i="141"/>
  <c r="BP66" i="141"/>
  <c r="AP66" i="141"/>
  <c r="AB58" i="141"/>
  <c r="O58" i="141"/>
  <c r="O57" i="141"/>
  <c r="AE56" i="141"/>
  <c r="AD56" i="141"/>
  <c r="AC56" i="141"/>
  <c r="AB56" i="141"/>
  <c r="Q56" i="141"/>
  <c r="P56" i="141"/>
  <c r="O56" i="141"/>
  <c r="AC55" i="141"/>
  <c r="AB55" i="141"/>
  <c r="AA55" i="141"/>
  <c r="Z55" i="141"/>
  <c r="N55" i="141"/>
  <c r="M55" i="141"/>
  <c r="P54" i="141"/>
  <c r="AC53" i="141"/>
  <c r="BO45" i="141"/>
  <c r="AO45" i="141"/>
  <c r="AO44" i="141"/>
  <c r="CE43" i="141"/>
  <c r="BR43" i="141"/>
  <c r="BQ43" i="141"/>
  <c r="BP43" i="141"/>
  <c r="BO43" i="141"/>
  <c r="AQ43" i="141"/>
  <c r="AP43" i="141"/>
  <c r="AO43" i="141"/>
  <c r="CC42" i="141"/>
  <c r="CB42" i="141"/>
  <c r="BP42" i="141"/>
  <c r="BO42" i="141"/>
  <c r="BN42" i="141"/>
  <c r="BM42" i="141"/>
  <c r="AO42" i="141"/>
  <c r="AN42" i="141"/>
  <c r="AM42" i="141"/>
  <c r="AP41" i="141"/>
  <c r="CC40" i="141"/>
  <c r="BP40" i="141"/>
  <c r="AP40" i="141"/>
  <c r="AO32" i="141"/>
  <c r="CB31" i="141"/>
  <c r="AO31" i="141"/>
  <c r="CE30" i="141"/>
  <c r="AR30" i="141"/>
  <c r="AQ30" i="141"/>
  <c r="AP30" i="141"/>
  <c r="AO30" i="141"/>
  <c r="CC29" i="141"/>
  <c r="CB29" i="141"/>
  <c r="AP29" i="141"/>
  <c r="AO29" i="141"/>
  <c r="AN29" i="141"/>
  <c r="AM29" i="141"/>
  <c r="CC28" i="141"/>
  <c r="AP28" i="141"/>
  <c r="CC27" i="141"/>
  <c r="AP27" i="141"/>
  <c r="CB18" i="141"/>
  <c r="CB17" i="141"/>
  <c r="CB16" i="141"/>
  <c r="BZ16" i="141"/>
  <c r="CC15" i="141"/>
  <c r="CC14" i="141"/>
  <c r="CV9" i="141"/>
  <c r="CR9" i="141" s="1"/>
  <c r="BO71" i="142"/>
  <c r="AO71" i="142"/>
  <c r="BO70" i="142"/>
  <c r="AO70" i="142"/>
  <c r="CE69" i="142"/>
  <c r="BR69" i="142"/>
  <c r="BQ69" i="142"/>
  <c r="BP69" i="142"/>
  <c r="BO69" i="142"/>
  <c r="AR69" i="142"/>
  <c r="AQ69" i="142"/>
  <c r="AP69" i="142"/>
  <c r="AO69" i="142"/>
  <c r="CC68" i="142"/>
  <c r="CB68" i="142"/>
  <c r="BP68" i="142"/>
  <c r="BO68" i="142"/>
  <c r="BN68" i="142"/>
  <c r="BM68" i="142"/>
  <c r="AP68" i="142"/>
  <c r="AO68" i="142"/>
  <c r="AN68" i="142"/>
  <c r="AM68" i="142"/>
  <c r="BP67" i="142"/>
  <c r="AP67" i="142"/>
  <c r="CC66" i="142"/>
  <c r="BP66" i="142"/>
  <c r="AP66" i="142"/>
  <c r="AB58" i="142"/>
  <c r="O58" i="142"/>
  <c r="AB57" i="142"/>
  <c r="O57" i="142"/>
  <c r="AE56" i="142"/>
  <c r="AD56" i="142"/>
  <c r="AC56" i="142"/>
  <c r="AB56" i="142"/>
  <c r="Q56" i="142"/>
  <c r="P56" i="142"/>
  <c r="O56" i="142"/>
  <c r="AC55" i="142"/>
  <c r="AB55" i="142"/>
  <c r="AA55" i="142"/>
  <c r="Z55" i="142"/>
  <c r="N55" i="142"/>
  <c r="M55" i="142"/>
  <c r="AC54" i="142"/>
  <c r="P54" i="142"/>
  <c r="AC53" i="142"/>
  <c r="BO45" i="142"/>
  <c r="AO45" i="142"/>
  <c r="CB44" i="142"/>
  <c r="BO44" i="142"/>
  <c r="AO44" i="142"/>
  <c r="CE43" i="142"/>
  <c r="BR43" i="142"/>
  <c r="BQ43" i="142"/>
  <c r="BP43" i="142"/>
  <c r="BO43" i="142"/>
  <c r="AR43" i="142"/>
  <c r="AQ43" i="142"/>
  <c r="AP43" i="142"/>
  <c r="AO43" i="142"/>
  <c r="CC42" i="142"/>
  <c r="CB42" i="142"/>
  <c r="BP42" i="142"/>
  <c r="BO42" i="142"/>
  <c r="BN42" i="142"/>
  <c r="BM42" i="142"/>
  <c r="AP42" i="142"/>
  <c r="AO42" i="142"/>
  <c r="AN42" i="142"/>
  <c r="AM42" i="142"/>
  <c r="CC41" i="142"/>
  <c r="BP41" i="142"/>
  <c r="AP41" i="142"/>
  <c r="CC40" i="142"/>
  <c r="BP40" i="142"/>
  <c r="AP40" i="142"/>
  <c r="AO32" i="142"/>
  <c r="CB31" i="142"/>
  <c r="AO31" i="142"/>
  <c r="CE30" i="142"/>
  <c r="AR30" i="142"/>
  <c r="AQ30" i="142"/>
  <c r="AP30" i="142"/>
  <c r="AO30" i="142"/>
  <c r="CC29" i="142"/>
  <c r="CB29" i="142"/>
  <c r="AP29" i="142"/>
  <c r="AO29" i="142"/>
  <c r="AN29" i="142"/>
  <c r="AM29" i="142"/>
  <c r="CC28" i="142"/>
  <c r="AP28" i="142"/>
  <c r="CC27" i="142"/>
  <c r="AP27" i="142"/>
  <c r="CB18" i="142"/>
  <c r="CB17" i="142"/>
  <c r="CB16" i="142"/>
  <c r="BZ16" i="142"/>
  <c r="CC15" i="142"/>
  <c r="CC14" i="142"/>
  <c r="BO71" i="143"/>
  <c r="AO71" i="143"/>
  <c r="AO70" i="143"/>
  <c r="CE69" i="143"/>
  <c r="BR69" i="143"/>
  <c r="BQ69" i="143"/>
  <c r="BP69" i="143"/>
  <c r="BO69" i="143"/>
  <c r="AR69" i="143"/>
  <c r="AQ69" i="143"/>
  <c r="AP69" i="143"/>
  <c r="CC68" i="143"/>
  <c r="CB68" i="143"/>
  <c r="BP68" i="143"/>
  <c r="BO68" i="143"/>
  <c r="BN68" i="143"/>
  <c r="BM68" i="143"/>
  <c r="AP68" i="143"/>
  <c r="AN68" i="143"/>
  <c r="AP67" i="143"/>
  <c r="CC66" i="143"/>
  <c r="BP66" i="143"/>
  <c r="AB58" i="143"/>
  <c r="O58" i="143"/>
  <c r="O57" i="143"/>
  <c r="AE56" i="143"/>
  <c r="AD56" i="143"/>
  <c r="AC56" i="143"/>
  <c r="AB56" i="143"/>
  <c r="Q56" i="143"/>
  <c r="P56" i="143"/>
  <c r="O56" i="143"/>
  <c r="AC55" i="143"/>
  <c r="AB55" i="143"/>
  <c r="AA55" i="143"/>
  <c r="Z55" i="143"/>
  <c r="N55" i="143"/>
  <c r="M55" i="143"/>
  <c r="P54" i="143"/>
  <c r="AC53" i="143"/>
  <c r="BO45" i="143"/>
  <c r="AO45" i="143"/>
  <c r="AO44" i="143"/>
  <c r="CE43" i="143"/>
  <c r="BR43" i="143"/>
  <c r="BQ43" i="143"/>
  <c r="BP43" i="143"/>
  <c r="BO43" i="143"/>
  <c r="AP43" i="143"/>
  <c r="AO43" i="143"/>
  <c r="CC42" i="143"/>
  <c r="CB42" i="143"/>
  <c r="BP42" i="143"/>
  <c r="BO42" i="143"/>
  <c r="BN42" i="143"/>
  <c r="BM42" i="143"/>
  <c r="AM42" i="143"/>
  <c r="AP41" i="143"/>
  <c r="CC40" i="143"/>
  <c r="BP40" i="143"/>
  <c r="AO32" i="143"/>
  <c r="CB31" i="143"/>
  <c r="AO31" i="143"/>
  <c r="CE30" i="143"/>
  <c r="AR30" i="143"/>
  <c r="AQ30" i="143"/>
  <c r="AP30" i="143"/>
  <c r="AO30" i="143"/>
  <c r="CC29" i="143"/>
  <c r="CB29" i="143"/>
  <c r="AP29" i="143"/>
  <c r="AO29" i="143"/>
  <c r="AN29" i="143"/>
  <c r="AM29" i="143"/>
  <c r="CC28" i="143"/>
  <c r="AP28" i="143"/>
  <c r="CC27" i="143"/>
  <c r="AP27" i="143"/>
  <c r="CB18" i="143"/>
  <c r="CB17" i="143"/>
  <c r="CB16" i="143"/>
  <c r="BZ16" i="143"/>
  <c r="CC15" i="143"/>
  <c r="CC14" i="143"/>
  <c r="CV9" i="143"/>
  <c r="CR9" i="143" s="1"/>
  <c r="BO71" i="144"/>
  <c r="AO71" i="144"/>
  <c r="AO70" i="144"/>
  <c r="CE69" i="144"/>
  <c r="BR69" i="144"/>
  <c r="BQ69" i="144"/>
  <c r="BP69" i="144"/>
  <c r="BO69" i="144"/>
  <c r="AR69" i="144"/>
  <c r="AQ69" i="144"/>
  <c r="AP69" i="144"/>
  <c r="AO69" i="144"/>
  <c r="CC68" i="144"/>
  <c r="CB68" i="144"/>
  <c r="BP68" i="144"/>
  <c r="BN68" i="144"/>
  <c r="BM68" i="144"/>
  <c r="AP68" i="144"/>
  <c r="AN68" i="144"/>
  <c r="AM68" i="144"/>
  <c r="AP67" i="144"/>
  <c r="CC66" i="144"/>
  <c r="AB58" i="144"/>
  <c r="O58" i="144"/>
  <c r="AB57" i="144"/>
  <c r="O57" i="144"/>
  <c r="AE56" i="144"/>
  <c r="AD56" i="144"/>
  <c r="AC56" i="144"/>
  <c r="AB56" i="144"/>
  <c r="Q56" i="144"/>
  <c r="P56" i="144"/>
  <c r="O56" i="144"/>
  <c r="AC55" i="144"/>
  <c r="AB55" i="144"/>
  <c r="AA55" i="144"/>
  <c r="Z55" i="144"/>
  <c r="N55" i="144"/>
  <c r="M55" i="144"/>
  <c r="AC54" i="144"/>
  <c r="P54" i="144"/>
  <c r="AC53" i="144"/>
  <c r="BO45" i="144"/>
  <c r="AO45" i="144"/>
  <c r="CB44" i="144"/>
  <c r="AO44" i="144"/>
  <c r="CE43" i="144"/>
  <c r="BQ43" i="144"/>
  <c r="BP43" i="144"/>
  <c r="BO43" i="144"/>
  <c r="AQ43" i="144"/>
  <c r="AP43" i="144"/>
  <c r="AO43" i="144"/>
  <c r="CC42" i="144"/>
  <c r="CB42" i="144"/>
  <c r="BP42" i="144"/>
  <c r="BO42" i="144"/>
  <c r="BN42" i="144"/>
  <c r="BM42" i="144"/>
  <c r="AP42" i="144"/>
  <c r="AO42" i="144"/>
  <c r="AN42" i="144"/>
  <c r="AM42" i="144"/>
  <c r="CC41" i="144"/>
  <c r="AP41" i="144"/>
  <c r="CC40" i="144"/>
  <c r="BP40" i="144"/>
  <c r="AP40" i="144"/>
  <c r="AO32" i="144"/>
  <c r="CB31" i="144"/>
  <c r="AO31" i="144"/>
  <c r="CE30" i="144"/>
  <c r="AR30" i="144"/>
  <c r="AQ30" i="144"/>
  <c r="AP30" i="144"/>
  <c r="AO30" i="144"/>
  <c r="CC29" i="144"/>
  <c r="CB29" i="144"/>
  <c r="AP29" i="144"/>
  <c r="AO29" i="144"/>
  <c r="AN29" i="144"/>
  <c r="AM29" i="144"/>
  <c r="CC28" i="144"/>
  <c r="AP28" i="144"/>
  <c r="CC27" i="144"/>
  <c r="AP27" i="144"/>
  <c r="CB18" i="144"/>
  <c r="CB17" i="144"/>
  <c r="CB16" i="144"/>
  <c r="BZ16" i="144"/>
  <c r="CC15" i="144"/>
  <c r="CC14" i="144"/>
  <c r="BO71" i="153"/>
  <c r="AO71" i="153"/>
  <c r="BO70" i="153"/>
  <c r="CE69" i="153"/>
  <c r="BR69" i="153"/>
  <c r="BQ69" i="153"/>
  <c r="BP69" i="153"/>
  <c r="AR69" i="153"/>
  <c r="AQ69" i="153"/>
  <c r="AP69" i="153"/>
  <c r="CC68" i="153"/>
  <c r="CB68" i="153"/>
  <c r="BP68" i="153"/>
  <c r="BN68" i="153"/>
  <c r="AP68" i="153"/>
  <c r="AO68" i="153"/>
  <c r="AN68" i="153"/>
  <c r="BP67" i="153"/>
  <c r="CC66" i="153"/>
  <c r="AP66" i="153"/>
  <c r="AB58" i="153"/>
  <c r="O58" i="153"/>
  <c r="O57" i="153"/>
  <c r="AE56" i="153"/>
  <c r="AD56" i="153"/>
  <c r="AC56" i="153"/>
  <c r="AB56" i="153"/>
  <c r="Q56" i="153"/>
  <c r="P56" i="153"/>
  <c r="O56" i="153"/>
  <c r="AC55" i="153"/>
  <c r="AB55" i="153"/>
  <c r="AA55" i="153"/>
  <c r="Z55" i="153"/>
  <c r="N55" i="153"/>
  <c r="M55" i="153"/>
  <c r="P54" i="153"/>
  <c r="AC53" i="153"/>
  <c r="BO45" i="153"/>
  <c r="AO45" i="153"/>
  <c r="AO44" i="153"/>
  <c r="CE43" i="153"/>
  <c r="BQ43" i="153"/>
  <c r="BP43" i="153"/>
  <c r="BO43" i="153"/>
  <c r="AQ43" i="153"/>
  <c r="AP43" i="153"/>
  <c r="AO43" i="153"/>
  <c r="CC42" i="153"/>
  <c r="CB42" i="153"/>
  <c r="BO42" i="153"/>
  <c r="BN42" i="153"/>
  <c r="BM42" i="153"/>
  <c r="AO42" i="153"/>
  <c r="AN42" i="153"/>
  <c r="AM42" i="153"/>
  <c r="AP41" i="153"/>
  <c r="CC40" i="153"/>
  <c r="BP40" i="153"/>
  <c r="AP40" i="153"/>
  <c r="AO32" i="153"/>
  <c r="CB31" i="153"/>
  <c r="AO31" i="153"/>
  <c r="CE30" i="153"/>
  <c r="AR30" i="153"/>
  <c r="AQ30" i="153"/>
  <c r="AP30" i="153"/>
  <c r="AO30" i="153"/>
  <c r="CC29" i="153"/>
  <c r="CB29" i="153"/>
  <c r="AP29" i="153"/>
  <c r="AO29" i="153"/>
  <c r="AN29" i="153"/>
  <c r="AM29" i="153"/>
  <c r="CC28" i="153"/>
  <c r="AP28" i="153"/>
  <c r="CC27" i="153"/>
  <c r="AP27" i="153"/>
  <c r="CB18" i="153"/>
  <c r="CB17" i="153"/>
  <c r="CB16" i="153"/>
  <c r="BZ16" i="153"/>
  <c r="CC15" i="153"/>
  <c r="CC14" i="153"/>
  <c r="BO71" i="154"/>
  <c r="AO71" i="154"/>
  <c r="BO70" i="154"/>
  <c r="AO70" i="154"/>
  <c r="CE69" i="154"/>
  <c r="BR69" i="154"/>
  <c r="BQ69" i="154"/>
  <c r="BP69" i="154"/>
  <c r="BO69" i="154"/>
  <c r="AR69" i="154"/>
  <c r="AQ69" i="154"/>
  <c r="AP69" i="154"/>
  <c r="AO69" i="154"/>
  <c r="CC68" i="154"/>
  <c r="CB68" i="154"/>
  <c r="BP68" i="154"/>
  <c r="BN68" i="154"/>
  <c r="BM68" i="154"/>
  <c r="AP68" i="154"/>
  <c r="AO68" i="154"/>
  <c r="AN68" i="154"/>
  <c r="AM68" i="154"/>
  <c r="BP67" i="154"/>
  <c r="AP67" i="154"/>
  <c r="CC66" i="154"/>
  <c r="AP66" i="154"/>
  <c r="AB58" i="154"/>
  <c r="O58" i="154"/>
  <c r="AB57" i="154"/>
  <c r="O57" i="154"/>
  <c r="AE56" i="154"/>
  <c r="AD56" i="154"/>
  <c r="AC56" i="154"/>
  <c r="AB56" i="154"/>
  <c r="Q56" i="154"/>
  <c r="P56" i="154"/>
  <c r="O56" i="154"/>
  <c r="AC55" i="154"/>
  <c r="AB55" i="154"/>
  <c r="AA55" i="154"/>
  <c r="Z55" i="154"/>
  <c r="N55" i="154"/>
  <c r="M55" i="154"/>
  <c r="AC54" i="154"/>
  <c r="P54" i="154"/>
  <c r="AC53" i="154"/>
  <c r="BO45" i="154"/>
  <c r="AO45" i="154"/>
  <c r="CB44" i="154"/>
  <c r="BO44" i="154"/>
  <c r="AO44" i="154"/>
  <c r="CE43" i="154"/>
  <c r="BR43" i="154"/>
  <c r="BQ43" i="154"/>
  <c r="BP43" i="154"/>
  <c r="BO43" i="154"/>
  <c r="AR43" i="154"/>
  <c r="AQ43" i="154"/>
  <c r="AP43" i="154"/>
  <c r="AO43" i="154"/>
  <c r="CC42" i="154"/>
  <c r="CB42" i="154"/>
  <c r="BP42" i="154"/>
  <c r="BO42" i="154"/>
  <c r="BN42" i="154"/>
  <c r="BM42" i="154"/>
  <c r="AP42" i="154"/>
  <c r="AO42" i="154"/>
  <c r="AN42" i="154"/>
  <c r="AM42" i="154"/>
  <c r="CC41" i="154"/>
  <c r="BP41" i="154"/>
  <c r="AP41" i="154"/>
  <c r="CC40" i="154"/>
  <c r="BP40" i="154"/>
  <c r="AP40" i="154"/>
  <c r="AO32" i="154"/>
  <c r="CB31" i="154"/>
  <c r="AO31" i="154"/>
  <c r="CE30" i="154"/>
  <c r="AR30" i="154"/>
  <c r="AQ30" i="154"/>
  <c r="AP30" i="154"/>
  <c r="AO30" i="154"/>
  <c r="CC29" i="154"/>
  <c r="CB29" i="154"/>
  <c r="AP29" i="154"/>
  <c r="AO29" i="154"/>
  <c r="AN29" i="154"/>
  <c r="AM29" i="154"/>
  <c r="CC28" i="154"/>
  <c r="AP28" i="154"/>
  <c r="CC27" i="154"/>
  <c r="AP27" i="154"/>
  <c r="CB18" i="154"/>
  <c r="CB17" i="154"/>
  <c r="CB16" i="154"/>
  <c r="BZ16" i="154"/>
  <c r="CC15" i="154"/>
  <c r="CC14" i="154"/>
  <c r="CV9" i="154"/>
  <c r="CR9" i="154" s="1"/>
  <c r="BO71" i="155"/>
  <c r="AO71" i="155"/>
  <c r="BO70" i="155"/>
  <c r="CE69" i="155"/>
  <c r="BR69" i="155"/>
  <c r="BQ69" i="155"/>
  <c r="BP69" i="155"/>
  <c r="AR69" i="155"/>
  <c r="AQ69" i="155"/>
  <c r="AP69" i="155"/>
  <c r="CC68" i="155"/>
  <c r="CB68" i="155"/>
  <c r="BP68" i="155"/>
  <c r="BN68" i="155"/>
  <c r="AP68" i="155"/>
  <c r="AO68" i="155"/>
  <c r="AN68" i="155"/>
  <c r="BP67" i="155"/>
  <c r="CC66" i="155"/>
  <c r="AP66" i="155"/>
  <c r="AB58" i="155"/>
  <c r="O58" i="155"/>
  <c r="O57" i="155"/>
  <c r="AE56" i="155"/>
  <c r="AD56" i="155"/>
  <c r="AC56" i="155"/>
  <c r="AB56" i="155"/>
  <c r="Q56" i="155"/>
  <c r="P56" i="155"/>
  <c r="O56" i="155"/>
  <c r="AC55" i="155"/>
  <c r="AB55" i="155"/>
  <c r="AA55" i="155"/>
  <c r="Z55" i="155"/>
  <c r="N55" i="155"/>
  <c r="M55" i="155"/>
  <c r="P54" i="155"/>
  <c r="AC53" i="155"/>
  <c r="BO45" i="155"/>
  <c r="AO45" i="155"/>
  <c r="AO44" i="155"/>
  <c r="CE43" i="155"/>
  <c r="BQ43" i="155"/>
  <c r="BP43" i="155"/>
  <c r="BO43" i="155"/>
  <c r="AQ43" i="155"/>
  <c r="AP43" i="155"/>
  <c r="AO43" i="155"/>
  <c r="CC42" i="155"/>
  <c r="CB42" i="155"/>
  <c r="BO42" i="155"/>
  <c r="BN42" i="155"/>
  <c r="BM42" i="155"/>
  <c r="AO42" i="155"/>
  <c r="AN42" i="155"/>
  <c r="AM42" i="155"/>
  <c r="AP41" i="155"/>
  <c r="CC40" i="155"/>
  <c r="BP40" i="155"/>
  <c r="AP40" i="155"/>
  <c r="AO32" i="155"/>
  <c r="CB31" i="155"/>
  <c r="AO31" i="155"/>
  <c r="CE30" i="155"/>
  <c r="AR30" i="155"/>
  <c r="AQ30" i="155"/>
  <c r="AP30" i="155"/>
  <c r="AO30" i="155"/>
  <c r="CC29" i="155"/>
  <c r="CB29" i="155"/>
  <c r="AP29" i="155"/>
  <c r="AO29" i="155"/>
  <c r="AN29" i="155"/>
  <c r="AM29" i="155"/>
  <c r="CC28" i="155"/>
  <c r="AP28" i="155"/>
  <c r="CC27" i="155"/>
  <c r="AP27" i="155"/>
  <c r="CB18" i="155"/>
  <c r="CB17" i="155"/>
  <c r="CB16" i="155"/>
  <c r="BZ16" i="155"/>
  <c r="CC15" i="155"/>
  <c r="CC14" i="155"/>
  <c r="CV9" i="155"/>
  <c r="CR9" i="155" s="1"/>
  <c r="BO71" i="156"/>
  <c r="AO71" i="156"/>
  <c r="BO70" i="156"/>
  <c r="AO70" i="156"/>
  <c r="CE69" i="156"/>
  <c r="BR69" i="156"/>
  <c r="BQ69" i="156"/>
  <c r="BP69" i="156"/>
  <c r="BO69" i="156"/>
  <c r="AR69" i="156"/>
  <c r="AQ69" i="156"/>
  <c r="AP69" i="156"/>
  <c r="AO69" i="156"/>
  <c r="CC68" i="156"/>
  <c r="CB68" i="156"/>
  <c r="BP68" i="156"/>
  <c r="BO68" i="156"/>
  <c r="BN68" i="156"/>
  <c r="BM68" i="156"/>
  <c r="AP68" i="156"/>
  <c r="AO68" i="156"/>
  <c r="AN68" i="156"/>
  <c r="AM68" i="156"/>
  <c r="BP67" i="156"/>
  <c r="AP67" i="156"/>
  <c r="CC66" i="156"/>
  <c r="AP66" i="156"/>
  <c r="AB58" i="156"/>
  <c r="O58" i="156"/>
  <c r="AB57" i="156"/>
  <c r="O57" i="156"/>
  <c r="AE56" i="156"/>
  <c r="AD56" i="156"/>
  <c r="AC56" i="156"/>
  <c r="AB56" i="156"/>
  <c r="Q56" i="156"/>
  <c r="P56" i="156"/>
  <c r="O56" i="156"/>
  <c r="AC55" i="156"/>
  <c r="AB55" i="156"/>
  <c r="AA55" i="156"/>
  <c r="Z55" i="156"/>
  <c r="N55" i="156"/>
  <c r="M55" i="156"/>
  <c r="AC54" i="156"/>
  <c r="P54" i="156"/>
  <c r="AC53" i="156"/>
  <c r="BO45" i="156"/>
  <c r="AO45" i="156"/>
  <c r="CB44" i="156"/>
  <c r="AO44" i="156"/>
  <c r="CE43" i="156"/>
  <c r="BQ43" i="156"/>
  <c r="BP43" i="156"/>
  <c r="BO43" i="156"/>
  <c r="AR43" i="156"/>
  <c r="AQ43" i="156"/>
  <c r="AP43" i="156"/>
  <c r="AO43" i="156"/>
  <c r="CC42" i="156"/>
  <c r="CB42" i="156"/>
  <c r="BP42" i="156"/>
  <c r="BO42" i="156"/>
  <c r="BN42" i="156"/>
  <c r="BM42" i="156"/>
  <c r="AP42" i="156"/>
  <c r="AO42" i="156"/>
  <c r="AN42" i="156"/>
  <c r="AM42" i="156"/>
  <c r="CC41" i="156"/>
  <c r="AP41" i="156"/>
  <c r="CC40" i="156"/>
  <c r="BP40" i="156"/>
  <c r="AP40" i="156"/>
  <c r="AO32" i="156"/>
  <c r="CB31" i="156"/>
  <c r="AO31" i="156"/>
  <c r="CE30" i="156"/>
  <c r="AR30" i="156"/>
  <c r="AQ30" i="156"/>
  <c r="AP30" i="156"/>
  <c r="AO30" i="156"/>
  <c r="CC29" i="156"/>
  <c r="CB29" i="156"/>
  <c r="AP29" i="156"/>
  <c r="AO29" i="156"/>
  <c r="AN29" i="156"/>
  <c r="AM29" i="156"/>
  <c r="CC28" i="156"/>
  <c r="AP28" i="156"/>
  <c r="CC27" i="156"/>
  <c r="AP27" i="156"/>
  <c r="CB18" i="156"/>
  <c r="CB17" i="156"/>
  <c r="CB16" i="156"/>
  <c r="BZ16" i="156"/>
  <c r="CC15" i="156"/>
  <c r="CC14" i="156"/>
  <c r="BO71" i="132"/>
  <c r="AO71" i="132"/>
  <c r="BO70" i="132"/>
  <c r="AO70" i="132"/>
  <c r="CE69" i="132"/>
  <c r="BR69" i="132"/>
  <c r="BQ69" i="132"/>
  <c r="BP69" i="132"/>
  <c r="BO69" i="132"/>
  <c r="AR69" i="132"/>
  <c r="AQ69" i="132"/>
  <c r="AP69" i="132"/>
  <c r="AO69" i="132"/>
  <c r="CC68" i="132"/>
  <c r="CB68" i="132"/>
  <c r="BP68" i="132"/>
  <c r="BN68" i="132"/>
  <c r="BM68" i="132"/>
  <c r="AP68" i="132"/>
  <c r="AO68" i="132"/>
  <c r="AN68" i="132"/>
  <c r="AM68" i="132"/>
  <c r="BP67" i="132"/>
  <c r="AP67" i="132"/>
  <c r="CC66" i="132"/>
  <c r="AP66" i="132"/>
  <c r="AB58" i="132"/>
  <c r="O58" i="132"/>
  <c r="AB57" i="132"/>
  <c r="O57" i="132"/>
  <c r="AE56" i="132"/>
  <c r="AD56" i="132"/>
  <c r="AC56" i="132"/>
  <c r="AB56" i="132"/>
  <c r="Q56" i="132"/>
  <c r="P56" i="132"/>
  <c r="O56" i="132"/>
  <c r="AC55" i="132"/>
  <c r="AB55" i="132"/>
  <c r="AA55" i="132"/>
  <c r="Z55" i="132"/>
  <c r="N55" i="132"/>
  <c r="M55" i="132"/>
  <c r="AC54" i="132"/>
  <c r="P54" i="132"/>
  <c r="AC53" i="132"/>
  <c r="AO45" i="132"/>
  <c r="CB44" i="132"/>
  <c r="AO44" i="132"/>
  <c r="CE43" i="132"/>
  <c r="BR43" i="132"/>
  <c r="BQ43" i="132"/>
  <c r="BO43" i="132"/>
  <c r="AR43" i="132"/>
  <c r="AQ43" i="132"/>
  <c r="AP43" i="132"/>
  <c r="AO43" i="132"/>
  <c r="CC42" i="132"/>
  <c r="CB42" i="132"/>
  <c r="BP42" i="132"/>
  <c r="BO42" i="132"/>
  <c r="BN42" i="132"/>
  <c r="BM42" i="132"/>
  <c r="AP42" i="132"/>
  <c r="AO42" i="132"/>
  <c r="AN42" i="132"/>
  <c r="AM42" i="132"/>
  <c r="CC41" i="132"/>
  <c r="AP41" i="132"/>
  <c r="CC40" i="132"/>
  <c r="BP40" i="132"/>
  <c r="AP40" i="132"/>
  <c r="AO32" i="132"/>
  <c r="CB31" i="132"/>
  <c r="AO31" i="132"/>
  <c r="CE30" i="132"/>
  <c r="AR30" i="132"/>
  <c r="AQ30" i="132"/>
  <c r="AP30" i="132"/>
  <c r="AO30" i="132"/>
  <c r="CC29" i="132"/>
  <c r="CB29" i="132"/>
  <c r="AP29" i="132"/>
  <c r="AO29" i="132"/>
  <c r="AN29" i="132"/>
  <c r="AM29" i="132"/>
  <c r="CC28" i="132"/>
  <c r="AP28" i="132"/>
  <c r="CC27" i="132"/>
  <c r="AP27" i="132"/>
  <c r="CB18" i="132"/>
  <c r="CB17" i="132"/>
  <c r="CB16" i="132"/>
  <c r="BZ16" i="132"/>
  <c r="CC15" i="132"/>
  <c r="CC14" i="132"/>
  <c r="CV9" i="132"/>
  <c r="CR9" i="132" s="1"/>
  <c r="BO71" i="121"/>
  <c r="AO71" i="121"/>
  <c r="CE69" i="121"/>
  <c r="BP69" i="121"/>
  <c r="AR69" i="121"/>
  <c r="AQ69" i="121"/>
  <c r="AP69" i="121"/>
  <c r="AO69" i="121"/>
  <c r="CC68" i="121"/>
  <c r="CB68" i="121"/>
  <c r="BO68" i="121"/>
  <c r="AP68" i="121"/>
  <c r="AO68" i="121"/>
  <c r="AN68" i="121"/>
  <c r="AM68" i="121"/>
  <c r="CC66" i="121"/>
  <c r="BP66" i="121"/>
  <c r="AP66" i="121"/>
  <c r="AB58" i="121"/>
  <c r="O58" i="121"/>
  <c r="O57" i="121"/>
  <c r="AE56" i="121"/>
  <c r="AD56" i="121"/>
  <c r="AC56" i="121"/>
  <c r="AB56" i="121"/>
  <c r="Q56" i="121"/>
  <c r="P56" i="121"/>
  <c r="O56" i="121"/>
  <c r="AC55" i="121"/>
  <c r="AB55" i="121"/>
  <c r="AA55" i="121"/>
  <c r="Z55" i="121"/>
  <c r="N55" i="121"/>
  <c r="M55" i="121"/>
  <c r="P54" i="121"/>
  <c r="AC53" i="121"/>
  <c r="BO45" i="121"/>
  <c r="AO45" i="121"/>
  <c r="BO44" i="121"/>
  <c r="AO44" i="121"/>
  <c r="CE43" i="121"/>
  <c r="BQ43" i="121"/>
  <c r="BP43" i="121"/>
  <c r="BO43" i="121"/>
  <c r="AR43" i="121"/>
  <c r="AQ43" i="121"/>
  <c r="AP43" i="121"/>
  <c r="AO43" i="121"/>
  <c r="CC42" i="121"/>
  <c r="CB42" i="121"/>
  <c r="BO42" i="121"/>
  <c r="BN42" i="121"/>
  <c r="BM42" i="121"/>
  <c r="AP42" i="121"/>
  <c r="AO42" i="121"/>
  <c r="AN42" i="121"/>
  <c r="AM42" i="121"/>
  <c r="BP41" i="121"/>
  <c r="AP41" i="121"/>
  <c r="CC40" i="121"/>
  <c r="BP40" i="121"/>
  <c r="AP40" i="121"/>
  <c r="AO32" i="121"/>
  <c r="CB31" i="121"/>
  <c r="AO31" i="121"/>
  <c r="CE30" i="121"/>
  <c r="AR30" i="121"/>
  <c r="AQ30" i="121"/>
  <c r="AP30" i="121"/>
  <c r="AO30" i="121"/>
  <c r="CC29" i="121"/>
  <c r="CB29" i="121"/>
  <c r="AP29" i="121"/>
  <c r="AO29" i="121"/>
  <c r="AN29" i="121"/>
  <c r="AM29" i="121"/>
  <c r="CC28" i="121"/>
  <c r="AP28" i="121"/>
  <c r="CC27" i="121"/>
  <c r="AP27" i="121"/>
  <c r="CB18" i="121"/>
  <c r="CB17" i="121"/>
  <c r="CB16" i="121"/>
  <c r="BZ16" i="121"/>
  <c r="CC15" i="121"/>
  <c r="CC14" i="121"/>
  <c r="CV9" i="121"/>
  <c r="CR9" i="121" s="1"/>
  <c r="BO71" i="122"/>
  <c r="AO71" i="122"/>
  <c r="BO70" i="122"/>
  <c r="AO70" i="122"/>
  <c r="CE69" i="122"/>
  <c r="BR69" i="122"/>
  <c r="BQ69" i="122"/>
  <c r="BP69" i="122"/>
  <c r="BO69" i="122"/>
  <c r="AR69" i="122"/>
  <c r="AQ69" i="122"/>
  <c r="AP69" i="122"/>
  <c r="AO69" i="122"/>
  <c r="CC68" i="122"/>
  <c r="CB68" i="122"/>
  <c r="BP68" i="122"/>
  <c r="BO68" i="122"/>
  <c r="BN68" i="122"/>
  <c r="BM68" i="122"/>
  <c r="AP68" i="122"/>
  <c r="AO68" i="122"/>
  <c r="AN68" i="122"/>
  <c r="AM68" i="122"/>
  <c r="BP67" i="122"/>
  <c r="AP67" i="122"/>
  <c r="CC66" i="122"/>
  <c r="BP66" i="122"/>
  <c r="AP66" i="122"/>
  <c r="AB58" i="122"/>
  <c r="O58" i="122"/>
  <c r="AB57" i="122"/>
  <c r="O57" i="122"/>
  <c r="AE56" i="122"/>
  <c r="AD56" i="122"/>
  <c r="AC56" i="122"/>
  <c r="AB56" i="122"/>
  <c r="Q56" i="122"/>
  <c r="P56" i="122"/>
  <c r="O56" i="122"/>
  <c r="AC55" i="122"/>
  <c r="AB55" i="122"/>
  <c r="AA55" i="122"/>
  <c r="Z55" i="122"/>
  <c r="N55" i="122"/>
  <c r="M55" i="122"/>
  <c r="AC54" i="122"/>
  <c r="P54" i="122"/>
  <c r="AC53" i="122"/>
  <c r="BO45" i="122"/>
  <c r="AO45" i="122"/>
  <c r="CB44" i="122"/>
  <c r="BO44" i="122"/>
  <c r="AO44" i="122"/>
  <c r="CE43" i="122"/>
  <c r="BR43" i="122"/>
  <c r="BQ43" i="122"/>
  <c r="BP43" i="122"/>
  <c r="BO43" i="122"/>
  <c r="AR43" i="122"/>
  <c r="AQ43" i="122"/>
  <c r="AP43" i="122"/>
  <c r="AO43" i="122"/>
  <c r="CC42" i="122"/>
  <c r="CB42" i="122"/>
  <c r="BP42" i="122"/>
  <c r="BO42" i="122"/>
  <c r="BN42" i="122"/>
  <c r="BM42" i="122"/>
  <c r="AP42" i="122"/>
  <c r="AO42" i="122"/>
  <c r="AN42" i="122"/>
  <c r="AM42" i="122"/>
  <c r="CC41" i="122"/>
  <c r="BP41" i="122"/>
  <c r="AP41" i="122"/>
  <c r="CC40" i="122"/>
  <c r="BP40" i="122"/>
  <c r="AP40" i="122"/>
  <c r="AO32" i="122"/>
  <c r="CB31" i="122"/>
  <c r="AO31" i="122"/>
  <c r="CE30" i="122"/>
  <c r="AR30" i="122"/>
  <c r="AQ30" i="122"/>
  <c r="AP30" i="122"/>
  <c r="AO30" i="122"/>
  <c r="CC29" i="122"/>
  <c r="CB29" i="122"/>
  <c r="AP29" i="122"/>
  <c r="AO29" i="122"/>
  <c r="AN29" i="122"/>
  <c r="AM29" i="122"/>
  <c r="CC28" i="122"/>
  <c r="AP28" i="122"/>
  <c r="CC27" i="122"/>
  <c r="AP27" i="122"/>
  <c r="CB18" i="122"/>
  <c r="CB17" i="122"/>
  <c r="CB16" i="122"/>
  <c r="BZ16" i="122"/>
  <c r="CC15" i="122"/>
  <c r="CC14" i="122"/>
  <c r="CV9" i="122"/>
  <c r="CR9" i="122" s="1"/>
  <c r="AO71" i="123"/>
  <c r="CE69" i="123"/>
  <c r="BR69" i="123"/>
  <c r="BQ69" i="123"/>
  <c r="BP69" i="123"/>
  <c r="BO69" i="123"/>
  <c r="AR69" i="123"/>
  <c r="AQ69" i="123"/>
  <c r="AP69" i="123"/>
  <c r="AO69" i="123"/>
  <c r="CC68" i="123"/>
  <c r="CB68" i="123"/>
  <c r="BP68" i="123"/>
  <c r="BN68" i="123"/>
  <c r="BM68" i="123"/>
  <c r="AP68" i="123"/>
  <c r="AO68" i="123"/>
  <c r="AN68" i="123"/>
  <c r="AM68" i="123"/>
  <c r="CC66" i="123"/>
  <c r="AP66" i="123"/>
  <c r="AB58" i="123"/>
  <c r="O58" i="123"/>
  <c r="O57" i="123"/>
  <c r="AE56" i="123"/>
  <c r="AD56" i="123"/>
  <c r="AC56" i="123"/>
  <c r="AB56" i="123"/>
  <c r="Q56" i="123"/>
  <c r="P56" i="123"/>
  <c r="O56" i="123"/>
  <c r="AC55" i="123"/>
  <c r="AB55" i="123"/>
  <c r="AA55" i="123"/>
  <c r="Z55" i="123"/>
  <c r="N55" i="123"/>
  <c r="M55" i="123"/>
  <c r="P54" i="123"/>
  <c r="AC53" i="123"/>
  <c r="BO45" i="123"/>
  <c r="AO45" i="123"/>
  <c r="BO44" i="123"/>
  <c r="AO44" i="123"/>
  <c r="CE43" i="123"/>
  <c r="BQ43" i="123"/>
  <c r="BP43" i="123"/>
  <c r="BO43" i="123"/>
  <c r="AR43" i="123"/>
  <c r="AQ43" i="123"/>
  <c r="AP43" i="123"/>
  <c r="AO43" i="123"/>
  <c r="CC42" i="123"/>
  <c r="CB42" i="123"/>
  <c r="BO42" i="123"/>
  <c r="BN42" i="123"/>
  <c r="BM42" i="123"/>
  <c r="AP42" i="123"/>
  <c r="AO42" i="123"/>
  <c r="AN42" i="123"/>
  <c r="AM42" i="123"/>
  <c r="BP41" i="123"/>
  <c r="AP41" i="123"/>
  <c r="CC40" i="123"/>
  <c r="BP40" i="123"/>
  <c r="AP40" i="123"/>
  <c r="AO32" i="123"/>
  <c r="CB31" i="123"/>
  <c r="AO31" i="123"/>
  <c r="CE30" i="123"/>
  <c r="AR30" i="123"/>
  <c r="AQ30" i="123"/>
  <c r="AP30" i="123"/>
  <c r="AO30" i="123"/>
  <c r="CC29" i="123"/>
  <c r="CB29" i="123"/>
  <c r="AP29" i="123"/>
  <c r="AO29" i="123"/>
  <c r="AN29" i="123"/>
  <c r="AM29" i="123"/>
  <c r="CC28" i="123"/>
  <c r="AP28" i="123"/>
  <c r="CC27" i="123"/>
  <c r="AP27" i="123"/>
  <c r="CB18" i="123"/>
  <c r="CB17" i="123"/>
  <c r="CB16" i="123"/>
  <c r="BZ16" i="123"/>
  <c r="CC15" i="123"/>
  <c r="CC14" i="123"/>
  <c r="BO71" i="124"/>
  <c r="AO71" i="124"/>
  <c r="BO70" i="124"/>
  <c r="AO70" i="124"/>
  <c r="CE69" i="124"/>
  <c r="BR69" i="124"/>
  <c r="BQ69" i="124"/>
  <c r="BP69" i="124"/>
  <c r="BO69" i="124"/>
  <c r="AR69" i="124"/>
  <c r="AQ69" i="124"/>
  <c r="AP69" i="124"/>
  <c r="AO69" i="124"/>
  <c r="CC68" i="124"/>
  <c r="CB68" i="124"/>
  <c r="BP68" i="124"/>
  <c r="BO68" i="124"/>
  <c r="BN68" i="124"/>
  <c r="BM68" i="124"/>
  <c r="AP68" i="124"/>
  <c r="AO68" i="124"/>
  <c r="AN68" i="124"/>
  <c r="AM68" i="124"/>
  <c r="BP67" i="124"/>
  <c r="AP67" i="124"/>
  <c r="CC66" i="124"/>
  <c r="BP66" i="124"/>
  <c r="AP66" i="124"/>
  <c r="AB58" i="124"/>
  <c r="O58" i="124"/>
  <c r="AB57" i="124"/>
  <c r="O57" i="124"/>
  <c r="AE56" i="124"/>
  <c r="AD56" i="124"/>
  <c r="AC56" i="124"/>
  <c r="AB56" i="124"/>
  <c r="Q56" i="124"/>
  <c r="P56" i="124"/>
  <c r="O56" i="124"/>
  <c r="AC55" i="124"/>
  <c r="AB55" i="124"/>
  <c r="AA55" i="124"/>
  <c r="Z55" i="124"/>
  <c r="N55" i="124"/>
  <c r="M55" i="124"/>
  <c r="AC54" i="124"/>
  <c r="P54" i="124"/>
  <c r="AC53" i="124"/>
  <c r="BO45" i="124"/>
  <c r="AO45" i="124"/>
  <c r="CB44" i="124"/>
  <c r="BO44" i="124"/>
  <c r="AO44" i="124"/>
  <c r="CE43" i="124"/>
  <c r="BR43" i="124"/>
  <c r="BQ43" i="124"/>
  <c r="BP43" i="124"/>
  <c r="BO43" i="124"/>
  <c r="AR43" i="124"/>
  <c r="AQ43" i="124"/>
  <c r="AP43" i="124"/>
  <c r="AO43" i="124"/>
  <c r="CC42" i="124"/>
  <c r="CB42" i="124"/>
  <c r="BP42" i="124"/>
  <c r="BO42" i="124"/>
  <c r="BN42" i="124"/>
  <c r="BM42" i="124"/>
  <c r="AP42" i="124"/>
  <c r="AO42" i="124"/>
  <c r="AN42" i="124"/>
  <c r="AM42" i="124"/>
  <c r="CC41" i="124"/>
  <c r="BP41" i="124"/>
  <c r="AP41" i="124"/>
  <c r="CC40" i="124"/>
  <c r="BP40" i="124"/>
  <c r="AP40" i="124"/>
  <c r="AO32" i="124"/>
  <c r="CB31" i="124"/>
  <c r="AO31" i="124"/>
  <c r="CE30" i="124"/>
  <c r="AR30" i="124"/>
  <c r="AQ30" i="124"/>
  <c r="AP30" i="124"/>
  <c r="AO30" i="124"/>
  <c r="CC29" i="124"/>
  <c r="CB29" i="124"/>
  <c r="AP29" i="124"/>
  <c r="AO29" i="124"/>
  <c r="AN29" i="124"/>
  <c r="AM29" i="124"/>
  <c r="CC28" i="124"/>
  <c r="AP28" i="124"/>
  <c r="CC27" i="124"/>
  <c r="AP27" i="124"/>
  <c r="CB18" i="124"/>
  <c r="CB17" i="124"/>
  <c r="CB16" i="124"/>
  <c r="BZ16" i="124"/>
  <c r="CC15" i="124"/>
  <c r="CC14" i="124"/>
  <c r="BO71" i="125"/>
  <c r="AO71" i="125"/>
  <c r="CE69" i="125"/>
  <c r="BR69" i="125"/>
  <c r="BQ69" i="125"/>
  <c r="BP69" i="125"/>
  <c r="AR69" i="125"/>
  <c r="AQ69" i="125"/>
  <c r="AP69" i="125"/>
  <c r="AO69" i="125"/>
  <c r="CC68" i="125"/>
  <c r="CB68" i="125"/>
  <c r="BP68" i="125"/>
  <c r="BO68" i="125"/>
  <c r="BN68" i="125"/>
  <c r="AP68" i="125"/>
  <c r="AO68" i="125"/>
  <c r="AN68" i="125"/>
  <c r="AM68" i="125"/>
  <c r="CC66" i="125"/>
  <c r="BP66" i="125"/>
  <c r="AP66" i="125"/>
  <c r="AB58" i="125"/>
  <c r="O58" i="125"/>
  <c r="O57" i="125"/>
  <c r="AE56" i="125"/>
  <c r="AD56" i="125"/>
  <c r="AC56" i="125"/>
  <c r="AB56" i="125"/>
  <c r="Q56" i="125"/>
  <c r="P56" i="125"/>
  <c r="O56" i="125"/>
  <c r="AC55" i="125"/>
  <c r="AB55" i="125"/>
  <c r="AA55" i="125"/>
  <c r="Z55" i="125"/>
  <c r="N55" i="125"/>
  <c r="M55" i="125"/>
  <c r="P54" i="125"/>
  <c r="AC53" i="125"/>
  <c r="BO45" i="125"/>
  <c r="AO45" i="125"/>
  <c r="BO44" i="125"/>
  <c r="AO44" i="125"/>
  <c r="CE43" i="125"/>
  <c r="BQ43" i="125"/>
  <c r="BP43" i="125"/>
  <c r="BO43" i="125"/>
  <c r="AR43" i="125"/>
  <c r="AQ43" i="125"/>
  <c r="AP43" i="125"/>
  <c r="AO43" i="125"/>
  <c r="CC42" i="125"/>
  <c r="CB42" i="125"/>
  <c r="BO42" i="125"/>
  <c r="BN42" i="125"/>
  <c r="BM42" i="125"/>
  <c r="AP42" i="125"/>
  <c r="AO42" i="125"/>
  <c r="AN42" i="125"/>
  <c r="AM42" i="125"/>
  <c r="BP41" i="125"/>
  <c r="AP41" i="125"/>
  <c r="CC40" i="125"/>
  <c r="BP40" i="125"/>
  <c r="AP40" i="125"/>
  <c r="AO32" i="125"/>
  <c r="CB31" i="125"/>
  <c r="AO31" i="125"/>
  <c r="CE30" i="125"/>
  <c r="AR30" i="125"/>
  <c r="AQ30" i="125"/>
  <c r="AP30" i="125"/>
  <c r="AO30" i="125"/>
  <c r="CC29" i="125"/>
  <c r="CB29" i="125"/>
  <c r="AP29" i="125"/>
  <c r="AO29" i="125"/>
  <c r="AN29" i="125"/>
  <c r="AM29" i="125"/>
  <c r="CC28" i="125"/>
  <c r="AP28" i="125"/>
  <c r="CC27" i="125"/>
  <c r="AP27" i="125"/>
  <c r="CB18" i="125"/>
  <c r="CB17" i="125"/>
  <c r="CB16" i="125"/>
  <c r="BZ16" i="125"/>
  <c r="CC15" i="125"/>
  <c r="CC14" i="125"/>
  <c r="CV9" i="125"/>
  <c r="CR9" i="125" s="1"/>
  <c r="BO71" i="126"/>
  <c r="AO71" i="126"/>
  <c r="BO70" i="126"/>
  <c r="AO70" i="126"/>
  <c r="CE69" i="126"/>
  <c r="BR69" i="126"/>
  <c r="BQ69" i="126"/>
  <c r="BP69" i="126"/>
  <c r="BO69" i="126"/>
  <c r="AR69" i="126"/>
  <c r="AQ69" i="126"/>
  <c r="AP69" i="126"/>
  <c r="AO69" i="126"/>
  <c r="CC68" i="126"/>
  <c r="CB68" i="126"/>
  <c r="BP68" i="126"/>
  <c r="BO68" i="126"/>
  <c r="BN68" i="126"/>
  <c r="BM68" i="126"/>
  <c r="AP68" i="126"/>
  <c r="AO68" i="126"/>
  <c r="AN68" i="126"/>
  <c r="AM68" i="126"/>
  <c r="BP67" i="126"/>
  <c r="AP67" i="126"/>
  <c r="CC66" i="126"/>
  <c r="BP66" i="126"/>
  <c r="AP66" i="126"/>
  <c r="AB58" i="126"/>
  <c r="O58" i="126"/>
  <c r="AB57" i="126"/>
  <c r="O57" i="126"/>
  <c r="AE56" i="126"/>
  <c r="AD56" i="126"/>
  <c r="AC56" i="126"/>
  <c r="AB56" i="126"/>
  <c r="Q56" i="126"/>
  <c r="P56" i="126"/>
  <c r="O56" i="126"/>
  <c r="AC55" i="126"/>
  <c r="AB55" i="126"/>
  <c r="AA55" i="126"/>
  <c r="Z55" i="126"/>
  <c r="N55" i="126"/>
  <c r="M55" i="126"/>
  <c r="AC54" i="126"/>
  <c r="P54" i="126"/>
  <c r="AC53" i="126"/>
  <c r="BO45" i="126"/>
  <c r="AO45" i="126"/>
  <c r="CB44" i="126"/>
  <c r="BO44" i="126"/>
  <c r="AO44" i="126"/>
  <c r="CE43" i="126"/>
  <c r="BR43" i="126"/>
  <c r="BQ43" i="126"/>
  <c r="BP43" i="126"/>
  <c r="BO43" i="126"/>
  <c r="AR43" i="126"/>
  <c r="AQ43" i="126"/>
  <c r="AP43" i="126"/>
  <c r="AO43" i="126"/>
  <c r="CC42" i="126"/>
  <c r="CB42" i="126"/>
  <c r="BP42" i="126"/>
  <c r="BO42" i="126"/>
  <c r="BN42" i="126"/>
  <c r="BM42" i="126"/>
  <c r="AP42" i="126"/>
  <c r="AO42" i="126"/>
  <c r="AN42" i="126"/>
  <c r="AM42" i="126"/>
  <c r="CC41" i="126"/>
  <c r="BP41" i="126"/>
  <c r="AP41" i="126"/>
  <c r="CC40" i="126"/>
  <c r="BP40" i="126"/>
  <c r="AP40" i="126"/>
  <c r="AO32" i="126"/>
  <c r="CB31" i="126"/>
  <c r="AO31" i="126"/>
  <c r="CE30" i="126"/>
  <c r="AR30" i="126"/>
  <c r="AQ30" i="126"/>
  <c r="AP30" i="126"/>
  <c r="AO30" i="126"/>
  <c r="CC29" i="126"/>
  <c r="CB29" i="126"/>
  <c r="AP29" i="126"/>
  <c r="AO29" i="126"/>
  <c r="AN29" i="126"/>
  <c r="AM29" i="126"/>
  <c r="CC28" i="126"/>
  <c r="AP28" i="126"/>
  <c r="CC27" i="126"/>
  <c r="AP27" i="126"/>
  <c r="CB18" i="126"/>
  <c r="CB17" i="126"/>
  <c r="CB16" i="126"/>
  <c r="BZ16" i="126"/>
  <c r="CC15" i="126"/>
  <c r="CC14" i="126"/>
  <c r="CV9" i="126"/>
  <c r="CR9" i="126" s="1"/>
  <c r="BO71" i="120"/>
  <c r="AO71" i="120"/>
  <c r="BO70" i="120"/>
  <c r="AO70" i="120"/>
  <c r="CE69" i="120"/>
  <c r="BR69" i="120"/>
  <c r="BQ69" i="120"/>
  <c r="BP69" i="120"/>
  <c r="BO69" i="120"/>
  <c r="AR69" i="120"/>
  <c r="AQ69" i="120"/>
  <c r="AP69" i="120"/>
  <c r="AO69" i="120"/>
  <c r="CC68" i="120"/>
  <c r="CB68" i="120"/>
  <c r="BP68" i="120"/>
  <c r="BO68" i="120"/>
  <c r="BN68" i="120"/>
  <c r="BM68" i="120"/>
  <c r="AP68" i="120"/>
  <c r="AO68" i="120"/>
  <c r="AN68" i="120"/>
  <c r="AM68" i="120"/>
  <c r="BP67" i="120"/>
  <c r="AP67" i="120"/>
  <c r="CC66" i="120"/>
  <c r="BP66" i="120"/>
  <c r="AP66" i="120"/>
  <c r="AB58" i="120"/>
  <c r="O58" i="120"/>
  <c r="AB57" i="120"/>
  <c r="O57" i="120"/>
  <c r="AE56" i="120"/>
  <c r="AD56" i="120"/>
  <c r="AC56" i="120"/>
  <c r="AB56" i="120"/>
  <c r="Q56" i="120"/>
  <c r="P56" i="120"/>
  <c r="O56" i="120"/>
  <c r="AC55" i="120"/>
  <c r="AB55" i="120"/>
  <c r="AA55" i="120"/>
  <c r="Z55" i="120"/>
  <c r="N55" i="120"/>
  <c r="M55" i="120"/>
  <c r="AC54" i="120"/>
  <c r="P54" i="120"/>
  <c r="AC53" i="120"/>
  <c r="BO45" i="120"/>
  <c r="AO45" i="120"/>
  <c r="CB44" i="120"/>
  <c r="BO44" i="120"/>
  <c r="AO44" i="120"/>
  <c r="CE43" i="120"/>
  <c r="BR43" i="120"/>
  <c r="BQ43" i="120"/>
  <c r="BP43" i="120"/>
  <c r="BO43" i="120"/>
  <c r="AR43" i="120"/>
  <c r="AQ43" i="120"/>
  <c r="AP43" i="120"/>
  <c r="AO43" i="120"/>
  <c r="CC42" i="120"/>
  <c r="CB42" i="120"/>
  <c r="BP42" i="120"/>
  <c r="BO42" i="120"/>
  <c r="BN42" i="120"/>
  <c r="BM42" i="120"/>
  <c r="AP42" i="120"/>
  <c r="AO42" i="120"/>
  <c r="AN42" i="120"/>
  <c r="AM42" i="120"/>
  <c r="CC41" i="120"/>
  <c r="BP41" i="120"/>
  <c r="AP41" i="120"/>
  <c r="CC40" i="120"/>
  <c r="BP40" i="120"/>
  <c r="AP40" i="120"/>
  <c r="AO32" i="120"/>
  <c r="CB31" i="120"/>
  <c r="AO31" i="120"/>
  <c r="CE30" i="120"/>
  <c r="AR30" i="120"/>
  <c r="AQ30" i="120"/>
  <c r="AP30" i="120"/>
  <c r="AO30" i="120"/>
  <c r="CC29" i="120"/>
  <c r="CB29" i="120"/>
  <c r="AP29" i="120"/>
  <c r="AO29" i="120"/>
  <c r="AN29" i="120"/>
  <c r="AM29" i="120"/>
  <c r="CC28" i="120"/>
  <c r="AP28" i="120"/>
  <c r="CC27" i="120"/>
  <c r="AP27" i="120"/>
  <c r="CB18" i="120"/>
  <c r="CB17" i="120"/>
  <c r="CB16" i="120"/>
  <c r="BZ16" i="120"/>
  <c r="CC15" i="120"/>
  <c r="CC14" i="120"/>
  <c r="CV9" i="120"/>
  <c r="CR9" i="120" s="1"/>
  <c r="BO71" i="107"/>
  <c r="AO71" i="107"/>
  <c r="AO70" i="107"/>
  <c r="CE69" i="107"/>
  <c r="BR69" i="107"/>
  <c r="BQ69" i="107"/>
  <c r="BP69" i="107"/>
  <c r="BO69" i="107"/>
  <c r="AR69" i="107"/>
  <c r="AQ69" i="107"/>
  <c r="AP69" i="107"/>
  <c r="CC68" i="107"/>
  <c r="CB68" i="107"/>
  <c r="BP68" i="107"/>
  <c r="BO68" i="107"/>
  <c r="BN68" i="107"/>
  <c r="BM68" i="107"/>
  <c r="AP68" i="107"/>
  <c r="AN68" i="107"/>
  <c r="AP67" i="107"/>
  <c r="CC66" i="107"/>
  <c r="BP66" i="107"/>
  <c r="AB58" i="107"/>
  <c r="O58" i="107"/>
  <c r="O57" i="107"/>
  <c r="AE56" i="107"/>
  <c r="AD56" i="107"/>
  <c r="AC56" i="107"/>
  <c r="AB56" i="107"/>
  <c r="Q56" i="107"/>
  <c r="P56" i="107"/>
  <c r="O56" i="107"/>
  <c r="AC55" i="107"/>
  <c r="AB55" i="107"/>
  <c r="AA55" i="107"/>
  <c r="Z55" i="107"/>
  <c r="N55" i="107"/>
  <c r="M55" i="107"/>
  <c r="P54" i="107"/>
  <c r="AC53" i="107"/>
  <c r="BO45" i="107"/>
  <c r="AO45" i="107"/>
  <c r="AO44" i="107"/>
  <c r="CE43" i="107"/>
  <c r="BR43" i="107"/>
  <c r="BQ43" i="107"/>
  <c r="BP43" i="107"/>
  <c r="BO43" i="107"/>
  <c r="AP43" i="107"/>
  <c r="AO43" i="107"/>
  <c r="CC42" i="107"/>
  <c r="CB42" i="107"/>
  <c r="BP42" i="107"/>
  <c r="BO42" i="107"/>
  <c r="BN42" i="107"/>
  <c r="BM42" i="107"/>
  <c r="AM42" i="107"/>
  <c r="AP41" i="107"/>
  <c r="CC40" i="107"/>
  <c r="BP40" i="107"/>
  <c r="AO32" i="107"/>
  <c r="CB31" i="107"/>
  <c r="AO31" i="107"/>
  <c r="CE30" i="107"/>
  <c r="AR30" i="107"/>
  <c r="AQ30" i="107"/>
  <c r="AP30" i="107"/>
  <c r="AO30" i="107"/>
  <c r="CC29" i="107"/>
  <c r="CB29" i="107"/>
  <c r="AP29" i="107"/>
  <c r="AO29" i="107"/>
  <c r="AN29" i="107"/>
  <c r="AM29" i="107"/>
  <c r="CC28" i="107"/>
  <c r="AP28" i="107"/>
  <c r="CC27" i="107"/>
  <c r="AP27" i="107"/>
  <c r="CB18" i="107"/>
  <c r="CB17" i="107"/>
  <c r="CB16" i="107"/>
  <c r="BZ16" i="107"/>
  <c r="CC15" i="107"/>
  <c r="CC14" i="107"/>
  <c r="CV7" i="107"/>
  <c r="BO71" i="108"/>
  <c r="AO71" i="108"/>
  <c r="AO70" i="108"/>
  <c r="CE69" i="108"/>
  <c r="BR69" i="108"/>
  <c r="BQ69" i="108"/>
  <c r="BP69" i="108"/>
  <c r="BO69" i="108"/>
  <c r="AR69" i="108"/>
  <c r="AQ69" i="108"/>
  <c r="AP69" i="108"/>
  <c r="AO69" i="108"/>
  <c r="CC68" i="108"/>
  <c r="CB68" i="108"/>
  <c r="BP68" i="108"/>
  <c r="BO68" i="108"/>
  <c r="BN68" i="108"/>
  <c r="BM68" i="108"/>
  <c r="AP68" i="108"/>
  <c r="AN68" i="108"/>
  <c r="AM68" i="108"/>
  <c r="AP67" i="108"/>
  <c r="CC66" i="108"/>
  <c r="BP66" i="108"/>
  <c r="AB58" i="108"/>
  <c r="O58" i="108"/>
  <c r="AB57" i="108"/>
  <c r="O57" i="108"/>
  <c r="AE56" i="108"/>
  <c r="AD56" i="108"/>
  <c r="AC56" i="108"/>
  <c r="AB56" i="108"/>
  <c r="Q56" i="108"/>
  <c r="P56" i="108"/>
  <c r="O56" i="108"/>
  <c r="AC55" i="108"/>
  <c r="AB55" i="108"/>
  <c r="AA55" i="108"/>
  <c r="Z55" i="108"/>
  <c r="N55" i="108"/>
  <c r="M55" i="108"/>
  <c r="AC54" i="108"/>
  <c r="P54" i="108"/>
  <c r="AC53" i="108"/>
  <c r="BO45" i="108"/>
  <c r="AO45" i="108"/>
  <c r="CB44" i="108"/>
  <c r="AO44" i="108"/>
  <c r="CE43" i="108"/>
  <c r="BR43" i="108"/>
  <c r="BQ43" i="108"/>
  <c r="BP43" i="108"/>
  <c r="BO43" i="108"/>
  <c r="AR43" i="108"/>
  <c r="AP43" i="108"/>
  <c r="AO43" i="108"/>
  <c r="CC42" i="108"/>
  <c r="CB42" i="108"/>
  <c r="BP42" i="108"/>
  <c r="BO42" i="108"/>
  <c r="BN42" i="108"/>
  <c r="BM42" i="108"/>
  <c r="AP42" i="108"/>
  <c r="AM42" i="108"/>
  <c r="CC41" i="108"/>
  <c r="AP41" i="108"/>
  <c r="CC40" i="108"/>
  <c r="BP40" i="108"/>
  <c r="AO32" i="108"/>
  <c r="CB31" i="108"/>
  <c r="AO31" i="108"/>
  <c r="CE30" i="108"/>
  <c r="AR30" i="108"/>
  <c r="AQ30" i="108"/>
  <c r="AP30" i="108"/>
  <c r="AO30" i="108"/>
  <c r="CC29" i="108"/>
  <c r="CB29" i="108"/>
  <c r="AP29" i="108"/>
  <c r="AO29" i="108"/>
  <c r="AN29" i="108"/>
  <c r="AM29" i="108"/>
  <c r="CC28" i="108"/>
  <c r="AP28" i="108"/>
  <c r="CC27" i="108"/>
  <c r="AP27" i="108"/>
  <c r="CB18" i="108"/>
  <c r="CB17" i="108"/>
  <c r="CB16" i="108"/>
  <c r="BZ16" i="108"/>
  <c r="CC15" i="108"/>
  <c r="CC14" i="108"/>
  <c r="BO71" i="109"/>
  <c r="AO71" i="109"/>
  <c r="CE69" i="109"/>
  <c r="BR69" i="109"/>
  <c r="BQ69" i="109"/>
  <c r="BP69" i="109"/>
  <c r="BO69" i="109"/>
  <c r="AR69" i="109"/>
  <c r="AQ69" i="109"/>
  <c r="AP69" i="109"/>
  <c r="CC68" i="109"/>
  <c r="CB68" i="109"/>
  <c r="BP68" i="109"/>
  <c r="BO68" i="109"/>
  <c r="BN68" i="109"/>
  <c r="BM68" i="109"/>
  <c r="AP68" i="109"/>
  <c r="AN68" i="109"/>
  <c r="CC66" i="109"/>
  <c r="BP66" i="109"/>
  <c r="AB58" i="109"/>
  <c r="O58" i="109"/>
  <c r="O57" i="109"/>
  <c r="AE56" i="109"/>
  <c r="AD56" i="109"/>
  <c r="AC56" i="109"/>
  <c r="AB56" i="109"/>
  <c r="Q56" i="109"/>
  <c r="P56" i="109"/>
  <c r="O56" i="109"/>
  <c r="AC55" i="109"/>
  <c r="AB55" i="109"/>
  <c r="AA55" i="109"/>
  <c r="Z55" i="109"/>
  <c r="N55" i="109"/>
  <c r="M55" i="109"/>
  <c r="P54" i="109"/>
  <c r="AC53" i="109"/>
  <c r="BO45" i="109"/>
  <c r="AO45" i="109"/>
  <c r="AO44" i="109"/>
  <c r="CE43" i="109"/>
  <c r="BR43" i="109"/>
  <c r="BQ43" i="109"/>
  <c r="BP43" i="109"/>
  <c r="BO43" i="109"/>
  <c r="AQ43" i="109"/>
  <c r="AP43" i="109"/>
  <c r="AO43" i="109"/>
  <c r="CC42" i="109"/>
  <c r="CB42" i="109"/>
  <c r="BP42" i="109"/>
  <c r="BO42" i="109"/>
  <c r="BN42" i="109"/>
  <c r="BM42" i="109"/>
  <c r="AO42" i="109"/>
  <c r="AN42" i="109"/>
  <c r="AM42" i="109"/>
  <c r="AP41" i="109"/>
  <c r="CC40" i="109"/>
  <c r="BP40" i="109"/>
  <c r="AP40" i="109"/>
  <c r="AO32" i="109"/>
  <c r="CB31" i="109"/>
  <c r="AO31" i="109"/>
  <c r="CE30" i="109"/>
  <c r="AR30" i="109"/>
  <c r="AQ30" i="109"/>
  <c r="AP30" i="109"/>
  <c r="AO30" i="109"/>
  <c r="CC29" i="109"/>
  <c r="CB29" i="109"/>
  <c r="AP29" i="109"/>
  <c r="AO29" i="109"/>
  <c r="AN29" i="109"/>
  <c r="AM29" i="109"/>
  <c r="CC28" i="109"/>
  <c r="AP28" i="109"/>
  <c r="CC27" i="109"/>
  <c r="AP27" i="109"/>
  <c r="CB18" i="109"/>
  <c r="CB17" i="109"/>
  <c r="CB16" i="109"/>
  <c r="BZ16" i="109"/>
  <c r="CC15" i="109"/>
  <c r="CC14" i="109"/>
  <c r="BO71" i="110"/>
  <c r="AO71" i="110"/>
  <c r="BO70" i="110"/>
  <c r="AO70" i="110"/>
  <c r="CE69" i="110"/>
  <c r="BR69" i="110"/>
  <c r="BQ69" i="110"/>
  <c r="BP69" i="110"/>
  <c r="BO69" i="110"/>
  <c r="AR69" i="110"/>
  <c r="AQ69" i="110"/>
  <c r="AP69" i="110"/>
  <c r="AO69" i="110"/>
  <c r="CC68" i="110"/>
  <c r="CB68" i="110"/>
  <c r="BP68" i="110"/>
  <c r="BO68" i="110"/>
  <c r="BN68" i="110"/>
  <c r="BM68" i="110"/>
  <c r="AP68" i="110"/>
  <c r="AO68" i="110"/>
  <c r="AN68" i="110"/>
  <c r="AM68" i="110"/>
  <c r="BP67" i="110"/>
  <c r="AP67" i="110"/>
  <c r="CC66" i="110"/>
  <c r="BP66" i="110"/>
  <c r="AP66" i="110"/>
  <c r="AB58" i="110"/>
  <c r="O58" i="110"/>
  <c r="AB57" i="110"/>
  <c r="O57" i="110"/>
  <c r="AE56" i="110"/>
  <c r="AD56" i="110"/>
  <c r="AC56" i="110"/>
  <c r="AB56" i="110"/>
  <c r="Q56" i="110"/>
  <c r="P56" i="110"/>
  <c r="O56" i="110"/>
  <c r="AC55" i="110"/>
  <c r="AB55" i="110"/>
  <c r="AA55" i="110"/>
  <c r="Z55" i="110"/>
  <c r="N55" i="110"/>
  <c r="M55" i="110"/>
  <c r="AC54" i="110"/>
  <c r="P54" i="110"/>
  <c r="AC53" i="110"/>
  <c r="BO45" i="110"/>
  <c r="AO45" i="110"/>
  <c r="CB44" i="110"/>
  <c r="BO44" i="110"/>
  <c r="AO44" i="110"/>
  <c r="CE43" i="110"/>
  <c r="BR43" i="110"/>
  <c r="BQ43" i="110"/>
  <c r="BP43" i="110"/>
  <c r="BO43" i="110"/>
  <c r="AR43" i="110"/>
  <c r="AQ43" i="110"/>
  <c r="AP43" i="110"/>
  <c r="AO43" i="110"/>
  <c r="CC42" i="110"/>
  <c r="CB42" i="110"/>
  <c r="BP42" i="110"/>
  <c r="BO42" i="110"/>
  <c r="BN42" i="110"/>
  <c r="BM42" i="110"/>
  <c r="AP42" i="110"/>
  <c r="AO42" i="110"/>
  <c r="AN42" i="110"/>
  <c r="AM42" i="110"/>
  <c r="CC41" i="110"/>
  <c r="BP41" i="110"/>
  <c r="AP41" i="110"/>
  <c r="CC40" i="110"/>
  <c r="BP40" i="110"/>
  <c r="AP40" i="110"/>
  <c r="AO32" i="110"/>
  <c r="CB31" i="110"/>
  <c r="AO31" i="110"/>
  <c r="CE30" i="110"/>
  <c r="AR30" i="110"/>
  <c r="AQ30" i="110"/>
  <c r="AP30" i="110"/>
  <c r="AO30" i="110"/>
  <c r="CC29" i="110"/>
  <c r="CB29" i="110"/>
  <c r="AP29" i="110"/>
  <c r="AO29" i="110"/>
  <c r="AN29" i="110"/>
  <c r="AM29" i="110"/>
  <c r="CC28" i="110"/>
  <c r="AP28" i="110"/>
  <c r="CC27" i="110"/>
  <c r="AP27" i="110"/>
  <c r="CB18" i="110"/>
  <c r="CB17" i="110"/>
  <c r="CB16" i="110"/>
  <c r="BZ16" i="110"/>
  <c r="CC15" i="110"/>
  <c r="CC14" i="110"/>
  <c r="CV7" i="110"/>
  <c r="BO71" i="111"/>
  <c r="BO70" i="111"/>
  <c r="AO70" i="111"/>
  <c r="CE69" i="111"/>
  <c r="BP69" i="111"/>
  <c r="BO69" i="111"/>
  <c r="AR69" i="111"/>
  <c r="AO69" i="111"/>
  <c r="CC68" i="111"/>
  <c r="CB68" i="111"/>
  <c r="BO68" i="111"/>
  <c r="BN68" i="111"/>
  <c r="BM68" i="111"/>
  <c r="AP68" i="111"/>
  <c r="AO68" i="111"/>
  <c r="AM68" i="111"/>
  <c r="BP67" i="111"/>
  <c r="AP67" i="111"/>
  <c r="CC66" i="111"/>
  <c r="BP66" i="111"/>
  <c r="AP66" i="111"/>
  <c r="AB58" i="111"/>
  <c r="O58" i="111"/>
  <c r="O57" i="111"/>
  <c r="AE56" i="111"/>
  <c r="AD56" i="111"/>
  <c r="AC56" i="111"/>
  <c r="AB56" i="111"/>
  <c r="Q56" i="111"/>
  <c r="P56" i="111"/>
  <c r="O56" i="111"/>
  <c r="AC55" i="111"/>
  <c r="AB55" i="111"/>
  <c r="AA55" i="111"/>
  <c r="Z55" i="111"/>
  <c r="N55" i="111"/>
  <c r="M55" i="111"/>
  <c r="P54" i="111"/>
  <c r="AC53" i="111"/>
  <c r="BO45" i="111"/>
  <c r="AO45" i="111"/>
  <c r="AO44" i="111"/>
  <c r="CE43" i="111"/>
  <c r="BQ43" i="111"/>
  <c r="BP43" i="111"/>
  <c r="BO43" i="111"/>
  <c r="AQ43" i="111"/>
  <c r="AP43" i="111"/>
  <c r="AO43" i="111"/>
  <c r="CC42" i="111"/>
  <c r="CB42" i="111"/>
  <c r="BP42" i="111"/>
  <c r="BO42" i="111"/>
  <c r="BN42" i="111"/>
  <c r="BM42" i="111"/>
  <c r="AO42" i="111"/>
  <c r="AN42" i="111"/>
  <c r="AM42" i="111"/>
  <c r="AP41" i="111"/>
  <c r="CC40" i="111"/>
  <c r="BP40" i="111"/>
  <c r="AP40" i="111"/>
  <c r="AO32" i="111"/>
  <c r="CB31" i="111"/>
  <c r="AO31" i="111"/>
  <c r="CE30" i="111"/>
  <c r="AR30" i="111"/>
  <c r="AQ30" i="111"/>
  <c r="AP30" i="111"/>
  <c r="AO30" i="111"/>
  <c r="CC29" i="111"/>
  <c r="CB29" i="111"/>
  <c r="AP29" i="111"/>
  <c r="AO29" i="111"/>
  <c r="AN29" i="111"/>
  <c r="AM29" i="111"/>
  <c r="CC28" i="111"/>
  <c r="AP28" i="111"/>
  <c r="CC27" i="111"/>
  <c r="AP27" i="111"/>
  <c r="CB18" i="111"/>
  <c r="CB17" i="111"/>
  <c r="CB16" i="111"/>
  <c r="BZ16" i="111"/>
  <c r="CC15" i="111"/>
  <c r="CC14" i="111"/>
  <c r="CV9" i="111"/>
  <c r="CR9" i="111" s="1"/>
  <c r="BO71" i="112"/>
  <c r="AO71" i="112"/>
  <c r="BO70" i="112"/>
  <c r="AO70" i="112"/>
  <c r="CE69" i="112"/>
  <c r="BR69" i="112"/>
  <c r="BQ69" i="112"/>
  <c r="BP69" i="112"/>
  <c r="BO69" i="112"/>
  <c r="AR69" i="112"/>
  <c r="AQ69" i="112"/>
  <c r="AP69" i="112"/>
  <c r="AO69" i="112"/>
  <c r="CC68" i="112"/>
  <c r="CB68" i="112"/>
  <c r="BP68" i="112"/>
  <c r="BO68" i="112"/>
  <c r="BN68" i="112"/>
  <c r="BM68" i="112"/>
  <c r="AP68" i="112"/>
  <c r="AO68" i="112"/>
  <c r="AN68" i="112"/>
  <c r="AM68" i="112"/>
  <c r="BP67" i="112"/>
  <c r="AP67" i="112"/>
  <c r="CC66" i="112"/>
  <c r="BP66" i="112"/>
  <c r="AP66" i="112"/>
  <c r="AB58" i="112"/>
  <c r="O58" i="112"/>
  <c r="AB57" i="112"/>
  <c r="O57" i="112"/>
  <c r="AE56" i="112"/>
  <c r="AD56" i="112"/>
  <c r="AC56" i="112"/>
  <c r="AB56" i="112"/>
  <c r="Q56" i="112"/>
  <c r="P56" i="112"/>
  <c r="O56" i="112"/>
  <c r="AC55" i="112"/>
  <c r="AB55" i="112"/>
  <c r="AA55" i="112"/>
  <c r="Z55" i="112"/>
  <c r="N55" i="112"/>
  <c r="M55" i="112"/>
  <c r="AC54" i="112"/>
  <c r="P54" i="112"/>
  <c r="AC53" i="112"/>
  <c r="BO45" i="112"/>
  <c r="AO45" i="112"/>
  <c r="CB44" i="112"/>
  <c r="BO44" i="112"/>
  <c r="AO44" i="112"/>
  <c r="CE43" i="112"/>
  <c r="BR43" i="112"/>
  <c r="BQ43" i="112"/>
  <c r="BP43" i="112"/>
  <c r="BO43" i="112"/>
  <c r="AR43" i="112"/>
  <c r="AQ43" i="112"/>
  <c r="AP43" i="112"/>
  <c r="AO43" i="112"/>
  <c r="CC42" i="112"/>
  <c r="CB42" i="112"/>
  <c r="BP42" i="112"/>
  <c r="BO42" i="112"/>
  <c r="BN42" i="112"/>
  <c r="BM42" i="112"/>
  <c r="AP42" i="112"/>
  <c r="AO42" i="112"/>
  <c r="AN42" i="112"/>
  <c r="AM42" i="112"/>
  <c r="CC41" i="112"/>
  <c r="BP41" i="112"/>
  <c r="AP41" i="112"/>
  <c r="CC40" i="112"/>
  <c r="BP40" i="112"/>
  <c r="AP40" i="112"/>
  <c r="AO32" i="112"/>
  <c r="CB31" i="112"/>
  <c r="AO31" i="112"/>
  <c r="CE30" i="112"/>
  <c r="AR30" i="112"/>
  <c r="AQ30" i="112"/>
  <c r="AP30" i="112"/>
  <c r="AO30" i="112"/>
  <c r="CC29" i="112"/>
  <c r="CB29" i="112"/>
  <c r="AP29" i="112"/>
  <c r="AO29" i="112"/>
  <c r="AN29" i="112"/>
  <c r="AM29" i="112"/>
  <c r="CC28" i="112"/>
  <c r="AP28" i="112"/>
  <c r="CC27" i="112"/>
  <c r="AP27" i="112"/>
  <c r="CB18" i="112"/>
  <c r="CB17" i="112"/>
  <c r="CB16" i="112"/>
  <c r="BZ16" i="112"/>
  <c r="CC15" i="112"/>
  <c r="CC14" i="112"/>
  <c r="CV9" i="112"/>
  <c r="CR9" i="112" s="1"/>
  <c r="BO71" i="113"/>
  <c r="BO70" i="113"/>
  <c r="AO70" i="113"/>
  <c r="CE69" i="113"/>
  <c r="BP69" i="113"/>
  <c r="BO69" i="113"/>
  <c r="AR69" i="113"/>
  <c r="AO69" i="113"/>
  <c r="CC68" i="113"/>
  <c r="CB68" i="113"/>
  <c r="BO68" i="113"/>
  <c r="BN68" i="113"/>
  <c r="BM68" i="113"/>
  <c r="AP68" i="113"/>
  <c r="AO68" i="113"/>
  <c r="AM68" i="113"/>
  <c r="BP67" i="113"/>
  <c r="AP67" i="113"/>
  <c r="CC66" i="113"/>
  <c r="BP66" i="113"/>
  <c r="AP66" i="113"/>
  <c r="AB58" i="113"/>
  <c r="O58" i="113"/>
  <c r="O57" i="113"/>
  <c r="AE56" i="113"/>
  <c r="AD56" i="113"/>
  <c r="AC56" i="113"/>
  <c r="AB56" i="113"/>
  <c r="Q56" i="113"/>
  <c r="P56" i="113"/>
  <c r="O56" i="113"/>
  <c r="AC55" i="113"/>
  <c r="AB55" i="113"/>
  <c r="AA55" i="113"/>
  <c r="Z55" i="113"/>
  <c r="N55" i="113"/>
  <c r="M55" i="113"/>
  <c r="P54" i="113"/>
  <c r="AC53" i="113"/>
  <c r="BO45" i="113"/>
  <c r="AO45" i="113"/>
  <c r="AO44" i="113"/>
  <c r="CE43" i="113"/>
  <c r="BQ43" i="113"/>
  <c r="BP43" i="113"/>
  <c r="BO43" i="113"/>
  <c r="AQ43" i="113"/>
  <c r="AP43" i="113"/>
  <c r="AO43" i="113"/>
  <c r="CC42" i="113"/>
  <c r="CB42" i="113"/>
  <c r="BP42" i="113"/>
  <c r="BO42" i="113"/>
  <c r="BN42" i="113"/>
  <c r="BM42" i="113"/>
  <c r="AO42" i="113"/>
  <c r="AN42" i="113"/>
  <c r="AM42" i="113"/>
  <c r="AP41" i="113"/>
  <c r="CC40" i="113"/>
  <c r="BP40" i="113"/>
  <c r="AP40" i="113"/>
  <c r="AO32" i="113"/>
  <c r="CB31" i="113"/>
  <c r="AO31" i="113"/>
  <c r="CE30" i="113"/>
  <c r="AR30" i="113"/>
  <c r="AQ30" i="113"/>
  <c r="AP30" i="113"/>
  <c r="AO30" i="113"/>
  <c r="CC29" i="113"/>
  <c r="CB29" i="113"/>
  <c r="AP29" i="113"/>
  <c r="AO29" i="113"/>
  <c r="AN29" i="113"/>
  <c r="AM29" i="113"/>
  <c r="CC28" i="113"/>
  <c r="AP28" i="113"/>
  <c r="CC27" i="113"/>
  <c r="AP27" i="113"/>
  <c r="CB18" i="113"/>
  <c r="CB17" i="113"/>
  <c r="CB16" i="113"/>
  <c r="BZ16" i="113"/>
  <c r="CC15" i="113"/>
  <c r="CC14" i="113"/>
  <c r="CV9" i="113"/>
  <c r="CR9" i="113" s="1"/>
  <c r="BO71" i="114"/>
  <c r="AO71" i="114"/>
  <c r="BO70" i="114"/>
  <c r="AO70" i="114"/>
  <c r="CE69" i="114"/>
  <c r="BR69" i="114"/>
  <c r="BQ69" i="114"/>
  <c r="BP69" i="114"/>
  <c r="BO69" i="114"/>
  <c r="AR69" i="114"/>
  <c r="AQ69" i="114"/>
  <c r="AP69" i="114"/>
  <c r="AO69" i="114"/>
  <c r="CC68" i="114"/>
  <c r="CB68" i="114"/>
  <c r="BP68" i="114"/>
  <c r="BO68" i="114"/>
  <c r="BN68" i="114"/>
  <c r="BM68" i="114"/>
  <c r="AP68" i="114"/>
  <c r="AO68" i="114"/>
  <c r="AN68" i="114"/>
  <c r="AM68" i="114"/>
  <c r="BP67" i="114"/>
  <c r="AP67" i="114"/>
  <c r="CC66" i="114"/>
  <c r="BP66" i="114"/>
  <c r="AP66" i="114"/>
  <c r="AB58" i="114"/>
  <c r="O58" i="114"/>
  <c r="AB57" i="114"/>
  <c r="O57" i="114"/>
  <c r="AE56" i="114"/>
  <c r="AD56" i="114"/>
  <c r="AC56" i="114"/>
  <c r="AB56" i="114"/>
  <c r="Q56" i="114"/>
  <c r="P56" i="114"/>
  <c r="O56" i="114"/>
  <c r="AC55" i="114"/>
  <c r="AB55" i="114"/>
  <c r="AA55" i="114"/>
  <c r="Z55" i="114"/>
  <c r="N55" i="114"/>
  <c r="M55" i="114"/>
  <c r="AC54" i="114"/>
  <c r="P54" i="114"/>
  <c r="AC53" i="114"/>
  <c r="BO45" i="114"/>
  <c r="AO45" i="114"/>
  <c r="CB44" i="114"/>
  <c r="BO44" i="114"/>
  <c r="AO44" i="114"/>
  <c r="CE43" i="114"/>
  <c r="BR43" i="114"/>
  <c r="BQ43" i="114"/>
  <c r="BP43" i="114"/>
  <c r="BO43" i="114"/>
  <c r="AR43" i="114"/>
  <c r="AQ43" i="114"/>
  <c r="AP43" i="114"/>
  <c r="AO43" i="114"/>
  <c r="CC42" i="114"/>
  <c r="CB42" i="114"/>
  <c r="BP42" i="114"/>
  <c r="BO42" i="114"/>
  <c r="BN42" i="114"/>
  <c r="BM42" i="114"/>
  <c r="AP42" i="114"/>
  <c r="AO42" i="114"/>
  <c r="AN42" i="114"/>
  <c r="AM42" i="114"/>
  <c r="CC41" i="114"/>
  <c r="BP41" i="114"/>
  <c r="AP41" i="114"/>
  <c r="CC40" i="114"/>
  <c r="BP40" i="114"/>
  <c r="AP40" i="114"/>
  <c r="AO32" i="114"/>
  <c r="CB31" i="114"/>
  <c r="AO31" i="114"/>
  <c r="CE30" i="114"/>
  <c r="AR30" i="114"/>
  <c r="AQ30" i="114"/>
  <c r="AP30" i="114"/>
  <c r="AO30" i="114"/>
  <c r="CC29" i="114"/>
  <c r="CB29" i="114"/>
  <c r="AP29" i="114"/>
  <c r="AO29" i="114"/>
  <c r="AN29" i="114"/>
  <c r="AM29" i="114"/>
  <c r="CC28" i="114"/>
  <c r="AP28" i="114"/>
  <c r="CC27" i="114"/>
  <c r="AP27" i="114"/>
  <c r="CB18" i="114"/>
  <c r="CB17" i="114"/>
  <c r="CB16" i="114"/>
  <c r="BZ16" i="114"/>
  <c r="CC15" i="114"/>
  <c r="CC14" i="114"/>
  <c r="CV9" i="114"/>
  <c r="CR9" i="114" s="1"/>
  <c r="BO71" i="115"/>
  <c r="AO71" i="115"/>
  <c r="CE69" i="115"/>
  <c r="BR69" i="115"/>
  <c r="BQ69" i="115"/>
  <c r="BP69" i="115"/>
  <c r="BO69" i="115"/>
  <c r="AR69" i="115"/>
  <c r="AQ69" i="115"/>
  <c r="AP69" i="115"/>
  <c r="CC68" i="115"/>
  <c r="CB68" i="115"/>
  <c r="BP68" i="115"/>
  <c r="BO68" i="115"/>
  <c r="BN68" i="115"/>
  <c r="BM68" i="115"/>
  <c r="AP68" i="115"/>
  <c r="AO68" i="115"/>
  <c r="AN68" i="115"/>
  <c r="CC66" i="115"/>
  <c r="BP66" i="115"/>
  <c r="AP66" i="115"/>
  <c r="AB58" i="115"/>
  <c r="O58" i="115"/>
  <c r="O57" i="115"/>
  <c r="AE56" i="115"/>
  <c r="AD56" i="115"/>
  <c r="AC56" i="115"/>
  <c r="AB56" i="115"/>
  <c r="Q56" i="115"/>
  <c r="P56" i="115"/>
  <c r="O56" i="115"/>
  <c r="AC55" i="115"/>
  <c r="AB55" i="115"/>
  <c r="AA55" i="115"/>
  <c r="Z55" i="115"/>
  <c r="N55" i="115"/>
  <c r="M55" i="115"/>
  <c r="P54" i="115"/>
  <c r="AC53" i="115"/>
  <c r="BO45" i="115"/>
  <c r="AO45" i="115"/>
  <c r="AO44" i="115"/>
  <c r="CE43" i="115"/>
  <c r="BR43" i="115"/>
  <c r="BQ43" i="115"/>
  <c r="BP43" i="115"/>
  <c r="BO43" i="115"/>
  <c r="AQ43" i="115"/>
  <c r="AP43" i="115"/>
  <c r="AO43" i="115"/>
  <c r="CC42" i="115"/>
  <c r="CB42" i="115"/>
  <c r="BP42" i="115"/>
  <c r="BO42" i="115"/>
  <c r="BN42" i="115"/>
  <c r="BM42" i="115"/>
  <c r="AO42" i="115"/>
  <c r="AN42" i="115"/>
  <c r="AM42" i="115"/>
  <c r="AP41" i="115"/>
  <c r="CC40" i="115"/>
  <c r="BP40" i="115"/>
  <c r="AP40" i="115"/>
  <c r="AO32" i="115"/>
  <c r="CB31" i="115"/>
  <c r="AO31" i="115"/>
  <c r="CE30" i="115"/>
  <c r="AR30" i="115"/>
  <c r="AQ30" i="115"/>
  <c r="AP30" i="115"/>
  <c r="AO30" i="115"/>
  <c r="CC29" i="115"/>
  <c r="CB29" i="115"/>
  <c r="AP29" i="115"/>
  <c r="AO29" i="115"/>
  <c r="AN29" i="115"/>
  <c r="AM29" i="115"/>
  <c r="CC28" i="115"/>
  <c r="AP28" i="115"/>
  <c r="CC27" i="115"/>
  <c r="AP27" i="115"/>
  <c r="CB18" i="115"/>
  <c r="CB17" i="115"/>
  <c r="CB16" i="115"/>
  <c r="BZ16" i="115"/>
  <c r="CC15" i="115"/>
  <c r="CC14" i="115"/>
  <c r="CV9" i="115"/>
  <c r="CR9" i="115" s="1"/>
  <c r="BO71" i="116"/>
  <c r="AO71" i="116"/>
  <c r="BO70" i="116"/>
  <c r="AO70" i="116"/>
  <c r="CE69" i="116"/>
  <c r="BR69" i="116"/>
  <c r="BQ69" i="116"/>
  <c r="BP69" i="116"/>
  <c r="BO69" i="116"/>
  <c r="AR69" i="116"/>
  <c r="AQ69" i="116"/>
  <c r="AP69" i="116"/>
  <c r="AO69" i="116"/>
  <c r="CC68" i="116"/>
  <c r="CB68" i="116"/>
  <c r="BP68" i="116"/>
  <c r="BO68" i="116"/>
  <c r="BN68" i="116"/>
  <c r="BM68" i="116"/>
  <c r="AP68" i="116"/>
  <c r="AO68" i="116"/>
  <c r="AN68" i="116"/>
  <c r="AM68" i="116"/>
  <c r="BP67" i="116"/>
  <c r="AP67" i="116"/>
  <c r="CC66" i="116"/>
  <c r="BP66" i="116"/>
  <c r="AP66" i="116"/>
  <c r="AB58" i="116"/>
  <c r="O58" i="116"/>
  <c r="AB57" i="116"/>
  <c r="O57" i="116"/>
  <c r="AE56" i="116"/>
  <c r="AD56" i="116"/>
  <c r="AC56" i="116"/>
  <c r="AB56" i="116"/>
  <c r="Q56" i="116"/>
  <c r="P56" i="116"/>
  <c r="O56" i="116"/>
  <c r="AC55" i="116"/>
  <c r="AB55" i="116"/>
  <c r="AA55" i="116"/>
  <c r="Z55" i="116"/>
  <c r="N55" i="116"/>
  <c r="M55" i="116"/>
  <c r="AC54" i="116"/>
  <c r="P54" i="116"/>
  <c r="AC53" i="116"/>
  <c r="BO45" i="116"/>
  <c r="AO45" i="116"/>
  <c r="CB44" i="116"/>
  <c r="BO44" i="116"/>
  <c r="AO44" i="116"/>
  <c r="CE43" i="116"/>
  <c r="BR43" i="116"/>
  <c r="BQ43" i="116"/>
  <c r="BP43" i="116"/>
  <c r="BO43" i="116"/>
  <c r="AR43" i="116"/>
  <c r="AQ43" i="116"/>
  <c r="AP43" i="116"/>
  <c r="AO43" i="116"/>
  <c r="CC42" i="116"/>
  <c r="CB42" i="116"/>
  <c r="BP42" i="116"/>
  <c r="BO42" i="116"/>
  <c r="BN42" i="116"/>
  <c r="BM42" i="116"/>
  <c r="AP42" i="116"/>
  <c r="AO42" i="116"/>
  <c r="AN42" i="116"/>
  <c r="AM42" i="116"/>
  <c r="CC41" i="116"/>
  <c r="BP41" i="116"/>
  <c r="AP41" i="116"/>
  <c r="CC40" i="116"/>
  <c r="BP40" i="116"/>
  <c r="AP40" i="116"/>
  <c r="AO32" i="116"/>
  <c r="CB31" i="116"/>
  <c r="AO31" i="116"/>
  <c r="CE30" i="116"/>
  <c r="AR30" i="116"/>
  <c r="AQ30" i="116"/>
  <c r="AP30" i="116"/>
  <c r="AO30" i="116"/>
  <c r="CC29" i="116"/>
  <c r="CB29" i="116"/>
  <c r="AP29" i="116"/>
  <c r="AO29" i="116"/>
  <c r="AN29" i="116"/>
  <c r="AM29" i="116"/>
  <c r="CC28" i="116"/>
  <c r="AP28" i="116"/>
  <c r="CC27" i="116"/>
  <c r="AP27" i="116"/>
  <c r="CB18" i="116"/>
  <c r="CB17" i="116"/>
  <c r="CB16" i="116"/>
  <c r="BZ16" i="116"/>
  <c r="CC15" i="116"/>
  <c r="CC14" i="116"/>
  <c r="CV9" i="116"/>
  <c r="CR9" i="116" s="1"/>
  <c r="BO71" i="117"/>
  <c r="AO71" i="117"/>
  <c r="AO70" i="117"/>
  <c r="CE69" i="117"/>
  <c r="BR69" i="117"/>
  <c r="BQ69" i="117"/>
  <c r="BP69" i="117"/>
  <c r="BO69" i="117"/>
  <c r="AR69" i="117"/>
  <c r="AQ69" i="117"/>
  <c r="AP69" i="117"/>
  <c r="CC68" i="117"/>
  <c r="CB68" i="117"/>
  <c r="BP68" i="117"/>
  <c r="BO68" i="117"/>
  <c r="BN68" i="117"/>
  <c r="BM68" i="117"/>
  <c r="AP68" i="117"/>
  <c r="AN68" i="117"/>
  <c r="AP67" i="117"/>
  <c r="CC66" i="117"/>
  <c r="BP66" i="117"/>
  <c r="AB58" i="117"/>
  <c r="O58" i="117"/>
  <c r="O57" i="117"/>
  <c r="AE56" i="117"/>
  <c r="AD56" i="117"/>
  <c r="AC56" i="117"/>
  <c r="AB56" i="117"/>
  <c r="Q56" i="117"/>
  <c r="P56" i="117"/>
  <c r="O56" i="117"/>
  <c r="AC55" i="117"/>
  <c r="AB55" i="117"/>
  <c r="AA55" i="117"/>
  <c r="Z55" i="117"/>
  <c r="N55" i="117"/>
  <c r="M55" i="117"/>
  <c r="P54" i="117"/>
  <c r="AC53" i="117"/>
  <c r="BO45" i="117"/>
  <c r="AO45" i="117"/>
  <c r="AO44" i="117"/>
  <c r="CE43" i="117"/>
  <c r="BR43" i="117"/>
  <c r="BQ43" i="117"/>
  <c r="BP43" i="117"/>
  <c r="BO43" i="117"/>
  <c r="AP43" i="117"/>
  <c r="AO43" i="117"/>
  <c r="CC42" i="117"/>
  <c r="CB42" i="117"/>
  <c r="BP42" i="117"/>
  <c r="BO42" i="117"/>
  <c r="BN42" i="117"/>
  <c r="BM42" i="117"/>
  <c r="AM42" i="117"/>
  <c r="AP41" i="117"/>
  <c r="CC40" i="117"/>
  <c r="BP40" i="117"/>
  <c r="AO32" i="117"/>
  <c r="CB31" i="117"/>
  <c r="AO31" i="117"/>
  <c r="CE30" i="117"/>
  <c r="AR30" i="117"/>
  <c r="AQ30" i="117"/>
  <c r="AP30" i="117"/>
  <c r="AO30" i="117"/>
  <c r="CC29" i="117"/>
  <c r="CB29" i="117"/>
  <c r="AP29" i="117"/>
  <c r="AO29" i="117"/>
  <c r="AN29" i="117"/>
  <c r="AM29" i="117"/>
  <c r="CC28" i="117"/>
  <c r="AP28" i="117"/>
  <c r="CC27" i="117"/>
  <c r="AP27" i="117"/>
  <c r="CB18" i="117"/>
  <c r="CB17" i="117"/>
  <c r="CB16" i="117"/>
  <c r="BZ16" i="117"/>
  <c r="CC15" i="117"/>
  <c r="CC14" i="117"/>
  <c r="CV9" i="117"/>
  <c r="CR9" i="117" s="1"/>
  <c r="BO71" i="118"/>
  <c r="AO71" i="118"/>
  <c r="AO70" i="118"/>
  <c r="CE69" i="118"/>
  <c r="BR69" i="118"/>
  <c r="BQ69" i="118"/>
  <c r="BP69" i="118"/>
  <c r="BO69" i="118"/>
  <c r="AR69" i="118"/>
  <c r="AQ69" i="118"/>
  <c r="AP69" i="118"/>
  <c r="AO69" i="118"/>
  <c r="CC68" i="118"/>
  <c r="CB68" i="118"/>
  <c r="BP68" i="118"/>
  <c r="BN68" i="118"/>
  <c r="BM68" i="118"/>
  <c r="AP68" i="118"/>
  <c r="AN68" i="118"/>
  <c r="AM68" i="118"/>
  <c r="AP67" i="118"/>
  <c r="CC66" i="118"/>
  <c r="AB58" i="118"/>
  <c r="O58" i="118"/>
  <c r="AB57" i="118"/>
  <c r="O57" i="118"/>
  <c r="AE56" i="118"/>
  <c r="AD56" i="118"/>
  <c r="AC56" i="118"/>
  <c r="AB56" i="118"/>
  <c r="Q56" i="118"/>
  <c r="P56" i="118"/>
  <c r="O56" i="118"/>
  <c r="AC55" i="118"/>
  <c r="AB55" i="118"/>
  <c r="AA55" i="118"/>
  <c r="Z55" i="118"/>
  <c r="N55" i="118"/>
  <c r="M55" i="118"/>
  <c r="AC54" i="118"/>
  <c r="P54" i="118"/>
  <c r="AC53" i="118"/>
  <c r="BO45" i="118"/>
  <c r="AO45" i="118"/>
  <c r="CB44" i="118"/>
  <c r="AO44" i="118"/>
  <c r="CE43" i="118"/>
  <c r="BQ43" i="118"/>
  <c r="BP43" i="118"/>
  <c r="BO43" i="118"/>
  <c r="AQ43" i="118"/>
  <c r="AP43" i="118"/>
  <c r="AO43" i="118"/>
  <c r="CC42" i="118"/>
  <c r="CB42" i="118"/>
  <c r="BP42" i="118"/>
  <c r="BO42" i="118"/>
  <c r="BN42" i="118"/>
  <c r="BM42" i="118"/>
  <c r="AP42" i="118"/>
  <c r="AO42" i="118"/>
  <c r="AN42" i="118"/>
  <c r="AM42" i="118"/>
  <c r="CC41" i="118"/>
  <c r="AP41" i="118"/>
  <c r="CC40" i="118"/>
  <c r="BP40" i="118"/>
  <c r="AP40" i="118"/>
  <c r="AO32" i="118"/>
  <c r="CB31" i="118"/>
  <c r="AO31" i="118"/>
  <c r="CE30" i="118"/>
  <c r="AR30" i="118"/>
  <c r="AQ30" i="118"/>
  <c r="AP30" i="118"/>
  <c r="AO30" i="118"/>
  <c r="CC29" i="118"/>
  <c r="CB29" i="118"/>
  <c r="AP29" i="118"/>
  <c r="AO29" i="118"/>
  <c r="AN29" i="118"/>
  <c r="AM29" i="118"/>
  <c r="CC28" i="118"/>
  <c r="AP28" i="118"/>
  <c r="CC27" i="118"/>
  <c r="AP27" i="118"/>
  <c r="CB18" i="118"/>
  <c r="CB17" i="118"/>
  <c r="CB16" i="118"/>
  <c r="BZ16" i="118"/>
  <c r="CC15" i="118"/>
  <c r="CC14" i="118"/>
  <c r="CV9" i="118"/>
  <c r="CR9" i="118" s="1"/>
  <c r="BO71" i="127"/>
  <c r="AO71" i="127"/>
  <c r="BO70" i="127"/>
  <c r="CE69" i="127"/>
  <c r="BR69" i="127"/>
  <c r="BQ69" i="127"/>
  <c r="BP69" i="127"/>
  <c r="AR69" i="127"/>
  <c r="AQ69" i="127"/>
  <c r="AP69" i="127"/>
  <c r="CC68" i="127"/>
  <c r="CB68" i="127"/>
  <c r="BP68" i="127"/>
  <c r="BN68" i="127"/>
  <c r="AP68" i="127"/>
  <c r="AO68" i="127"/>
  <c r="AN68" i="127"/>
  <c r="BP67" i="127"/>
  <c r="CC66" i="127"/>
  <c r="AP66" i="127"/>
  <c r="AB58" i="127"/>
  <c r="O58" i="127"/>
  <c r="O57" i="127"/>
  <c r="AE56" i="127"/>
  <c r="AD56" i="127"/>
  <c r="AC56" i="127"/>
  <c r="AB56" i="127"/>
  <c r="Q56" i="127"/>
  <c r="P56" i="127"/>
  <c r="O56" i="127"/>
  <c r="AC55" i="127"/>
  <c r="AB55" i="127"/>
  <c r="AA55" i="127"/>
  <c r="Z55" i="127"/>
  <c r="N55" i="127"/>
  <c r="M55" i="127"/>
  <c r="P54" i="127"/>
  <c r="AC53" i="127"/>
  <c r="BO45" i="127"/>
  <c r="AO45" i="127"/>
  <c r="AO44" i="127"/>
  <c r="CE43" i="127"/>
  <c r="BQ43" i="127"/>
  <c r="BP43" i="127"/>
  <c r="BO43" i="127"/>
  <c r="AQ43" i="127"/>
  <c r="AP43" i="127"/>
  <c r="AO43" i="127"/>
  <c r="CC42" i="127"/>
  <c r="CB42" i="127"/>
  <c r="BO42" i="127"/>
  <c r="BN42" i="127"/>
  <c r="BM42" i="127"/>
  <c r="AO42" i="127"/>
  <c r="AN42" i="127"/>
  <c r="AM42" i="127"/>
  <c r="AP41" i="127"/>
  <c r="CC40" i="127"/>
  <c r="BP40" i="127"/>
  <c r="AP40" i="127"/>
  <c r="AO32" i="127"/>
  <c r="CB31" i="127"/>
  <c r="AO31" i="127"/>
  <c r="CE30" i="127"/>
  <c r="AR30" i="127"/>
  <c r="AQ30" i="127"/>
  <c r="AP30" i="127"/>
  <c r="AO30" i="127"/>
  <c r="CC29" i="127"/>
  <c r="CB29" i="127"/>
  <c r="AP29" i="127"/>
  <c r="AO29" i="127"/>
  <c r="AN29" i="127"/>
  <c r="AM29" i="127"/>
  <c r="CC28" i="127"/>
  <c r="AP28" i="127"/>
  <c r="CC27" i="127"/>
  <c r="AP27" i="127"/>
  <c r="CB18" i="127"/>
  <c r="CB17" i="127"/>
  <c r="CB16" i="127"/>
  <c r="BZ16" i="127"/>
  <c r="CC15" i="127"/>
  <c r="CC14" i="127"/>
  <c r="BO71" i="128"/>
  <c r="AO71" i="128"/>
  <c r="BO70" i="128"/>
  <c r="AO70" i="128"/>
  <c r="CE69" i="128"/>
  <c r="BR69" i="128"/>
  <c r="BQ69" i="128"/>
  <c r="BP69" i="128"/>
  <c r="BO69" i="128"/>
  <c r="AR69" i="128"/>
  <c r="AQ69" i="128"/>
  <c r="AP69" i="128"/>
  <c r="AO69" i="128"/>
  <c r="CC68" i="128"/>
  <c r="CB68" i="128"/>
  <c r="BP68" i="128"/>
  <c r="BN68" i="128"/>
  <c r="BM68" i="128"/>
  <c r="AP68" i="128"/>
  <c r="AO68" i="128"/>
  <c r="AN68" i="128"/>
  <c r="AM68" i="128"/>
  <c r="BP67" i="128"/>
  <c r="AP67" i="128"/>
  <c r="CC66" i="128"/>
  <c r="AP66" i="128"/>
  <c r="AB58" i="128"/>
  <c r="O58" i="128"/>
  <c r="AB57" i="128"/>
  <c r="O57" i="128"/>
  <c r="AE56" i="128"/>
  <c r="AD56" i="128"/>
  <c r="AC56" i="128"/>
  <c r="AB56" i="128"/>
  <c r="Q56" i="128"/>
  <c r="P56" i="128"/>
  <c r="O56" i="128"/>
  <c r="AC55" i="128"/>
  <c r="AB55" i="128"/>
  <c r="AA55" i="128"/>
  <c r="Z55" i="128"/>
  <c r="N55" i="128"/>
  <c r="M55" i="128"/>
  <c r="AC54" i="128"/>
  <c r="P54" i="128"/>
  <c r="AC53" i="128"/>
  <c r="BO45" i="128"/>
  <c r="AO45" i="128"/>
  <c r="CB44" i="128"/>
  <c r="BO44" i="128"/>
  <c r="AO44" i="128"/>
  <c r="CE43" i="128"/>
  <c r="BR43" i="128"/>
  <c r="BQ43" i="128"/>
  <c r="BP43" i="128"/>
  <c r="BO43" i="128"/>
  <c r="AR43" i="128"/>
  <c r="AQ43" i="128"/>
  <c r="AP43" i="128"/>
  <c r="AO43" i="128"/>
  <c r="CC42" i="128"/>
  <c r="CB42" i="128"/>
  <c r="BP42" i="128"/>
  <c r="BO42" i="128"/>
  <c r="BN42" i="128"/>
  <c r="BM42" i="128"/>
  <c r="AP42" i="128"/>
  <c r="AO42" i="128"/>
  <c r="AN42" i="128"/>
  <c r="AM42" i="128"/>
  <c r="CC41" i="128"/>
  <c r="BP41" i="128"/>
  <c r="AP41" i="128"/>
  <c r="CC40" i="128"/>
  <c r="BP40" i="128"/>
  <c r="AP40" i="128"/>
  <c r="AO32" i="128"/>
  <c r="CB31" i="128"/>
  <c r="AO31" i="128"/>
  <c r="CE30" i="128"/>
  <c r="AR30" i="128"/>
  <c r="AQ30" i="128"/>
  <c r="AP30" i="128"/>
  <c r="AO30" i="128"/>
  <c r="CC29" i="128"/>
  <c r="CB29" i="128"/>
  <c r="AP29" i="128"/>
  <c r="AO29" i="128"/>
  <c r="AN29" i="128"/>
  <c r="AM29" i="128"/>
  <c r="CC28" i="128"/>
  <c r="AP28" i="128"/>
  <c r="CC27" i="128"/>
  <c r="AP27" i="128"/>
  <c r="CB18" i="128"/>
  <c r="CB17" i="128"/>
  <c r="CB16" i="128"/>
  <c r="BZ16" i="128"/>
  <c r="CC15" i="128"/>
  <c r="CC14" i="128"/>
  <c r="CV9" i="128"/>
  <c r="CR9" i="128" s="1"/>
  <c r="BO71" i="129"/>
  <c r="AO71" i="129"/>
  <c r="BO70" i="129"/>
  <c r="CE69" i="129"/>
  <c r="BR69" i="129"/>
  <c r="BQ69" i="129"/>
  <c r="BP69" i="129"/>
  <c r="AR69" i="129"/>
  <c r="AQ69" i="129"/>
  <c r="AP69" i="129"/>
  <c r="CC68" i="129"/>
  <c r="CB68" i="129"/>
  <c r="BP68" i="129"/>
  <c r="BN68" i="129"/>
  <c r="AP68" i="129"/>
  <c r="AO68" i="129"/>
  <c r="AN68" i="129"/>
  <c r="BP67" i="129"/>
  <c r="CC66" i="129"/>
  <c r="AP66" i="129"/>
  <c r="AB58" i="129"/>
  <c r="O58" i="129"/>
  <c r="O57" i="129"/>
  <c r="AE56" i="129"/>
  <c r="AD56" i="129"/>
  <c r="AC56" i="129"/>
  <c r="AB56" i="129"/>
  <c r="Q56" i="129"/>
  <c r="P56" i="129"/>
  <c r="O56" i="129"/>
  <c r="AC55" i="129"/>
  <c r="AB55" i="129"/>
  <c r="AA55" i="129"/>
  <c r="Z55" i="129"/>
  <c r="N55" i="129"/>
  <c r="M55" i="129"/>
  <c r="P54" i="129"/>
  <c r="AC53" i="129"/>
  <c r="BO45" i="129"/>
  <c r="AO45" i="129"/>
  <c r="AO44" i="129"/>
  <c r="CE43" i="129"/>
  <c r="BQ43" i="129"/>
  <c r="BP43" i="129"/>
  <c r="BO43" i="129"/>
  <c r="AQ43" i="129"/>
  <c r="AP43" i="129"/>
  <c r="AO43" i="129"/>
  <c r="CC42" i="129"/>
  <c r="CB42" i="129"/>
  <c r="BO42" i="129"/>
  <c r="BN42" i="129"/>
  <c r="BM42" i="129"/>
  <c r="AO42" i="129"/>
  <c r="AN42" i="129"/>
  <c r="AM42" i="129"/>
  <c r="AP41" i="129"/>
  <c r="CC40" i="129"/>
  <c r="BP40" i="129"/>
  <c r="AP40" i="129"/>
  <c r="AO32" i="129"/>
  <c r="CB31" i="129"/>
  <c r="AO31" i="129"/>
  <c r="CE30" i="129"/>
  <c r="AR30" i="129"/>
  <c r="AQ30" i="129"/>
  <c r="AP30" i="129"/>
  <c r="AO30" i="129"/>
  <c r="CC29" i="129"/>
  <c r="CB29" i="129"/>
  <c r="AP29" i="129"/>
  <c r="AO29" i="129"/>
  <c r="AN29" i="129"/>
  <c r="AM29" i="129"/>
  <c r="CC28" i="129"/>
  <c r="AP28" i="129"/>
  <c r="CC27" i="129"/>
  <c r="AP27" i="129"/>
  <c r="CB18" i="129"/>
  <c r="CB17" i="129"/>
  <c r="CB16" i="129"/>
  <c r="BZ16" i="129"/>
  <c r="CC15" i="129"/>
  <c r="CC14" i="129"/>
  <c r="BO71" i="130"/>
  <c r="AO71" i="130"/>
  <c r="BO70" i="130"/>
  <c r="AO70" i="130"/>
  <c r="CE69" i="130"/>
  <c r="BR69" i="130"/>
  <c r="BQ69" i="130"/>
  <c r="BP69" i="130"/>
  <c r="BO69" i="130"/>
  <c r="AR69" i="130"/>
  <c r="AQ69" i="130"/>
  <c r="AP69" i="130"/>
  <c r="AO69" i="130"/>
  <c r="CC68" i="130"/>
  <c r="CB68" i="130"/>
  <c r="BP68" i="130"/>
  <c r="BO68" i="130"/>
  <c r="BN68" i="130"/>
  <c r="BM68" i="130"/>
  <c r="AP68" i="130"/>
  <c r="AO68" i="130"/>
  <c r="AN68" i="130"/>
  <c r="AM68" i="130"/>
  <c r="BP67" i="130"/>
  <c r="AP67" i="130"/>
  <c r="CC66" i="130"/>
  <c r="AP66" i="130"/>
  <c r="AB58" i="130"/>
  <c r="O58" i="130"/>
  <c r="AB57" i="130"/>
  <c r="O57" i="130"/>
  <c r="AE56" i="130"/>
  <c r="AD56" i="130"/>
  <c r="AC56" i="130"/>
  <c r="AB56" i="130"/>
  <c r="Q56" i="130"/>
  <c r="P56" i="130"/>
  <c r="O56" i="130"/>
  <c r="AC55" i="130"/>
  <c r="AB55" i="130"/>
  <c r="AA55" i="130"/>
  <c r="Z55" i="130"/>
  <c r="N55" i="130"/>
  <c r="M55" i="130"/>
  <c r="AC54" i="130"/>
  <c r="P54" i="130"/>
  <c r="AC53" i="130"/>
  <c r="BO45" i="130"/>
  <c r="AO45" i="130"/>
  <c r="CB44" i="130"/>
  <c r="AO44" i="130"/>
  <c r="CE43" i="130"/>
  <c r="BQ43" i="130"/>
  <c r="BP43" i="130"/>
  <c r="BO43" i="130"/>
  <c r="AR43" i="130"/>
  <c r="AQ43" i="130"/>
  <c r="AP43" i="130"/>
  <c r="AO43" i="130"/>
  <c r="CC42" i="130"/>
  <c r="CB42" i="130"/>
  <c r="BP42" i="130"/>
  <c r="BO42" i="130"/>
  <c r="BN42" i="130"/>
  <c r="BM42" i="130"/>
  <c r="AP42" i="130"/>
  <c r="AO42" i="130"/>
  <c r="AN42" i="130"/>
  <c r="AM42" i="130"/>
  <c r="CC41" i="130"/>
  <c r="AP41" i="130"/>
  <c r="CC40" i="130"/>
  <c r="BP40" i="130"/>
  <c r="AP40" i="130"/>
  <c r="AO32" i="130"/>
  <c r="CB31" i="130"/>
  <c r="AO31" i="130"/>
  <c r="CE30" i="130"/>
  <c r="AR30" i="130"/>
  <c r="AQ30" i="130"/>
  <c r="AP30" i="130"/>
  <c r="AO30" i="130"/>
  <c r="CC29" i="130"/>
  <c r="CB29" i="130"/>
  <c r="AP29" i="130"/>
  <c r="AO29" i="130"/>
  <c r="AN29" i="130"/>
  <c r="AM29" i="130"/>
  <c r="CC28" i="130"/>
  <c r="AP28" i="130"/>
  <c r="CC27" i="130"/>
  <c r="AP27" i="130"/>
  <c r="CB18" i="130"/>
  <c r="CB17" i="130"/>
  <c r="CB16" i="130"/>
  <c r="BZ16" i="130"/>
  <c r="CC15" i="130"/>
  <c r="CC14" i="130"/>
  <c r="BO71" i="106"/>
  <c r="AO71" i="106"/>
  <c r="BO70" i="106"/>
  <c r="AO70" i="106"/>
  <c r="CE69" i="106"/>
  <c r="BR69" i="106"/>
  <c r="BQ69" i="106"/>
  <c r="BP69" i="106"/>
  <c r="BO69" i="106"/>
  <c r="AR69" i="106"/>
  <c r="AQ69" i="106"/>
  <c r="AP69" i="106"/>
  <c r="AO69" i="106"/>
  <c r="CC68" i="106"/>
  <c r="CB68" i="106"/>
  <c r="BP68" i="106"/>
  <c r="BN68" i="106"/>
  <c r="BM68" i="106"/>
  <c r="AP68" i="106"/>
  <c r="AO68" i="106"/>
  <c r="AN68" i="106"/>
  <c r="AM68" i="106"/>
  <c r="BP67" i="106"/>
  <c r="AP67" i="106"/>
  <c r="CC66" i="106"/>
  <c r="AP66" i="106"/>
  <c r="AB58" i="106"/>
  <c r="O58" i="106"/>
  <c r="AB57" i="106"/>
  <c r="O57" i="106"/>
  <c r="AE56" i="106"/>
  <c r="AD56" i="106"/>
  <c r="AC56" i="106"/>
  <c r="AB56" i="106"/>
  <c r="Q56" i="106"/>
  <c r="P56" i="106"/>
  <c r="O56" i="106"/>
  <c r="AC55" i="106"/>
  <c r="AB55" i="106"/>
  <c r="AA55" i="106"/>
  <c r="Z55" i="106"/>
  <c r="N55" i="106"/>
  <c r="M55" i="106"/>
  <c r="AC54" i="106"/>
  <c r="P54" i="106"/>
  <c r="AC53" i="106"/>
  <c r="AO45" i="106"/>
  <c r="CB44" i="106"/>
  <c r="AO44" i="106"/>
  <c r="CE43" i="106"/>
  <c r="BR43" i="106"/>
  <c r="BQ43" i="106"/>
  <c r="BO43" i="106"/>
  <c r="AR43" i="106"/>
  <c r="AQ43" i="106"/>
  <c r="AP43" i="106"/>
  <c r="AO43" i="106"/>
  <c r="CC42" i="106"/>
  <c r="CB42" i="106"/>
  <c r="BP42" i="106"/>
  <c r="BO42" i="106"/>
  <c r="BN42" i="106"/>
  <c r="BM42" i="106"/>
  <c r="AP42" i="106"/>
  <c r="AO42" i="106"/>
  <c r="AN42" i="106"/>
  <c r="AM42" i="106"/>
  <c r="CC41" i="106"/>
  <c r="AP41" i="106"/>
  <c r="CC40" i="106"/>
  <c r="BP40" i="106"/>
  <c r="AP40" i="106"/>
  <c r="AO32" i="106"/>
  <c r="CB31" i="106"/>
  <c r="AO31" i="106"/>
  <c r="CE30" i="106"/>
  <c r="AR30" i="106"/>
  <c r="AQ30" i="106"/>
  <c r="AP30" i="106"/>
  <c r="AO30" i="106"/>
  <c r="CC29" i="106"/>
  <c r="CB29" i="106"/>
  <c r="AP29" i="106"/>
  <c r="AO29" i="106"/>
  <c r="AN29" i="106"/>
  <c r="AM29" i="106"/>
  <c r="CC28" i="106"/>
  <c r="AP28" i="106"/>
  <c r="CC27" i="106"/>
  <c r="AP27" i="106"/>
  <c r="CB18" i="106"/>
  <c r="CB17" i="106"/>
  <c r="CB16" i="106"/>
  <c r="BZ16" i="106"/>
  <c r="CC15" i="106"/>
  <c r="CC14" i="106"/>
  <c r="CV9" i="106"/>
  <c r="CR9" i="106" s="1"/>
  <c r="BO71" i="81"/>
  <c r="AO71" i="81"/>
  <c r="AO70" i="81"/>
  <c r="CE69" i="81"/>
  <c r="BR69" i="81"/>
  <c r="BQ69" i="81"/>
  <c r="BP69" i="81"/>
  <c r="BO69" i="81"/>
  <c r="AR69" i="81"/>
  <c r="AQ69" i="81"/>
  <c r="AP69" i="81"/>
  <c r="CC68" i="81"/>
  <c r="CB68" i="81"/>
  <c r="BP68" i="81"/>
  <c r="BO68" i="81"/>
  <c r="BN68" i="81"/>
  <c r="BM68" i="81"/>
  <c r="AP68" i="81"/>
  <c r="AN68" i="81"/>
  <c r="AP67" i="81"/>
  <c r="CC66" i="81"/>
  <c r="BP66" i="81"/>
  <c r="AB58" i="81"/>
  <c r="O58" i="81"/>
  <c r="O57" i="81"/>
  <c r="AE56" i="81"/>
  <c r="AD56" i="81"/>
  <c r="AC56" i="81"/>
  <c r="AB56" i="81"/>
  <c r="Q56" i="81"/>
  <c r="P56" i="81"/>
  <c r="O56" i="81"/>
  <c r="AC55" i="81"/>
  <c r="AB55" i="81"/>
  <c r="AA55" i="81"/>
  <c r="Z55" i="81"/>
  <c r="N55" i="81"/>
  <c r="M55" i="81"/>
  <c r="P54" i="81"/>
  <c r="AC53" i="81"/>
  <c r="BO45" i="81"/>
  <c r="AO45" i="81"/>
  <c r="AO44" i="81"/>
  <c r="CE43" i="81"/>
  <c r="BR43" i="81"/>
  <c r="BQ43" i="81"/>
  <c r="BP43" i="81"/>
  <c r="BO43" i="81"/>
  <c r="AP43" i="81"/>
  <c r="AO43" i="81"/>
  <c r="CC42" i="81"/>
  <c r="CB42" i="81"/>
  <c r="BP42" i="81"/>
  <c r="BO42" i="81"/>
  <c r="BN42" i="81"/>
  <c r="BM42" i="81"/>
  <c r="AM42" i="81"/>
  <c r="AP41" i="81"/>
  <c r="CC40" i="81"/>
  <c r="BP40" i="81"/>
  <c r="AO32" i="81"/>
  <c r="CB31" i="81"/>
  <c r="AO31" i="81"/>
  <c r="CE30" i="81"/>
  <c r="AR30" i="81"/>
  <c r="AQ30" i="81"/>
  <c r="AP30" i="81"/>
  <c r="AO30" i="81"/>
  <c r="CC29" i="81"/>
  <c r="CB29" i="81"/>
  <c r="AP29" i="81"/>
  <c r="AO29" i="81"/>
  <c r="AN29" i="81"/>
  <c r="AM29" i="81"/>
  <c r="CC28" i="81"/>
  <c r="AP28" i="81"/>
  <c r="CC27" i="81"/>
  <c r="AP27" i="81"/>
  <c r="CB18" i="81"/>
  <c r="CB17" i="81"/>
  <c r="CB16" i="81"/>
  <c r="BZ16" i="81"/>
  <c r="CC15" i="81"/>
  <c r="CC14" i="81"/>
  <c r="CV9" i="81"/>
  <c r="CR9" i="81" s="1"/>
  <c r="BO71" i="82"/>
  <c r="AO71" i="82"/>
  <c r="AO70" i="82"/>
  <c r="CE69" i="82"/>
  <c r="BR69" i="82"/>
  <c r="BQ69" i="82"/>
  <c r="BP69" i="82"/>
  <c r="BO69" i="82"/>
  <c r="AR69" i="82"/>
  <c r="AQ69" i="82"/>
  <c r="AP69" i="82"/>
  <c r="AO69" i="82"/>
  <c r="CC68" i="82"/>
  <c r="CB68" i="82"/>
  <c r="BP68" i="82"/>
  <c r="BO68" i="82"/>
  <c r="BN68" i="82"/>
  <c r="BM68" i="82"/>
  <c r="AP68" i="82"/>
  <c r="AN68" i="82"/>
  <c r="AM68" i="82"/>
  <c r="AP67" i="82"/>
  <c r="CC66" i="82"/>
  <c r="BP66" i="82"/>
  <c r="AB58" i="82"/>
  <c r="O58" i="82"/>
  <c r="AB57" i="82"/>
  <c r="O57" i="82"/>
  <c r="AE56" i="82"/>
  <c r="AD56" i="82"/>
  <c r="AC56" i="82"/>
  <c r="AB56" i="82"/>
  <c r="Q56" i="82"/>
  <c r="P56" i="82"/>
  <c r="O56" i="82"/>
  <c r="AC55" i="82"/>
  <c r="AB55" i="82"/>
  <c r="AA55" i="82"/>
  <c r="Z55" i="82"/>
  <c r="N55" i="82"/>
  <c r="M55" i="82"/>
  <c r="AC54" i="82"/>
  <c r="P54" i="82"/>
  <c r="AC53" i="82"/>
  <c r="BO45" i="82"/>
  <c r="AO45" i="82"/>
  <c r="CB44" i="82"/>
  <c r="AO44" i="82"/>
  <c r="CE43" i="82"/>
  <c r="BR43" i="82"/>
  <c r="BQ43" i="82"/>
  <c r="BP43" i="82"/>
  <c r="BO43" i="82"/>
  <c r="AR43" i="82"/>
  <c r="AP43" i="82"/>
  <c r="AO43" i="82"/>
  <c r="CC42" i="82"/>
  <c r="CB42" i="82"/>
  <c r="BP42" i="82"/>
  <c r="BO42" i="82"/>
  <c r="BN42" i="82"/>
  <c r="BM42" i="82"/>
  <c r="AP42" i="82"/>
  <c r="AM42" i="82"/>
  <c r="CC41" i="82"/>
  <c r="AP41" i="82"/>
  <c r="CC40" i="82"/>
  <c r="BP40" i="82"/>
  <c r="AO32" i="82"/>
  <c r="CB31" i="82"/>
  <c r="AO31" i="82"/>
  <c r="CE30" i="82"/>
  <c r="AR30" i="82"/>
  <c r="AQ30" i="82"/>
  <c r="AP30" i="82"/>
  <c r="AO30" i="82"/>
  <c r="CC29" i="82"/>
  <c r="CB29" i="82"/>
  <c r="AP29" i="82"/>
  <c r="AO29" i="82"/>
  <c r="AN29" i="82"/>
  <c r="AM29" i="82"/>
  <c r="CC28" i="82"/>
  <c r="AP28" i="82"/>
  <c r="CC27" i="82"/>
  <c r="AP27" i="82"/>
  <c r="CB18" i="82"/>
  <c r="CB17" i="82"/>
  <c r="CB16" i="82"/>
  <c r="BZ16" i="82"/>
  <c r="CC15" i="82"/>
  <c r="CC14" i="82"/>
  <c r="CV7" i="82"/>
  <c r="BO71" i="83"/>
  <c r="AO71" i="83"/>
  <c r="CE69" i="83"/>
  <c r="BR69" i="83"/>
  <c r="BQ69" i="83"/>
  <c r="BP69" i="83"/>
  <c r="BO69" i="83"/>
  <c r="AR69" i="83"/>
  <c r="AQ69" i="83"/>
  <c r="AP69" i="83"/>
  <c r="CC68" i="83"/>
  <c r="CB68" i="83"/>
  <c r="BP68" i="83"/>
  <c r="BO68" i="83"/>
  <c r="BN68" i="83"/>
  <c r="BM68" i="83"/>
  <c r="AP68" i="83"/>
  <c r="AN68" i="83"/>
  <c r="CC66" i="83"/>
  <c r="BP66" i="83"/>
  <c r="AB58" i="83"/>
  <c r="O58" i="83"/>
  <c r="O57" i="83"/>
  <c r="AE56" i="83"/>
  <c r="AD56" i="83"/>
  <c r="AC56" i="83"/>
  <c r="AB56" i="83"/>
  <c r="Q56" i="83"/>
  <c r="P56" i="83"/>
  <c r="O56" i="83"/>
  <c r="AC55" i="83"/>
  <c r="AB55" i="83"/>
  <c r="AA55" i="83"/>
  <c r="Z55" i="83"/>
  <c r="N55" i="83"/>
  <c r="M55" i="83"/>
  <c r="P54" i="83"/>
  <c r="AC53" i="83"/>
  <c r="BO45" i="83"/>
  <c r="AO45" i="83"/>
  <c r="AO44" i="83"/>
  <c r="CE43" i="83"/>
  <c r="BR43" i="83"/>
  <c r="BQ43" i="83"/>
  <c r="BP43" i="83"/>
  <c r="BO43" i="83"/>
  <c r="AQ43" i="83"/>
  <c r="AP43" i="83"/>
  <c r="AO43" i="83"/>
  <c r="CC42" i="83"/>
  <c r="CB42" i="83"/>
  <c r="BP42" i="83"/>
  <c r="BO42" i="83"/>
  <c r="BN42" i="83"/>
  <c r="BM42" i="83"/>
  <c r="AO42" i="83"/>
  <c r="AN42" i="83"/>
  <c r="AM42" i="83"/>
  <c r="AP41" i="83"/>
  <c r="CC40" i="83"/>
  <c r="BP40" i="83"/>
  <c r="AP40" i="83"/>
  <c r="AO32" i="83"/>
  <c r="CB31" i="83"/>
  <c r="AO31" i="83"/>
  <c r="CE30" i="83"/>
  <c r="AR30" i="83"/>
  <c r="AQ30" i="83"/>
  <c r="AP30" i="83"/>
  <c r="AO30" i="83"/>
  <c r="CC29" i="83"/>
  <c r="CB29" i="83"/>
  <c r="AP29" i="83"/>
  <c r="AO29" i="83"/>
  <c r="AN29" i="83"/>
  <c r="AM29" i="83"/>
  <c r="CC28" i="83"/>
  <c r="AP28" i="83"/>
  <c r="CC27" i="83"/>
  <c r="AP27" i="83"/>
  <c r="CB18" i="83"/>
  <c r="CB17" i="83"/>
  <c r="CB16" i="83"/>
  <c r="BZ16" i="83"/>
  <c r="CC15" i="83"/>
  <c r="CC14" i="83"/>
  <c r="BO71" i="84"/>
  <c r="AO71" i="84"/>
  <c r="BO70" i="84"/>
  <c r="AO70" i="84"/>
  <c r="CE69" i="84"/>
  <c r="BR69" i="84"/>
  <c r="BQ69" i="84"/>
  <c r="BP69" i="84"/>
  <c r="BO69" i="84"/>
  <c r="AR69" i="84"/>
  <c r="AQ69" i="84"/>
  <c r="AP69" i="84"/>
  <c r="AO69" i="84"/>
  <c r="CC68" i="84"/>
  <c r="CB68" i="84"/>
  <c r="BP68" i="84"/>
  <c r="BO68" i="84"/>
  <c r="BN68" i="84"/>
  <c r="BM68" i="84"/>
  <c r="AP68" i="84"/>
  <c r="AO68" i="84"/>
  <c r="AN68" i="84"/>
  <c r="AM68" i="84"/>
  <c r="BP67" i="84"/>
  <c r="AP67" i="84"/>
  <c r="CC66" i="84"/>
  <c r="BP66" i="84"/>
  <c r="AP66" i="84"/>
  <c r="AB58" i="84"/>
  <c r="O58" i="84"/>
  <c r="AB57" i="84"/>
  <c r="O57" i="84"/>
  <c r="AE56" i="84"/>
  <c r="AD56" i="84"/>
  <c r="AC56" i="84"/>
  <c r="AB56" i="84"/>
  <c r="Q56" i="84"/>
  <c r="P56" i="84"/>
  <c r="O56" i="84"/>
  <c r="AC55" i="84"/>
  <c r="AB55" i="84"/>
  <c r="AA55" i="84"/>
  <c r="Z55" i="84"/>
  <c r="N55" i="84"/>
  <c r="M55" i="84"/>
  <c r="AC54" i="84"/>
  <c r="P54" i="84"/>
  <c r="AC53" i="84"/>
  <c r="BO45" i="84"/>
  <c r="AO45" i="84"/>
  <c r="CB44" i="84"/>
  <c r="BO44" i="84"/>
  <c r="AO44" i="84"/>
  <c r="CE43" i="84"/>
  <c r="BR43" i="84"/>
  <c r="BQ43" i="84"/>
  <c r="BP43" i="84"/>
  <c r="BO43" i="84"/>
  <c r="AR43" i="84"/>
  <c r="AQ43" i="84"/>
  <c r="AP43" i="84"/>
  <c r="AO43" i="84"/>
  <c r="CC42" i="84"/>
  <c r="CB42" i="84"/>
  <c r="BP42" i="84"/>
  <c r="BO42" i="84"/>
  <c r="BN42" i="84"/>
  <c r="BM42" i="84"/>
  <c r="AP42" i="84"/>
  <c r="AO42" i="84"/>
  <c r="AN42" i="84"/>
  <c r="AM42" i="84"/>
  <c r="CC41" i="84"/>
  <c r="BP41" i="84"/>
  <c r="AP41" i="84"/>
  <c r="CC40" i="84"/>
  <c r="BP40" i="84"/>
  <c r="AP40" i="84"/>
  <c r="AO32" i="84"/>
  <c r="CB31" i="84"/>
  <c r="AO31" i="84"/>
  <c r="CE30" i="84"/>
  <c r="AR30" i="84"/>
  <c r="AQ30" i="84"/>
  <c r="AP30" i="84"/>
  <c r="AO30" i="84"/>
  <c r="CC29" i="84"/>
  <c r="CB29" i="84"/>
  <c r="AP29" i="84"/>
  <c r="AO29" i="84"/>
  <c r="AN29" i="84"/>
  <c r="AM29" i="84"/>
  <c r="CC28" i="84"/>
  <c r="AP28" i="84"/>
  <c r="CC27" i="84"/>
  <c r="AP27" i="84"/>
  <c r="CB18" i="84"/>
  <c r="CB17" i="84"/>
  <c r="CB16" i="84"/>
  <c r="BZ16" i="84"/>
  <c r="CC15" i="84"/>
  <c r="CC14" i="84"/>
  <c r="CV9" i="84"/>
  <c r="CR9" i="84" s="1"/>
  <c r="BO71" i="85"/>
  <c r="BO70" i="85"/>
  <c r="AO70" i="85"/>
  <c r="CE69" i="85"/>
  <c r="BP69" i="85"/>
  <c r="BO69" i="85"/>
  <c r="AR69" i="85"/>
  <c r="AO69" i="85"/>
  <c r="CC68" i="85"/>
  <c r="CB68" i="85"/>
  <c r="BO68" i="85"/>
  <c r="BN68" i="85"/>
  <c r="BM68" i="85"/>
  <c r="AP68" i="85"/>
  <c r="AO68" i="85"/>
  <c r="AM68" i="85"/>
  <c r="BP67" i="85"/>
  <c r="AP67" i="85"/>
  <c r="CC66" i="85"/>
  <c r="BP66" i="85"/>
  <c r="AP66" i="85"/>
  <c r="AB58" i="85"/>
  <c r="O58" i="85"/>
  <c r="O57" i="85"/>
  <c r="AE56" i="85"/>
  <c r="AD56" i="85"/>
  <c r="AC56" i="85"/>
  <c r="AB56" i="85"/>
  <c r="Q56" i="85"/>
  <c r="P56" i="85"/>
  <c r="O56" i="85"/>
  <c r="AC55" i="85"/>
  <c r="AB55" i="85"/>
  <c r="AA55" i="85"/>
  <c r="Z55" i="85"/>
  <c r="N55" i="85"/>
  <c r="M55" i="85"/>
  <c r="P54" i="85"/>
  <c r="AC53" i="85"/>
  <c r="BO45" i="85"/>
  <c r="AO45" i="85"/>
  <c r="AO44" i="85"/>
  <c r="CE43" i="85"/>
  <c r="BQ43" i="85"/>
  <c r="BP43" i="85"/>
  <c r="BO43" i="85"/>
  <c r="AQ43" i="85"/>
  <c r="AP43" i="85"/>
  <c r="AO43" i="85"/>
  <c r="CC42" i="85"/>
  <c r="CB42" i="85"/>
  <c r="BP42" i="85"/>
  <c r="BO42" i="85"/>
  <c r="BN42" i="85"/>
  <c r="BM42" i="85"/>
  <c r="AO42" i="85"/>
  <c r="AN42" i="85"/>
  <c r="AM42" i="85"/>
  <c r="AP41" i="85"/>
  <c r="CC40" i="85"/>
  <c r="BP40" i="85"/>
  <c r="AP40" i="85"/>
  <c r="AO32" i="85"/>
  <c r="CB31" i="85"/>
  <c r="AO31" i="85"/>
  <c r="CE30" i="85"/>
  <c r="AR30" i="85"/>
  <c r="AQ30" i="85"/>
  <c r="AP30" i="85"/>
  <c r="AO30" i="85"/>
  <c r="CC29" i="85"/>
  <c r="CB29" i="85"/>
  <c r="AP29" i="85"/>
  <c r="AO29" i="85"/>
  <c r="AN29" i="85"/>
  <c r="AM29" i="85"/>
  <c r="CC28" i="85"/>
  <c r="AP28" i="85"/>
  <c r="CC27" i="85"/>
  <c r="AP27" i="85"/>
  <c r="CB18" i="85"/>
  <c r="CB17" i="85"/>
  <c r="CB16" i="85"/>
  <c r="BZ16" i="85"/>
  <c r="CC15" i="85"/>
  <c r="CC14" i="85"/>
  <c r="BO71" i="86"/>
  <c r="AO71" i="86"/>
  <c r="BO70" i="86"/>
  <c r="AO70" i="86"/>
  <c r="CE69" i="86"/>
  <c r="BR69" i="86"/>
  <c r="BQ69" i="86"/>
  <c r="BP69" i="86"/>
  <c r="BO69" i="86"/>
  <c r="AR69" i="86"/>
  <c r="AQ69" i="86"/>
  <c r="AP69" i="86"/>
  <c r="AO69" i="86"/>
  <c r="CC68" i="86"/>
  <c r="CB68" i="86"/>
  <c r="BP68" i="86"/>
  <c r="BO68" i="86"/>
  <c r="BN68" i="86"/>
  <c r="BM68" i="86"/>
  <c r="AP68" i="86"/>
  <c r="AO68" i="86"/>
  <c r="AN68" i="86"/>
  <c r="AM68" i="86"/>
  <c r="BP67" i="86"/>
  <c r="AP67" i="86"/>
  <c r="CC66" i="86"/>
  <c r="BP66" i="86"/>
  <c r="AP66" i="86"/>
  <c r="AB58" i="86"/>
  <c r="O58" i="86"/>
  <c r="AB57" i="86"/>
  <c r="O57" i="86"/>
  <c r="AE56" i="86"/>
  <c r="AD56" i="86"/>
  <c r="AC56" i="86"/>
  <c r="AB56" i="86"/>
  <c r="Q56" i="86"/>
  <c r="P56" i="86"/>
  <c r="O56" i="86"/>
  <c r="AC55" i="86"/>
  <c r="AB55" i="86"/>
  <c r="AA55" i="86"/>
  <c r="Z55" i="86"/>
  <c r="N55" i="86"/>
  <c r="M55" i="86"/>
  <c r="AC54" i="86"/>
  <c r="P54" i="86"/>
  <c r="AC53" i="86"/>
  <c r="BO45" i="86"/>
  <c r="AO45" i="86"/>
  <c r="CB44" i="86"/>
  <c r="BO44" i="86"/>
  <c r="AO44" i="86"/>
  <c r="CE43" i="86"/>
  <c r="BR43" i="86"/>
  <c r="BQ43" i="86"/>
  <c r="BP43" i="86"/>
  <c r="BO43" i="86"/>
  <c r="AR43" i="86"/>
  <c r="AQ43" i="86"/>
  <c r="AP43" i="86"/>
  <c r="AO43" i="86"/>
  <c r="CC42" i="86"/>
  <c r="CB42" i="86"/>
  <c r="BP42" i="86"/>
  <c r="BO42" i="86"/>
  <c r="BN42" i="86"/>
  <c r="BM42" i="86"/>
  <c r="AP42" i="86"/>
  <c r="AO42" i="86"/>
  <c r="AN42" i="86"/>
  <c r="AM42" i="86"/>
  <c r="CC41" i="86"/>
  <c r="BP41" i="86"/>
  <c r="AP41" i="86"/>
  <c r="CC40" i="86"/>
  <c r="BP40" i="86"/>
  <c r="AP40" i="86"/>
  <c r="AO32" i="86"/>
  <c r="CB31" i="86"/>
  <c r="AO31" i="86"/>
  <c r="CE30" i="86"/>
  <c r="AR30" i="86"/>
  <c r="AQ30" i="86"/>
  <c r="AP30" i="86"/>
  <c r="AO30" i="86"/>
  <c r="CC29" i="86"/>
  <c r="CB29" i="86"/>
  <c r="AP29" i="86"/>
  <c r="AO29" i="86"/>
  <c r="AN29" i="86"/>
  <c r="AM29" i="86"/>
  <c r="CC28" i="86"/>
  <c r="AP28" i="86"/>
  <c r="CC27" i="86"/>
  <c r="AP27" i="86"/>
  <c r="CB18" i="86"/>
  <c r="CB17" i="86"/>
  <c r="CB16" i="86"/>
  <c r="BZ16" i="86"/>
  <c r="CC15" i="86"/>
  <c r="CC14" i="86"/>
  <c r="BO71" i="87"/>
  <c r="BO70" i="87"/>
  <c r="AO70" i="87"/>
  <c r="CE69" i="87"/>
  <c r="BP69" i="87"/>
  <c r="BO69" i="87"/>
  <c r="AR69" i="87"/>
  <c r="AO69" i="87"/>
  <c r="CC68" i="87"/>
  <c r="CB68" i="87"/>
  <c r="BO68" i="87"/>
  <c r="BN68" i="87"/>
  <c r="BM68" i="87"/>
  <c r="AP68" i="87"/>
  <c r="AO68" i="87"/>
  <c r="AM68" i="87"/>
  <c r="BP67" i="87"/>
  <c r="AP67" i="87"/>
  <c r="CC66" i="87"/>
  <c r="BP66" i="87"/>
  <c r="AP66" i="87"/>
  <c r="AB58" i="87"/>
  <c r="O58" i="87"/>
  <c r="O57" i="87"/>
  <c r="AE56" i="87"/>
  <c r="AD56" i="87"/>
  <c r="AC56" i="87"/>
  <c r="AB56" i="87"/>
  <c r="Q56" i="87"/>
  <c r="P56" i="87"/>
  <c r="O56" i="87"/>
  <c r="AC55" i="87"/>
  <c r="AB55" i="87"/>
  <c r="AA55" i="87"/>
  <c r="Z55" i="87"/>
  <c r="N55" i="87"/>
  <c r="M55" i="87"/>
  <c r="P54" i="87"/>
  <c r="AC53" i="87"/>
  <c r="BO45" i="87"/>
  <c r="AO45" i="87"/>
  <c r="AO44" i="87"/>
  <c r="CE43" i="87"/>
  <c r="BQ43" i="87"/>
  <c r="BP43" i="87"/>
  <c r="BO43" i="87"/>
  <c r="AQ43" i="87"/>
  <c r="AP43" i="87"/>
  <c r="AO43" i="87"/>
  <c r="CC42" i="87"/>
  <c r="CB42" i="87"/>
  <c r="BP42" i="87"/>
  <c r="BO42" i="87"/>
  <c r="BN42" i="87"/>
  <c r="BM42" i="87"/>
  <c r="AO42" i="87"/>
  <c r="AN42" i="87"/>
  <c r="AM42" i="87"/>
  <c r="AP41" i="87"/>
  <c r="CC40" i="87"/>
  <c r="BP40" i="87"/>
  <c r="AP40" i="87"/>
  <c r="AO32" i="87"/>
  <c r="CB31" i="87"/>
  <c r="AO31" i="87"/>
  <c r="CE30" i="87"/>
  <c r="AR30" i="87"/>
  <c r="AQ30" i="87"/>
  <c r="AP30" i="87"/>
  <c r="AO30" i="87"/>
  <c r="CC29" i="87"/>
  <c r="CB29" i="87"/>
  <c r="AP29" i="87"/>
  <c r="AO29" i="87"/>
  <c r="AN29" i="87"/>
  <c r="AM29" i="87"/>
  <c r="CC28" i="87"/>
  <c r="AP28" i="87"/>
  <c r="CC27" i="87"/>
  <c r="AP27" i="87"/>
  <c r="CB18" i="87"/>
  <c r="CB17" i="87"/>
  <c r="CB16" i="87"/>
  <c r="BZ16" i="87"/>
  <c r="CC15" i="87"/>
  <c r="CC14" i="87"/>
  <c r="CV9" i="87"/>
  <c r="CR9" i="87" s="1"/>
  <c r="BO71" i="88"/>
  <c r="AO71" i="88"/>
  <c r="BO70" i="88"/>
  <c r="AO70" i="88"/>
  <c r="CE69" i="88"/>
  <c r="BR69" i="88"/>
  <c r="BQ69" i="88"/>
  <c r="BP69" i="88"/>
  <c r="BO69" i="88"/>
  <c r="AR69" i="88"/>
  <c r="AQ69" i="88"/>
  <c r="AP69" i="88"/>
  <c r="AO69" i="88"/>
  <c r="CC68" i="88"/>
  <c r="CB68" i="88"/>
  <c r="BP68" i="88"/>
  <c r="BO68" i="88"/>
  <c r="BN68" i="88"/>
  <c r="BM68" i="88"/>
  <c r="AP68" i="88"/>
  <c r="AO68" i="88"/>
  <c r="AN68" i="88"/>
  <c r="AM68" i="88"/>
  <c r="BP67" i="88"/>
  <c r="AP67" i="88"/>
  <c r="CC66" i="88"/>
  <c r="BP66" i="88"/>
  <c r="AP66" i="88"/>
  <c r="AB58" i="88"/>
  <c r="O58" i="88"/>
  <c r="AB57" i="88"/>
  <c r="O57" i="88"/>
  <c r="AE56" i="88"/>
  <c r="AD56" i="88"/>
  <c r="AC56" i="88"/>
  <c r="AB56" i="88"/>
  <c r="Q56" i="88"/>
  <c r="P56" i="88"/>
  <c r="O56" i="88"/>
  <c r="AC55" i="88"/>
  <c r="AB55" i="88"/>
  <c r="AA55" i="88"/>
  <c r="Z55" i="88"/>
  <c r="N55" i="88"/>
  <c r="M55" i="88"/>
  <c r="AC54" i="88"/>
  <c r="P54" i="88"/>
  <c r="AC53" i="88"/>
  <c r="BO45" i="88"/>
  <c r="AO45" i="88"/>
  <c r="CB44" i="88"/>
  <c r="BO44" i="88"/>
  <c r="AO44" i="88"/>
  <c r="CE43" i="88"/>
  <c r="BR43" i="88"/>
  <c r="BQ43" i="88"/>
  <c r="BP43" i="88"/>
  <c r="BO43" i="88"/>
  <c r="AR43" i="88"/>
  <c r="AQ43" i="88"/>
  <c r="AP43" i="88"/>
  <c r="AO43" i="88"/>
  <c r="CC42" i="88"/>
  <c r="CB42" i="88"/>
  <c r="BP42" i="88"/>
  <c r="BO42" i="88"/>
  <c r="BN42" i="88"/>
  <c r="BM42" i="88"/>
  <c r="AP42" i="88"/>
  <c r="AO42" i="88"/>
  <c r="AN42" i="88"/>
  <c r="AM42" i="88"/>
  <c r="CC41" i="88"/>
  <c r="BP41" i="88"/>
  <c r="AP41" i="88"/>
  <c r="CC40" i="88"/>
  <c r="BP40" i="88"/>
  <c r="AP40" i="88"/>
  <c r="AO32" i="88"/>
  <c r="CB31" i="88"/>
  <c r="AO31" i="88"/>
  <c r="CE30" i="88"/>
  <c r="AR30" i="88"/>
  <c r="AQ30" i="88"/>
  <c r="AP30" i="88"/>
  <c r="AO30" i="88"/>
  <c r="CC29" i="88"/>
  <c r="CB29" i="88"/>
  <c r="AP29" i="88"/>
  <c r="AO29" i="88"/>
  <c r="AN29" i="88"/>
  <c r="AM29" i="88"/>
  <c r="CC28" i="88"/>
  <c r="AP28" i="88"/>
  <c r="CC27" i="88"/>
  <c r="AP27" i="88"/>
  <c r="CB18" i="88"/>
  <c r="CB17" i="88"/>
  <c r="CB16" i="88"/>
  <c r="BZ16" i="88"/>
  <c r="CC15" i="88"/>
  <c r="CC14" i="88"/>
  <c r="BO71" i="89"/>
  <c r="AO71" i="89"/>
  <c r="CE69" i="89"/>
  <c r="BR69" i="89"/>
  <c r="BQ69" i="89"/>
  <c r="BP69" i="89"/>
  <c r="BO69" i="89"/>
  <c r="AR69" i="89"/>
  <c r="AQ69" i="89"/>
  <c r="AP69" i="89"/>
  <c r="CC68" i="89"/>
  <c r="CB68" i="89"/>
  <c r="BP68" i="89"/>
  <c r="BO68" i="89"/>
  <c r="BN68" i="89"/>
  <c r="BM68" i="89"/>
  <c r="AP68" i="89"/>
  <c r="AO68" i="89"/>
  <c r="AN68" i="89"/>
  <c r="CC66" i="89"/>
  <c r="BP66" i="89"/>
  <c r="AP66" i="89"/>
  <c r="AB58" i="89"/>
  <c r="O58" i="89"/>
  <c r="O57" i="89"/>
  <c r="AE56" i="89"/>
  <c r="AD56" i="89"/>
  <c r="AC56" i="89"/>
  <c r="AB56" i="89"/>
  <c r="Q56" i="89"/>
  <c r="P56" i="89"/>
  <c r="O56" i="89"/>
  <c r="AC55" i="89"/>
  <c r="AB55" i="89"/>
  <c r="AA55" i="89"/>
  <c r="Z55" i="89"/>
  <c r="N55" i="89"/>
  <c r="M55" i="89"/>
  <c r="P54" i="89"/>
  <c r="AC53" i="89"/>
  <c r="BO45" i="89"/>
  <c r="AO45" i="89"/>
  <c r="AO44" i="89"/>
  <c r="CE43" i="89"/>
  <c r="BR43" i="89"/>
  <c r="BQ43" i="89"/>
  <c r="BP43" i="89"/>
  <c r="BO43" i="89"/>
  <c r="AQ43" i="89"/>
  <c r="AP43" i="89"/>
  <c r="AO43" i="89"/>
  <c r="CC42" i="89"/>
  <c r="CB42" i="89"/>
  <c r="BP42" i="89"/>
  <c r="BO42" i="89"/>
  <c r="BN42" i="89"/>
  <c r="BM42" i="89"/>
  <c r="AO42" i="89"/>
  <c r="AN42" i="89"/>
  <c r="AM42" i="89"/>
  <c r="AP41" i="89"/>
  <c r="CC40" i="89"/>
  <c r="BP40" i="89"/>
  <c r="AP40" i="89"/>
  <c r="AO32" i="89"/>
  <c r="CB31" i="89"/>
  <c r="AO31" i="89"/>
  <c r="CE30" i="89"/>
  <c r="AR30" i="89"/>
  <c r="AQ30" i="89"/>
  <c r="AP30" i="89"/>
  <c r="AO30" i="89"/>
  <c r="CC29" i="89"/>
  <c r="CB29" i="89"/>
  <c r="AP29" i="89"/>
  <c r="AO29" i="89"/>
  <c r="AN29" i="89"/>
  <c r="AM29" i="89"/>
  <c r="CC28" i="89"/>
  <c r="AP28" i="89"/>
  <c r="CC27" i="89"/>
  <c r="AP27" i="89"/>
  <c r="CB18" i="89"/>
  <c r="CB17" i="89"/>
  <c r="CB16" i="89"/>
  <c r="BZ16" i="89"/>
  <c r="CC15" i="89"/>
  <c r="CC14" i="89"/>
  <c r="CV7" i="89"/>
  <c r="BO71" i="90"/>
  <c r="AO71" i="90"/>
  <c r="BO70" i="90"/>
  <c r="AO70" i="90"/>
  <c r="CE69" i="90"/>
  <c r="BR69" i="90"/>
  <c r="BQ69" i="90"/>
  <c r="BP69" i="90"/>
  <c r="BO69" i="90"/>
  <c r="AR69" i="90"/>
  <c r="AQ69" i="90"/>
  <c r="AP69" i="90"/>
  <c r="AO69" i="90"/>
  <c r="CC68" i="90"/>
  <c r="CB68" i="90"/>
  <c r="BP68" i="90"/>
  <c r="BO68" i="90"/>
  <c r="BN68" i="90"/>
  <c r="BM68" i="90"/>
  <c r="AP68" i="90"/>
  <c r="AO68" i="90"/>
  <c r="AN68" i="90"/>
  <c r="AM68" i="90"/>
  <c r="BP67" i="90"/>
  <c r="AP67" i="90"/>
  <c r="CC66" i="90"/>
  <c r="BP66" i="90"/>
  <c r="AP66" i="90"/>
  <c r="AB58" i="90"/>
  <c r="O58" i="90"/>
  <c r="AB57" i="90"/>
  <c r="O57" i="90"/>
  <c r="AE56" i="90"/>
  <c r="AD56" i="90"/>
  <c r="AC56" i="90"/>
  <c r="AB56" i="90"/>
  <c r="Q56" i="90"/>
  <c r="P56" i="90"/>
  <c r="O56" i="90"/>
  <c r="AC55" i="90"/>
  <c r="AB55" i="90"/>
  <c r="AA55" i="90"/>
  <c r="Z55" i="90"/>
  <c r="N55" i="90"/>
  <c r="M55" i="90"/>
  <c r="AC54" i="90"/>
  <c r="P54" i="90"/>
  <c r="AC53" i="90"/>
  <c r="BO45" i="90"/>
  <c r="AO45" i="90"/>
  <c r="CB44" i="90"/>
  <c r="BO44" i="90"/>
  <c r="AO44" i="90"/>
  <c r="CE43" i="90"/>
  <c r="BR43" i="90"/>
  <c r="BQ43" i="90"/>
  <c r="BP43" i="90"/>
  <c r="BO43" i="90"/>
  <c r="AR43" i="90"/>
  <c r="AQ43" i="90"/>
  <c r="AP43" i="90"/>
  <c r="AO43" i="90"/>
  <c r="CC42" i="90"/>
  <c r="CB42" i="90"/>
  <c r="BP42" i="90"/>
  <c r="BO42" i="90"/>
  <c r="BN42" i="90"/>
  <c r="BM42" i="90"/>
  <c r="AP42" i="90"/>
  <c r="AO42" i="90"/>
  <c r="AN42" i="90"/>
  <c r="AM42" i="90"/>
  <c r="CC41" i="90"/>
  <c r="BP41" i="90"/>
  <c r="AP41" i="90"/>
  <c r="CC40" i="90"/>
  <c r="BP40" i="90"/>
  <c r="AP40" i="90"/>
  <c r="AO32" i="90"/>
  <c r="CB31" i="90"/>
  <c r="AO31" i="90"/>
  <c r="CE30" i="90"/>
  <c r="AR30" i="90"/>
  <c r="AQ30" i="90"/>
  <c r="AP30" i="90"/>
  <c r="AO30" i="90"/>
  <c r="CC29" i="90"/>
  <c r="CB29" i="90"/>
  <c r="AP29" i="90"/>
  <c r="AO29" i="90"/>
  <c r="AN29" i="90"/>
  <c r="AM29" i="90"/>
  <c r="CC28" i="90"/>
  <c r="AP28" i="90"/>
  <c r="CC27" i="90"/>
  <c r="AP27" i="90"/>
  <c r="CB18" i="90"/>
  <c r="CB17" i="90"/>
  <c r="CB16" i="90"/>
  <c r="BZ16" i="90"/>
  <c r="CC15" i="90"/>
  <c r="CC14" i="90"/>
  <c r="CV9" i="90"/>
  <c r="CR9" i="90" s="1"/>
  <c r="BO71" i="91"/>
  <c r="AO71" i="91"/>
  <c r="AO70" i="91"/>
  <c r="CE69" i="91"/>
  <c r="BR69" i="91"/>
  <c r="BQ69" i="91"/>
  <c r="BP69" i="91"/>
  <c r="BO69" i="91"/>
  <c r="AR69" i="91"/>
  <c r="AQ69" i="91"/>
  <c r="AP69" i="91"/>
  <c r="CC68" i="91"/>
  <c r="CB68" i="91"/>
  <c r="BP68" i="91"/>
  <c r="BO68" i="91"/>
  <c r="BN68" i="91"/>
  <c r="BM68" i="91"/>
  <c r="AP68" i="91"/>
  <c r="AN68" i="91"/>
  <c r="AP67" i="91"/>
  <c r="CC66" i="91"/>
  <c r="BP66" i="91"/>
  <c r="AB58" i="91"/>
  <c r="O58" i="91"/>
  <c r="O57" i="91"/>
  <c r="AE56" i="91"/>
  <c r="AD56" i="91"/>
  <c r="AC56" i="91"/>
  <c r="AB56" i="91"/>
  <c r="Q56" i="91"/>
  <c r="P56" i="91"/>
  <c r="O56" i="91"/>
  <c r="AC55" i="91"/>
  <c r="AB55" i="91"/>
  <c r="AA55" i="91"/>
  <c r="Z55" i="91"/>
  <c r="N55" i="91"/>
  <c r="M55" i="91"/>
  <c r="P54" i="91"/>
  <c r="AC53" i="91"/>
  <c r="BO45" i="91"/>
  <c r="AO45" i="91"/>
  <c r="AO44" i="91"/>
  <c r="CE43" i="91"/>
  <c r="BR43" i="91"/>
  <c r="BQ43" i="91"/>
  <c r="BP43" i="91"/>
  <c r="BO43" i="91"/>
  <c r="AP43" i="91"/>
  <c r="AO43" i="91"/>
  <c r="CC42" i="91"/>
  <c r="CB42" i="91"/>
  <c r="BP42" i="91"/>
  <c r="BO42" i="91"/>
  <c r="BN42" i="91"/>
  <c r="BM42" i="91"/>
  <c r="AM42" i="91"/>
  <c r="AP41" i="91"/>
  <c r="CC40" i="91"/>
  <c r="BP40" i="91"/>
  <c r="AO32" i="91"/>
  <c r="CB31" i="91"/>
  <c r="AO31" i="91"/>
  <c r="CE30" i="91"/>
  <c r="AR30" i="91"/>
  <c r="AQ30" i="91"/>
  <c r="AP30" i="91"/>
  <c r="AO30" i="91"/>
  <c r="CC29" i="91"/>
  <c r="CB29" i="91"/>
  <c r="AP29" i="91"/>
  <c r="AO29" i="91"/>
  <c r="AN29" i="91"/>
  <c r="AM29" i="91"/>
  <c r="CC28" i="91"/>
  <c r="AP28" i="91"/>
  <c r="CC27" i="91"/>
  <c r="AP27" i="91"/>
  <c r="CB18" i="91"/>
  <c r="CB17" i="91"/>
  <c r="CB16" i="91"/>
  <c r="BZ16" i="91"/>
  <c r="CC15" i="91"/>
  <c r="CC14" i="91"/>
  <c r="CV7" i="91"/>
  <c r="BO71" i="92"/>
  <c r="AO71" i="92"/>
  <c r="AO70" i="92"/>
  <c r="CE69" i="92"/>
  <c r="BR69" i="92"/>
  <c r="BQ69" i="92"/>
  <c r="BP69" i="92"/>
  <c r="BO69" i="92"/>
  <c r="AR69" i="92"/>
  <c r="AQ69" i="92"/>
  <c r="AP69" i="92"/>
  <c r="AO69" i="92"/>
  <c r="CC68" i="92"/>
  <c r="CB68" i="92"/>
  <c r="BP68" i="92"/>
  <c r="BN68" i="92"/>
  <c r="BM68" i="92"/>
  <c r="AP68" i="92"/>
  <c r="AN68" i="92"/>
  <c r="AM68" i="92"/>
  <c r="AP67" i="92"/>
  <c r="CC66" i="92"/>
  <c r="AB58" i="92"/>
  <c r="O58" i="92"/>
  <c r="AB57" i="92"/>
  <c r="O57" i="92"/>
  <c r="AE56" i="92"/>
  <c r="AD56" i="92"/>
  <c r="AC56" i="92"/>
  <c r="AB56" i="92"/>
  <c r="Q56" i="92"/>
  <c r="P56" i="92"/>
  <c r="O56" i="92"/>
  <c r="AC55" i="92"/>
  <c r="AB55" i="92"/>
  <c r="AA55" i="92"/>
  <c r="Z55" i="92"/>
  <c r="N55" i="92"/>
  <c r="M55" i="92"/>
  <c r="AC54" i="92"/>
  <c r="P54" i="92"/>
  <c r="AC53" i="92"/>
  <c r="BO45" i="92"/>
  <c r="AO45" i="92"/>
  <c r="CB44" i="92"/>
  <c r="AO44" i="92"/>
  <c r="CE43" i="92"/>
  <c r="BQ43" i="92"/>
  <c r="BP43" i="92"/>
  <c r="BO43" i="92"/>
  <c r="AQ43" i="92"/>
  <c r="AP43" i="92"/>
  <c r="AO43" i="92"/>
  <c r="CC42" i="92"/>
  <c r="CB42" i="92"/>
  <c r="BP42" i="92"/>
  <c r="BO42" i="92"/>
  <c r="BN42" i="92"/>
  <c r="BM42" i="92"/>
  <c r="AP42" i="92"/>
  <c r="AO42" i="92"/>
  <c r="AN42" i="92"/>
  <c r="AM42" i="92"/>
  <c r="CC41" i="92"/>
  <c r="AP41" i="92"/>
  <c r="CC40" i="92"/>
  <c r="BP40" i="92"/>
  <c r="AP40" i="92"/>
  <c r="AO32" i="92"/>
  <c r="CB31" i="92"/>
  <c r="AO31" i="92"/>
  <c r="CE30" i="92"/>
  <c r="AR30" i="92"/>
  <c r="AQ30" i="92"/>
  <c r="AP30" i="92"/>
  <c r="AO30" i="92"/>
  <c r="CC29" i="92"/>
  <c r="CB29" i="92"/>
  <c r="AP29" i="92"/>
  <c r="AO29" i="92"/>
  <c r="AN29" i="92"/>
  <c r="AM29" i="92"/>
  <c r="CC28" i="92"/>
  <c r="AP28" i="92"/>
  <c r="CC27" i="92"/>
  <c r="AP27" i="92"/>
  <c r="CB18" i="92"/>
  <c r="CB17" i="92"/>
  <c r="CB16" i="92"/>
  <c r="BZ16" i="92"/>
  <c r="CC15" i="92"/>
  <c r="CC14" i="92"/>
  <c r="BO71" i="80"/>
  <c r="AO71" i="80"/>
  <c r="BO70" i="80"/>
  <c r="AO70" i="80"/>
  <c r="CE69" i="80"/>
  <c r="BR69" i="80"/>
  <c r="BQ69" i="80"/>
  <c r="BP69" i="80"/>
  <c r="BO69" i="80"/>
  <c r="AR69" i="80"/>
  <c r="AQ69" i="80"/>
  <c r="AP69" i="80"/>
  <c r="AO69" i="80"/>
  <c r="CC68" i="80"/>
  <c r="CB68" i="80"/>
  <c r="BP68" i="80"/>
  <c r="BN68" i="80"/>
  <c r="BM68" i="80"/>
  <c r="AP68" i="80"/>
  <c r="AO68" i="80"/>
  <c r="AN68" i="80"/>
  <c r="AM68" i="80"/>
  <c r="BP67" i="80"/>
  <c r="AP67" i="80"/>
  <c r="CC66" i="80"/>
  <c r="AP66" i="80"/>
  <c r="AB58" i="80"/>
  <c r="O58" i="80"/>
  <c r="AB57" i="80"/>
  <c r="O57" i="80"/>
  <c r="AE56" i="80"/>
  <c r="AD56" i="80"/>
  <c r="AC56" i="80"/>
  <c r="AB56" i="80"/>
  <c r="Q56" i="80"/>
  <c r="P56" i="80"/>
  <c r="O56" i="80"/>
  <c r="AC55" i="80"/>
  <c r="AB55" i="80"/>
  <c r="AA55" i="80"/>
  <c r="Z55" i="80"/>
  <c r="N55" i="80"/>
  <c r="M55" i="80"/>
  <c r="AC54" i="80"/>
  <c r="P54" i="80"/>
  <c r="AC53" i="80"/>
  <c r="AO45" i="80"/>
  <c r="CB44" i="80"/>
  <c r="AO44" i="80"/>
  <c r="CE43" i="80"/>
  <c r="BR43" i="80"/>
  <c r="BQ43" i="80"/>
  <c r="BO43" i="80"/>
  <c r="AR43" i="80"/>
  <c r="AQ43" i="80"/>
  <c r="AP43" i="80"/>
  <c r="AO43" i="80"/>
  <c r="CC42" i="80"/>
  <c r="CB42" i="80"/>
  <c r="BP42" i="80"/>
  <c r="BO42" i="80"/>
  <c r="BN42" i="80"/>
  <c r="BM42" i="80"/>
  <c r="AP42" i="80"/>
  <c r="AO42" i="80"/>
  <c r="AN42" i="80"/>
  <c r="AM42" i="80"/>
  <c r="CC41" i="80"/>
  <c r="AP41" i="80"/>
  <c r="CC40" i="80"/>
  <c r="BP40" i="80"/>
  <c r="AP40" i="80"/>
  <c r="AO32" i="80"/>
  <c r="CB31" i="80"/>
  <c r="AO31" i="80"/>
  <c r="CE30" i="80"/>
  <c r="AR30" i="80"/>
  <c r="AQ30" i="80"/>
  <c r="AP30" i="80"/>
  <c r="AO30" i="80"/>
  <c r="CC29" i="80"/>
  <c r="CB29" i="80"/>
  <c r="AP29" i="80"/>
  <c r="AO29" i="80"/>
  <c r="AN29" i="80"/>
  <c r="AM29" i="80"/>
  <c r="CC28" i="80"/>
  <c r="AP28" i="80"/>
  <c r="CC27" i="80"/>
  <c r="AP27" i="80"/>
  <c r="CB18" i="80"/>
  <c r="CB17" i="80"/>
  <c r="CB16" i="80"/>
  <c r="BZ16" i="80"/>
  <c r="CC15" i="80"/>
  <c r="CC14" i="80"/>
  <c r="CV9" i="80"/>
  <c r="CR9" i="80" s="1"/>
  <c r="BO71" i="102"/>
  <c r="AO71" i="102"/>
  <c r="BO70" i="102"/>
  <c r="AO70" i="102"/>
  <c r="CE69" i="102"/>
  <c r="BR69" i="102"/>
  <c r="BQ69" i="102"/>
  <c r="BP69" i="102"/>
  <c r="BO69" i="102"/>
  <c r="AR69" i="102"/>
  <c r="AQ69" i="102"/>
  <c r="AP69" i="102"/>
  <c r="AO69" i="102"/>
  <c r="CC68" i="102"/>
  <c r="CB68" i="102"/>
  <c r="BP68" i="102"/>
  <c r="BN68" i="102"/>
  <c r="BM68" i="102"/>
  <c r="AP68" i="102"/>
  <c r="AO68" i="102"/>
  <c r="AN68" i="102"/>
  <c r="AM68" i="102"/>
  <c r="BP67" i="102"/>
  <c r="AP67" i="102"/>
  <c r="CC66" i="102"/>
  <c r="AP66" i="102"/>
  <c r="AB58" i="102"/>
  <c r="O58" i="102"/>
  <c r="AB57" i="102"/>
  <c r="O57" i="102"/>
  <c r="AE56" i="102"/>
  <c r="AD56" i="102"/>
  <c r="AC56" i="102"/>
  <c r="AB56" i="102"/>
  <c r="Q56" i="102"/>
  <c r="P56" i="102"/>
  <c r="O56" i="102"/>
  <c r="AC55" i="102"/>
  <c r="AB55" i="102"/>
  <c r="AA55" i="102"/>
  <c r="Z55" i="102"/>
  <c r="N55" i="102"/>
  <c r="M55" i="102"/>
  <c r="AC54" i="102"/>
  <c r="P54" i="102"/>
  <c r="AC53" i="102"/>
  <c r="BO45" i="102"/>
  <c r="AO45" i="102"/>
  <c r="CB44" i="102"/>
  <c r="BO44" i="102"/>
  <c r="AO44" i="102"/>
  <c r="CE43" i="102"/>
  <c r="BR43" i="102"/>
  <c r="BQ43" i="102"/>
  <c r="BP43" i="102"/>
  <c r="BO43" i="102"/>
  <c r="AR43" i="102"/>
  <c r="AQ43" i="102"/>
  <c r="AP43" i="102"/>
  <c r="AO43" i="102"/>
  <c r="CC42" i="102"/>
  <c r="CB42" i="102"/>
  <c r="BP42" i="102"/>
  <c r="BO42" i="102"/>
  <c r="BN42" i="102"/>
  <c r="BM42" i="102"/>
  <c r="AP42" i="102"/>
  <c r="AO42" i="102"/>
  <c r="AN42" i="102"/>
  <c r="AM42" i="102"/>
  <c r="CC41" i="102"/>
  <c r="BP41" i="102"/>
  <c r="AP41" i="102"/>
  <c r="CC40" i="102"/>
  <c r="BP40" i="102"/>
  <c r="AP40" i="102"/>
  <c r="AO32" i="102"/>
  <c r="CB31" i="102"/>
  <c r="AO31" i="102"/>
  <c r="CE30" i="102"/>
  <c r="AR30" i="102"/>
  <c r="AQ30" i="102"/>
  <c r="AP30" i="102"/>
  <c r="AO30" i="102"/>
  <c r="CC29" i="102"/>
  <c r="CB29" i="102"/>
  <c r="AP29" i="102"/>
  <c r="AO29" i="102"/>
  <c r="AN29" i="102"/>
  <c r="AM29" i="102"/>
  <c r="CC28" i="102"/>
  <c r="AP28" i="102"/>
  <c r="CC27" i="102"/>
  <c r="AP27" i="102"/>
  <c r="CB18" i="102"/>
  <c r="CB17" i="102"/>
  <c r="CB16" i="102"/>
  <c r="BZ16" i="102"/>
  <c r="CC15" i="102"/>
  <c r="CC14" i="102"/>
  <c r="CV9" i="102"/>
  <c r="CR9" i="102" s="1"/>
  <c r="BO71" i="103"/>
  <c r="AO71" i="103"/>
  <c r="BO70" i="103"/>
  <c r="CE69" i="103"/>
  <c r="BR69" i="103"/>
  <c r="BQ69" i="103"/>
  <c r="BP69" i="103"/>
  <c r="AR69" i="103"/>
  <c r="AQ69" i="103"/>
  <c r="AP69" i="103"/>
  <c r="CC68" i="103"/>
  <c r="CB68" i="103"/>
  <c r="BP68" i="103"/>
  <c r="BN68" i="103"/>
  <c r="AP68" i="103"/>
  <c r="AO68" i="103"/>
  <c r="AN68" i="103"/>
  <c r="BP67" i="103"/>
  <c r="CC66" i="103"/>
  <c r="AP66" i="103"/>
  <c r="AB58" i="103"/>
  <c r="O58" i="103"/>
  <c r="O57" i="103"/>
  <c r="AE56" i="103"/>
  <c r="AD56" i="103"/>
  <c r="AC56" i="103"/>
  <c r="AB56" i="103"/>
  <c r="Q56" i="103"/>
  <c r="P56" i="103"/>
  <c r="O56" i="103"/>
  <c r="AC55" i="103"/>
  <c r="AB55" i="103"/>
  <c r="AA55" i="103"/>
  <c r="Z55" i="103"/>
  <c r="N55" i="103"/>
  <c r="M55" i="103"/>
  <c r="P54" i="103"/>
  <c r="AC53" i="103"/>
  <c r="BO45" i="103"/>
  <c r="AO45" i="103"/>
  <c r="AO44" i="103"/>
  <c r="CE43" i="103"/>
  <c r="BQ43" i="103"/>
  <c r="BP43" i="103"/>
  <c r="BO43" i="103"/>
  <c r="AQ43" i="103"/>
  <c r="AP43" i="103"/>
  <c r="AO43" i="103"/>
  <c r="CC42" i="103"/>
  <c r="CB42" i="103"/>
  <c r="BO42" i="103"/>
  <c r="BN42" i="103"/>
  <c r="BM42" i="103"/>
  <c r="AO42" i="103"/>
  <c r="AN42" i="103"/>
  <c r="AM42" i="103"/>
  <c r="AP41" i="103"/>
  <c r="CC40" i="103"/>
  <c r="BP40" i="103"/>
  <c r="AP40" i="103"/>
  <c r="AO32" i="103"/>
  <c r="CB31" i="103"/>
  <c r="AO31" i="103"/>
  <c r="CE30" i="103"/>
  <c r="AR30" i="103"/>
  <c r="AQ30" i="103"/>
  <c r="AP30" i="103"/>
  <c r="AO30" i="103"/>
  <c r="CC29" i="103"/>
  <c r="CB29" i="103"/>
  <c r="AP29" i="103"/>
  <c r="AO29" i="103"/>
  <c r="AN29" i="103"/>
  <c r="AM29" i="103"/>
  <c r="CC28" i="103"/>
  <c r="AP28" i="103"/>
  <c r="CC27" i="103"/>
  <c r="AP27" i="103"/>
  <c r="CB18" i="103"/>
  <c r="CB17" i="103"/>
  <c r="CB16" i="103"/>
  <c r="BZ16" i="103"/>
  <c r="CC15" i="103"/>
  <c r="CC14" i="103"/>
  <c r="CV9" i="103"/>
  <c r="CR9" i="103" s="1"/>
  <c r="BO71" i="104"/>
  <c r="AO71" i="104"/>
  <c r="BO70" i="104"/>
  <c r="AO70" i="104"/>
  <c r="CE69" i="104"/>
  <c r="BR69" i="104"/>
  <c r="BQ69" i="104"/>
  <c r="BP69" i="104"/>
  <c r="BO69" i="104"/>
  <c r="AR69" i="104"/>
  <c r="AQ69" i="104"/>
  <c r="AP69" i="104"/>
  <c r="AO69" i="104"/>
  <c r="CC68" i="104"/>
  <c r="CB68" i="104"/>
  <c r="BP68" i="104"/>
  <c r="BO68" i="104"/>
  <c r="BN68" i="104"/>
  <c r="BM68" i="104"/>
  <c r="AP68" i="104"/>
  <c r="AO68" i="104"/>
  <c r="AN68" i="104"/>
  <c r="AM68" i="104"/>
  <c r="BP67" i="104"/>
  <c r="AP67" i="104"/>
  <c r="CC66" i="104"/>
  <c r="AP66" i="104"/>
  <c r="AB58" i="104"/>
  <c r="O58" i="104"/>
  <c r="AB57" i="104"/>
  <c r="O57" i="104"/>
  <c r="AE56" i="104"/>
  <c r="AD56" i="104"/>
  <c r="AC56" i="104"/>
  <c r="AB56" i="104"/>
  <c r="Q56" i="104"/>
  <c r="P56" i="104"/>
  <c r="O56" i="104"/>
  <c r="AC55" i="104"/>
  <c r="AB55" i="104"/>
  <c r="AA55" i="104"/>
  <c r="Z55" i="104"/>
  <c r="N55" i="104"/>
  <c r="M55" i="104"/>
  <c r="AC54" i="104"/>
  <c r="P54" i="104"/>
  <c r="AC53" i="104"/>
  <c r="BO45" i="104"/>
  <c r="AO45" i="104"/>
  <c r="CB44" i="104"/>
  <c r="AO44" i="104"/>
  <c r="CE43" i="104"/>
  <c r="BQ43" i="104"/>
  <c r="BP43" i="104"/>
  <c r="BO43" i="104"/>
  <c r="AR43" i="104"/>
  <c r="AQ43" i="104"/>
  <c r="AP43" i="104"/>
  <c r="AO43" i="104"/>
  <c r="CC42" i="104"/>
  <c r="CB42" i="104"/>
  <c r="BP42" i="104"/>
  <c r="BO42" i="104"/>
  <c r="BN42" i="104"/>
  <c r="BM42" i="104"/>
  <c r="AP42" i="104"/>
  <c r="AO42" i="104"/>
  <c r="AN42" i="104"/>
  <c r="AM42" i="104"/>
  <c r="CC41" i="104"/>
  <c r="AP41" i="104"/>
  <c r="CC40" i="104"/>
  <c r="BP40" i="104"/>
  <c r="AP40" i="104"/>
  <c r="AO32" i="104"/>
  <c r="CB31" i="104"/>
  <c r="AO31" i="104"/>
  <c r="CE30" i="104"/>
  <c r="AR30" i="104"/>
  <c r="AQ30" i="104"/>
  <c r="AP30" i="104"/>
  <c r="AO30" i="104"/>
  <c r="CC29" i="104"/>
  <c r="CB29" i="104"/>
  <c r="AP29" i="104"/>
  <c r="AO29" i="104"/>
  <c r="AN29" i="104"/>
  <c r="AM29" i="104"/>
  <c r="CC28" i="104"/>
  <c r="AP28" i="104"/>
  <c r="CC27" i="104"/>
  <c r="AP27" i="104"/>
  <c r="CB18" i="104"/>
  <c r="CB17" i="104"/>
  <c r="CB16" i="104"/>
  <c r="BZ16" i="104"/>
  <c r="CC15" i="104"/>
  <c r="CC14" i="104"/>
  <c r="CV9" i="104"/>
  <c r="CR9" i="104" s="1"/>
  <c r="BO71" i="101"/>
  <c r="AO71" i="101"/>
  <c r="BO70" i="101"/>
  <c r="CE69" i="101"/>
  <c r="BR69" i="101"/>
  <c r="BQ69" i="101"/>
  <c r="BP69" i="101"/>
  <c r="AR69" i="101"/>
  <c r="AQ69" i="101"/>
  <c r="AP69" i="101"/>
  <c r="CC68" i="101"/>
  <c r="CB68" i="101"/>
  <c r="BP68" i="101"/>
  <c r="BN68" i="101"/>
  <c r="AP68" i="101"/>
  <c r="AO68" i="101"/>
  <c r="AN68" i="101"/>
  <c r="BP67" i="101"/>
  <c r="CC66" i="101"/>
  <c r="AP66" i="101"/>
  <c r="AB58" i="101"/>
  <c r="O58" i="101"/>
  <c r="O57" i="101"/>
  <c r="AE56" i="101"/>
  <c r="AD56" i="101"/>
  <c r="AC56" i="101"/>
  <c r="AB56" i="101"/>
  <c r="Q56" i="101"/>
  <c r="P56" i="101"/>
  <c r="O56" i="101"/>
  <c r="AC55" i="101"/>
  <c r="AB55" i="101"/>
  <c r="AA55" i="101"/>
  <c r="Z55" i="101"/>
  <c r="N55" i="101"/>
  <c r="M55" i="101"/>
  <c r="P54" i="101"/>
  <c r="AC53" i="101"/>
  <c r="BO45" i="101"/>
  <c r="AO45" i="101"/>
  <c r="AO44" i="101"/>
  <c r="CE43" i="101"/>
  <c r="BQ43" i="101"/>
  <c r="BP43" i="101"/>
  <c r="BO43" i="101"/>
  <c r="AQ43" i="101"/>
  <c r="AP43" i="101"/>
  <c r="AO43" i="101"/>
  <c r="CC42" i="101"/>
  <c r="CB42" i="101"/>
  <c r="BO42" i="101"/>
  <c r="BN42" i="101"/>
  <c r="BM42" i="101"/>
  <c r="AO42" i="101"/>
  <c r="AN42" i="101"/>
  <c r="AM42" i="101"/>
  <c r="AP41" i="101"/>
  <c r="CC40" i="101"/>
  <c r="BP40" i="101"/>
  <c r="AP40" i="101"/>
  <c r="AO32" i="101"/>
  <c r="CB31" i="101"/>
  <c r="AO31" i="101"/>
  <c r="CE30" i="101"/>
  <c r="AR30" i="101"/>
  <c r="AQ30" i="101"/>
  <c r="AP30" i="101"/>
  <c r="AO30" i="101"/>
  <c r="CC29" i="101"/>
  <c r="CB29" i="101"/>
  <c r="AP29" i="101"/>
  <c r="AO29" i="101"/>
  <c r="AN29" i="101"/>
  <c r="AM29" i="101"/>
  <c r="CC28" i="101"/>
  <c r="AP28" i="101"/>
  <c r="CC27" i="101"/>
  <c r="AP27" i="101"/>
  <c r="CB18" i="101"/>
  <c r="CB17" i="101"/>
  <c r="CB16" i="101"/>
  <c r="BZ16" i="101"/>
  <c r="CC15" i="101"/>
  <c r="CC14" i="101"/>
  <c r="CV9" i="101"/>
  <c r="CR9" i="101" s="1"/>
  <c r="BO71" i="95"/>
  <c r="AO71" i="95"/>
  <c r="CE69" i="95"/>
  <c r="BP69" i="95"/>
  <c r="AR69" i="95"/>
  <c r="AQ69" i="95"/>
  <c r="AP69" i="95"/>
  <c r="AO69" i="95"/>
  <c r="CC68" i="95"/>
  <c r="CB68" i="95"/>
  <c r="BO68" i="95"/>
  <c r="AP68" i="95"/>
  <c r="AO68" i="95"/>
  <c r="AN68" i="95"/>
  <c r="AM68" i="95"/>
  <c r="CC66" i="95"/>
  <c r="BP66" i="95"/>
  <c r="AP66" i="95"/>
  <c r="AB58" i="95"/>
  <c r="O58" i="95"/>
  <c r="O57" i="95"/>
  <c r="AE56" i="95"/>
  <c r="AD56" i="95"/>
  <c r="AC56" i="95"/>
  <c r="AB56" i="95"/>
  <c r="Q56" i="95"/>
  <c r="P56" i="95"/>
  <c r="O56" i="95"/>
  <c r="AC55" i="95"/>
  <c r="AB55" i="95"/>
  <c r="AA55" i="95"/>
  <c r="Z55" i="95"/>
  <c r="N55" i="95"/>
  <c r="M55" i="95"/>
  <c r="P54" i="95"/>
  <c r="AC53" i="95"/>
  <c r="BO45" i="95"/>
  <c r="AO45" i="95"/>
  <c r="BO44" i="95"/>
  <c r="AO44" i="95"/>
  <c r="CE43" i="95"/>
  <c r="BQ43" i="95"/>
  <c r="BP43" i="95"/>
  <c r="BO43" i="95"/>
  <c r="AR43" i="95"/>
  <c r="AQ43" i="95"/>
  <c r="AP43" i="95"/>
  <c r="AO43" i="95"/>
  <c r="CC42" i="95"/>
  <c r="CB42" i="95"/>
  <c r="BO42" i="95"/>
  <c r="BN42" i="95"/>
  <c r="BM42" i="95"/>
  <c r="AP42" i="95"/>
  <c r="AO42" i="95"/>
  <c r="AN42" i="95"/>
  <c r="AM42" i="95"/>
  <c r="BP41" i="95"/>
  <c r="AP41" i="95"/>
  <c r="CC40" i="95"/>
  <c r="BP40" i="95"/>
  <c r="AP40" i="95"/>
  <c r="AO32" i="95"/>
  <c r="CB31" i="95"/>
  <c r="AO31" i="95"/>
  <c r="CE30" i="95"/>
  <c r="AR30" i="95"/>
  <c r="AQ30" i="95"/>
  <c r="AP30" i="95"/>
  <c r="AO30" i="95"/>
  <c r="CC29" i="95"/>
  <c r="CB29" i="95"/>
  <c r="AP29" i="95"/>
  <c r="AO29" i="95"/>
  <c r="AN29" i="95"/>
  <c r="AM29" i="95"/>
  <c r="CC28" i="95"/>
  <c r="AP28" i="95"/>
  <c r="CC27" i="95"/>
  <c r="AP27" i="95"/>
  <c r="CB18" i="95"/>
  <c r="CB17" i="95"/>
  <c r="CB16" i="95"/>
  <c r="BZ16" i="95"/>
  <c r="CC15" i="95"/>
  <c r="CC14" i="95"/>
  <c r="CV9" i="95"/>
  <c r="CR9" i="95" s="1"/>
  <c r="BO71" i="96"/>
  <c r="AO71" i="96"/>
  <c r="BO70" i="96"/>
  <c r="AO70" i="96"/>
  <c r="CE69" i="96"/>
  <c r="BR69" i="96"/>
  <c r="BQ69" i="96"/>
  <c r="BP69" i="96"/>
  <c r="BO69" i="96"/>
  <c r="AR69" i="96"/>
  <c r="AQ69" i="96"/>
  <c r="AP69" i="96"/>
  <c r="AO69" i="96"/>
  <c r="CC68" i="96"/>
  <c r="CB68" i="96"/>
  <c r="BP68" i="96"/>
  <c r="BO68" i="96"/>
  <c r="BN68" i="96"/>
  <c r="BM68" i="96"/>
  <c r="AP68" i="96"/>
  <c r="AO68" i="96"/>
  <c r="AN68" i="96"/>
  <c r="AM68" i="96"/>
  <c r="BP67" i="96"/>
  <c r="AP67" i="96"/>
  <c r="CC66" i="96"/>
  <c r="BP66" i="96"/>
  <c r="AP66" i="96"/>
  <c r="AB58" i="96"/>
  <c r="O58" i="96"/>
  <c r="AB57" i="96"/>
  <c r="O57" i="96"/>
  <c r="AE56" i="96"/>
  <c r="AD56" i="96"/>
  <c r="AC56" i="96"/>
  <c r="AB56" i="96"/>
  <c r="Q56" i="96"/>
  <c r="P56" i="96"/>
  <c r="O56" i="96"/>
  <c r="AC55" i="96"/>
  <c r="AB55" i="96"/>
  <c r="AA55" i="96"/>
  <c r="Z55" i="96"/>
  <c r="N55" i="96"/>
  <c r="M55" i="96"/>
  <c r="AC54" i="96"/>
  <c r="P54" i="96"/>
  <c r="AC53" i="96"/>
  <c r="BO45" i="96"/>
  <c r="AO45" i="96"/>
  <c r="CB44" i="96"/>
  <c r="BO44" i="96"/>
  <c r="AO44" i="96"/>
  <c r="CE43" i="96"/>
  <c r="BR43" i="96"/>
  <c r="BQ43" i="96"/>
  <c r="BP43" i="96"/>
  <c r="BO43" i="96"/>
  <c r="AR43" i="96"/>
  <c r="AQ43" i="96"/>
  <c r="AP43" i="96"/>
  <c r="AO43" i="96"/>
  <c r="CC42" i="96"/>
  <c r="CB42" i="96"/>
  <c r="BP42" i="96"/>
  <c r="BO42" i="96"/>
  <c r="BN42" i="96"/>
  <c r="BM42" i="96"/>
  <c r="AP42" i="96"/>
  <c r="AO42" i="96"/>
  <c r="AN42" i="96"/>
  <c r="AM42" i="96"/>
  <c r="CC41" i="96"/>
  <c r="BP41" i="96"/>
  <c r="AP41" i="96"/>
  <c r="CC40" i="96"/>
  <c r="BP40" i="96"/>
  <c r="AP40" i="96"/>
  <c r="AO32" i="96"/>
  <c r="CB31" i="96"/>
  <c r="AO31" i="96"/>
  <c r="CE30" i="96"/>
  <c r="AR30" i="96"/>
  <c r="AQ30" i="96"/>
  <c r="AP30" i="96"/>
  <c r="AO30" i="96"/>
  <c r="CC29" i="96"/>
  <c r="CB29" i="96"/>
  <c r="AP29" i="96"/>
  <c r="AO29" i="96"/>
  <c r="AN29" i="96"/>
  <c r="AM29" i="96"/>
  <c r="CC28" i="96"/>
  <c r="AP28" i="96"/>
  <c r="CC27" i="96"/>
  <c r="AP27" i="96"/>
  <c r="CB18" i="96"/>
  <c r="CB17" i="96"/>
  <c r="CB16" i="96"/>
  <c r="BZ16" i="96"/>
  <c r="CC15" i="96"/>
  <c r="CC14" i="96"/>
  <c r="CV9" i="96"/>
  <c r="CR9" i="96" s="1"/>
  <c r="AO71" i="97"/>
  <c r="CE69" i="97"/>
  <c r="BR69" i="97"/>
  <c r="BQ69" i="97"/>
  <c r="BP69" i="97"/>
  <c r="BO69" i="97"/>
  <c r="AR69" i="97"/>
  <c r="AQ69" i="97"/>
  <c r="AP69" i="97"/>
  <c r="AO69" i="97"/>
  <c r="CC68" i="97"/>
  <c r="CB68" i="97"/>
  <c r="BP68" i="97"/>
  <c r="BN68" i="97"/>
  <c r="BM68" i="97"/>
  <c r="AP68" i="97"/>
  <c r="AO68" i="97"/>
  <c r="AN68" i="97"/>
  <c r="AM68" i="97"/>
  <c r="CC66" i="97"/>
  <c r="AP66" i="97"/>
  <c r="AB58" i="97"/>
  <c r="O58" i="97"/>
  <c r="O57" i="97"/>
  <c r="AE56" i="97"/>
  <c r="AD56" i="97"/>
  <c r="AC56" i="97"/>
  <c r="AB56" i="97"/>
  <c r="Q56" i="97"/>
  <c r="P56" i="97"/>
  <c r="O56" i="97"/>
  <c r="AC55" i="97"/>
  <c r="AB55" i="97"/>
  <c r="AA55" i="97"/>
  <c r="Z55" i="97"/>
  <c r="N55" i="97"/>
  <c r="M55" i="97"/>
  <c r="P54" i="97"/>
  <c r="AC53" i="97"/>
  <c r="BO45" i="97"/>
  <c r="AO45" i="97"/>
  <c r="BO44" i="97"/>
  <c r="AO44" i="97"/>
  <c r="CE43" i="97"/>
  <c r="BQ43" i="97"/>
  <c r="BP43" i="97"/>
  <c r="BO43" i="97"/>
  <c r="AR43" i="97"/>
  <c r="AQ43" i="97"/>
  <c r="AP43" i="97"/>
  <c r="AO43" i="97"/>
  <c r="CC42" i="97"/>
  <c r="CB42" i="97"/>
  <c r="BO42" i="97"/>
  <c r="BN42" i="97"/>
  <c r="BM42" i="97"/>
  <c r="AP42" i="97"/>
  <c r="AO42" i="97"/>
  <c r="AN42" i="97"/>
  <c r="AM42" i="97"/>
  <c r="BP41" i="97"/>
  <c r="AP41" i="97"/>
  <c r="CC40" i="97"/>
  <c r="BP40" i="97"/>
  <c r="AP40" i="97"/>
  <c r="AO32" i="97"/>
  <c r="CB31" i="97"/>
  <c r="AO31" i="97"/>
  <c r="CE30" i="97"/>
  <c r="AR30" i="97"/>
  <c r="AQ30" i="97"/>
  <c r="AP30" i="97"/>
  <c r="AO30" i="97"/>
  <c r="CC29" i="97"/>
  <c r="CB29" i="97"/>
  <c r="AP29" i="97"/>
  <c r="AO29" i="97"/>
  <c r="AN29" i="97"/>
  <c r="AM29" i="97"/>
  <c r="CC28" i="97"/>
  <c r="AP28" i="97"/>
  <c r="CC27" i="97"/>
  <c r="AP27" i="97"/>
  <c r="CB18" i="97"/>
  <c r="CB17" i="97"/>
  <c r="CB16" i="97"/>
  <c r="BZ16" i="97"/>
  <c r="CC15" i="97"/>
  <c r="CC14" i="97"/>
  <c r="BO71" i="98"/>
  <c r="AO71" i="98"/>
  <c r="BO70" i="98"/>
  <c r="AO70" i="98"/>
  <c r="CE69" i="98"/>
  <c r="BR69" i="98"/>
  <c r="BQ69" i="98"/>
  <c r="BP69" i="98"/>
  <c r="BO69" i="98"/>
  <c r="AR69" i="98"/>
  <c r="AQ69" i="98"/>
  <c r="AP69" i="98"/>
  <c r="AO69" i="98"/>
  <c r="CC68" i="98"/>
  <c r="CB68" i="98"/>
  <c r="BP68" i="98"/>
  <c r="BO68" i="98"/>
  <c r="BN68" i="98"/>
  <c r="BM68" i="98"/>
  <c r="AP68" i="98"/>
  <c r="AO68" i="98"/>
  <c r="AN68" i="98"/>
  <c r="AM68" i="98"/>
  <c r="BP67" i="98"/>
  <c r="AP67" i="98"/>
  <c r="CC66" i="98"/>
  <c r="BP66" i="98"/>
  <c r="AP66" i="98"/>
  <c r="AB58" i="98"/>
  <c r="O58" i="98"/>
  <c r="AB57" i="98"/>
  <c r="O57" i="98"/>
  <c r="AE56" i="98"/>
  <c r="AD56" i="98"/>
  <c r="AC56" i="98"/>
  <c r="AB56" i="98"/>
  <c r="Q56" i="98"/>
  <c r="P56" i="98"/>
  <c r="O56" i="98"/>
  <c r="AC55" i="98"/>
  <c r="AB55" i="98"/>
  <c r="AA55" i="98"/>
  <c r="Z55" i="98"/>
  <c r="N55" i="98"/>
  <c r="M55" i="98"/>
  <c r="AC54" i="98"/>
  <c r="P54" i="98"/>
  <c r="AC53" i="98"/>
  <c r="BO45" i="98"/>
  <c r="AO45" i="98"/>
  <c r="CB44" i="98"/>
  <c r="BO44" i="98"/>
  <c r="AO44" i="98"/>
  <c r="CE43" i="98"/>
  <c r="BR43" i="98"/>
  <c r="BQ43" i="98"/>
  <c r="BP43" i="98"/>
  <c r="BO43" i="98"/>
  <c r="AR43" i="98"/>
  <c r="AQ43" i="98"/>
  <c r="AP43" i="98"/>
  <c r="AO43" i="98"/>
  <c r="CC42" i="98"/>
  <c r="CB42" i="98"/>
  <c r="BP42" i="98"/>
  <c r="BO42" i="98"/>
  <c r="BN42" i="98"/>
  <c r="BM42" i="98"/>
  <c r="AP42" i="98"/>
  <c r="AO42" i="98"/>
  <c r="AN42" i="98"/>
  <c r="AM42" i="98"/>
  <c r="CC41" i="98"/>
  <c r="BP41" i="98"/>
  <c r="AP41" i="98"/>
  <c r="CC40" i="98"/>
  <c r="BP40" i="98"/>
  <c r="AP40" i="98"/>
  <c r="AO32" i="98"/>
  <c r="CB31" i="98"/>
  <c r="AO31" i="98"/>
  <c r="CE30" i="98"/>
  <c r="AR30" i="98"/>
  <c r="AQ30" i="98"/>
  <c r="AP30" i="98"/>
  <c r="AO30" i="98"/>
  <c r="CC29" i="98"/>
  <c r="CB29" i="98"/>
  <c r="AP29" i="98"/>
  <c r="AO29" i="98"/>
  <c r="AN29" i="98"/>
  <c r="AM29" i="98"/>
  <c r="CC28" i="98"/>
  <c r="AP28" i="98"/>
  <c r="CC27" i="98"/>
  <c r="AP27" i="98"/>
  <c r="CB18" i="98"/>
  <c r="CB17" i="98"/>
  <c r="CB16" i="98"/>
  <c r="BZ16" i="98"/>
  <c r="CC15" i="98"/>
  <c r="CC14" i="98"/>
  <c r="CV9" i="98"/>
  <c r="CR9" i="98" s="1"/>
  <c r="BO71" i="99"/>
  <c r="AO71" i="99"/>
  <c r="CE69" i="99"/>
  <c r="BR69" i="99"/>
  <c r="BQ69" i="99"/>
  <c r="BP69" i="99"/>
  <c r="AR69" i="99"/>
  <c r="AQ69" i="99"/>
  <c r="AP69" i="99"/>
  <c r="AO69" i="99"/>
  <c r="CC68" i="99"/>
  <c r="CB68" i="99"/>
  <c r="BP68" i="99"/>
  <c r="BO68" i="99"/>
  <c r="BN68" i="99"/>
  <c r="AP68" i="99"/>
  <c r="AO68" i="99"/>
  <c r="AN68" i="99"/>
  <c r="AM68" i="99"/>
  <c r="CC66" i="99"/>
  <c r="BP66" i="99"/>
  <c r="AP66" i="99"/>
  <c r="AB58" i="99"/>
  <c r="O58" i="99"/>
  <c r="O57" i="99"/>
  <c r="AE56" i="99"/>
  <c r="AD56" i="99"/>
  <c r="AC56" i="99"/>
  <c r="AB56" i="99"/>
  <c r="Q56" i="99"/>
  <c r="P56" i="99"/>
  <c r="O56" i="99"/>
  <c r="AC55" i="99"/>
  <c r="AB55" i="99"/>
  <c r="AA55" i="99"/>
  <c r="Z55" i="99"/>
  <c r="N55" i="99"/>
  <c r="M55" i="99"/>
  <c r="P54" i="99"/>
  <c r="AC53" i="99"/>
  <c r="BO45" i="99"/>
  <c r="AO45" i="99"/>
  <c r="BO44" i="99"/>
  <c r="AO44" i="99"/>
  <c r="CE43" i="99"/>
  <c r="BQ43" i="99"/>
  <c r="BP43" i="99"/>
  <c r="BO43" i="99"/>
  <c r="AR43" i="99"/>
  <c r="AQ43" i="99"/>
  <c r="AP43" i="99"/>
  <c r="AO43" i="99"/>
  <c r="CC42" i="99"/>
  <c r="CB42" i="99"/>
  <c r="BO42" i="99"/>
  <c r="BN42" i="99"/>
  <c r="BM42" i="99"/>
  <c r="AP42" i="99"/>
  <c r="AO42" i="99"/>
  <c r="AN42" i="99"/>
  <c r="AM42" i="99"/>
  <c r="BP41" i="99"/>
  <c r="AP41" i="99"/>
  <c r="CC40" i="99"/>
  <c r="BP40" i="99"/>
  <c r="AP40" i="99"/>
  <c r="AO32" i="99"/>
  <c r="CB31" i="99"/>
  <c r="AO31" i="99"/>
  <c r="CE30" i="99"/>
  <c r="AR30" i="99"/>
  <c r="AQ30" i="99"/>
  <c r="AP30" i="99"/>
  <c r="AO30" i="99"/>
  <c r="CC29" i="99"/>
  <c r="CB29" i="99"/>
  <c r="AP29" i="99"/>
  <c r="AO29" i="99"/>
  <c r="AN29" i="99"/>
  <c r="AM29" i="99"/>
  <c r="CC28" i="99"/>
  <c r="AP28" i="99"/>
  <c r="CC27" i="99"/>
  <c r="AP27" i="99"/>
  <c r="CB18" i="99"/>
  <c r="CB17" i="99"/>
  <c r="CB16" i="99"/>
  <c r="BZ16" i="99"/>
  <c r="CC15" i="99"/>
  <c r="CC14" i="99"/>
  <c r="CV7" i="99"/>
  <c r="BO71" i="100"/>
  <c r="AO71" i="100"/>
  <c r="BO70" i="100"/>
  <c r="AO70" i="100"/>
  <c r="CE69" i="100"/>
  <c r="BR69" i="100"/>
  <c r="BQ69" i="100"/>
  <c r="BP69" i="100"/>
  <c r="BO69" i="100"/>
  <c r="AR69" i="100"/>
  <c r="AQ69" i="100"/>
  <c r="AP69" i="100"/>
  <c r="AO69" i="100"/>
  <c r="CC68" i="100"/>
  <c r="CB68" i="100"/>
  <c r="BP68" i="100"/>
  <c r="BO68" i="100"/>
  <c r="BN68" i="100"/>
  <c r="BM68" i="100"/>
  <c r="AP68" i="100"/>
  <c r="AO68" i="100"/>
  <c r="AN68" i="100"/>
  <c r="AM68" i="100"/>
  <c r="BP67" i="100"/>
  <c r="AP67" i="100"/>
  <c r="CC66" i="100"/>
  <c r="BP66" i="100"/>
  <c r="AP66" i="100"/>
  <c r="AB58" i="100"/>
  <c r="O58" i="100"/>
  <c r="AB57" i="100"/>
  <c r="O57" i="100"/>
  <c r="AE56" i="100"/>
  <c r="AD56" i="100"/>
  <c r="AC56" i="100"/>
  <c r="AB56" i="100"/>
  <c r="Q56" i="100"/>
  <c r="P56" i="100"/>
  <c r="O56" i="100"/>
  <c r="AC55" i="100"/>
  <c r="AB55" i="100"/>
  <c r="AA55" i="100"/>
  <c r="Z55" i="100"/>
  <c r="N55" i="100"/>
  <c r="M55" i="100"/>
  <c r="AC54" i="100"/>
  <c r="P54" i="100"/>
  <c r="AC53" i="100"/>
  <c r="BO45" i="100"/>
  <c r="AO45" i="100"/>
  <c r="CB44" i="100"/>
  <c r="BO44" i="100"/>
  <c r="AO44" i="100"/>
  <c r="CE43" i="100"/>
  <c r="BR43" i="100"/>
  <c r="BQ43" i="100"/>
  <c r="BP43" i="100"/>
  <c r="BO43" i="100"/>
  <c r="AR43" i="100"/>
  <c r="AQ43" i="100"/>
  <c r="AP43" i="100"/>
  <c r="AO43" i="100"/>
  <c r="CC42" i="100"/>
  <c r="CB42" i="100"/>
  <c r="BP42" i="100"/>
  <c r="BO42" i="100"/>
  <c r="BN42" i="100"/>
  <c r="BM42" i="100"/>
  <c r="AP42" i="100"/>
  <c r="AO42" i="100"/>
  <c r="AN42" i="100"/>
  <c r="AM42" i="100"/>
  <c r="CC41" i="100"/>
  <c r="BP41" i="100"/>
  <c r="AP41" i="100"/>
  <c r="CC40" i="100"/>
  <c r="BP40" i="100"/>
  <c r="AP40" i="100"/>
  <c r="AO32" i="100"/>
  <c r="CB31" i="100"/>
  <c r="AO31" i="100"/>
  <c r="CE30" i="100"/>
  <c r="AR30" i="100"/>
  <c r="AQ30" i="100"/>
  <c r="AP30" i="100"/>
  <c r="AO30" i="100"/>
  <c r="CC29" i="100"/>
  <c r="CB29" i="100"/>
  <c r="AP29" i="100"/>
  <c r="AO29" i="100"/>
  <c r="AN29" i="100"/>
  <c r="AM29" i="100"/>
  <c r="CC28" i="100"/>
  <c r="AP28" i="100"/>
  <c r="CC27" i="100"/>
  <c r="AP27" i="100"/>
  <c r="CB18" i="100"/>
  <c r="CB17" i="100"/>
  <c r="CB16" i="100"/>
  <c r="BZ16" i="100"/>
  <c r="CC15" i="100"/>
  <c r="CC14" i="100"/>
  <c r="CV9" i="100"/>
  <c r="CR9" i="100" s="1"/>
  <c r="BO71" i="94"/>
  <c r="AO71" i="94"/>
  <c r="BO70" i="94"/>
  <c r="AO70" i="94"/>
  <c r="CE69" i="94"/>
  <c r="BR69" i="94"/>
  <c r="BQ69" i="94"/>
  <c r="BP69" i="94"/>
  <c r="BO69" i="94"/>
  <c r="AR69" i="94"/>
  <c r="AQ69" i="94"/>
  <c r="AP69" i="94"/>
  <c r="AO69" i="94"/>
  <c r="CC68" i="94"/>
  <c r="CB68" i="94"/>
  <c r="BP68" i="94"/>
  <c r="BO68" i="94"/>
  <c r="BN68" i="94"/>
  <c r="BM68" i="94"/>
  <c r="AP68" i="94"/>
  <c r="AO68" i="94"/>
  <c r="AN68" i="94"/>
  <c r="AM68" i="94"/>
  <c r="BP67" i="94"/>
  <c r="AP67" i="94"/>
  <c r="CC66" i="94"/>
  <c r="BP66" i="94"/>
  <c r="AP66" i="94"/>
  <c r="AB58" i="94"/>
  <c r="O58" i="94"/>
  <c r="AB57" i="94"/>
  <c r="O57" i="94"/>
  <c r="AE56" i="94"/>
  <c r="AD56" i="94"/>
  <c r="AC56" i="94"/>
  <c r="AB56" i="94"/>
  <c r="Q56" i="94"/>
  <c r="P56" i="94"/>
  <c r="O56" i="94"/>
  <c r="AC55" i="94"/>
  <c r="AB55" i="94"/>
  <c r="AA55" i="94"/>
  <c r="Z55" i="94"/>
  <c r="N55" i="94"/>
  <c r="M55" i="94"/>
  <c r="AC54" i="94"/>
  <c r="P54" i="94"/>
  <c r="AC53" i="94"/>
  <c r="BO45" i="94"/>
  <c r="AO45" i="94"/>
  <c r="CB44" i="94"/>
  <c r="BO44" i="94"/>
  <c r="AO44" i="94"/>
  <c r="CE43" i="94"/>
  <c r="BR43" i="94"/>
  <c r="BQ43" i="94"/>
  <c r="BP43" i="94"/>
  <c r="BO43" i="94"/>
  <c r="AR43" i="94"/>
  <c r="AQ43" i="94"/>
  <c r="AP43" i="94"/>
  <c r="AO43" i="94"/>
  <c r="CC42" i="94"/>
  <c r="CB42" i="94"/>
  <c r="BP42" i="94"/>
  <c r="BO42" i="94"/>
  <c r="BN42" i="94"/>
  <c r="BM42" i="94"/>
  <c r="AP42" i="94"/>
  <c r="AO42" i="94"/>
  <c r="AN42" i="94"/>
  <c r="AM42" i="94"/>
  <c r="CC41" i="94"/>
  <c r="BP41" i="94"/>
  <c r="AP41" i="94"/>
  <c r="CC40" i="94"/>
  <c r="BP40" i="94"/>
  <c r="AP40" i="94"/>
  <c r="AO32" i="94"/>
  <c r="CB31" i="94"/>
  <c r="AO31" i="94"/>
  <c r="CE30" i="94"/>
  <c r="AR30" i="94"/>
  <c r="AQ30" i="94"/>
  <c r="AP30" i="94"/>
  <c r="AO30" i="94"/>
  <c r="CC29" i="94"/>
  <c r="CB29" i="94"/>
  <c r="AP29" i="94"/>
  <c r="AO29" i="94"/>
  <c r="AN29" i="94"/>
  <c r="AM29" i="94"/>
  <c r="CC28" i="94"/>
  <c r="AP28" i="94"/>
  <c r="CC27" i="94"/>
  <c r="AP27" i="94"/>
  <c r="CB18" i="94"/>
  <c r="CB17" i="94"/>
  <c r="CB16" i="94"/>
  <c r="BZ16" i="94"/>
  <c r="CC15" i="94"/>
  <c r="CC14" i="94"/>
  <c r="CV7" i="94"/>
  <c r="BO71" i="105"/>
  <c r="AO71" i="105"/>
  <c r="AO70" i="105"/>
  <c r="CE69" i="105"/>
  <c r="BR69" i="105"/>
  <c r="BQ69" i="105"/>
  <c r="BP69" i="105"/>
  <c r="BO69" i="105"/>
  <c r="AR69" i="105"/>
  <c r="AQ69" i="105"/>
  <c r="AP69" i="105"/>
  <c r="CC68" i="105"/>
  <c r="CB68" i="105"/>
  <c r="BP68" i="105"/>
  <c r="BO68" i="105"/>
  <c r="BN68" i="105"/>
  <c r="BM68" i="105"/>
  <c r="AP68" i="105"/>
  <c r="AN68" i="105"/>
  <c r="AP67" i="105"/>
  <c r="CC66" i="105"/>
  <c r="BP66" i="105"/>
  <c r="AB58" i="105"/>
  <c r="O58" i="105"/>
  <c r="O57" i="105"/>
  <c r="AE56" i="105"/>
  <c r="AD56" i="105"/>
  <c r="AC56" i="105"/>
  <c r="AB56" i="105"/>
  <c r="Q56" i="105"/>
  <c r="P56" i="105"/>
  <c r="O56" i="105"/>
  <c r="AC55" i="105"/>
  <c r="AB55" i="105"/>
  <c r="AA55" i="105"/>
  <c r="Z55" i="105"/>
  <c r="N55" i="105"/>
  <c r="M55" i="105"/>
  <c r="P54" i="105"/>
  <c r="AC53" i="105"/>
  <c r="BO45" i="105"/>
  <c r="AO45" i="105"/>
  <c r="AO44" i="105"/>
  <c r="CE43" i="105"/>
  <c r="BR43" i="105"/>
  <c r="BQ43" i="105"/>
  <c r="BP43" i="105"/>
  <c r="BO43" i="105"/>
  <c r="AQ43" i="105"/>
  <c r="AP43" i="105"/>
  <c r="AO43" i="105"/>
  <c r="CC42" i="105"/>
  <c r="CB42" i="105"/>
  <c r="BO42" i="105"/>
  <c r="BN42" i="105"/>
  <c r="BM42" i="105"/>
  <c r="AO42" i="105"/>
  <c r="AN42" i="105"/>
  <c r="AM42" i="105"/>
  <c r="AP41" i="105"/>
  <c r="CC40" i="105"/>
  <c r="BP40" i="105"/>
  <c r="AP40" i="105"/>
  <c r="AO32" i="105"/>
  <c r="CB31" i="105"/>
  <c r="AO31" i="105"/>
  <c r="CE30" i="105"/>
  <c r="AR30" i="105"/>
  <c r="AQ30" i="105"/>
  <c r="AP30" i="105"/>
  <c r="AO30" i="105"/>
  <c r="CC29" i="105"/>
  <c r="CB29" i="105"/>
  <c r="AP29" i="105"/>
  <c r="AO29" i="105"/>
  <c r="AN29" i="105"/>
  <c r="AM29" i="105"/>
  <c r="CC28" i="105"/>
  <c r="AP28" i="105"/>
  <c r="CC27" i="105"/>
  <c r="AP27" i="105"/>
  <c r="CB18" i="105"/>
  <c r="CB17" i="105"/>
  <c r="CB16" i="105"/>
  <c r="BZ16" i="105"/>
  <c r="CC15" i="105"/>
  <c r="CC14" i="105"/>
  <c r="CV9" i="105"/>
  <c r="CR9" i="105" s="1"/>
  <c r="CR6" i="145"/>
  <c r="CV9" i="131"/>
  <c r="CR9" i="131" s="1"/>
  <c r="CV9" i="119"/>
  <c r="CR9" i="119" s="1"/>
  <c r="CV9" i="93"/>
  <c r="CR9" i="93" s="1"/>
  <c r="AB60" i="88" l="1"/>
  <c r="BK68" i="137"/>
  <c r="BK42" i="124"/>
  <c r="BK68" i="126"/>
  <c r="AP64" i="147"/>
  <c r="AK43" i="135"/>
  <c r="K56" i="150"/>
  <c r="BK68" i="150"/>
  <c r="BK68" i="148"/>
  <c r="AK42" i="108"/>
  <c r="AK42" i="151"/>
  <c r="AO34" i="135"/>
  <c r="K56" i="147"/>
  <c r="AO38" i="100"/>
  <c r="BP47" i="82"/>
  <c r="AB60" i="121"/>
  <c r="AB60" i="98"/>
  <c r="AB60" i="83"/>
  <c r="CG29" i="118"/>
  <c r="AB60" i="117"/>
  <c r="AC60" i="112"/>
  <c r="AO64" i="112"/>
  <c r="AB60" i="111"/>
  <c r="BP73" i="107"/>
  <c r="BO38" i="133"/>
  <c r="AK68" i="108"/>
  <c r="AO25" i="92"/>
  <c r="AK43" i="155"/>
  <c r="AB51" i="96"/>
  <c r="CG29" i="86"/>
  <c r="AK43" i="96"/>
  <c r="BO64" i="96"/>
  <c r="CG29" i="125"/>
  <c r="BP64" i="124"/>
  <c r="BK42" i="98"/>
  <c r="AP25" i="132"/>
  <c r="BO38" i="92"/>
  <c r="AC51" i="153"/>
  <c r="AP38" i="95"/>
  <c r="BO38" i="139"/>
  <c r="CG42" i="80"/>
  <c r="AO38" i="90"/>
  <c r="AO34" i="89"/>
  <c r="AP34" i="128"/>
  <c r="AK68" i="128"/>
  <c r="AO38" i="132"/>
  <c r="AT29" i="111"/>
  <c r="CG42" i="150"/>
  <c r="AO25" i="101"/>
  <c r="AT29" i="127"/>
  <c r="AO34" i="147"/>
  <c r="X55" i="144"/>
  <c r="AB51" i="127"/>
  <c r="AP25" i="99"/>
  <c r="AK42" i="121"/>
  <c r="AO73" i="80"/>
  <c r="AP73" i="89"/>
  <c r="BT43" i="88"/>
  <c r="X55" i="82"/>
  <c r="AO34" i="134"/>
  <c r="AP64" i="96"/>
  <c r="AP38" i="83"/>
  <c r="AT30" i="82"/>
  <c r="AT30" i="128"/>
  <c r="AK43" i="144"/>
  <c r="BO38" i="147"/>
  <c r="AO73" i="98"/>
  <c r="AK43" i="101"/>
  <c r="AG55" i="112"/>
  <c r="X56" i="124"/>
  <c r="AK43" i="142"/>
  <c r="X56" i="148"/>
  <c r="BK69" i="98"/>
  <c r="AO73" i="127"/>
  <c r="AT29" i="117"/>
  <c r="CG29" i="112"/>
  <c r="AT43" i="154"/>
  <c r="BK42" i="140"/>
  <c r="BK69" i="137"/>
  <c r="AO38" i="153"/>
  <c r="AP64" i="80"/>
  <c r="AK30" i="130"/>
  <c r="AK30" i="120"/>
  <c r="AP64" i="125"/>
  <c r="BK68" i="142"/>
  <c r="BO38" i="81"/>
  <c r="AC51" i="147"/>
  <c r="CG30" i="135"/>
  <c r="BO73" i="98"/>
  <c r="CG29" i="90"/>
  <c r="BK68" i="120"/>
  <c r="BT42" i="98"/>
  <c r="AO64" i="97"/>
  <c r="AK68" i="80"/>
  <c r="BP73" i="92"/>
  <c r="BP73" i="83"/>
  <c r="CG29" i="130"/>
  <c r="AK42" i="109"/>
  <c r="BP73" i="122"/>
  <c r="AO47" i="138"/>
  <c r="K55" i="138"/>
  <c r="AO47" i="136"/>
  <c r="AO64" i="136"/>
  <c r="AP73" i="80"/>
  <c r="AB51" i="92"/>
  <c r="AG55" i="118"/>
  <c r="AO34" i="117"/>
  <c r="AT42" i="112"/>
  <c r="BP73" i="108"/>
  <c r="BT42" i="126"/>
  <c r="AP73" i="125"/>
  <c r="BO64" i="124"/>
  <c r="AT42" i="154"/>
  <c r="BO38" i="100"/>
  <c r="AT69" i="106"/>
  <c r="BO64" i="91"/>
  <c r="AO38" i="87"/>
  <c r="K55" i="87"/>
  <c r="AO47" i="154"/>
  <c r="BT43" i="100"/>
  <c r="CG29" i="144"/>
  <c r="BO47" i="139"/>
  <c r="AB51" i="147"/>
  <c r="AG55" i="90"/>
  <c r="AK30" i="113"/>
  <c r="AC60" i="142"/>
  <c r="AB60" i="141"/>
  <c r="BO73" i="141"/>
  <c r="BO38" i="135"/>
  <c r="AO64" i="152"/>
  <c r="AO64" i="150"/>
  <c r="AK30" i="86"/>
  <c r="AC51" i="110"/>
  <c r="BK68" i="113"/>
  <c r="BP73" i="118"/>
  <c r="BT68" i="110"/>
  <c r="BK68" i="100"/>
  <c r="AT69" i="90"/>
  <c r="BK68" i="86"/>
  <c r="AO34" i="144"/>
  <c r="BO38" i="142"/>
  <c r="AP73" i="134"/>
  <c r="AB51" i="133"/>
  <c r="BO64" i="133"/>
  <c r="AO25" i="152"/>
  <c r="BO38" i="152"/>
  <c r="AO25" i="148"/>
  <c r="BO38" i="148"/>
  <c r="BP73" i="148"/>
  <c r="CG42" i="94"/>
  <c r="AK42" i="98"/>
  <c r="X55" i="128"/>
  <c r="BT42" i="112"/>
  <c r="AO25" i="140"/>
  <c r="AC60" i="134"/>
  <c r="AB60" i="133"/>
  <c r="AB51" i="148"/>
  <c r="BP73" i="105"/>
  <c r="X55" i="100"/>
  <c r="BO38" i="97"/>
  <c r="AK42" i="87"/>
  <c r="AG55" i="82"/>
  <c r="AP73" i="82"/>
  <c r="AP73" i="116"/>
  <c r="BO47" i="115"/>
  <c r="AO38" i="109"/>
  <c r="BO73" i="108"/>
  <c r="AP73" i="121"/>
  <c r="BO64" i="88"/>
  <c r="AP34" i="141"/>
  <c r="AO38" i="105"/>
  <c r="AC51" i="105"/>
  <c r="AC51" i="100"/>
  <c r="AP73" i="100"/>
  <c r="BT43" i="96"/>
  <c r="BO38" i="102"/>
  <c r="AK69" i="110"/>
  <c r="AK69" i="108"/>
  <c r="CG30" i="107"/>
  <c r="X55" i="126"/>
  <c r="BT43" i="138"/>
  <c r="AC51" i="137"/>
  <c r="AB51" i="141"/>
  <c r="AK68" i="148"/>
  <c r="AK69" i="90"/>
  <c r="AK29" i="100"/>
  <c r="AG55" i="80"/>
  <c r="BP64" i="91"/>
  <c r="AT30" i="87"/>
  <c r="AK43" i="86"/>
  <c r="AO38" i="83"/>
  <c r="AT30" i="107"/>
  <c r="K56" i="123"/>
  <c r="AP73" i="140"/>
  <c r="AO73" i="135"/>
  <c r="AP25" i="152"/>
  <c r="BK69" i="90"/>
  <c r="BP38" i="87"/>
  <c r="AP25" i="91"/>
  <c r="AT29" i="128"/>
  <c r="AG55" i="128"/>
  <c r="K56" i="116"/>
  <c r="K56" i="109"/>
  <c r="BO47" i="124"/>
  <c r="BO47" i="135"/>
  <c r="AK30" i="89"/>
  <c r="AO25" i="88"/>
  <c r="AO73" i="88"/>
  <c r="AK30" i="116"/>
  <c r="BO73" i="112"/>
  <c r="AP38" i="123"/>
  <c r="BO73" i="154"/>
  <c r="AO25" i="95"/>
  <c r="AK30" i="92"/>
  <c r="AO38" i="111"/>
  <c r="BO64" i="138"/>
  <c r="X55" i="94"/>
  <c r="BT42" i="100"/>
  <c r="BK68" i="96"/>
  <c r="BK68" i="102"/>
  <c r="AP38" i="88"/>
  <c r="X55" i="84"/>
  <c r="BK43" i="112"/>
  <c r="AT42" i="142"/>
  <c r="AT30" i="94"/>
  <c r="BP64" i="94"/>
  <c r="AT29" i="99"/>
  <c r="AK68" i="92"/>
  <c r="AO25" i="91"/>
  <c r="AC60" i="89"/>
  <c r="AT30" i="84"/>
  <c r="AK68" i="106"/>
  <c r="AO64" i="116"/>
  <c r="AB60" i="115"/>
  <c r="AC60" i="109"/>
  <c r="AC51" i="107"/>
  <c r="AK42" i="124"/>
  <c r="CG42" i="122"/>
  <c r="BP73" i="155"/>
  <c r="CG29" i="143"/>
  <c r="AO25" i="138"/>
  <c r="BO38" i="138"/>
  <c r="AO25" i="136"/>
  <c r="BO38" i="136"/>
  <c r="AK29" i="134"/>
  <c r="AP34" i="105"/>
  <c r="BP38" i="94"/>
  <c r="BP73" i="94"/>
  <c r="AK30" i="96"/>
  <c r="BO47" i="91"/>
  <c r="AO25" i="84"/>
  <c r="AP25" i="83"/>
  <c r="AK42" i="83"/>
  <c r="AB60" i="130"/>
  <c r="BO73" i="130"/>
  <c r="CG29" i="107"/>
  <c r="BP73" i="123"/>
  <c r="BK68" i="80"/>
  <c r="AO34" i="83"/>
  <c r="X55" i="130"/>
  <c r="AB51" i="117"/>
  <c r="AK43" i="116"/>
  <c r="AK29" i="110"/>
  <c r="BP64" i="110"/>
  <c r="AB51" i="134"/>
  <c r="AO25" i="149"/>
  <c r="AK69" i="102"/>
  <c r="BK43" i="96"/>
  <c r="BO38" i="95"/>
  <c r="BO73" i="101"/>
  <c r="AM29" i="27"/>
  <c r="CB31" i="27"/>
  <c r="BM42" i="27"/>
  <c r="AT42" i="80"/>
  <c r="AT30" i="91"/>
  <c r="AT43" i="90"/>
  <c r="AC51" i="84"/>
  <c r="CG29" i="114"/>
  <c r="AO25" i="108"/>
  <c r="BK69" i="154"/>
  <c r="AP64" i="142"/>
  <c r="AC60" i="133"/>
  <c r="AT30" i="146"/>
  <c r="AT42" i="146"/>
  <c r="AK69" i="148"/>
  <c r="BO73" i="148"/>
  <c r="AK69" i="100"/>
  <c r="BT69" i="98"/>
  <c r="AT42" i="96"/>
  <c r="CG29" i="92"/>
  <c r="CG30" i="90"/>
  <c r="AO73" i="118"/>
  <c r="AT30" i="110"/>
  <c r="AT42" i="110"/>
  <c r="AP47" i="132"/>
  <c r="CG30" i="143"/>
  <c r="AK69" i="136"/>
  <c r="K56" i="134"/>
  <c r="AG55" i="148"/>
  <c r="BK69" i="102"/>
  <c r="CG30" i="80"/>
  <c r="AG56" i="86"/>
  <c r="X56" i="106"/>
  <c r="BO38" i="128"/>
  <c r="BP38" i="128"/>
  <c r="AC51" i="120"/>
  <c r="AK43" i="134"/>
  <c r="AB51" i="99"/>
  <c r="BO38" i="91"/>
  <c r="BO64" i="84"/>
  <c r="AB51" i="128"/>
  <c r="AK30" i="112"/>
  <c r="AO38" i="155"/>
  <c r="BO47" i="144"/>
  <c r="AO73" i="152"/>
  <c r="AK29" i="150"/>
  <c r="X55" i="150"/>
  <c r="AT43" i="104"/>
  <c r="X55" i="110"/>
  <c r="AP34" i="90"/>
  <c r="BK43" i="125"/>
  <c r="AP64" i="124"/>
  <c r="AT43" i="123"/>
  <c r="AT29" i="121"/>
  <c r="BK42" i="146"/>
  <c r="AK69" i="118"/>
  <c r="BO73" i="99"/>
  <c r="AP34" i="88"/>
  <c r="AT43" i="114"/>
  <c r="AK30" i="156"/>
  <c r="BP38" i="153"/>
  <c r="BP73" i="143"/>
  <c r="AT68" i="128"/>
  <c r="AC51" i="127"/>
  <c r="AT68" i="113"/>
  <c r="BT42" i="142"/>
  <c r="AK29" i="151"/>
  <c r="BT43" i="150"/>
  <c r="BP73" i="97"/>
  <c r="AC60" i="95"/>
  <c r="BT43" i="102"/>
  <c r="K55" i="80"/>
  <c r="AO64" i="80"/>
  <c r="AT42" i="92"/>
  <c r="AO25" i="129"/>
  <c r="K56" i="128"/>
  <c r="AC60" i="117"/>
  <c r="AT42" i="116"/>
  <c r="BT43" i="116"/>
  <c r="AO25" i="114"/>
  <c r="BO38" i="114"/>
  <c r="BP73" i="114"/>
  <c r="BO47" i="109"/>
  <c r="AT29" i="126"/>
  <c r="AP73" i="126"/>
  <c r="AO34" i="125"/>
  <c r="AB60" i="132"/>
  <c r="CG42" i="142"/>
  <c r="CG29" i="141"/>
  <c r="AK30" i="136"/>
  <c r="BP64" i="136"/>
  <c r="AC60" i="146"/>
  <c r="BO73" i="152"/>
  <c r="AO38" i="151"/>
  <c r="AP73" i="151"/>
  <c r="AK42" i="105"/>
  <c r="AK29" i="94"/>
  <c r="AC51" i="94"/>
  <c r="K55" i="98"/>
  <c r="AB60" i="89"/>
  <c r="AK68" i="86"/>
  <c r="AO25" i="127"/>
  <c r="BO38" i="127"/>
  <c r="AO34" i="114"/>
  <c r="BO47" i="114"/>
  <c r="BP47" i="112"/>
  <c r="AO47" i="126"/>
  <c r="AO64" i="126"/>
  <c r="AT29" i="132"/>
  <c r="BO73" i="155"/>
  <c r="AO34" i="153"/>
  <c r="BO38" i="153"/>
  <c r="BK69" i="142"/>
  <c r="BT42" i="150"/>
  <c r="X55" i="102"/>
  <c r="BK68" i="94"/>
  <c r="AO47" i="99"/>
  <c r="AO34" i="95"/>
  <c r="AP25" i="101"/>
  <c r="AC54" i="27"/>
  <c r="AD56" i="27"/>
  <c r="BO73" i="103"/>
  <c r="AP47" i="102"/>
  <c r="CG29" i="88"/>
  <c r="AT30" i="88"/>
  <c r="AP64" i="88"/>
  <c r="AO34" i="82"/>
  <c r="BP73" i="82"/>
  <c r="AC60" i="106"/>
  <c r="AT30" i="117"/>
  <c r="AT68" i="116"/>
  <c r="K55" i="115"/>
  <c r="AO25" i="112"/>
  <c r="BP73" i="112"/>
  <c r="BK69" i="111"/>
  <c r="AP64" i="110"/>
  <c r="AK29" i="107"/>
  <c r="BT42" i="124"/>
  <c r="AO34" i="122"/>
  <c r="AO73" i="141"/>
  <c r="AB60" i="138"/>
  <c r="BP73" i="138"/>
  <c r="X55" i="136"/>
  <c r="AO73" i="136"/>
  <c r="AO25" i="133"/>
  <c r="BP47" i="133"/>
  <c r="AB60" i="151"/>
  <c r="AP73" i="147"/>
  <c r="BO64" i="120"/>
  <c r="BO47" i="98"/>
  <c r="AK29" i="97"/>
  <c r="AP47" i="97"/>
  <c r="AK29" i="96"/>
  <c r="AP34" i="101"/>
  <c r="AP42" i="27"/>
  <c r="M55" i="27"/>
  <c r="AG55" i="102"/>
  <c r="BP73" i="90"/>
  <c r="AK42" i="89"/>
  <c r="BT69" i="86"/>
  <c r="CG43" i="84"/>
  <c r="K55" i="83"/>
  <c r="X55" i="106"/>
  <c r="BK43" i="128"/>
  <c r="AK42" i="116"/>
  <c r="AC51" i="115"/>
  <c r="AO73" i="115"/>
  <c r="AC51" i="113"/>
  <c r="BO47" i="112"/>
  <c r="BO64" i="112"/>
  <c r="AO34" i="107"/>
  <c r="CG29" i="123"/>
  <c r="K55" i="123"/>
  <c r="BO73" i="122"/>
  <c r="AO25" i="154"/>
  <c r="AK42" i="153"/>
  <c r="AK68" i="142"/>
  <c r="AK42" i="140"/>
  <c r="BT68" i="140"/>
  <c r="BP38" i="138"/>
  <c r="AK43" i="138"/>
  <c r="CG29" i="137"/>
  <c r="BP47" i="136"/>
  <c r="BK69" i="136"/>
  <c r="AK68" i="134"/>
  <c r="AK42" i="146"/>
  <c r="X55" i="152"/>
  <c r="AP25" i="86"/>
  <c r="AP34" i="126"/>
  <c r="BT43" i="154"/>
  <c r="X55" i="142"/>
  <c r="AO25" i="105"/>
  <c r="AK30" i="94"/>
  <c r="AT43" i="97"/>
  <c r="AK42" i="95"/>
  <c r="AO29" i="27"/>
  <c r="AT42" i="104"/>
  <c r="O58" i="27"/>
  <c r="K55" i="102"/>
  <c r="AK42" i="92"/>
  <c r="AP38" i="85"/>
  <c r="CG29" i="81"/>
  <c r="AG56" i="106"/>
  <c r="AB51" i="130"/>
  <c r="AK43" i="114"/>
  <c r="BO64" i="110"/>
  <c r="AO25" i="125"/>
  <c r="BT68" i="122"/>
  <c r="AO47" i="121"/>
  <c r="K55" i="121"/>
  <c r="AT30" i="155"/>
  <c r="BP38" i="155"/>
  <c r="CG30" i="137"/>
  <c r="AT69" i="137"/>
  <c r="X55" i="134"/>
  <c r="BO38" i="150"/>
  <c r="AO34" i="149"/>
  <c r="AO64" i="148"/>
  <c r="AP38" i="105"/>
  <c r="K56" i="105"/>
  <c r="AP47" i="94"/>
  <c r="AO25" i="99"/>
  <c r="AT42" i="99"/>
  <c r="K56" i="102"/>
  <c r="AK43" i="87"/>
  <c r="K56" i="87"/>
  <c r="BK68" i="84"/>
  <c r="AK43" i="82"/>
  <c r="K56" i="82"/>
  <c r="AK29" i="81"/>
  <c r="K55" i="116"/>
  <c r="K56" i="112"/>
  <c r="BP38" i="110"/>
  <c r="AP47" i="124"/>
  <c r="AK43" i="122"/>
  <c r="AO73" i="122"/>
  <c r="AG56" i="132"/>
  <c r="AK69" i="138"/>
  <c r="BK69" i="138"/>
  <c r="AB51" i="135"/>
  <c r="AO47" i="146"/>
  <c r="K56" i="152"/>
  <c r="BP64" i="152"/>
  <c r="AK29" i="148"/>
  <c r="BK69" i="100"/>
  <c r="AT43" i="99"/>
  <c r="AK43" i="98"/>
  <c r="BP38" i="101"/>
  <c r="K56" i="101"/>
  <c r="K56" i="80"/>
  <c r="AO73" i="92"/>
  <c r="AT30" i="81"/>
  <c r="AO73" i="81"/>
  <c r="AO38" i="127"/>
  <c r="AK42" i="117"/>
  <c r="AK29" i="116"/>
  <c r="BK43" i="116"/>
  <c r="AK43" i="112"/>
  <c r="AT30" i="111"/>
  <c r="AB51" i="108"/>
  <c r="AP47" i="120"/>
  <c r="K55" i="124"/>
  <c r="AT42" i="132"/>
  <c r="K55" i="153"/>
  <c r="AT68" i="142"/>
  <c r="AG55" i="138"/>
  <c r="AT30" i="137"/>
  <c r="AT68" i="136"/>
  <c r="CG29" i="135"/>
  <c r="AC51" i="135"/>
  <c r="AK29" i="146"/>
  <c r="K56" i="149"/>
  <c r="BP64" i="148"/>
  <c r="AT43" i="147"/>
  <c r="AO32" i="27"/>
  <c r="BP73" i="117"/>
  <c r="AO38" i="142"/>
  <c r="AO34" i="100"/>
  <c r="CB68" i="27"/>
  <c r="AK43" i="80"/>
  <c r="AK68" i="90"/>
  <c r="AK68" i="82"/>
  <c r="AO34" i="118"/>
  <c r="AK30" i="117"/>
  <c r="AK43" i="117"/>
  <c r="AP47" i="114"/>
  <c r="CG30" i="111"/>
  <c r="CG30" i="109"/>
  <c r="K56" i="125"/>
  <c r="X56" i="122"/>
  <c r="CG29" i="138"/>
  <c r="AK42" i="136"/>
  <c r="CG43" i="136"/>
  <c r="AP73" i="135"/>
  <c r="BO64" i="134"/>
  <c r="AO64" i="146"/>
  <c r="AO73" i="149"/>
  <c r="AK69" i="92"/>
  <c r="AK30" i="105"/>
  <c r="AO64" i="94"/>
  <c r="AP73" i="94"/>
  <c r="BP73" i="100"/>
  <c r="K56" i="96"/>
  <c r="AO30" i="27"/>
  <c r="CC66" i="27"/>
  <c r="AO71" i="27"/>
  <c r="AT43" i="102"/>
  <c r="AT29" i="90"/>
  <c r="BK69" i="84"/>
  <c r="AB51" i="81"/>
  <c r="BO73" i="106"/>
  <c r="AK30" i="128"/>
  <c r="AP34" i="117"/>
  <c r="AC51" i="114"/>
  <c r="BO47" i="111"/>
  <c r="AT43" i="120"/>
  <c r="AT30" i="124"/>
  <c r="AO38" i="122"/>
  <c r="AP64" i="122"/>
  <c r="AT42" i="121"/>
  <c r="BK43" i="154"/>
  <c r="K55" i="143"/>
  <c r="AO38" i="138"/>
  <c r="BK42" i="136"/>
  <c r="AB60" i="134"/>
  <c r="K56" i="146"/>
  <c r="AP34" i="149"/>
  <c r="BO47" i="148"/>
  <c r="AT69" i="94"/>
  <c r="AT43" i="100"/>
  <c r="BO73" i="100"/>
  <c r="AK30" i="99"/>
  <c r="BT69" i="96"/>
  <c r="AC51" i="95"/>
  <c r="Q56" i="27"/>
  <c r="AO25" i="103"/>
  <c r="AO38" i="80"/>
  <c r="AP34" i="85"/>
  <c r="BP47" i="114"/>
  <c r="CG42" i="108"/>
  <c r="AC51" i="154"/>
  <c r="AT68" i="139"/>
  <c r="BP47" i="138"/>
  <c r="BO47" i="146"/>
  <c r="AT30" i="151"/>
  <c r="AP47" i="99"/>
  <c r="BK42" i="95"/>
  <c r="X56" i="104"/>
  <c r="BK68" i="104"/>
  <c r="BK68" i="85"/>
  <c r="CG30" i="127"/>
  <c r="BP64" i="109"/>
  <c r="AK30" i="108"/>
  <c r="CG29" i="120"/>
  <c r="AG56" i="124"/>
  <c r="AK43" i="123"/>
  <c r="BO73" i="140"/>
  <c r="AO38" i="139"/>
  <c r="AP38" i="139"/>
  <c r="BK68" i="136"/>
  <c r="AB60" i="146"/>
  <c r="AP34" i="152"/>
  <c r="AP47" i="152"/>
  <c r="BP73" i="151"/>
  <c r="AP64" i="150"/>
  <c r="AO64" i="149"/>
  <c r="AK43" i="89"/>
  <c r="AO25" i="139"/>
  <c r="AP64" i="100"/>
  <c r="AK29" i="98"/>
  <c r="CG30" i="95"/>
  <c r="AR30" i="27"/>
  <c r="AP64" i="104"/>
  <c r="BK68" i="88"/>
  <c r="AK69" i="128"/>
  <c r="BO38" i="109"/>
  <c r="CG42" i="126"/>
  <c r="BP38" i="122"/>
  <c r="AT29" i="154"/>
  <c r="BT42" i="140"/>
  <c r="AO34" i="138"/>
  <c r="BO47" i="138"/>
  <c r="AT30" i="136"/>
  <c r="BT42" i="146"/>
  <c r="AO38" i="152"/>
  <c r="AB51" i="151"/>
  <c r="AG55" i="94"/>
  <c r="BO64" i="94"/>
  <c r="K55" i="97"/>
  <c r="K55" i="96"/>
  <c r="AO64" i="96"/>
  <c r="AP73" i="95"/>
  <c r="AB60" i="101"/>
  <c r="CC15" i="27"/>
  <c r="BP40" i="27"/>
  <c r="BO69" i="27"/>
  <c r="AB51" i="102"/>
  <c r="AK42" i="80"/>
  <c r="BO47" i="83"/>
  <c r="AG55" i="150"/>
  <c r="AC51" i="150"/>
  <c r="BO64" i="105"/>
  <c r="AP34" i="100"/>
  <c r="AP47" i="100"/>
  <c r="K56" i="100"/>
  <c r="BT68" i="100"/>
  <c r="AK43" i="99"/>
  <c r="BT43" i="98"/>
  <c r="AO73" i="96"/>
  <c r="BP73" i="101"/>
  <c r="CB29" i="27"/>
  <c r="AK30" i="102"/>
  <c r="BK42" i="102"/>
  <c r="BO73" i="102"/>
  <c r="AK30" i="80"/>
  <c r="AK30" i="90"/>
  <c r="AK42" i="112"/>
  <c r="AO25" i="123"/>
  <c r="CG30" i="123"/>
  <c r="CG29" i="94"/>
  <c r="BO47" i="100"/>
  <c r="K56" i="99"/>
  <c r="AO73" i="97"/>
  <c r="AP64" i="97"/>
  <c r="BK69" i="96"/>
  <c r="AB51" i="95"/>
  <c r="CB16" i="27"/>
  <c r="AT68" i="102"/>
  <c r="CB18" i="28"/>
  <c r="K56" i="117"/>
  <c r="BP38" i="107"/>
  <c r="AO69" i="31"/>
  <c r="AO25" i="141"/>
  <c r="AK29" i="141"/>
  <c r="BP64" i="105"/>
  <c r="AT29" i="98"/>
  <c r="CG42" i="98"/>
  <c r="CG30" i="97"/>
  <c r="AT43" i="95"/>
  <c r="BR69" i="27"/>
  <c r="AT29" i="102"/>
  <c r="AO73" i="105"/>
  <c r="BT69" i="94"/>
  <c r="CG29" i="98"/>
  <c r="AO25" i="97"/>
  <c r="AT43" i="96"/>
  <c r="AB60" i="96"/>
  <c r="BP64" i="96"/>
  <c r="AO47" i="80"/>
  <c r="AK42" i="91"/>
  <c r="BK43" i="124"/>
  <c r="BP38" i="124"/>
  <c r="AP25" i="151"/>
  <c r="CG29" i="100"/>
  <c r="AO38" i="98"/>
  <c r="AG55" i="98"/>
  <c r="BK68" i="98"/>
  <c r="AT42" i="97"/>
  <c r="AK42" i="96"/>
  <c r="AP64" i="95"/>
  <c r="AO38" i="101"/>
  <c r="AO70" i="27"/>
  <c r="BP38" i="102"/>
  <c r="AK29" i="80"/>
  <c r="BO73" i="89"/>
  <c r="AP47" i="88"/>
  <c r="BK68" i="130"/>
  <c r="AK43" i="125"/>
  <c r="AO64" i="122"/>
  <c r="AK68" i="122"/>
  <c r="AC51" i="138"/>
  <c r="AC60" i="105"/>
  <c r="AP73" i="105"/>
  <c r="BO73" i="94"/>
  <c r="AC60" i="99"/>
  <c r="AC60" i="98"/>
  <c r="CG29" i="101"/>
  <c r="AP25" i="106"/>
  <c r="AO73" i="120"/>
  <c r="AB60" i="126"/>
  <c r="BO38" i="99"/>
  <c r="AT69" i="98"/>
  <c r="AP34" i="96"/>
  <c r="CG42" i="96"/>
  <c r="BT43" i="86"/>
  <c r="AK42" i="81"/>
  <c r="K56" i="81"/>
  <c r="AT29" i="115"/>
  <c r="AP25" i="115"/>
  <c r="AO38" i="115"/>
  <c r="BK69" i="122"/>
  <c r="BP64" i="122"/>
  <c r="AP25" i="139"/>
  <c r="K56" i="94"/>
  <c r="AK42" i="97"/>
  <c r="AO47" i="95"/>
  <c r="AO69" i="27"/>
  <c r="BO71" i="27"/>
  <c r="AO34" i="102"/>
  <c r="AO73" i="102"/>
  <c r="AP73" i="102"/>
  <c r="AO47" i="128"/>
  <c r="K55" i="128"/>
  <c r="AC51" i="128"/>
  <c r="BO38" i="120"/>
  <c r="AT69" i="142"/>
  <c r="X55" i="96"/>
  <c r="AG56" i="94"/>
  <c r="AB51" i="100"/>
  <c r="BO38" i="98"/>
  <c r="AT30" i="96"/>
  <c r="AO47" i="96"/>
  <c r="AC51" i="96"/>
  <c r="BO38" i="101"/>
  <c r="AP25" i="108"/>
  <c r="AT29" i="108"/>
  <c r="AP73" i="107"/>
  <c r="AO34" i="120"/>
  <c r="AO38" i="123"/>
  <c r="K55" i="133"/>
  <c r="AP73" i="91"/>
  <c r="AO25" i="87"/>
  <c r="AT29" i="86"/>
  <c r="AT29" i="85"/>
  <c r="AB60" i="81"/>
  <c r="AT68" i="106"/>
  <c r="AO64" i="128"/>
  <c r="AP73" i="128"/>
  <c r="AO34" i="127"/>
  <c r="AP73" i="127"/>
  <c r="AB51" i="113"/>
  <c r="AP34" i="112"/>
  <c r="AK69" i="112"/>
  <c r="AO25" i="111"/>
  <c r="BP38" i="111"/>
  <c r="AT69" i="110"/>
  <c r="AP34" i="107"/>
  <c r="BT43" i="120"/>
  <c r="AT43" i="126"/>
  <c r="BT69" i="126"/>
  <c r="AP47" i="125"/>
  <c r="AO38" i="124"/>
  <c r="AC60" i="124"/>
  <c r="AO64" i="123"/>
  <c r="AT43" i="132"/>
  <c r="AC53" i="31"/>
  <c r="AK30" i="142"/>
  <c r="AT30" i="138"/>
  <c r="BT43" i="136"/>
  <c r="AP34" i="135"/>
  <c r="BP73" i="146"/>
  <c r="AT43" i="150"/>
  <c r="AP47" i="149"/>
  <c r="AC60" i="148"/>
  <c r="AP73" i="148"/>
  <c r="AO47" i="92"/>
  <c r="AC60" i="92"/>
  <c r="AT42" i="90"/>
  <c r="BT43" i="90"/>
  <c r="K56" i="89"/>
  <c r="BK43" i="88"/>
  <c r="AT68" i="87"/>
  <c r="BP38" i="84"/>
  <c r="AP34" i="82"/>
  <c r="AK69" i="82"/>
  <c r="AO47" i="106"/>
  <c r="AG55" i="106"/>
  <c r="AK69" i="106"/>
  <c r="AT69" i="128"/>
  <c r="BP38" i="127"/>
  <c r="BO47" i="118"/>
  <c r="AK43" i="113"/>
  <c r="AO38" i="112"/>
  <c r="AB51" i="110"/>
  <c r="AK42" i="126"/>
  <c r="AO38" i="125"/>
  <c r="AO25" i="124"/>
  <c r="AP73" i="124"/>
  <c r="AP25" i="144"/>
  <c r="AO38" i="144"/>
  <c r="AP38" i="144"/>
  <c r="BO38" i="143"/>
  <c r="AO73" i="143"/>
  <c r="BP73" i="141"/>
  <c r="K55" i="139"/>
  <c r="AK43" i="136"/>
  <c r="BT68" i="136"/>
  <c r="AT30" i="135"/>
  <c r="AO25" i="134"/>
  <c r="BT43" i="146"/>
  <c r="AO47" i="149"/>
  <c r="BP47" i="148"/>
  <c r="AT42" i="147"/>
  <c r="AC51" i="80"/>
  <c r="AO38" i="92"/>
  <c r="AO34" i="91"/>
  <c r="AG56" i="90"/>
  <c r="AO73" i="128"/>
  <c r="K56" i="127"/>
  <c r="AP34" i="116"/>
  <c r="AK68" i="116"/>
  <c r="AK69" i="116"/>
  <c r="AO25" i="115"/>
  <c r="AO34" i="111"/>
  <c r="AG55" i="108"/>
  <c r="AK43" i="107"/>
  <c r="BP64" i="120"/>
  <c r="AP25" i="126"/>
  <c r="AB60" i="122"/>
  <c r="BO64" i="122"/>
  <c r="AK29" i="156"/>
  <c r="AT29" i="144"/>
  <c r="K56" i="143"/>
  <c r="BO64" i="142"/>
  <c r="BO64" i="141"/>
  <c r="AP64" i="140"/>
  <c r="AT42" i="138"/>
  <c r="BP64" i="138"/>
  <c r="AK42" i="137"/>
  <c r="AO38" i="135"/>
  <c r="BP38" i="134"/>
  <c r="BO73" i="151"/>
  <c r="AO38" i="149"/>
  <c r="BK43" i="149"/>
  <c r="AK69" i="80"/>
  <c r="AP34" i="89"/>
  <c r="BO38" i="88"/>
  <c r="BO47" i="86"/>
  <c r="AK69" i="86"/>
  <c r="AK43" i="83"/>
  <c r="AK29" i="82"/>
  <c r="BP38" i="82"/>
  <c r="AC60" i="82"/>
  <c r="AK29" i="130"/>
  <c r="CE30" i="28"/>
  <c r="CC68" i="28"/>
  <c r="AO71" i="28"/>
  <c r="AG56" i="128"/>
  <c r="BT43" i="114"/>
  <c r="AO38" i="113"/>
  <c r="AK43" i="110"/>
  <c r="AG55" i="110"/>
  <c r="BP73" i="110"/>
  <c r="BO64" i="107"/>
  <c r="BT69" i="120"/>
  <c r="AT42" i="125"/>
  <c r="K56" i="122"/>
  <c r="AK43" i="121"/>
  <c r="AK69" i="132"/>
  <c r="AT68" i="154"/>
  <c r="AK43" i="153"/>
  <c r="AK68" i="144"/>
  <c r="K56" i="142"/>
  <c r="AT29" i="140"/>
  <c r="AG55" i="140"/>
  <c r="AK43" i="137"/>
  <c r="K56" i="137"/>
  <c r="AT30" i="134"/>
  <c r="BO47" i="134"/>
  <c r="AK30" i="146"/>
  <c r="AK43" i="146"/>
  <c r="AP38" i="152"/>
  <c r="BK43" i="151"/>
  <c r="AC51" i="151"/>
  <c r="AK69" i="150"/>
  <c r="BK69" i="150"/>
  <c r="AP64" i="149"/>
  <c r="BO47" i="88"/>
  <c r="AO34" i="85"/>
  <c r="AO73" i="82"/>
  <c r="AT43" i="128"/>
  <c r="AB60" i="128"/>
  <c r="AK42" i="111"/>
  <c r="CG29" i="109"/>
  <c r="K56" i="107"/>
  <c r="AK43" i="120"/>
  <c r="BO38" i="125"/>
  <c r="AT68" i="122"/>
  <c r="BK42" i="154"/>
  <c r="AT29" i="153"/>
  <c r="AO73" i="144"/>
  <c r="BK42" i="142"/>
  <c r="K55" i="142"/>
  <c r="AK43" i="141"/>
  <c r="AO47" i="140"/>
  <c r="BK69" i="139"/>
  <c r="BO73" i="138"/>
  <c r="AP34" i="137"/>
  <c r="AC60" i="136"/>
  <c r="AP34" i="146"/>
  <c r="BP64" i="146"/>
  <c r="AK69" i="152"/>
  <c r="AO25" i="151"/>
  <c r="BO64" i="148"/>
  <c r="AK43" i="90"/>
  <c r="AP34" i="87"/>
  <c r="AT69" i="87"/>
  <c r="X55" i="86"/>
  <c r="BP38" i="85"/>
  <c r="CG29" i="83"/>
  <c r="K55" i="81"/>
  <c r="AC51" i="81"/>
  <c r="AO34" i="106"/>
  <c r="AO29" i="28"/>
  <c r="CB31" i="28"/>
  <c r="AD56" i="28"/>
  <c r="CG42" i="128"/>
  <c r="AP34" i="127"/>
  <c r="AT29" i="118"/>
  <c r="AP34" i="118"/>
  <c r="CG30" i="117"/>
  <c r="AT30" i="116"/>
  <c r="AC51" i="116"/>
  <c r="AO34" i="115"/>
  <c r="K56" i="114"/>
  <c r="AK30" i="111"/>
  <c r="AO38" i="110"/>
  <c r="AK30" i="107"/>
  <c r="BT68" i="120"/>
  <c r="AT69" i="122"/>
  <c r="AO38" i="121"/>
  <c r="AP34" i="154"/>
  <c r="AP47" i="142"/>
  <c r="AO73" i="140"/>
  <c r="AP64" i="136"/>
  <c r="AG56" i="134"/>
  <c r="CG29" i="146"/>
  <c r="AO38" i="146"/>
  <c r="AK29" i="152"/>
  <c r="BP38" i="151"/>
  <c r="BO38" i="149"/>
  <c r="AC51" i="89"/>
  <c r="AT43" i="88"/>
  <c r="CG30" i="86"/>
  <c r="BO38" i="85"/>
  <c r="CC15" i="28"/>
  <c r="AO25" i="116"/>
  <c r="AT29" i="114"/>
  <c r="AT43" i="110"/>
  <c r="BP64" i="108"/>
  <c r="AP38" i="120"/>
  <c r="BK43" i="126"/>
  <c r="AO73" i="125"/>
  <c r="AC51" i="132"/>
  <c r="AT69" i="132"/>
  <c r="AO38" i="154"/>
  <c r="AO25" i="153"/>
  <c r="AP38" i="141"/>
  <c r="AT30" i="140"/>
  <c r="BK42" i="138"/>
  <c r="CG43" i="138"/>
  <c r="CG42" i="134"/>
  <c r="AK42" i="133"/>
  <c r="AC51" i="146"/>
  <c r="BK69" i="146"/>
  <c r="AT30" i="152"/>
  <c r="AC51" i="152"/>
  <c r="AP64" i="152"/>
  <c r="AT69" i="150"/>
  <c r="AT42" i="149"/>
  <c r="X56" i="90"/>
  <c r="BO73" i="88"/>
  <c r="BK69" i="86"/>
  <c r="AT29" i="106"/>
  <c r="CE43" i="28"/>
  <c r="AO47" i="120"/>
  <c r="AT30" i="126"/>
  <c r="AB60" i="125"/>
  <c r="AK42" i="123"/>
  <c r="CC29" i="31"/>
  <c r="CB42" i="31"/>
  <c r="BK68" i="154"/>
  <c r="BO38" i="140"/>
  <c r="BT68" i="138"/>
  <c r="BP38" i="137"/>
  <c r="K56" i="136"/>
  <c r="AK30" i="134"/>
  <c r="AK42" i="134"/>
  <c r="BO73" i="134"/>
  <c r="X55" i="146"/>
  <c r="BK68" i="146"/>
  <c r="BP38" i="152"/>
  <c r="AG56" i="152"/>
  <c r="AT42" i="151"/>
  <c r="AK42" i="150"/>
  <c r="AK42" i="148"/>
  <c r="CG43" i="80"/>
  <c r="AB51" i="80"/>
  <c r="AP34" i="91"/>
  <c r="AO47" i="90"/>
  <c r="AO25" i="89"/>
  <c r="CG30" i="89"/>
  <c r="CG42" i="88"/>
  <c r="CG43" i="88"/>
  <c r="BT68" i="88"/>
  <c r="AK43" i="85"/>
  <c r="AP34" i="84"/>
  <c r="AP47" i="84"/>
  <c r="AO73" i="83"/>
  <c r="AT29" i="82"/>
  <c r="BO73" i="82"/>
  <c r="K56" i="106"/>
  <c r="CB16" i="28"/>
  <c r="AP47" i="128"/>
  <c r="K55" i="127"/>
  <c r="AK68" i="118"/>
  <c r="BO47" i="117"/>
  <c r="AB51" i="116"/>
  <c r="AG55" i="114"/>
  <c r="BK68" i="114"/>
  <c r="AO34" i="113"/>
  <c r="BO47" i="113"/>
  <c r="K56" i="113"/>
  <c r="BP47" i="110"/>
  <c r="AC60" i="110"/>
  <c r="BO73" i="110"/>
  <c r="AO34" i="109"/>
  <c r="BP47" i="107"/>
  <c r="AC60" i="107"/>
  <c r="AO25" i="126"/>
  <c r="BP73" i="126"/>
  <c r="BO73" i="125"/>
  <c r="AT69" i="124"/>
  <c r="AK29" i="122"/>
  <c r="AC60" i="121"/>
  <c r="BP38" i="132"/>
  <c r="CB17" i="31"/>
  <c r="AK68" i="154"/>
  <c r="AP73" i="142"/>
  <c r="AC60" i="141"/>
  <c r="BT43" i="140"/>
  <c r="AG56" i="140"/>
  <c r="AK30" i="137"/>
  <c r="AB60" i="135"/>
  <c r="BP64" i="135"/>
  <c r="AP34" i="134"/>
  <c r="BK69" i="152"/>
  <c r="BK42" i="150"/>
  <c r="AK43" i="150"/>
  <c r="BP73" i="150"/>
  <c r="AK29" i="147"/>
  <c r="CG30" i="147"/>
  <c r="AO47" i="147"/>
  <c r="AT43" i="80"/>
  <c r="AP25" i="88"/>
  <c r="BP73" i="86"/>
  <c r="AO38" i="84"/>
  <c r="AK68" i="84"/>
  <c r="BO38" i="83"/>
  <c r="AO38" i="128"/>
  <c r="AT30" i="127"/>
  <c r="AC60" i="127"/>
  <c r="AO25" i="118"/>
  <c r="AP64" i="114"/>
  <c r="BO38" i="110"/>
  <c r="AP73" i="110"/>
  <c r="AO25" i="120"/>
  <c r="X55" i="120"/>
  <c r="AO34" i="126"/>
  <c r="BK69" i="124"/>
  <c r="AP47" i="123"/>
  <c r="AT42" i="122"/>
  <c r="BO38" i="121"/>
  <c r="AC51" i="121"/>
  <c r="CB18" i="31"/>
  <c r="AK43" i="156"/>
  <c r="CC66" i="31"/>
  <c r="CC68" i="31"/>
  <c r="AO71" i="31"/>
  <c r="AK29" i="154"/>
  <c r="AT29" i="143"/>
  <c r="AG56" i="142"/>
  <c r="AT30" i="141"/>
  <c r="AC51" i="141"/>
  <c r="AB60" i="140"/>
  <c r="AT69" i="139"/>
  <c r="AK68" i="138"/>
  <c r="BO38" i="137"/>
  <c r="AO34" i="136"/>
  <c r="BP73" i="136"/>
  <c r="AP73" i="133"/>
  <c r="AO25" i="146"/>
  <c r="BT43" i="152"/>
  <c r="AK42" i="149"/>
  <c r="AT29" i="148"/>
  <c r="AP34" i="148"/>
  <c r="AP47" i="148"/>
  <c r="BP38" i="147"/>
  <c r="K55" i="147"/>
  <c r="AG55" i="124"/>
  <c r="AC51" i="124"/>
  <c r="BO38" i="105"/>
  <c r="AT29" i="94"/>
  <c r="AP34" i="94"/>
  <c r="AK42" i="94"/>
  <c r="BK43" i="94"/>
  <c r="AO73" i="94"/>
  <c r="AC51" i="99"/>
  <c r="BP73" i="99"/>
  <c r="AK68" i="96"/>
  <c r="AO73" i="103"/>
  <c r="BK69" i="88"/>
  <c r="BP64" i="88"/>
  <c r="AB60" i="94"/>
  <c r="BK69" i="94"/>
  <c r="AO47" i="100"/>
  <c r="AP38" i="100"/>
  <c r="BT69" i="100"/>
  <c r="BP38" i="99"/>
  <c r="AP34" i="98"/>
  <c r="AO34" i="101"/>
  <c r="AO34" i="103"/>
  <c r="X56" i="102"/>
  <c r="AP38" i="86"/>
  <c r="AG56" i="84"/>
  <c r="AP38" i="94"/>
  <c r="AT30" i="100"/>
  <c r="AB55" i="27"/>
  <c r="AB51" i="104"/>
  <c r="AK29" i="90"/>
  <c r="AO64" i="90"/>
  <c r="AO47" i="86"/>
  <c r="AO38" i="86"/>
  <c r="AB60" i="84"/>
  <c r="AB51" i="84"/>
  <c r="AK43" i="94"/>
  <c r="AP25" i="105"/>
  <c r="AO38" i="94"/>
  <c r="BQ69" i="27"/>
  <c r="AK30" i="106"/>
  <c r="AT30" i="106"/>
  <c r="AT29" i="105"/>
  <c r="AO25" i="94"/>
  <c r="BP38" i="100"/>
  <c r="AG55" i="100"/>
  <c r="AK68" i="100"/>
  <c r="AP73" i="98"/>
  <c r="AO38" i="97"/>
  <c r="AK43" i="104"/>
  <c r="AO43" i="27"/>
  <c r="CB44" i="27"/>
  <c r="K56" i="104"/>
  <c r="O56" i="27"/>
  <c r="BN68" i="27"/>
  <c r="AO38" i="102"/>
  <c r="AC51" i="91"/>
  <c r="AT30" i="86"/>
  <c r="AT68" i="84"/>
  <c r="K55" i="106"/>
  <c r="AP25" i="114"/>
  <c r="AK30" i="114"/>
  <c r="AC51" i="148"/>
  <c r="AT43" i="94"/>
  <c r="CG29" i="105"/>
  <c r="AT30" i="105"/>
  <c r="AB60" i="105"/>
  <c r="AO34" i="94"/>
  <c r="BP47" i="94"/>
  <c r="X56" i="94"/>
  <c r="BT68" i="94"/>
  <c r="CG30" i="100"/>
  <c r="BK42" i="100"/>
  <c r="K55" i="100"/>
  <c r="AO73" i="100"/>
  <c r="AO34" i="97"/>
  <c r="AP34" i="104"/>
  <c r="AP30" i="27"/>
  <c r="CG42" i="104"/>
  <c r="CC41" i="27"/>
  <c r="CG29" i="102"/>
  <c r="K55" i="91"/>
  <c r="K56" i="90"/>
  <c r="BK42" i="84"/>
  <c r="BT42" i="84"/>
  <c r="AO64" i="130"/>
  <c r="AM68" i="28"/>
  <c r="BP47" i="105"/>
  <c r="AK29" i="105"/>
  <c r="BO38" i="94"/>
  <c r="AC60" i="94"/>
  <c r="AT42" i="100"/>
  <c r="AC60" i="100"/>
  <c r="AK29" i="99"/>
  <c r="AP73" i="99"/>
  <c r="BK43" i="98"/>
  <c r="BO73" i="96"/>
  <c r="AT29" i="104"/>
  <c r="AP27" i="27"/>
  <c r="AP38" i="104"/>
  <c r="X55" i="90"/>
  <c r="AB51" i="90"/>
  <c r="K55" i="105"/>
  <c r="X56" i="100"/>
  <c r="BO47" i="94"/>
  <c r="AT68" i="94"/>
  <c r="CG29" i="99"/>
  <c r="AO47" i="104"/>
  <c r="BP64" i="82"/>
  <c r="AB55" i="26"/>
  <c r="AB58" i="26"/>
  <c r="AB60" i="129"/>
  <c r="BT42" i="128"/>
  <c r="BK42" i="128"/>
  <c r="AG56" i="100"/>
  <c r="CG30" i="105"/>
  <c r="AT42" i="94"/>
  <c r="BT43" i="94"/>
  <c r="AP64" i="94"/>
  <c r="AK30" i="100"/>
  <c r="CG42" i="100"/>
  <c r="CG43" i="100"/>
  <c r="AO64" i="100"/>
  <c r="CG30" i="99"/>
  <c r="AT29" i="96"/>
  <c r="AK29" i="104"/>
  <c r="AP28" i="27"/>
  <c r="AO34" i="105"/>
  <c r="AB51" i="105"/>
  <c r="BO73" i="105"/>
  <c r="AB51" i="94"/>
  <c r="AK68" i="94"/>
  <c r="AK43" i="100"/>
  <c r="AT69" i="100"/>
  <c r="AO34" i="99"/>
  <c r="BK43" i="99"/>
  <c r="AO73" i="99"/>
  <c r="AP73" i="103"/>
  <c r="AK68" i="88"/>
  <c r="AO64" i="88"/>
  <c r="BP64" i="86"/>
  <c r="BO64" i="82"/>
  <c r="BK68" i="106"/>
  <c r="AT42" i="98"/>
  <c r="X55" i="98"/>
  <c r="CG29" i="96"/>
  <c r="AO38" i="96"/>
  <c r="AP34" i="95"/>
  <c r="AB60" i="95"/>
  <c r="K56" i="95"/>
  <c r="AC60" i="101"/>
  <c r="CC27" i="27"/>
  <c r="AQ30" i="27"/>
  <c r="AO38" i="104"/>
  <c r="AM42" i="27"/>
  <c r="AP47" i="104"/>
  <c r="AP43" i="27"/>
  <c r="AO45" i="27"/>
  <c r="AC55" i="27"/>
  <c r="AB58" i="27"/>
  <c r="BM68" i="27"/>
  <c r="BP73" i="104"/>
  <c r="BP69" i="27"/>
  <c r="AO47" i="102"/>
  <c r="AP38" i="102"/>
  <c r="BO47" i="102"/>
  <c r="BP73" i="102"/>
  <c r="AT69" i="80"/>
  <c r="AT30" i="92"/>
  <c r="CG43" i="92"/>
  <c r="K56" i="92"/>
  <c r="CG30" i="91"/>
  <c r="AT29" i="88"/>
  <c r="AK42" i="86"/>
  <c r="AP47" i="86"/>
  <c r="AC60" i="86"/>
  <c r="K55" i="85"/>
  <c r="AK42" i="84"/>
  <c r="AT43" i="84"/>
  <c r="AP73" i="84"/>
  <c r="AC51" i="83"/>
  <c r="AK43" i="81"/>
  <c r="AP73" i="81"/>
  <c r="BZ16" i="28"/>
  <c r="AP29" i="28"/>
  <c r="AO32" i="28"/>
  <c r="BO38" i="130"/>
  <c r="BN42" i="28"/>
  <c r="N55" i="28"/>
  <c r="BO73" i="129"/>
  <c r="BN68" i="26"/>
  <c r="BP73" i="115"/>
  <c r="X55" i="112"/>
  <c r="AC51" i="112"/>
  <c r="AB60" i="120"/>
  <c r="AB51" i="120"/>
  <c r="BP38" i="121"/>
  <c r="AP38" i="97"/>
  <c r="AC51" i="97"/>
  <c r="AP47" i="96"/>
  <c r="AT30" i="95"/>
  <c r="AK43" i="95"/>
  <c r="AP73" i="101"/>
  <c r="CC28" i="27"/>
  <c r="CE30" i="27"/>
  <c r="P56" i="27"/>
  <c r="AT68" i="104"/>
  <c r="AK42" i="103"/>
  <c r="AB60" i="103"/>
  <c r="AT30" i="102"/>
  <c r="BP38" i="80"/>
  <c r="AC60" i="80"/>
  <c r="BP47" i="91"/>
  <c r="AP25" i="90"/>
  <c r="AP47" i="90"/>
  <c r="BO64" i="90"/>
  <c r="BO47" i="89"/>
  <c r="AK29" i="88"/>
  <c r="AO38" i="88"/>
  <c r="AT43" i="86"/>
  <c r="AG55" i="86"/>
  <c r="AT68" i="86"/>
  <c r="AC51" i="85"/>
  <c r="AK29" i="84"/>
  <c r="CG42" i="84"/>
  <c r="AO25" i="81"/>
  <c r="BP38" i="106"/>
  <c r="BO38" i="106"/>
  <c r="CB17" i="28"/>
  <c r="CC29" i="28"/>
  <c r="BP40" i="28"/>
  <c r="BP42" i="28"/>
  <c r="AO44" i="28"/>
  <c r="AT43" i="130"/>
  <c r="Z55" i="28"/>
  <c r="X55" i="116"/>
  <c r="CG29" i="110"/>
  <c r="AP73" i="108"/>
  <c r="AT30" i="150"/>
  <c r="AK30" i="150"/>
  <c r="AB51" i="98"/>
  <c r="AG56" i="98"/>
  <c r="AP38" i="96"/>
  <c r="AP73" i="96"/>
  <c r="CG29" i="95"/>
  <c r="AO38" i="95"/>
  <c r="AB51" i="101"/>
  <c r="AT30" i="104"/>
  <c r="AO31" i="27"/>
  <c r="AG55" i="104"/>
  <c r="AC53" i="27"/>
  <c r="BP68" i="27"/>
  <c r="CE69" i="27"/>
  <c r="AP34" i="103"/>
  <c r="AK43" i="103"/>
  <c r="AT29" i="80"/>
  <c r="AP25" i="80"/>
  <c r="BO47" i="90"/>
  <c r="AT42" i="86"/>
  <c r="BK43" i="86"/>
  <c r="X56" i="86"/>
  <c r="CG29" i="84"/>
  <c r="AK43" i="84"/>
  <c r="BP64" i="81"/>
  <c r="CG42" i="130"/>
  <c r="CC40" i="28"/>
  <c r="CB42" i="28"/>
  <c r="O56" i="26"/>
  <c r="AK29" i="128"/>
  <c r="BK69" i="116"/>
  <c r="AO34" i="124"/>
  <c r="BT43" i="122"/>
  <c r="BK43" i="122"/>
  <c r="BP38" i="135"/>
  <c r="AP64" i="151"/>
  <c r="BO64" i="98"/>
  <c r="AO34" i="96"/>
  <c r="BP73" i="96"/>
  <c r="AK29" i="95"/>
  <c r="K55" i="95"/>
  <c r="AK42" i="101"/>
  <c r="AO73" i="101"/>
  <c r="AN29" i="27"/>
  <c r="BO43" i="27"/>
  <c r="K55" i="104"/>
  <c r="P54" i="27"/>
  <c r="AT29" i="103"/>
  <c r="BP73" i="103"/>
  <c r="BP47" i="102"/>
  <c r="CG29" i="80"/>
  <c r="AP34" i="80"/>
  <c r="AP38" i="92"/>
  <c r="AO47" i="88"/>
  <c r="BO38" i="86"/>
  <c r="BP47" i="86"/>
  <c r="AB51" i="85"/>
  <c r="AO47" i="84"/>
  <c r="AG55" i="84"/>
  <c r="BO73" i="84"/>
  <c r="BT69" i="84"/>
  <c r="AP34" i="83"/>
  <c r="K56" i="83"/>
  <c r="BO64" i="81"/>
  <c r="BO73" i="81"/>
  <c r="AC51" i="106"/>
  <c r="AT29" i="130"/>
  <c r="AP27" i="28"/>
  <c r="AP41" i="28"/>
  <c r="CC42" i="28"/>
  <c r="CB44" i="28"/>
  <c r="AB55" i="28"/>
  <c r="AO30" i="26"/>
  <c r="AO43" i="26"/>
  <c r="AO45" i="26"/>
  <c r="BO38" i="116"/>
  <c r="BO47" i="116"/>
  <c r="X55" i="138"/>
  <c r="AB51" i="138"/>
  <c r="CC14" i="27"/>
  <c r="AB56" i="27"/>
  <c r="AK68" i="104"/>
  <c r="AP67" i="27"/>
  <c r="CC68" i="27"/>
  <c r="BT69" i="104"/>
  <c r="CG29" i="103"/>
  <c r="AP38" i="103"/>
  <c r="AT42" i="102"/>
  <c r="AK68" i="102"/>
  <c r="X55" i="80"/>
  <c r="AK30" i="91"/>
  <c r="AT30" i="90"/>
  <c r="AT42" i="88"/>
  <c r="AT69" i="85"/>
  <c r="AP38" i="84"/>
  <c r="AP64" i="84"/>
  <c r="BP64" i="83"/>
  <c r="BO47" i="82"/>
  <c r="AO34" i="81"/>
  <c r="AT43" i="106"/>
  <c r="CC27" i="28"/>
  <c r="AP25" i="130"/>
  <c r="AO30" i="28"/>
  <c r="AO43" i="28"/>
  <c r="AK43" i="130"/>
  <c r="AO45" i="28"/>
  <c r="K55" i="117"/>
  <c r="AP38" i="115"/>
  <c r="AK43" i="115"/>
  <c r="AO38" i="120"/>
  <c r="AP34" i="97"/>
  <c r="BO47" i="96"/>
  <c r="AK30" i="95"/>
  <c r="AT29" i="101"/>
  <c r="AP29" i="27"/>
  <c r="BO38" i="104"/>
  <c r="BN42" i="27"/>
  <c r="BP38" i="104"/>
  <c r="BQ43" i="27"/>
  <c r="AC60" i="104"/>
  <c r="AC56" i="27"/>
  <c r="AK69" i="104"/>
  <c r="BT42" i="102"/>
  <c r="AC51" i="102"/>
  <c r="AG56" i="80"/>
  <c r="AO34" i="92"/>
  <c r="X56" i="92"/>
  <c r="BP38" i="90"/>
  <c r="K55" i="89"/>
  <c r="X56" i="88"/>
  <c r="AT69" i="88"/>
  <c r="AO34" i="84"/>
  <c r="BT68" i="84"/>
  <c r="BO73" i="83"/>
  <c r="AC51" i="82"/>
  <c r="BP47" i="81"/>
  <c r="AT42" i="106"/>
  <c r="AB60" i="106"/>
  <c r="AP28" i="28"/>
  <c r="AP34" i="130"/>
  <c r="AP30" i="28"/>
  <c r="CC41" i="28"/>
  <c r="AP47" i="130"/>
  <c r="AP43" i="28"/>
  <c r="K56" i="130"/>
  <c r="O56" i="28"/>
  <c r="AT68" i="130"/>
  <c r="AQ30" i="26"/>
  <c r="AM42" i="26"/>
  <c r="AC60" i="114"/>
  <c r="AK68" i="114"/>
  <c r="AO64" i="114"/>
  <c r="AO25" i="109"/>
  <c r="AK29" i="109"/>
  <c r="BO47" i="108"/>
  <c r="AG56" i="108"/>
  <c r="AT30" i="121"/>
  <c r="K56" i="98"/>
  <c r="CG29" i="97"/>
  <c r="AK43" i="97"/>
  <c r="AT68" i="96"/>
  <c r="AP38" i="101"/>
  <c r="BZ16" i="27"/>
  <c r="BO42" i="27"/>
  <c r="N55" i="27"/>
  <c r="AM68" i="27"/>
  <c r="AK30" i="103"/>
  <c r="CG42" i="102"/>
  <c r="AC60" i="102"/>
  <c r="AP64" i="102"/>
  <c r="BK69" i="80"/>
  <c r="AT29" i="91"/>
  <c r="BO38" i="90"/>
  <c r="BP47" i="90"/>
  <c r="BP38" i="88"/>
  <c r="AT69" i="86"/>
  <c r="AO38" i="85"/>
  <c r="AB60" i="85"/>
  <c r="CG30" i="83"/>
  <c r="AP25" i="82"/>
  <c r="AK30" i="82"/>
  <c r="AB51" i="82"/>
  <c r="BP38" i="81"/>
  <c r="BO47" i="81"/>
  <c r="AP34" i="106"/>
  <c r="CG43" i="106"/>
  <c r="AB51" i="106"/>
  <c r="CC28" i="28"/>
  <c r="AQ30" i="28"/>
  <c r="AO38" i="130"/>
  <c r="AM42" i="28"/>
  <c r="AP38" i="130"/>
  <c r="P56" i="28"/>
  <c r="AO70" i="28"/>
  <c r="CG29" i="129"/>
  <c r="CC27" i="26"/>
  <c r="BT69" i="112"/>
  <c r="BK69" i="112"/>
  <c r="BO73" i="124"/>
  <c r="AK30" i="123"/>
  <c r="AP38" i="122"/>
  <c r="BT68" i="96"/>
  <c r="AT42" i="95"/>
  <c r="CG29" i="104"/>
  <c r="CC29" i="27"/>
  <c r="CC40" i="27"/>
  <c r="BP42" i="27"/>
  <c r="CE43" i="27"/>
  <c r="X55" i="104"/>
  <c r="AE56" i="27"/>
  <c r="AO73" i="104"/>
  <c r="AN68" i="27"/>
  <c r="AP73" i="104"/>
  <c r="AP69" i="27"/>
  <c r="CG30" i="103"/>
  <c r="AC51" i="103"/>
  <c r="AP25" i="102"/>
  <c r="AT30" i="80"/>
  <c r="AB60" i="80"/>
  <c r="X55" i="92"/>
  <c r="BT69" i="90"/>
  <c r="CG29" i="89"/>
  <c r="AC51" i="87"/>
  <c r="CG42" i="86"/>
  <c r="AT30" i="85"/>
  <c r="BO64" i="85"/>
  <c r="X56" i="84"/>
  <c r="AC60" i="81"/>
  <c r="AK29" i="106"/>
  <c r="CG42" i="106"/>
  <c r="AP38" i="106"/>
  <c r="AO73" i="106"/>
  <c r="AT30" i="130"/>
  <c r="AR30" i="28"/>
  <c r="AO47" i="130"/>
  <c r="CG29" i="115"/>
  <c r="BO38" i="126"/>
  <c r="BO47" i="126"/>
  <c r="CG29" i="122"/>
  <c r="AT30" i="122"/>
  <c r="CG42" i="156"/>
  <c r="CC40" i="31"/>
  <c r="AK43" i="143"/>
  <c r="CG30" i="98"/>
  <c r="AO47" i="98"/>
  <c r="BP38" i="96"/>
  <c r="AG55" i="96"/>
  <c r="AC60" i="96"/>
  <c r="AT30" i="101"/>
  <c r="CB17" i="27"/>
  <c r="AK30" i="104"/>
  <c r="AK42" i="104"/>
  <c r="AP41" i="27"/>
  <c r="CB42" i="27"/>
  <c r="AO44" i="27"/>
  <c r="Z55" i="27"/>
  <c r="O57" i="27"/>
  <c r="AQ69" i="27"/>
  <c r="BO38" i="103"/>
  <c r="K55" i="103"/>
  <c r="AC60" i="103"/>
  <c r="AP34" i="102"/>
  <c r="AG56" i="102"/>
  <c r="AO64" i="102"/>
  <c r="BO73" i="80"/>
  <c r="CG42" i="92"/>
  <c r="BO47" i="92"/>
  <c r="AG56" i="92"/>
  <c r="AP73" i="92"/>
  <c r="BO73" i="91"/>
  <c r="AC51" i="90"/>
  <c r="AK29" i="89"/>
  <c r="AT30" i="89"/>
  <c r="AO73" i="89"/>
  <c r="AP34" i="86"/>
  <c r="AB60" i="86"/>
  <c r="AP73" i="86"/>
  <c r="AO73" i="86"/>
  <c r="AO25" i="85"/>
  <c r="AC60" i="84"/>
  <c r="CG29" i="82"/>
  <c r="CG42" i="82"/>
  <c r="AG56" i="82"/>
  <c r="AT29" i="81"/>
  <c r="AP25" i="81"/>
  <c r="AO38" i="106"/>
  <c r="AP47" i="106"/>
  <c r="AP64" i="106"/>
  <c r="AP73" i="106"/>
  <c r="AO25" i="130"/>
  <c r="AM29" i="28"/>
  <c r="AC51" i="130"/>
  <c r="AB56" i="28"/>
  <c r="X56" i="130"/>
  <c r="AK68" i="130"/>
  <c r="AP67" i="28"/>
  <c r="BO64" i="117"/>
  <c r="BO73" i="117"/>
  <c r="AT29" i="112"/>
  <c r="BO38" i="111"/>
  <c r="K56" i="110"/>
  <c r="AT42" i="126"/>
  <c r="AP34" i="143"/>
  <c r="AK29" i="143"/>
  <c r="AO34" i="98"/>
  <c r="X56" i="98"/>
  <c r="AK68" i="98"/>
  <c r="AP25" i="96"/>
  <c r="CG30" i="101"/>
  <c r="CB18" i="27"/>
  <c r="CC42" i="27"/>
  <c r="AB60" i="104"/>
  <c r="AA55" i="27"/>
  <c r="AG56" i="104"/>
  <c r="AB57" i="27"/>
  <c r="AP68" i="27"/>
  <c r="AT69" i="104"/>
  <c r="AR69" i="27"/>
  <c r="AO38" i="103"/>
  <c r="AK43" i="102"/>
  <c r="AB60" i="102"/>
  <c r="AT69" i="102"/>
  <c r="BO38" i="80"/>
  <c r="AT68" i="80"/>
  <c r="AP34" i="92"/>
  <c r="CG29" i="91"/>
  <c r="AP73" i="90"/>
  <c r="BO73" i="90"/>
  <c r="AK42" i="88"/>
  <c r="AK29" i="86"/>
  <c r="AO64" i="86"/>
  <c r="AP64" i="86"/>
  <c r="BP47" i="83"/>
  <c r="AB60" i="82"/>
  <c r="AP34" i="81"/>
  <c r="CC14" i="28"/>
  <c r="AO34" i="130"/>
  <c r="AN29" i="28"/>
  <c r="AO31" i="28"/>
  <c r="AP42" i="28"/>
  <c r="AC54" i="28"/>
  <c r="AP64" i="130"/>
  <c r="AO69" i="28"/>
  <c r="AK69" i="130"/>
  <c r="BT42" i="110"/>
  <c r="CB29" i="28"/>
  <c r="AT42" i="130"/>
  <c r="BO42" i="28"/>
  <c r="BP38" i="130"/>
  <c r="BQ43" i="28"/>
  <c r="M55" i="28"/>
  <c r="AC60" i="130"/>
  <c r="AC56" i="28"/>
  <c r="AT29" i="129"/>
  <c r="AP27" i="26"/>
  <c r="AP34" i="129"/>
  <c r="AP30" i="26"/>
  <c r="AP43" i="26"/>
  <c r="AC55" i="26"/>
  <c r="CE69" i="26"/>
  <c r="AP25" i="128"/>
  <c r="AC60" i="128"/>
  <c r="AK30" i="127"/>
  <c r="BO73" i="127"/>
  <c r="CG42" i="118"/>
  <c r="BT42" i="116"/>
  <c r="AO73" i="116"/>
  <c r="BO73" i="115"/>
  <c r="AT30" i="113"/>
  <c r="BO38" i="113"/>
  <c r="BP38" i="112"/>
  <c r="K55" i="112"/>
  <c r="AO73" i="107"/>
  <c r="BT43" i="126"/>
  <c r="BP38" i="126"/>
  <c r="BO38" i="123"/>
  <c r="AP47" i="122"/>
  <c r="BP73" i="132"/>
  <c r="BT69" i="156"/>
  <c r="AP25" i="143"/>
  <c r="AK30" i="143"/>
  <c r="AO25" i="135"/>
  <c r="BP47" i="134"/>
  <c r="AO64" i="147"/>
  <c r="AE56" i="28"/>
  <c r="AO73" i="130"/>
  <c r="AN68" i="28"/>
  <c r="AP69" i="28"/>
  <c r="BO71" i="28"/>
  <c r="AP28" i="26"/>
  <c r="AR30" i="26"/>
  <c r="AO38" i="129"/>
  <c r="BO45" i="26"/>
  <c r="P56" i="26"/>
  <c r="CB68" i="26"/>
  <c r="AK43" i="128"/>
  <c r="AP25" i="118"/>
  <c r="AK43" i="118"/>
  <c r="AP64" i="116"/>
  <c r="AP34" i="114"/>
  <c r="AC60" i="113"/>
  <c r="BT43" i="112"/>
  <c r="AK68" i="112"/>
  <c r="AP73" i="112"/>
  <c r="CG29" i="111"/>
  <c r="AB60" i="108"/>
  <c r="K56" i="108"/>
  <c r="AT30" i="120"/>
  <c r="K56" i="120"/>
  <c r="BK42" i="126"/>
  <c r="AB51" i="126"/>
  <c r="AG56" i="126"/>
  <c r="BK69" i="126"/>
  <c r="AO47" i="125"/>
  <c r="AT42" i="124"/>
  <c r="BO38" i="124"/>
  <c r="AP25" i="123"/>
  <c r="AK68" i="156"/>
  <c r="AP67" i="31"/>
  <c r="AP73" i="155"/>
  <c r="O57" i="28"/>
  <c r="AQ69" i="28"/>
  <c r="AP73" i="130"/>
  <c r="CC28" i="26"/>
  <c r="CE30" i="26"/>
  <c r="Q56" i="26"/>
  <c r="CC66" i="26"/>
  <c r="CC68" i="26"/>
  <c r="CG29" i="117"/>
  <c r="AT29" i="116"/>
  <c r="CG42" i="116"/>
  <c r="AT69" i="116"/>
  <c r="CG30" i="115"/>
  <c r="AO38" i="114"/>
  <c r="AP25" i="112"/>
  <c r="BK42" i="112"/>
  <c r="AG56" i="112"/>
  <c r="AP64" i="112"/>
  <c r="AP25" i="111"/>
  <c r="AT30" i="109"/>
  <c r="AB60" i="107"/>
  <c r="AC51" i="123"/>
  <c r="AB56" i="31"/>
  <c r="AC51" i="156"/>
  <c r="AO64" i="154"/>
  <c r="AO38" i="141"/>
  <c r="AO38" i="137"/>
  <c r="AT69" i="136"/>
  <c r="AA55" i="28"/>
  <c r="AG56" i="130"/>
  <c r="AB57" i="28"/>
  <c r="AP68" i="28"/>
  <c r="AT69" i="130"/>
  <c r="AR69" i="28"/>
  <c r="AK29" i="129"/>
  <c r="AO31" i="26"/>
  <c r="BP38" i="129"/>
  <c r="BO43" i="26"/>
  <c r="AC53" i="26"/>
  <c r="AB56" i="26"/>
  <c r="BO71" i="26"/>
  <c r="AP38" i="128"/>
  <c r="AP64" i="128"/>
  <c r="AK29" i="127"/>
  <c r="AO38" i="118"/>
  <c r="AP38" i="118"/>
  <c r="CG29" i="116"/>
  <c r="AP38" i="114"/>
  <c r="CG42" i="112"/>
  <c r="AB51" i="112"/>
  <c r="AT69" i="112"/>
  <c r="AT69" i="111"/>
  <c r="BK68" i="110"/>
  <c r="CG29" i="108"/>
  <c r="AP34" i="108"/>
  <c r="BO64" i="108"/>
  <c r="BO38" i="107"/>
  <c r="BP47" i="120"/>
  <c r="AG55" i="120"/>
  <c r="CG29" i="126"/>
  <c r="BO64" i="126"/>
  <c r="AK30" i="124"/>
  <c r="AK29" i="123"/>
  <c r="AP64" i="123"/>
  <c r="AO25" i="122"/>
  <c r="BO47" i="122"/>
  <c r="AC60" i="122"/>
  <c r="BT69" i="122"/>
  <c r="BK42" i="121"/>
  <c r="K56" i="121"/>
  <c r="K55" i="156"/>
  <c r="P54" i="31"/>
  <c r="AC56" i="31"/>
  <c r="AC60" i="156"/>
  <c r="AO73" i="155"/>
  <c r="AP34" i="138"/>
  <c r="AK69" i="146"/>
  <c r="BK43" i="147"/>
  <c r="O58" i="28"/>
  <c r="BK69" i="130"/>
  <c r="CC14" i="26"/>
  <c r="AM29" i="26"/>
  <c r="CG30" i="129"/>
  <c r="CB31" i="26"/>
  <c r="BM42" i="26"/>
  <c r="BP43" i="26"/>
  <c r="P54" i="26"/>
  <c r="AC60" i="129"/>
  <c r="AC56" i="26"/>
  <c r="AP73" i="129"/>
  <c r="BO73" i="128"/>
  <c r="AB60" i="127"/>
  <c r="AT30" i="118"/>
  <c r="AO47" i="118"/>
  <c r="AO73" i="117"/>
  <c r="AP73" i="117"/>
  <c r="AK30" i="110"/>
  <c r="BK43" i="110"/>
  <c r="AK29" i="108"/>
  <c r="BO47" i="107"/>
  <c r="AT42" i="120"/>
  <c r="K55" i="120"/>
  <c r="AK29" i="126"/>
  <c r="AK43" i="126"/>
  <c r="BO73" i="126"/>
  <c r="AK42" i="125"/>
  <c r="BP38" i="125"/>
  <c r="AC60" i="125"/>
  <c r="AP34" i="124"/>
  <c r="AK68" i="124"/>
  <c r="AG55" i="122"/>
  <c r="BK68" i="122"/>
  <c r="AK69" i="122"/>
  <c r="BT42" i="154"/>
  <c r="AO25" i="142"/>
  <c r="K56" i="139"/>
  <c r="AO25" i="137"/>
  <c r="AP25" i="133"/>
  <c r="AK30" i="133"/>
  <c r="AC55" i="28"/>
  <c r="AB58" i="28"/>
  <c r="BO64" i="130"/>
  <c r="BM68" i="28"/>
  <c r="BO69" i="28"/>
  <c r="CC15" i="26"/>
  <c r="AN29" i="26"/>
  <c r="AO34" i="129"/>
  <c r="AO32" i="26"/>
  <c r="BN42" i="26"/>
  <c r="BQ43" i="26"/>
  <c r="AD56" i="26"/>
  <c r="AK43" i="127"/>
  <c r="AP73" i="118"/>
  <c r="AO38" i="116"/>
  <c r="BO64" i="116"/>
  <c r="BP73" i="116"/>
  <c r="BO38" i="115"/>
  <c r="AC60" i="115"/>
  <c r="AT30" i="114"/>
  <c r="BK43" i="114"/>
  <c r="AT69" i="114"/>
  <c r="AT29" i="113"/>
  <c r="AP34" i="113"/>
  <c r="CG43" i="112"/>
  <c r="AT68" i="112"/>
  <c r="BO47" i="110"/>
  <c r="K55" i="109"/>
  <c r="BP38" i="120"/>
  <c r="AC60" i="120"/>
  <c r="K56" i="126"/>
  <c r="AO73" i="123"/>
  <c r="K55" i="122"/>
  <c r="BK69" i="156"/>
  <c r="AK29" i="138"/>
  <c r="AK43" i="133"/>
  <c r="AK43" i="147"/>
  <c r="BN68" i="28"/>
  <c r="BP69" i="28"/>
  <c r="BZ16" i="26"/>
  <c r="AT30" i="129"/>
  <c r="AO29" i="26"/>
  <c r="BO42" i="26"/>
  <c r="M55" i="26"/>
  <c r="AE56" i="26"/>
  <c r="AR69" i="26"/>
  <c r="BT69" i="114"/>
  <c r="CG29" i="113"/>
  <c r="AK42" i="113"/>
  <c r="AB60" i="113"/>
  <c r="BK69" i="113"/>
  <c r="AP38" i="112"/>
  <c r="AB60" i="112"/>
  <c r="CG30" i="110"/>
  <c r="AT30" i="108"/>
  <c r="CG42" i="120"/>
  <c r="AK68" i="120"/>
  <c r="AP73" i="120"/>
  <c r="BO73" i="120"/>
  <c r="AP38" i="126"/>
  <c r="AK42" i="122"/>
  <c r="AP38" i="121"/>
  <c r="AB51" i="121"/>
  <c r="BQ43" i="31"/>
  <c r="BP38" i="156"/>
  <c r="BO64" i="135"/>
  <c r="BO73" i="135"/>
  <c r="BO47" i="152"/>
  <c r="BQ69" i="28"/>
  <c r="CB16" i="26"/>
  <c r="AP29" i="26"/>
  <c r="BP40" i="26"/>
  <c r="CE43" i="26"/>
  <c r="N55" i="26"/>
  <c r="O57" i="26"/>
  <c r="BK68" i="128"/>
  <c r="AP38" i="127"/>
  <c r="AC51" i="118"/>
  <c r="BT69" i="116"/>
  <c r="AT30" i="112"/>
  <c r="BT43" i="110"/>
  <c r="AK30" i="109"/>
  <c r="X56" i="108"/>
  <c r="BP64" i="126"/>
  <c r="AT69" i="126"/>
  <c r="AT30" i="125"/>
  <c r="AO34" i="123"/>
  <c r="BO73" i="123"/>
  <c r="AP25" i="122"/>
  <c r="AB51" i="122"/>
  <c r="AG56" i="122"/>
  <c r="AP73" i="122"/>
  <c r="CG29" i="121"/>
  <c r="CG30" i="121"/>
  <c r="AB60" i="155"/>
  <c r="K56" i="153"/>
  <c r="AG55" i="130"/>
  <c r="AC53" i="28"/>
  <c r="Q56" i="28"/>
  <c r="BP68" i="28"/>
  <c r="BT69" i="130"/>
  <c r="BR69" i="28"/>
  <c r="CB17" i="26"/>
  <c r="CB29" i="26"/>
  <c r="CC40" i="26"/>
  <c r="CB42" i="26"/>
  <c r="AB51" i="129"/>
  <c r="Z55" i="26"/>
  <c r="AP68" i="26"/>
  <c r="BP73" i="129"/>
  <c r="BP69" i="26"/>
  <c r="BO47" i="128"/>
  <c r="BP47" i="128"/>
  <c r="BO38" i="117"/>
  <c r="AC51" i="117"/>
  <c r="BP64" i="117"/>
  <c r="AO34" i="116"/>
  <c r="AG55" i="116"/>
  <c r="BO73" i="116"/>
  <c r="K55" i="114"/>
  <c r="CG30" i="113"/>
  <c r="AP38" i="113"/>
  <c r="AO34" i="112"/>
  <c r="BT69" i="110"/>
  <c r="AO34" i="108"/>
  <c r="BP47" i="108"/>
  <c r="K55" i="108"/>
  <c r="AC60" i="108"/>
  <c r="AB51" i="107"/>
  <c r="AT29" i="120"/>
  <c r="BK42" i="120"/>
  <c r="AG55" i="126"/>
  <c r="AC51" i="126"/>
  <c r="AK29" i="125"/>
  <c r="AB51" i="125"/>
  <c r="AO64" i="125"/>
  <c r="AK43" i="124"/>
  <c r="K56" i="124"/>
  <c r="AT68" i="124"/>
  <c r="AT30" i="123"/>
  <c r="AP34" i="122"/>
  <c r="AO25" i="121"/>
  <c r="K56" i="154"/>
  <c r="AO25" i="144"/>
  <c r="AB51" i="143"/>
  <c r="AK42" i="142"/>
  <c r="AK43" i="140"/>
  <c r="AC60" i="139"/>
  <c r="BM42" i="28"/>
  <c r="BO43" i="28"/>
  <c r="K55" i="130"/>
  <c r="P54" i="28"/>
  <c r="CC66" i="28"/>
  <c r="CB68" i="28"/>
  <c r="CE69" i="28"/>
  <c r="CB18" i="26"/>
  <c r="CC29" i="26"/>
  <c r="AP41" i="26"/>
  <c r="CC42" i="26"/>
  <c r="AO44" i="26"/>
  <c r="AA55" i="26"/>
  <c r="K56" i="129"/>
  <c r="O58" i="26"/>
  <c r="BP73" i="128"/>
  <c r="BP73" i="127"/>
  <c r="AT42" i="118"/>
  <c r="BP38" i="118"/>
  <c r="BP47" i="117"/>
  <c r="BP47" i="116"/>
  <c r="AK29" i="115"/>
  <c r="AK42" i="115"/>
  <c r="BT42" i="114"/>
  <c r="AP73" i="114"/>
  <c r="BO64" i="113"/>
  <c r="BO38" i="112"/>
  <c r="AP34" i="110"/>
  <c r="AO64" i="110"/>
  <c r="AP34" i="109"/>
  <c r="BO38" i="108"/>
  <c r="BP38" i="108"/>
  <c r="X55" i="108"/>
  <c r="AC51" i="108"/>
  <c r="AP34" i="120"/>
  <c r="AG56" i="120"/>
  <c r="BK69" i="120"/>
  <c r="K55" i="126"/>
  <c r="AC60" i="126"/>
  <c r="AK68" i="126"/>
  <c r="AP64" i="126"/>
  <c r="AO73" i="126"/>
  <c r="AK29" i="124"/>
  <c r="AO47" i="124"/>
  <c r="BP73" i="124"/>
  <c r="AT29" i="123"/>
  <c r="AT29" i="122"/>
  <c r="AT43" i="122"/>
  <c r="AO25" i="132"/>
  <c r="BP40" i="31"/>
  <c r="BP42" i="31"/>
  <c r="CG29" i="154"/>
  <c r="AP34" i="140"/>
  <c r="AK29" i="140"/>
  <c r="AT68" i="137"/>
  <c r="AK29" i="135"/>
  <c r="AG55" i="134"/>
  <c r="AC51" i="134"/>
  <c r="AT43" i="121"/>
  <c r="BO73" i="132"/>
  <c r="AT29" i="156"/>
  <c r="AP27" i="31"/>
  <c r="AP25" i="156"/>
  <c r="AO30" i="31"/>
  <c r="AK42" i="156"/>
  <c r="AP41" i="31"/>
  <c r="CC42" i="31"/>
  <c r="X55" i="156"/>
  <c r="AC54" i="31"/>
  <c r="AD56" i="31"/>
  <c r="BK68" i="156"/>
  <c r="AP73" i="156"/>
  <c r="AP69" i="31"/>
  <c r="BO71" i="31"/>
  <c r="AK29" i="155"/>
  <c r="AP25" i="154"/>
  <c r="AO47" i="144"/>
  <c r="AG55" i="144"/>
  <c r="X56" i="144"/>
  <c r="BP64" i="143"/>
  <c r="AO34" i="142"/>
  <c r="AG55" i="142"/>
  <c r="AO34" i="141"/>
  <c r="CG29" i="140"/>
  <c r="AP34" i="139"/>
  <c r="AK42" i="139"/>
  <c r="BK68" i="138"/>
  <c r="AO34" i="137"/>
  <c r="K55" i="137"/>
  <c r="AT29" i="136"/>
  <c r="BP47" i="135"/>
  <c r="X56" i="134"/>
  <c r="CG29" i="133"/>
  <c r="BO73" i="133"/>
  <c r="CG42" i="146"/>
  <c r="AK68" i="146"/>
  <c r="AO47" i="152"/>
  <c r="BP73" i="152"/>
  <c r="BP38" i="150"/>
  <c r="BT69" i="150"/>
  <c r="X55" i="148"/>
  <c r="AO34" i="121"/>
  <c r="BK43" i="121"/>
  <c r="CG29" i="132"/>
  <c r="CG29" i="156"/>
  <c r="CC27" i="31"/>
  <c r="AP34" i="156"/>
  <c r="AP30" i="31"/>
  <c r="CE43" i="31"/>
  <c r="M55" i="31"/>
  <c r="AE56" i="31"/>
  <c r="AO64" i="156"/>
  <c r="AM68" i="31"/>
  <c r="AQ69" i="31"/>
  <c r="CG42" i="154"/>
  <c r="AB51" i="154"/>
  <c r="AP38" i="153"/>
  <c r="AO73" i="153"/>
  <c r="AC60" i="144"/>
  <c r="AK69" i="144"/>
  <c r="BK43" i="142"/>
  <c r="BO73" i="142"/>
  <c r="BP47" i="141"/>
  <c r="AP73" i="141"/>
  <c r="AT69" i="140"/>
  <c r="AK43" i="139"/>
  <c r="AP38" i="138"/>
  <c r="BK43" i="138"/>
  <c r="BO47" i="137"/>
  <c r="AC60" i="137"/>
  <c r="CG29" i="136"/>
  <c r="AP38" i="136"/>
  <c r="K55" i="135"/>
  <c r="AC60" i="135"/>
  <c r="K55" i="134"/>
  <c r="AK69" i="134"/>
  <c r="AT30" i="133"/>
  <c r="BP73" i="133"/>
  <c r="AO73" i="146"/>
  <c r="AP64" i="146"/>
  <c r="BK43" i="152"/>
  <c r="AT68" i="152"/>
  <c r="AT29" i="151"/>
  <c r="BO47" i="150"/>
  <c r="BP47" i="150"/>
  <c r="K55" i="150"/>
  <c r="AT30" i="148"/>
  <c r="AT42" i="148"/>
  <c r="AT68" i="132"/>
  <c r="AP28" i="31"/>
  <c r="AQ30" i="31"/>
  <c r="CC41" i="31"/>
  <c r="AO43" i="31"/>
  <c r="AO44" i="31"/>
  <c r="N55" i="31"/>
  <c r="O57" i="31"/>
  <c r="AN68" i="31"/>
  <c r="AR69" i="31"/>
  <c r="AK30" i="155"/>
  <c r="AP38" i="155"/>
  <c r="K56" i="155"/>
  <c r="AK43" i="154"/>
  <c r="BP73" i="153"/>
  <c r="BO73" i="144"/>
  <c r="AB60" i="143"/>
  <c r="BO47" i="141"/>
  <c r="K55" i="141"/>
  <c r="CG29" i="139"/>
  <c r="AT43" i="138"/>
  <c r="K56" i="138"/>
  <c r="AP47" i="136"/>
  <c r="CG29" i="134"/>
  <c r="CG30" i="133"/>
  <c r="AT29" i="146"/>
  <c r="AP25" i="146"/>
  <c r="AB51" i="146"/>
  <c r="AT69" i="146"/>
  <c r="AT42" i="152"/>
  <c r="BP47" i="152"/>
  <c r="AG55" i="152"/>
  <c r="BT68" i="152"/>
  <c r="AT42" i="150"/>
  <c r="CG29" i="149"/>
  <c r="BP38" i="148"/>
  <c r="BT43" i="148"/>
  <c r="AO73" i="148"/>
  <c r="AT30" i="147"/>
  <c r="AB60" i="147"/>
  <c r="AP34" i="132"/>
  <c r="CC28" i="31"/>
  <c r="AR30" i="31"/>
  <c r="AO38" i="156"/>
  <c r="AM42" i="31"/>
  <c r="AP43" i="31"/>
  <c r="Z55" i="31"/>
  <c r="AG56" i="156"/>
  <c r="AB57" i="31"/>
  <c r="AO34" i="155"/>
  <c r="AC51" i="155"/>
  <c r="BO47" i="142"/>
  <c r="BP47" i="142"/>
  <c r="BT69" i="142"/>
  <c r="AO38" i="140"/>
  <c r="AP38" i="140"/>
  <c r="BT69" i="136"/>
  <c r="AG56" i="146"/>
  <c r="AT68" i="146"/>
  <c r="AT29" i="152"/>
  <c r="K55" i="152"/>
  <c r="X56" i="152"/>
  <c r="BT69" i="152"/>
  <c r="AC60" i="150"/>
  <c r="AG56" i="148"/>
  <c r="AK42" i="132"/>
  <c r="CE30" i="31"/>
  <c r="AO47" i="156"/>
  <c r="AP38" i="156"/>
  <c r="CB44" i="31"/>
  <c r="AB60" i="156"/>
  <c r="AA55" i="31"/>
  <c r="O58" i="31"/>
  <c r="AO73" i="156"/>
  <c r="AP68" i="31"/>
  <c r="BO69" i="31"/>
  <c r="AP38" i="154"/>
  <c r="AP25" i="142"/>
  <c r="BP38" i="141"/>
  <c r="AC51" i="140"/>
  <c r="AT30" i="139"/>
  <c r="AT69" i="138"/>
  <c r="X56" i="136"/>
  <c r="AK30" i="135"/>
  <c r="AC60" i="152"/>
  <c r="AK30" i="149"/>
  <c r="AP38" i="149"/>
  <c r="CG29" i="148"/>
  <c r="AM29" i="31"/>
  <c r="AO31" i="31"/>
  <c r="AO45" i="31"/>
  <c r="AB55" i="31"/>
  <c r="AB58" i="31"/>
  <c r="BO64" i="156"/>
  <c r="BM68" i="31"/>
  <c r="BP69" i="31"/>
  <c r="AK30" i="153"/>
  <c r="BO47" i="143"/>
  <c r="CG43" i="142"/>
  <c r="X56" i="140"/>
  <c r="BK68" i="140"/>
  <c r="CG30" i="139"/>
  <c r="BT69" i="138"/>
  <c r="AT29" i="135"/>
  <c r="AK42" i="135"/>
  <c r="X56" i="146"/>
  <c r="BO64" i="146"/>
  <c r="BK68" i="152"/>
  <c r="AK68" i="152"/>
  <c r="AP38" i="151"/>
  <c r="AG56" i="150"/>
  <c r="CG30" i="149"/>
  <c r="AB60" i="148"/>
  <c r="AP34" i="121"/>
  <c r="AP64" i="121"/>
  <c r="AG55" i="132"/>
  <c r="X56" i="132"/>
  <c r="BK68" i="132"/>
  <c r="AK68" i="132"/>
  <c r="CC14" i="31"/>
  <c r="AN29" i="31"/>
  <c r="CB31" i="31"/>
  <c r="AP42" i="31"/>
  <c r="AT43" i="156"/>
  <c r="AG55" i="156"/>
  <c r="AC55" i="31"/>
  <c r="BO73" i="156"/>
  <c r="BN68" i="31"/>
  <c r="BQ69" i="31"/>
  <c r="AP25" i="155"/>
  <c r="K55" i="155"/>
  <c r="AC60" i="155"/>
  <c r="AO34" i="154"/>
  <c r="AG55" i="154"/>
  <c r="AK69" i="142"/>
  <c r="AK30" i="141"/>
  <c r="AT42" i="140"/>
  <c r="BO47" i="140"/>
  <c r="BP47" i="140"/>
  <c r="K55" i="140"/>
  <c r="AC60" i="140"/>
  <c r="AO64" i="140"/>
  <c r="AC60" i="138"/>
  <c r="BO47" i="136"/>
  <c r="AO34" i="133"/>
  <c r="AP38" i="146"/>
  <c r="BO73" i="146"/>
  <c r="BT69" i="146"/>
  <c r="AK30" i="152"/>
  <c r="CG30" i="151"/>
  <c r="AT43" i="151"/>
  <c r="AO73" i="150"/>
  <c r="AK68" i="150"/>
  <c r="AK43" i="148"/>
  <c r="BK42" i="147"/>
  <c r="AT30" i="132"/>
  <c r="AC60" i="132"/>
  <c r="AP64" i="132"/>
  <c r="CC15" i="31"/>
  <c r="AT30" i="156"/>
  <c r="AO29" i="31"/>
  <c r="AO32" i="31"/>
  <c r="BO38" i="156"/>
  <c r="BM42" i="31"/>
  <c r="AP47" i="156"/>
  <c r="O56" i="31"/>
  <c r="BP73" i="156"/>
  <c r="BR69" i="31"/>
  <c r="AP34" i="155"/>
  <c r="BP47" i="154"/>
  <c r="K55" i="154"/>
  <c r="CG29" i="153"/>
  <c r="AP25" i="153"/>
  <c r="AC60" i="153"/>
  <c r="AK29" i="144"/>
  <c r="CG42" i="144"/>
  <c r="BP38" i="143"/>
  <c r="AC51" i="143"/>
  <c r="AK29" i="142"/>
  <c r="AT30" i="142"/>
  <c r="BT43" i="142"/>
  <c r="AO34" i="140"/>
  <c r="X55" i="140"/>
  <c r="AP73" i="138"/>
  <c r="AT42" i="136"/>
  <c r="AG56" i="136"/>
  <c r="AT43" i="146"/>
  <c r="CG42" i="152"/>
  <c r="AT43" i="152"/>
  <c r="AT69" i="152"/>
  <c r="CG29" i="150"/>
  <c r="AP34" i="150"/>
  <c r="AB51" i="150"/>
  <c r="BK43" i="148"/>
  <c r="AP64" i="148"/>
  <c r="AK30" i="147"/>
  <c r="X55" i="132"/>
  <c r="BZ16" i="31"/>
  <c r="AP29" i="31"/>
  <c r="BN42" i="31"/>
  <c r="BO43" i="31"/>
  <c r="BO47" i="156"/>
  <c r="P56" i="31"/>
  <c r="BP68" i="31"/>
  <c r="CE69" i="31"/>
  <c r="BO38" i="154"/>
  <c r="X55" i="154"/>
  <c r="AC60" i="154"/>
  <c r="AT30" i="153"/>
  <c r="AC60" i="143"/>
  <c r="AP73" i="143"/>
  <c r="BO73" i="143"/>
  <c r="AO73" i="142"/>
  <c r="CG42" i="140"/>
  <c r="BK69" i="140"/>
  <c r="CG42" i="138"/>
  <c r="AO64" i="138"/>
  <c r="AP64" i="138"/>
  <c r="AP38" i="135"/>
  <c r="BO47" i="133"/>
  <c r="AO73" i="133"/>
  <c r="AO34" i="146"/>
  <c r="BP38" i="146"/>
  <c r="AG55" i="146"/>
  <c r="AK42" i="152"/>
  <c r="AB60" i="152"/>
  <c r="BO38" i="151"/>
  <c r="AO38" i="150"/>
  <c r="K55" i="149"/>
  <c r="BT68" i="148"/>
  <c r="AT69" i="148"/>
  <c r="AT29" i="147"/>
  <c r="AC60" i="147"/>
  <c r="AO34" i="132"/>
  <c r="BO38" i="132"/>
  <c r="CB16" i="31"/>
  <c r="CG30" i="156"/>
  <c r="CB29" i="31"/>
  <c r="AT42" i="156"/>
  <c r="BO42" i="31"/>
  <c r="Q56" i="31"/>
  <c r="CB68" i="31"/>
  <c r="AT69" i="156"/>
  <c r="AO70" i="31"/>
  <c r="AK42" i="155"/>
  <c r="AP73" i="154"/>
  <c r="AO47" i="142"/>
  <c r="X56" i="142"/>
  <c r="AT68" i="140"/>
  <c r="AK30" i="138"/>
  <c r="AO73" i="138"/>
  <c r="BO64" i="137"/>
  <c r="CG42" i="136"/>
  <c r="BP73" i="135"/>
  <c r="BO38" i="134"/>
  <c r="BO38" i="146"/>
  <c r="BP47" i="146"/>
  <c r="K55" i="146"/>
  <c r="CG29" i="152"/>
  <c r="BT42" i="152"/>
  <c r="AC60" i="151"/>
  <c r="AO47" i="150"/>
  <c r="X56" i="150"/>
  <c r="AC60" i="149"/>
  <c r="AO38" i="148"/>
  <c r="AT43" i="148"/>
  <c r="BT69" i="148"/>
  <c r="CG29" i="147"/>
  <c r="AP34" i="147"/>
  <c r="CG30" i="104"/>
  <c r="CG30" i="102"/>
  <c r="CG30" i="146"/>
  <c r="CG30" i="150"/>
  <c r="CG30" i="120"/>
  <c r="CG30" i="118"/>
  <c r="CG30" i="148"/>
  <c r="CG30" i="84"/>
  <c r="CG30" i="128"/>
  <c r="CG30" i="108"/>
  <c r="CG30" i="140"/>
  <c r="CG30" i="134"/>
  <c r="CG30" i="130"/>
  <c r="CG30" i="126"/>
  <c r="CG30" i="144"/>
  <c r="CG30" i="152"/>
  <c r="CG30" i="88"/>
  <c r="CG30" i="96"/>
  <c r="CG30" i="142"/>
  <c r="CG30" i="136"/>
  <c r="CG30" i="132"/>
  <c r="CG30" i="94"/>
  <c r="CG30" i="106"/>
  <c r="CG30" i="112"/>
  <c r="CG30" i="92"/>
  <c r="CG43" i="132"/>
  <c r="CG43" i="152"/>
  <c r="CG43" i="130"/>
  <c r="CG43" i="128"/>
  <c r="CG43" i="118"/>
  <c r="CG43" i="146"/>
  <c r="CG43" i="140"/>
  <c r="CG43" i="98"/>
  <c r="CG43" i="126"/>
  <c r="CG43" i="102"/>
  <c r="CG43" i="122"/>
  <c r="CG43" i="116"/>
  <c r="CG43" i="94"/>
  <c r="CG43" i="82"/>
  <c r="CG43" i="120"/>
  <c r="CG43" i="148"/>
  <c r="CG43" i="156"/>
  <c r="CG43" i="154"/>
  <c r="CG43" i="108"/>
  <c r="CG43" i="134"/>
  <c r="CG43" i="96"/>
  <c r="CR7" i="145"/>
  <c r="CV9" i="145"/>
  <c r="CR9" i="145" s="1"/>
  <c r="CV9" i="151"/>
  <c r="CR9" i="151" s="1"/>
  <c r="BK43" i="146"/>
  <c r="BK42" i="152"/>
  <c r="BO64" i="152"/>
  <c r="AP73" i="152"/>
  <c r="AT43" i="149"/>
  <c r="AK43" i="149"/>
  <c r="AP73" i="149"/>
  <c r="AP38" i="148"/>
  <c r="AP25" i="147"/>
  <c r="AP47" i="146"/>
  <c r="CV9" i="149"/>
  <c r="CR9" i="149" s="1"/>
  <c r="AB60" i="149"/>
  <c r="AB51" i="149"/>
  <c r="AK30" i="148"/>
  <c r="AP38" i="147"/>
  <c r="AP47" i="147"/>
  <c r="CV9" i="152"/>
  <c r="CR9" i="152" s="1"/>
  <c r="AK43" i="152"/>
  <c r="AK30" i="151"/>
  <c r="CV7" i="149"/>
  <c r="AO34" i="152"/>
  <c r="AO34" i="150"/>
  <c r="AO25" i="150"/>
  <c r="CV7" i="146"/>
  <c r="CR8" i="146" s="1"/>
  <c r="AO34" i="151"/>
  <c r="AP34" i="151"/>
  <c r="AT29" i="150"/>
  <c r="AP25" i="150"/>
  <c r="BO73" i="150"/>
  <c r="CV9" i="150"/>
  <c r="CR9" i="150" s="1"/>
  <c r="CV7" i="150"/>
  <c r="BT68" i="146"/>
  <c r="AP73" i="146"/>
  <c r="AB51" i="152"/>
  <c r="CG29" i="151"/>
  <c r="BK42" i="151"/>
  <c r="AT68" i="150"/>
  <c r="K56" i="148"/>
  <c r="BK69" i="148"/>
  <c r="AO25" i="147"/>
  <c r="CV7" i="152"/>
  <c r="K56" i="151"/>
  <c r="AO73" i="151"/>
  <c r="AO64" i="151"/>
  <c r="AP38" i="150"/>
  <c r="AP47" i="150"/>
  <c r="CG43" i="150"/>
  <c r="BP64" i="150"/>
  <c r="BT68" i="150"/>
  <c r="AT29" i="149"/>
  <c r="K55" i="148"/>
  <c r="BO73" i="149"/>
  <c r="CG42" i="148"/>
  <c r="AO38" i="147"/>
  <c r="AK42" i="147"/>
  <c r="CV7" i="151"/>
  <c r="AK43" i="151"/>
  <c r="K55" i="151"/>
  <c r="BP38" i="149"/>
  <c r="AC51" i="149"/>
  <c r="AO34" i="148"/>
  <c r="AO73" i="147"/>
  <c r="AO47" i="151"/>
  <c r="AP47" i="151"/>
  <c r="AK29" i="149"/>
  <c r="BK42" i="148"/>
  <c r="BT42" i="148"/>
  <c r="AP25" i="149"/>
  <c r="CV9" i="148"/>
  <c r="CR9" i="148" s="1"/>
  <c r="BK43" i="150"/>
  <c r="AB60" i="150"/>
  <c r="AT30" i="149"/>
  <c r="BK42" i="149"/>
  <c r="BP73" i="149"/>
  <c r="AT68" i="148"/>
  <c r="CV7" i="147"/>
  <c r="CR8" i="147" s="1"/>
  <c r="BO64" i="150"/>
  <c r="AP73" i="150"/>
  <c r="AO47" i="148"/>
  <c r="AP25" i="148"/>
  <c r="CV7" i="148"/>
  <c r="CV9" i="156"/>
  <c r="CR9" i="156" s="1"/>
  <c r="AO47" i="132"/>
  <c r="K55" i="132"/>
  <c r="BK69" i="132"/>
  <c r="AO34" i="156"/>
  <c r="AO25" i="156"/>
  <c r="AK30" i="132"/>
  <c r="AO64" i="132"/>
  <c r="AO73" i="132"/>
  <c r="AO25" i="155"/>
  <c r="CG42" i="132"/>
  <c r="CV7" i="153"/>
  <c r="CV9" i="153"/>
  <c r="CR9" i="153" s="1"/>
  <c r="AP47" i="154"/>
  <c r="AK42" i="154"/>
  <c r="AK43" i="132"/>
  <c r="AP38" i="132"/>
  <c r="K56" i="132"/>
  <c r="K56" i="144"/>
  <c r="X56" i="156"/>
  <c r="AT30" i="154"/>
  <c r="AK30" i="154"/>
  <c r="AK29" i="132"/>
  <c r="AT68" i="156"/>
  <c r="CG30" i="154"/>
  <c r="AB60" i="154"/>
  <c r="X56" i="154"/>
  <c r="AB60" i="144"/>
  <c r="AB51" i="144"/>
  <c r="BP64" i="141"/>
  <c r="AB51" i="132"/>
  <c r="AB51" i="156"/>
  <c r="AP34" i="144"/>
  <c r="AO34" i="139"/>
  <c r="AT29" i="139"/>
  <c r="CV7" i="156"/>
  <c r="AT29" i="155"/>
  <c r="CG30" i="155"/>
  <c r="AP64" i="154"/>
  <c r="AP34" i="153"/>
  <c r="AK29" i="153"/>
  <c r="AP73" i="153"/>
  <c r="AT43" i="142"/>
  <c r="BP73" i="142"/>
  <c r="BP38" i="154"/>
  <c r="AT69" i="154"/>
  <c r="AB51" i="153"/>
  <c r="AB60" i="153"/>
  <c r="AK68" i="140"/>
  <c r="CV7" i="132"/>
  <c r="CR8" i="132" s="1"/>
  <c r="K56" i="156"/>
  <c r="BO47" i="154"/>
  <c r="BP73" i="154"/>
  <c r="BP38" i="142"/>
  <c r="BO64" i="143"/>
  <c r="AO73" i="154"/>
  <c r="AK69" i="154"/>
  <c r="AP73" i="132"/>
  <c r="AK69" i="156"/>
  <c r="CG29" i="155"/>
  <c r="AG56" i="154"/>
  <c r="K55" i="144"/>
  <c r="CV7" i="155"/>
  <c r="CR8" i="155" s="1"/>
  <c r="CG30" i="153"/>
  <c r="AC51" i="142"/>
  <c r="AB60" i="139"/>
  <c r="AB51" i="139"/>
  <c r="AP64" i="156"/>
  <c r="BO38" i="155"/>
  <c r="AK42" i="144"/>
  <c r="CV9" i="139"/>
  <c r="CR9" i="139" s="1"/>
  <c r="CV7" i="139"/>
  <c r="AB51" i="155"/>
  <c r="BO73" i="153"/>
  <c r="AT30" i="143"/>
  <c r="AP34" i="142"/>
  <c r="AP38" i="142"/>
  <c r="AP73" i="144"/>
  <c r="AO34" i="143"/>
  <c r="AO25" i="143"/>
  <c r="AK30" i="139"/>
  <c r="CV7" i="154"/>
  <c r="CR8" i="154" s="1"/>
  <c r="AK30" i="144"/>
  <c r="AT30" i="144"/>
  <c r="AK42" i="143"/>
  <c r="CV9" i="142"/>
  <c r="CR9" i="142" s="1"/>
  <c r="CV7" i="142"/>
  <c r="BP73" i="140"/>
  <c r="BT69" i="140"/>
  <c r="CV9" i="144"/>
  <c r="CR9" i="144" s="1"/>
  <c r="CV7" i="144"/>
  <c r="BP38" i="144"/>
  <c r="CG43" i="144"/>
  <c r="AT29" i="142"/>
  <c r="AT29" i="141"/>
  <c r="AP25" i="141"/>
  <c r="K56" i="141"/>
  <c r="CV9" i="140"/>
  <c r="CR9" i="140" s="1"/>
  <c r="CV7" i="140"/>
  <c r="AP47" i="140"/>
  <c r="K56" i="135"/>
  <c r="AT42" i="144"/>
  <c r="BO38" i="144"/>
  <c r="AC51" i="144"/>
  <c r="BP73" i="144"/>
  <c r="AB51" i="142"/>
  <c r="BP64" i="142"/>
  <c r="BT68" i="142"/>
  <c r="AG56" i="144"/>
  <c r="CG29" i="142"/>
  <c r="AB60" i="142"/>
  <c r="AK29" i="139"/>
  <c r="AT43" i="140"/>
  <c r="BT42" i="138"/>
  <c r="AT29" i="137"/>
  <c r="AP25" i="137"/>
  <c r="CG30" i="141"/>
  <c r="BO38" i="141"/>
  <c r="BP38" i="140"/>
  <c r="BK43" i="140"/>
  <c r="BP38" i="139"/>
  <c r="AG56" i="138"/>
  <c r="X56" i="138"/>
  <c r="AO64" i="142"/>
  <c r="AB51" i="140"/>
  <c r="BO64" i="139"/>
  <c r="AP47" i="138"/>
  <c r="AT68" i="138"/>
  <c r="BO73" i="136"/>
  <c r="BO64" i="136"/>
  <c r="BP64" i="134"/>
  <c r="CV9" i="137"/>
  <c r="CR9" i="137" s="1"/>
  <c r="CV7" i="137"/>
  <c r="AT43" i="136"/>
  <c r="AO38" i="136"/>
  <c r="BP38" i="136"/>
  <c r="BK43" i="136"/>
  <c r="CV7" i="143"/>
  <c r="CR8" i="143" s="1"/>
  <c r="BP47" i="143"/>
  <c r="AP25" i="140"/>
  <c r="AC51" i="139"/>
  <c r="AT29" i="138"/>
  <c r="AP25" i="138"/>
  <c r="BO64" i="140"/>
  <c r="BK68" i="139"/>
  <c r="CG30" i="138"/>
  <c r="AK30" i="140"/>
  <c r="AK69" i="140"/>
  <c r="AK42" i="141"/>
  <c r="AK42" i="138"/>
  <c r="AG55" i="136"/>
  <c r="AC51" i="136"/>
  <c r="AB60" i="137"/>
  <c r="AK29" i="137"/>
  <c r="AP38" i="137"/>
  <c r="AT29" i="134"/>
  <c r="AP25" i="134"/>
  <c r="AO73" i="134"/>
  <c r="BP38" i="133"/>
  <c r="AC51" i="133"/>
  <c r="K56" i="140"/>
  <c r="BP64" i="140"/>
  <c r="CV9" i="136"/>
  <c r="CR9" i="136" s="1"/>
  <c r="CV7" i="136"/>
  <c r="CV9" i="133"/>
  <c r="CR9" i="133" s="1"/>
  <c r="CV7" i="133"/>
  <c r="AT29" i="133"/>
  <c r="CV7" i="141"/>
  <c r="CR8" i="141" s="1"/>
  <c r="CV7" i="138"/>
  <c r="CR8" i="138" s="1"/>
  <c r="AP34" i="136"/>
  <c r="AK29" i="136"/>
  <c r="AK68" i="136"/>
  <c r="AP73" i="136"/>
  <c r="BP73" i="134"/>
  <c r="AP34" i="133"/>
  <c r="AK29" i="133"/>
  <c r="AB51" i="136"/>
  <c r="AB60" i="136"/>
  <c r="BT42" i="136"/>
  <c r="AP25" i="135"/>
  <c r="CV9" i="134"/>
  <c r="CR9" i="134" s="1"/>
  <c r="CV7" i="135"/>
  <c r="CR8" i="135" s="1"/>
  <c r="AB51" i="137"/>
  <c r="AP25" i="136"/>
  <c r="K55" i="136"/>
  <c r="K56" i="133"/>
  <c r="BP64" i="133"/>
  <c r="CV7" i="134"/>
  <c r="CV7" i="126"/>
  <c r="CR8" i="126" s="1"/>
  <c r="CV7" i="122"/>
  <c r="CR8" i="122" s="1"/>
  <c r="BK43" i="120"/>
  <c r="BO47" i="120"/>
  <c r="AP64" i="120"/>
  <c r="AT68" i="120"/>
  <c r="AT69" i="120"/>
  <c r="AT68" i="126"/>
  <c r="BP73" i="120"/>
  <c r="AK30" i="126"/>
  <c r="X56" i="126"/>
  <c r="AK69" i="126"/>
  <c r="CV7" i="125"/>
  <c r="CR8" i="125" s="1"/>
  <c r="K55" i="125"/>
  <c r="AT42" i="123"/>
  <c r="AK29" i="121"/>
  <c r="AK29" i="120"/>
  <c r="BT42" i="120"/>
  <c r="AO38" i="126"/>
  <c r="AP47" i="126"/>
  <c r="BK42" i="125"/>
  <c r="AT29" i="124"/>
  <c r="AP25" i="124"/>
  <c r="CG30" i="122"/>
  <c r="BK42" i="122"/>
  <c r="BT42" i="122"/>
  <c r="AK42" i="120"/>
  <c r="BP73" i="125"/>
  <c r="AB51" i="124"/>
  <c r="AB60" i="124"/>
  <c r="X56" i="120"/>
  <c r="AK69" i="120"/>
  <c r="BP47" i="126"/>
  <c r="AP25" i="125"/>
  <c r="AK30" i="125"/>
  <c r="CG30" i="125"/>
  <c r="CV9" i="124"/>
  <c r="CR9" i="124" s="1"/>
  <c r="CV7" i="124"/>
  <c r="BT68" i="124"/>
  <c r="CV9" i="123"/>
  <c r="CR9" i="123" s="1"/>
  <c r="CV7" i="123"/>
  <c r="BT68" i="126"/>
  <c r="AP34" i="125"/>
  <c r="AP38" i="125"/>
  <c r="CG30" i="124"/>
  <c r="BK68" i="124"/>
  <c r="AT43" i="125"/>
  <c r="AP38" i="124"/>
  <c r="BT43" i="124"/>
  <c r="BT69" i="124"/>
  <c r="AB60" i="123"/>
  <c r="AB51" i="123"/>
  <c r="AP73" i="123"/>
  <c r="AO73" i="121"/>
  <c r="AP25" i="120"/>
  <c r="AO64" i="120"/>
  <c r="AC51" i="125"/>
  <c r="CG29" i="124"/>
  <c r="AT43" i="124"/>
  <c r="CG43" i="124"/>
  <c r="X55" i="124"/>
  <c r="CV7" i="120"/>
  <c r="CR8" i="120" s="1"/>
  <c r="CG42" i="124"/>
  <c r="AO73" i="124"/>
  <c r="AO64" i="124"/>
  <c r="AO47" i="123"/>
  <c r="BP47" i="124"/>
  <c r="AK69" i="124"/>
  <c r="AP34" i="123"/>
  <c r="BK43" i="123"/>
  <c r="BP38" i="123"/>
  <c r="AP25" i="121"/>
  <c r="AT29" i="125"/>
  <c r="AC60" i="123"/>
  <c r="BO38" i="122"/>
  <c r="AP47" i="121"/>
  <c r="AK30" i="121"/>
  <c r="BK42" i="123"/>
  <c r="AC51" i="122"/>
  <c r="AO64" i="121"/>
  <c r="AK30" i="122"/>
  <c r="X55" i="122"/>
  <c r="CV7" i="121"/>
  <c r="CR8" i="121" s="1"/>
  <c r="AO47" i="122"/>
  <c r="BP47" i="122"/>
  <c r="CV7" i="106"/>
  <c r="CR8" i="106" s="1"/>
  <c r="CV9" i="107"/>
  <c r="CR9" i="107" s="1"/>
  <c r="CV9" i="110"/>
  <c r="CR9" i="110" s="1"/>
  <c r="CV7" i="130"/>
  <c r="CV9" i="130"/>
  <c r="CR9" i="130" s="1"/>
  <c r="CV7" i="127"/>
  <c r="BK69" i="106"/>
  <c r="AK42" i="128"/>
  <c r="AK43" i="106"/>
  <c r="BP73" i="106"/>
  <c r="AK42" i="130"/>
  <c r="CG29" i="128"/>
  <c r="CV9" i="129"/>
  <c r="CR9" i="129" s="1"/>
  <c r="CV7" i="129"/>
  <c r="AO25" i="117"/>
  <c r="AK29" i="117"/>
  <c r="AP25" i="129"/>
  <c r="AK30" i="129"/>
  <c r="CG29" i="106"/>
  <c r="AK42" i="106"/>
  <c r="BO47" i="130"/>
  <c r="AK43" i="129"/>
  <c r="AC51" i="129"/>
  <c r="BO38" i="129"/>
  <c r="AK42" i="129"/>
  <c r="AO34" i="128"/>
  <c r="AO25" i="128"/>
  <c r="BT43" i="128"/>
  <c r="CG29" i="127"/>
  <c r="AP38" i="129"/>
  <c r="AT42" i="128"/>
  <c r="X56" i="128"/>
  <c r="AK42" i="127"/>
  <c r="AO25" i="106"/>
  <c r="AC60" i="118"/>
  <c r="AO64" i="106"/>
  <c r="BP73" i="130"/>
  <c r="AO73" i="129"/>
  <c r="AB60" i="116"/>
  <c r="X56" i="116"/>
  <c r="AK29" i="118"/>
  <c r="AP38" i="116"/>
  <c r="AO47" i="116"/>
  <c r="AP47" i="116"/>
  <c r="CV9" i="127"/>
  <c r="CR9" i="127" s="1"/>
  <c r="AK42" i="118"/>
  <c r="AB60" i="118"/>
  <c r="AB51" i="118"/>
  <c r="AT43" i="116"/>
  <c r="AK30" i="115"/>
  <c r="AT30" i="115"/>
  <c r="CV7" i="128"/>
  <c r="CR8" i="128" s="1"/>
  <c r="AK30" i="118"/>
  <c r="AG56" i="118"/>
  <c r="BP64" i="116"/>
  <c r="BT68" i="116"/>
  <c r="AC51" i="109"/>
  <c r="BK69" i="128"/>
  <c r="K56" i="118"/>
  <c r="BP38" i="117"/>
  <c r="AP34" i="115"/>
  <c r="AK69" i="114"/>
  <c r="K55" i="113"/>
  <c r="AP25" i="116"/>
  <c r="CG30" i="116"/>
  <c r="AC60" i="116"/>
  <c r="CV7" i="118"/>
  <c r="CR8" i="118" s="1"/>
  <c r="BO38" i="118"/>
  <c r="BP38" i="116"/>
  <c r="K55" i="129"/>
  <c r="K55" i="118"/>
  <c r="BK42" i="116"/>
  <c r="AG56" i="116"/>
  <c r="BP47" i="115"/>
  <c r="CG30" i="114"/>
  <c r="X55" i="118"/>
  <c r="BO73" i="118"/>
  <c r="AB60" i="114"/>
  <c r="AB51" i="114"/>
  <c r="AP25" i="127"/>
  <c r="X56" i="118"/>
  <c r="AP73" i="115"/>
  <c r="BK68" i="116"/>
  <c r="CV7" i="115"/>
  <c r="CR8" i="115" s="1"/>
  <c r="AG56" i="114"/>
  <c r="BP38" i="113"/>
  <c r="BP38" i="115"/>
  <c r="BO64" i="115"/>
  <c r="AO73" i="114"/>
  <c r="AO73" i="112"/>
  <c r="K56" i="115"/>
  <c r="BP64" i="115"/>
  <c r="AK29" i="114"/>
  <c r="AT42" i="114"/>
  <c r="AO47" i="114"/>
  <c r="AP47" i="112"/>
  <c r="AT43" i="112"/>
  <c r="BK69" i="114"/>
  <c r="BP64" i="114"/>
  <c r="CV7" i="116"/>
  <c r="CR8" i="116" s="1"/>
  <c r="BP64" i="112"/>
  <c r="BT68" i="112"/>
  <c r="AB51" i="115"/>
  <c r="BO73" i="114"/>
  <c r="BO64" i="114"/>
  <c r="X56" i="112"/>
  <c r="K56" i="111"/>
  <c r="CG42" i="114"/>
  <c r="CG43" i="114"/>
  <c r="X55" i="114"/>
  <c r="AT68" i="114"/>
  <c r="AK29" i="112"/>
  <c r="AP38" i="111"/>
  <c r="AP25" i="117"/>
  <c r="X56" i="114"/>
  <c r="BT68" i="114"/>
  <c r="BO73" i="109"/>
  <c r="BO64" i="109"/>
  <c r="CV7" i="117"/>
  <c r="CV7" i="114"/>
  <c r="CR8" i="114" s="1"/>
  <c r="AK42" i="114"/>
  <c r="AO25" i="113"/>
  <c r="AK29" i="113"/>
  <c r="BP38" i="114"/>
  <c r="BK42" i="114"/>
  <c r="AP34" i="111"/>
  <c r="AT69" i="113"/>
  <c r="AG56" i="110"/>
  <c r="X56" i="110"/>
  <c r="BK68" i="112"/>
  <c r="CV7" i="111"/>
  <c r="CR8" i="111" s="1"/>
  <c r="K55" i="110"/>
  <c r="BK69" i="110"/>
  <c r="AK43" i="109"/>
  <c r="BP64" i="107"/>
  <c r="AO47" i="112"/>
  <c r="AC51" i="111"/>
  <c r="BK68" i="111"/>
  <c r="AO34" i="110"/>
  <c r="AO25" i="110"/>
  <c r="AO47" i="110"/>
  <c r="AK68" i="110"/>
  <c r="AP38" i="109"/>
  <c r="AO25" i="107"/>
  <c r="CV7" i="112"/>
  <c r="CR8" i="112" s="1"/>
  <c r="K55" i="111"/>
  <c r="AC60" i="111"/>
  <c r="AT29" i="110"/>
  <c r="AP25" i="110"/>
  <c r="AO73" i="110"/>
  <c r="BK42" i="110"/>
  <c r="AP73" i="109"/>
  <c r="AK29" i="111"/>
  <c r="CV9" i="109"/>
  <c r="CR9" i="109" s="1"/>
  <c r="BP38" i="109"/>
  <c r="AB60" i="109"/>
  <c r="AB51" i="109"/>
  <c r="AK43" i="108"/>
  <c r="AK42" i="107"/>
  <c r="AP25" i="113"/>
  <c r="CG42" i="110"/>
  <c r="AP38" i="110"/>
  <c r="AP47" i="110"/>
  <c r="CV7" i="109"/>
  <c r="CV7" i="113"/>
  <c r="CR8" i="113" s="1"/>
  <c r="AK42" i="110"/>
  <c r="AT68" i="110"/>
  <c r="AT29" i="107"/>
  <c r="AP25" i="107"/>
  <c r="AK43" i="111"/>
  <c r="AT68" i="111"/>
  <c r="BO64" i="111"/>
  <c r="CG43" i="110"/>
  <c r="AT29" i="109"/>
  <c r="AP25" i="109"/>
  <c r="BP47" i="109"/>
  <c r="BP73" i="109"/>
  <c r="AO73" i="109"/>
  <c r="BO73" i="107"/>
  <c r="AB51" i="111"/>
  <c r="AO73" i="108"/>
  <c r="CV9" i="108"/>
  <c r="CR9" i="108" s="1"/>
  <c r="AB60" i="110"/>
  <c r="K55" i="107"/>
  <c r="CV7" i="108"/>
  <c r="CV9" i="82"/>
  <c r="CR9" i="82" s="1"/>
  <c r="CV7" i="80"/>
  <c r="CR8" i="80" s="1"/>
  <c r="CV7" i="85"/>
  <c r="CV7" i="84"/>
  <c r="CR8" i="84" s="1"/>
  <c r="CV9" i="85"/>
  <c r="CR9" i="85" s="1"/>
  <c r="CV7" i="81"/>
  <c r="CR8" i="81" s="1"/>
  <c r="BP73" i="80"/>
  <c r="BT69" i="88"/>
  <c r="BP73" i="88"/>
  <c r="AP47" i="80"/>
  <c r="X56" i="80"/>
  <c r="AT29" i="92"/>
  <c r="AK29" i="92"/>
  <c r="AG55" i="92"/>
  <c r="AP38" i="80"/>
  <c r="BO73" i="92"/>
  <c r="AO34" i="80"/>
  <c r="AO25" i="80"/>
  <c r="BP38" i="92"/>
  <c r="BK42" i="88"/>
  <c r="BT42" i="88"/>
  <c r="AO73" i="91"/>
  <c r="BT68" i="90"/>
  <c r="BP64" i="90"/>
  <c r="AC60" i="91"/>
  <c r="CV9" i="92"/>
  <c r="CR9" i="92" s="1"/>
  <c r="AP38" i="89"/>
  <c r="CV7" i="92"/>
  <c r="AB60" i="92"/>
  <c r="AK43" i="92"/>
  <c r="AP25" i="92"/>
  <c r="CV9" i="91"/>
  <c r="CR9" i="91" s="1"/>
  <c r="AK29" i="91"/>
  <c r="AB60" i="90"/>
  <c r="BP73" i="89"/>
  <c r="X55" i="88"/>
  <c r="AG55" i="88"/>
  <c r="AC60" i="87"/>
  <c r="AC51" i="88"/>
  <c r="K55" i="92"/>
  <c r="K56" i="91"/>
  <c r="CG42" i="90"/>
  <c r="AT29" i="89"/>
  <c r="AK30" i="87"/>
  <c r="AO34" i="87"/>
  <c r="CV7" i="101"/>
  <c r="CR8" i="101" s="1"/>
  <c r="BP38" i="91"/>
  <c r="CG43" i="90"/>
  <c r="K55" i="90"/>
  <c r="AO34" i="86"/>
  <c r="AO25" i="86"/>
  <c r="AK42" i="90"/>
  <c r="BP38" i="89"/>
  <c r="AG56" i="88"/>
  <c r="AB60" i="87"/>
  <c r="AB51" i="87"/>
  <c r="CV7" i="88"/>
  <c r="CV9" i="88"/>
  <c r="CR9" i="88" s="1"/>
  <c r="BK42" i="90"/>
  <c r="BT42" i="90"/>
  <c r="BK42" i="86"/>
  <c r="BP73" i="91"/>
  <c r="AO73" i="90"/>
  <c r="AO38" i="89"/>
  <c r="AB51" i="89"/>
  <c r="CG43" i="86"/>
  <c r="AC51" i="92"/>
  <c r="AP38" i="90"/>
  <c r="AP25" i="89"/>
  <c r="BO38" i="89"/>
  <c r="BP47" i="88"/>
  <c r="K56" i="88"/>
  <c r="AK29" i="87"/>
  <c r="BP38" i="83"/>
  <c r="AK43" i="91"/>
  <c r="BK68" i="90"/>
  <c r="AP64" i="90"/>
  <c r="CV9" i="89"/>
  <c r="CR9" i="89" s="1"/>
  <c r="BP64" i="89"/>
  <c r="AB60" i="91"/>
  <c r="AB51" i="91"/>
  <c r="AO34" i="90"/>
  <c r="AO25" i="90"/>
  <c r="AC60" i="90"/>
  <c r="AT68" i="90"/>
  <c r="BO64" i="89"/>
  <c r="BO64" i="86"/>
  <c r="BO73" i="86"/>
  <c r="AK30" i="85"/>
  <c r="AP25" i="85"/>
  <c r="AC60" i="88"/>
  <c r="AT68" i="88"/>
  <c r="BT42" i="86"/>
  <c r="BT68" i="86"/>
  <c r="BP47" i="89"/>
  <c r="AP38" i="87"/>
  <c r="AC51" i="86"/>
  <c r="BK43" i="90"/>
  <c r="AK43" i="88"/>
  <c r="AB51" i="88"/>
  <c r="BO64" i="87"/>
  <c r="AK29" i="85"/>
  <c r="AT29" i="87"/>
  <c r="AP25" i="87"/>
  <c r="BO38" i="87"/>
  <c r="BO47" i="87"/>
  <c r="BK69" i="87"/>
  <c r="BP38" i="86"/>
  <c r="K56" i="85"/>
  <c r="AB51" i="83"/>
  <c r="CV7" i="90"/>
  <c r="CR8" i="90" s="1"/>
  <c r="AO34" i="88"/>
  <c r="AK30" i="88"/>
  <c r="CG29" i="87"/>
  <c r="CG30" i="87"/>
  <c r="AB51" i="86"/>
  <c r="CV9" i="86"/>
  <c r="CR9" i="86" s="1"/>
  <c r="CV7" i="86"/>
  <c r="K56" i="86"/>
  <c r="CG30" i="85"/>
  <c r="K55" i="82"/>
  <c r="AT29" i="84"/>
  <c r="AP25" i="84"/>
  <c r="AK69" i="88"/>
  <c r="CV7" i="87"/>
  <c r="CR8" i="87" s="1"/>
  <c r="BK68" i="87"/>
  <c r="K55" i="86"/>
  <c r="K55" i="88"/>
  <c r="AP73" i="88"/>
  <c r="AK29" i="83"/>
  <c r="AO25" i="83"/>
  <c r="X56" i="82"/>
  <c r="BP73" i="81"/>
  <c r="AT30" i="83"/>
  <c r="BK69" i="85"/>
  <c r="AT42" i="84"/>
  <c r="BP73" i="84"/>
  <c r="AT29" i="83"/>
  <c r="AC60" i="83"/>
  <c r="BO64" i="83"/>
  <c r="BP64" i="84"/>
  <c r="CV9" i="83"/>
  <c r="CR9" i="83" s="1"/>
  <c r="CV7" i="83"/>
  <c r="BO47" i="85"/>
  <c r="AC60" i="85"/>
  <c r="BO38" i="84"/>
  <c r="BO47" i="84"/>
  <c r="BT43" i="84"/>
  <c r="AK30" i="83"/>
  <c r="BO38" i="82"/>
  <c r="CG30" i="81"/>
  <c r="BK43" i="84"/>
  <c r="AK42" i="85"/>
  <c r="AK30" i="84"/>
  <c r="K56" i="84"/>
  <c r="AO64" i="84"/>
  <c r="AT69" i="84"/>
  <c r="CG29" i="85"/>
  <c r="AT68" i="85"/>
  <c r="BP47" i="84"/>
  <c r="K55" i="84"/>
  <c r="AO73" i="84"/>
  <c r="AK69" i="84"/>
  <c r="AP73" i="83"/>
  <c r="CG30" i="82"/>
  <c r="AK30" i="81"/>
  <c r="AK42" i="82"/>
  <c r="AO25" i="82"/>
  <c r="CV7" i="96"/>
  <c r="CV7" i="103"/>
  <c r="K55" i="101"/>
  <c r="AO34" i="104"/>
  <c r="AO25" i="104"/>
  <c r="CG43" i="104"/>
  <c r="BK69" i="104"/>
  <c r="BO73" i="104"/>
  <c r="AC51" i="104"/>
  <c r="AK29" i="102"/>
  <c r="AT30" i="103"/>
  <c r="BP38" i="103"/>
  <c r="AK42" i="102"/>
  <c r="BK43" i="102"/>
  <c r="K56" i="103"/>
  <c r="CV7" i="95"/>
  <c r="CR8" i="95" s="1"/>
  <c r="AO25" i="102"/>
  <c r="AP25" i="104"/>
  <c r="BO47" i="104"/>
  <c r="AO64" i="104"/>
  <c r="AB51" i="103"/>
  <c r="AK29" i="101"/>
  <c r="AC51" i="101"/>
  <c r="AK29" i="103"/>
  <c r="BO64" i="104"/>
  <c r="AK30" i="101"/>
  <c r="CV7" i="104"/>
  <c r="CV7" i="102"/>
  <c r="CR8" i="102" s="1"/>
  <c r="AP25" i="103"/>
  <c r="AT29" i="100"/>
  <c r="AP25" i="100"/>
  <c r="AB60" i="100"/>
  <c r="K55" i="94"/>
  <c r="BK42" i="94"/>
  <c r="BT42" i="94"/>
  <c r="BP64" i="98"/>
  <c r="BT68" i="98"/>
  <c r="AG56" i="96"/>
  <c r="X56" i="96"/>
  <c r="CV9" i="94"/>
  <c r="CR9" i="94" s="1"/>
  <c r="AK42" i="100"/>
  <c r="AT68" i="100"/>
  <c r="AO38" i="99"/>
  <c r="AK42" i="99"/>
  <c r="AT29" i="95"/>
  <c r="AP25" i="95"/>
  <c r="BK43" i="100"/>
  <c r="AP47" i="95"/>
  <c r="AO25" i="100"/>
  <c r="AP64" i="99"/>
  <c r="BP38" i="98"/>
  <c r="AK30" i="97"/>
  <c r="AT30" i="97"/>
  <c r="AB60" i="97"/>
  <c r="AB51" i="97"/>
  <c r="AP73" i="97"/>
  <c r="CV9" i="99"/>
  <c r="CR9" i="99" s="1"/>
  <c r="AP25" i="98"/>
  <c r="AK30" i="98"/>
  <c r="AP64" i="98"/>
  <c r="AK69" i="98"/>
  <c r="BK42" i="96"/>
  <c r="BT42" i="96"/>
  <c r="AT69" i="96"/>
  <c r="AK69" i="96"/>
  <c r="AK69" i="94"/>
  <c r="CV7" i="100"/>
  <c r="CR8" i="100" s="1"/>
  <c r="BP47" i="100"/>
  <c r="AT30" i="99"/>
  <c r="AB60" i="99"/>
  <c r="AC51" i="98"/>
  <c r="AP25" i="97"/>
  <c r="AT29" i="97"/>
  <c r="AO47" i="94"/>
  <c r="BO64" i="100"/>
  <c r="AP38" i="99"/>
  <c r="AO47" i="97"/>
  <c r="AC60" i="97"/>
  <c r="BP64" i="100"/>
  <c r="BK42" i="99"/>
  <c r="AT30" i="98"/>
  <c r="BK43" i="97"/>
  <c r="BP38" i="97"/>
  <c r="BP38" i="95"/>
  <c r="AP25" i="94"/>
  <c r="AP34" i="99"/>
  <c r="AO25" i="98"/>
  <c r="AT68" i="98"/>
  <c r="BK42" i="97"/>
  <c r="BO73" i="97"/>
  <c r="AO73" i="95"/>
  <c r="K55" i="99"/>
  <c r="AO64" i="99"/>
  <c r="AT43" i="98"/>
  <c r="BP73" i="98"/>
  <c r="BO38" i="96"/>
  <c r="AP38" i="98"/>
  <c r="AP47" i="98"/>
  <c r="CV9" i="97"/>
  <c r="CR9" i="97" s="1"/>
  <c r="CV7" i="97"/>
  <c r="BK43" i="95"/>
  <c r="K56" i="97"/>
  <c r="AO64" i="98"/>
  <c r="AO64" i="95"/>
  <c r="CV7" i="98"/>
  <c r="CR8" i="98" s="1"/>
  <c r="BP47" i="98"/>
  <c r="AO25" i="96"/>
  <c r="BP47" i="96"/>
  <c r="BP38" i="105"/>
  <c r="CV7" i="105"/>
  <c r="CR8" i="105" s="1"/>
  <c r="AK43" i="105"/>
  <c r="CV7" i="131"/>
  <c r="CR8" i="131" s="1"/>
  <c r="CV7" i="145"/>
  <c r="CV7" i="119"/>
  <c r="CR8" i="119" s="1"/>
  <c r="CV7" i="93"/>
  <c r="CR8" i="93" s="1"/>
  <c r="CV7" i="79"/>
  <c r="CV9" i="79"/>
  <c r="CR9" i="79" s="1"/>
  <c r="AB60" i="26" l="1"/>
  <c r="AO25" i="27"/>
  <c r="CG30" i="27"/>
  <c r="K55" i="26"/>
  <c r="AK69" i="31"/>
  <c r="AK42" i="26"/>
  <c r="K55" i="27"/>
  <c r="AG55" i="31"/>
  <c r="AO34" i="27"/>
  <c r="AK69" i="27"/>
  <c r="X55" i="27"/>
  <c r="AT29" i="26"/>
  <c r="AC51" i="28"/>
  <c r="AC51" i="26"/>
  <c r="BO38" i="26"/>
  <c r="AT30" i="26"/>
  <c r="BO38" i="27"/>
  <c r="BP38" i="26"/>
  <c r="AO25" i="28"/>
  <c r="AB51" i="26"/>
  <c r="BO73" i="31"/>
  <c r="AO25" i="31"/>
  <c r="AP25" i="31"/>
  <c r="CG29" i="31"/>
  <c r="AP73" i="28"/>
  <c r="AC51" i="27"/>
  <c r="X56" i="27"/>
  <c r="CG42" i="28"/>
  <c r="AT30" i="27"/>
  <c r="AK29" i="27"/>
  <c r="BO73" i="27"/>
  <c r="AB51" i="31"/>
  <c r="AK29" i="31"/>
  <c r="AC51" i="31"/>
  <c r="AO73" i="28"/>
  <c r="AK30" i="28"/>
  <c r="AT29" i="27"/>
  <c r="K56" i="27"/>
  <c r="BO38" i="31"/>
  <c r="AK68" i="28"/>
  <c r="AK68" i="31"/>
  <c r="BP38" i="27"/>
  <c r="AG55" i="28"/>
  <c r="CG30" i="26"/>
  <c r="AC60" i="28"/>
  <c r="X55" i="28"/>
  <c r="CG42" i="27"/>
  <c r="AP34" i="28"/>
  <c r="AK43" i="27"/>
  <c r="AG56" i="27"/>
  <c r="AK42" i="31"/>
  <c r="AC60" i="31"/>
  <c r="CG29" i="27"/>
  <c r="AP25" i="28"/>
  <c r="AO73" i="31"/>
  <c r="K55" i="28"/>
  <c r="AK29" i="26"/>
  <c r="AO25" i="26"/>
  <c r="K55" i="31"/>
  <c r="CG42" i="31"/>
  <c r="AP25" i="26"/>
  <c r="AK29" i="28"/>
  <c r="AK30" i="26"/>
  <c r="AP34" i="27"/>
  <c r="AK69" i="28"/>
  <c r="AK43" i="26"/>
  <c r="CG30" i="31"/>
  <c r="AB60" i="31"/>
  <c r="AK30" i="31"/>
  <c r="BP38" i="28"/>
  <c r="AT30" i="28"/>
  <c r="AB51" i="27"/>
  <c r="AP73" i="27"/>
  <c r="CG30" i="28"/>
  <c r="AB60" i="27"/>
  <c r="AO34" i="31"/>
  <c r="AO34" i="26"/>
  <c r="AO34" i="28"/>
  <c r="CG43" i="28"/>
  <c r="X56" i="28"/>
  <c r="K56" i="31"/>
  <c r="CG43" i="31"/>
  <c r="AP73" i="31"/>
  <c r="AT29" i="31"/>
  <c r="BO38" i="28"/>
  <c r="AG56" i="28"/>
  <c r="AO73" i="27"/>
  <c r="CG29" i="26"/>
  <c r="K56" i="28"/>
  <c r="AG55" i="27"/>
  <c r="CG29" i="28"/>
  <c r="BP73" i="27"/>
  <c r="AK43" i="31"/>
  <c r="AP34" i="31"/>
  <c r="BP38" i="31"/>
  <c r="BP73" i="28"/>
  <c r="AC60" i="26"/>
  <c r="AP34" i="26"/>
  <c r="AK30" i="27"/>
  <c r="AK42" i="27"/>
  <c r="AK43" i="28"/>
  <c r="AK68" i="27"/>
  <c r="AK42" i="28"/>
  <c r="K56" i="26"/>
  <c r="X55" i="31"/>
  <c r="AB51" i="28"/>
  <c r="CG43" i="27"/>
  <c r="BP73" i="31"/>
  <c r="AT30" i="31"/>
  <c r="AG56" i="31"/>
  <c r="BO73" i="28"/>
  <c r="AB60" i="28"/>
  <c r="X56" i="31"/>
  <c r="AC60" i="27"/>
  <c r="AT29" i="28"/>
  <c r="AP25" i="27"/>
  <c r="CR8" i="88"/>
  <c r="CR8" i="85"/>
  <c r="CR8" i="123"/>
  <c r="CR8" i="92"/>
  <c r="CR8" i="83"/>
  <c r="CR8" i="97"/>
  <c r="CR8" i="96"/>
  <c r="CR8" i="104"/>
  <c r="CR8" i="129"/>
  <c r="CR8" i="91"/>
  <c r="CR8" i="103"/>
  <c r="CR8" i="94"/>
  <c r="CR8" i="99"/>
  <c r="CR8" i="108"/>
  <c r="CR8" i="156"/>
  <c r="CR8" i="82"/>
  <c r="CR8" i="86"/>
  <c r="CR8" i="89"/>
  <c r="CR8" i="151"/>
  <c r="CR8" i="79"/>
  <c r="CR8" i="130"/>
  <c r="CR8" i="139"/>
  <c r="CR8" i="117"/>
  <c r="CR8" i="145"/>
  <c r="CR8" i="109"/>
  <c r="CR8" i="127"/>
  <c r="CR8" i="124"/>
  <c r="CR8" i="148"/>
  <c r="CR8" i="152"/>
  <c r="CR8" i="110"/>
  <c r="CR8" i="133"/>
  <c r="CR8" i="107"/>
  <c r="CR8" i="142"/>
  <c r="CR8" i="153"/>
  <c r="CR8" i="150"/>
  <c r="CR8" i="149"/>
  <c r="CR8" i="136"/>
  <c r="CR8" i="140"/>
  <c r="CR8" i="134"/>
  <c r="CR8" i="137"/>
  <c r="CR8" i="144"/>
  <c r="CB70" i="96" l="1"/>
  <c r="CG69" i="96" s="1"/>
  <c r="BM5" i="145"/>
  <c r="CJ8" i="145"/>
  <c r="BP3" i="145"/>
  <c r="BM3" i="145"/>
  <c r="CC43" i="154"/>
  <c r="CC30" i="154"/>
  <c r="R58" i="154"/>
  <c r="R56" i="154" s="1"/>
  <c r="CC67" i="154"/>
  <c r="Q55" i="154"/>
  <c r="P55" i="154" s="1"/>
  <c r="O60" i="154" s="1"/>
  <c r="CB70" i="154"/>
  <c r="CG69" i="154" s="1"/>
  <c r="CB70" i="122"/>
  <c r="CG69" i="122" s="1"/>
  <c r="Q55" i="90"/>
  <c r="P55" i="90" s="1"/>
  <c r="O60" i="90" s="1"/>
  <c r="Q55" i="80" l="1"/>
  <c r="P55" i="80" s="1"/>
  <c r="O60" i="80" s="1"/>
  <c r="Q55" i="122"/>
  <c r="P55" i="122" s="1"/>
  <c r="O60" i="122" s="1"/>
  <c r="CC17" i="154"/>
  <c r="CE17" i="154"/>
  <c r="CG17" i="154" s="1"/>
  <c r="P60" i="154"/>
  <c r="CB30" i="154"/>
  <c r="CG68" i="154"/>
  <c r="O53" i="154"/>
  <c r="O55" i="154" s="1"/>
  <c r="O51" i="154" s="1"/>
  <c r="CA16" i="154"/>
  <c r="CB32" i="154"/>
  <c r="BZ68" i="154"/>
  <c r="CD17" i="154"/>
  <c r="CC12" i="154" s="1"/>
  <c r="CC16" i="154"/>
  <c r="CG16" i="154" s="1"/>
  <c r="BZ29" i="154"/>
  <c r="Q53" i="154"/>
  <c r="P53" i="154" s="1"/>
  <c r="Q53" i="80"/>
  <c r="P53" i="80" s="1"/>
  <c r="R58" i="110"/>
  <c r="R56" i="110" s="1"/>
  <c r="P60" i="110" s="1"/>
  <c r="CC17" i="80"/>
  <c r="BX16" i="80" s="1"/>
  <c r="CC67" i="122"/>
  <c r="Q55" i="110"/>
  <c r="P55" i="110" s="1"/>
  <c r="O60" i="110" s="1"/>
  <c r="CB70" i="80"/>
  <c r="CG69" i="80" s="1"/>
  <c r="R58" i="122"/>
  <c r="R56" i="122" s="1"/>
  <c r="CC43" i="122"/>
  <c r="CC30" i="122"/>
  <c r="Q55" i="120"/>
  <c r="P55" i="120" s="1"/>
  <c r="O60" i="120" s="1"/>
  <c r="Q55" i="126"/>
  <c r="P55" i="126" s="1"/>
  <c r="O60" i="126" s="1"/>
  <c r="CB70" i="120"/>
  <c r="CG69" i="120" s="1"/>
  <c r="CB70" i="126"/>
  <c r="CG69" i="126" s="1"/>
  <c r="CC30" i="120"/>
  <c r="R58" i="120"/>
  <c r="R56" i="120" s="1"/>
  <c r="CC43" i="120"/>
  <c r="CC67" i="126"/>
  <c r="CE17" i="122"/>
  <c r="CG17" i="122" s="1"/>
  <c r="CB70" i="124"/>
  <c r="CG69" i="124" s="1"/>
  <c r="CC67" i="120"/>
  <c r="CC43" i="126"/>
  <c r="CC30" i="126"/>
  <c r="R58" i="126"/>
  <c r="R56" i="126" s="1"/>
  <c r="CC43" i="110"/>
  <c r="CC30" i="110"/>
  <c r="CB70" i="108"/>
  <c r="CG69" i="108" s="1"/>
  <c r="CD17" i="90"/>
  <c r="CC12" i="90" s="1"/>
  <c r="CB70" i="82"/>
  <c r="CG69" i="82" s="1"/>
  <c r="CC67" i="118"/>
  <c r="CB70" i="116"/>
  <c r="CG69" i="116" s="1"/>
  <c r="CB70" i="128"/>
  <c r="CG69" i="128" s="1"/>
  <c r="CC67" i="116"/>
  <c r="CC67" i="128"/>
  <c r="Q55" i="128"/>
  <c r="P55" i="128" s="1"/>
  <c r="O60" i="128" s="1"/>
  <c r="Q55" i="118"/>
  <c r="P55" i="118" s="1"/>
  <c r="O60" i="118" s="1"/>
  <c r="CC43" i="128"/>
  <c r="CC30" i="128"/>
  <c r="R58" i="128"/>
  <c r="R56" i="128" s="1"/>
  <c r="CB70" i="86"/>
  <c r="CG69" i="86" s="1"/>
  <c r="CC43" i="112"/>
  <c r="CC30" i="112"/>
  <c r="R58" i="112"/>
  <c r="R56" i="112" s="1"/>
  <c r="CB70" i="118"/>
  <c r="CG69" i="118" s="1"/>
  <c r="R58" i="106"/>
  <c r="R56" i="106" s="1"/>
  <c r="CC43" i="106"/>
  <c r="CC30" i="106"/>
  <c r="Q55" i="114"/>
  <c r="P55" i="114" s="1"/>
  <c r="O60" i="114" s="1"/>
  <c r="Q55" i="112"/>
  <c r="P55" i="112" s="1"/>
  <c r="O60" i="112" s="1"/>
  <c r="CB70" i="106"/>
  <c r="CG69" i="106" s="1"/>
  <c r="CC67" i="112"/>
  <c r="CC30" i="114"/>
  <c r="R58" i="114"/>
  <c r="R56" i="114" s="1"/>
  <c r="CC43" i="114"/>
  <c r="CC67" i="106"/>
  <c r="CB70" i="114"/>
  <c r="CG69" i="114" s="1"/>
  <c r="CB70" i="112"/>
  <c r="CG69" i="112" s="1"/>
  <c r="CB70" i="90"/>
  <c r="CG69" i="90" s="1"/>
  <c r="Q55" i="106"/>
  <c r="P55" i="106" s="1"/>
  <c r="O60" i="106" s="1"/>
  <c r="CC43" i="118"/>
  <c r="CC30" i="118"/>
  <c r="R58" i="118"/>
  <c r="R56" i="118" s="1"/>
  <c r="Q55" i="108"/>
  <c r="P55" i="108" s="1"/>
  <c r="O60" i="108" s="1"/>
  <c r="Q55" i="116"/>
  <c r="P55" i="116" s="1"/>
  <c r="O60" i="116" s="1"/>
  <c r="CC67" i="114"/>
  <c r="CC43" i="116"/>
  <c r="CC30" i="116"/>
  <c r="R58" i="116"/>
  <c r="R56" i="116" s="1"/>
  <c r="CD17" i="80"/>
  <c r="CC12" i="80" s="1"/>
  <c r="Q55" i="86"/>
  <c r="P55" i="86" s="1"/>
  <c r="O60" i="86" s="1"/>
  <c r="CC30" i="84"/>
  <c r="R58" i="84"/>
  <c r="R56" i="84" s="1"/>
  <c r="CC43" i="84"/>
  <c r="R58" i="90"/>
  <c r="R56" i="90" s="1"/>
  <c r="CC30" i="90"/>
  <c r="CC43" i="90"/>
  <c r="CC67" i="84"/>
  <c r="CC67" i="90"/>
  <c r="CC43" i="80"/>
  <c r="CC30" i="80"/>
  <c r="R58" i="80"/>
  <c r="R56" i="80" s="1"/>
  <c r="CB32" i="90"/>
  <c r="CC67" i="80"/>
  <c r="Q55" i="94"/>
  <c r="P55" i="94" s="1"/>
  <c r="O60" i="94" s="1"/>
  <c r="CC30" i="88"/>
  <c r="R58" i="88"/>
  <c r="R56" i="88" s="1"/>
  <c r="CC43" i="88"/>
  <c r="CC67" i="88"/>
  <c r="Q55" i="92"/>
  <c r="P55" i="92" s="1"/>
  <c r="O60" i="92" s="1"/>
  <c r="Q55" i="84"/>
  <c r="P55" i="84" s="1"/>
  <c r="O60" i="84" s="1"/>
  <c r="CB70" i="88"/>
  <c r="CG69" i="88" s="1"/>
  <c r="CB70" i="84"/>
  <c r="CG69" i="84" s="1"/>
  <c r="CC67" i="102"/>
  <c r="CB70" i="102"/>
  <c r="CG69" i="102" s="1"/>
  <c r="CC43" i="102"/>
  <c r="CC30" i="102"/>
  <c r="R58" i="102"/>
  <c r="R56" i="102" s="1"/>
  <c r="Q55" i="102"/>
  <c r="P55" i="102" s="1"/>
  <c r="O60" i="102" s="1"/>
  <c r="CC67" i="100"/>
  <c r="CC43" i="100"/>
  <c r="CC30" i="100"/>
  <c r="R58" i="100"/>
  <c r="R56" i="100" s="1"/>
  <c r="CC43" i="98"/>
  <c r="CC30" i="98"/>
  <c r="R58" i="98"/>
  <c r="R56" i="98" s="1"/>
  <c r="CB70" i="100"/>
  <c r="CG69" i="100" s="1"/>
  <c r="Q55" i="100"/>
  <c r="P55" i="100" s="1"/>
  <c r="O60" i="100" s="1"/>
  <c r="CC67" i="98"/>
  <c r="CB70" i="94"/>
  <c r="CG69" i="94" s="1"/>
  <c r="Q55" i="98"/>
  <c r="P55" i="98" s="1"/>
  <c r="O60" i="98" s="1"/>
  <c r="CB70" i="98"/>
  <c r="CG69" i="98" s="1"/>
  <c r="BX30" i="154" l="1"/>
  <c r="T56" i="154"/>
  <c r="R58" i="94"/>
  <c r="R56" i="94" s="1"/>
  <c r="P60" i="94" s="1"/>
  <c r="R58" i="86"/>
  <c r="R56" i="86" s="1"/>
  <c r="P60" i="86" s="1"/>
  <c r="CC43" i="82"/>
  <c r="CC43" i="130"/>
  <c r="R58" i="96"/>
  <c r="R56" i="96" s="1"/>
  <c r="P60" i="96" s="1"/>
  <c r="CC30" i="104"/>
  <c r="CC43" i="108"/>
  <c r="CC30" i="124"/>
  <c r="O53" i="104"/>
  <c r="O55" i="104" s="1"/>
  <c r="CC30" i="96"/>
  <c r="CC43" i="96"/>
  <c r="CC67" i="96"/>
  <c r="CG68" i="96" s="1"/>
  <c r="CC67" i="124"/>
  <c r="CG68" i="124" s="1"/>
  <c r="O53" i="96"/>
  <c r="O55" i="96" s="1"/>
  <c r="O51" i="96" s="1"/>
  <c r="CC67" i="104"/>
  <c r="CG68" i="104" s="1"/>
  <c r="CB70" i="92"/>
  <c r="CG69" i="92" s="1"/>
  <c r="R58" i="108"/>
  <c r="R56" i="108" s="1"/>
  <c r="P60" i="108" s="1"/>
  <c r="CC43" i="94"/>
  <c r="CC30" i="108"/>
  <c r="CC30" i="94"/>
  <c r="CC21" i="154"/>
  <c r="CC67" i="86"/>
  <c r="CG68" i="86" s="1"/>
  <c r="BZ29" i="108"/>
  <c r="CD17" i="92"/>
  <c r="CC12" i="92" s="1"/>
  <c r="CC43" i="104"/>
  <c r="CC43" i="86"/>
  <c r="CC43" i="124"/>
  <c r="R58" i="124"/>
  <c r="R56" i="124" s="1"/>
  <c r="P60" i="124" s="1"/>
  <c r="CC30" i="82"/>
  <c r="R58" i="82"/>
  <c r="R56" i="82" s="1"/>
  <c r="P60" i="82" s="1"/>
  <c r="CC30" i="130"/>
  <c r="CC30" i="28" s="1"/>
  <c r="CD17" i="104"/>
  <c r="CA16" i="130"/>
  <c r="CC16" i="82"/>
  <c r="CG16" i="82" s="1"/>
  <c r="BZ68" i="82"/>
  <c r="R58" i="130"/>
  <c r="R56" i="130" s="1"/>
  <c r="R58" i="104"/>
  <c r="R56" i="104" s="1"/>
  <c r="Q53" i="96"/>
  <c r="P53" i="96" s="1"/>
  <c r="P51" i="96" s="1"/>
  <c r="CE17" i="96"/>
  <c r="CG17" i="96" s="1"/>
  <c r="Q53" i="104"/>
  <c r="P53" i="104" s="1"/>
  <c r="CB70" i="104"/>
  <c r="Q55" i="104"/>
  <c r="P55" i="104" s="1"/>
  <c r="CB30" i="122"/>
  <c r="Q55" i="96"/>
  <c r="P55" i="96" s="1"/>
  <c r="O60" i="96" s="1"/>
  <c r="CD17" i="96"/>
  <c r="CC12" i="96" s="1"/>
  <c r="CB32" i="104"/>
  <c r="CC30" i="86"/>
  <c r="CD17" i="122"/>
  <c r="CC12" i="122" s="1"/>
  <c r="CB19" i="110"/>
  <c r="BX17" i="110" s="1"/>
  <c r="CB32" i="80"/>
  <c r="Q53" i="122"/>
  <c r="P53" i="122" s="1"/>
  <c r="T55" i="122" s="1"/>
  <c r="CB32" i="122"/>
  <c r="BZ68" i="130"/>
  <c r="Q53" i="126"/>
  <c r="P53" i="126" s="1"/>
  <c r="P51" i="126" s="1"/>
  <c r="CC17" i="124"/>
  <c r="BX16" i="124" s="1"/>
  <c r="CC17" i="122"/>
  <c r="BX16" i="122" s="1"/>
  <c r="BX16" i="154"/>
  <c r="CD17" i="124"/>
  <c r="CC12" i="124" s="1"/>
  <c r="CB30" i="80"/>
  <c r="CC17" i="108"/>
  <c r="BX16" i="108" s="1"/>
  <c r="CC17" i="90"/>
  <c r="BX16" i="90" s="1"/>
  <c r="CC17" i="88"/>
  <c r="BX29" i="154"/>
  <c r="CB19" i="154"/>
  <c r="BX17" i="154" s="1"/>
  <c r="T55" i="154"/>
  <c r="P51" i="154"/>
  <c r="CB69" i="154"/>
  <c r="CB32" i="110"/>
  <c r="CB12" i="154"/>
  <c r="R58" i="92"/>
  <c r="R56" i="92" s="1"/>
  <c r="P60" i="92" s="1"/>
  <c r="CC67" i="92"/>
  <c r="CG68" i="92" s="1"/>
  <c r="BZ68" i="118"/>
  <c r="CC30" i="92"/>
  <c r="O53" i="110"/>
  <c r="O55" i="110" s="1"/>
  <c r="O51" i="110" s="1"/>
  <c r="Q55" i="124"/>
  <c r="P55" i="124" s="1"/>
  <c r="O60" i="124" s="1"/>
  <c r="CE17" i="80"/>
  <c r="CG17" i="80" s="1"/>
  <c r="CC43" i="92"/>
  <c r="O53" i="92"/>
  <c r="O55" i="92" s="1"/>
  <c r="O51" i="92" s="1"/>
  <c r="BZ29" i="92"/>
  <c r="CC17" i="120"/>
  <c r="BX16" i="120" s="1"/>
  <c r="CE17" i="82"/>
  <c r="CG17" i="82" s="1"/>
  <c r="CB30" i="120"/>
  <c r="BZ68" i="122"/>
  <c r="CB30" i="90"/>
  <c r="BX30" i="90" s="1"/>
  <c r="CE17" i="124"/>
  <c r="CG17" i="124" s="1"/>
  <c r="CA16" i="120"/>
  <c r="CB12" i="120" s="1"/>
  <c r="CE17" i="126"/>
  <c r="CG17" i="126" s="1"/>
  <c r="P60" i="122"/>
  <c r="Q53" i="128"/>
  <c r="P53" i="128" s="1"/>
  <c r="P51" i="128" s="1"/>
  <c r="O53" i="116"/>
  <c r="O55" i="116" s="1"/>
  <c r="O51" i="116" s="1"/>
  <c r="O53" i="122"/>
  <c r="O55" i="122" s="1"/>
  <c r="O51" i="122" s="1"/>
  <c r="CA16" i="122"/>
  <c r="CC16" i="122"/>
  <c r="CG16" i="122" s="1"/>
  <c r="CC16" i="124"/>
  <c r="CG16" i="124" s="1"/>
  <c r="BZ29" i="122"/>
  <c r="BX29" i="122" s="1"/>
  <c r="CG68" i="122"/>
  <c r="BZ29" i="120"/>
  <c r="CB32" i="124"/>
  <c r="CB32" i="126"/>
  <c r="CB70" i="110"/>
  <c r="CG69" i="110" s="1"/>
  <c r="CA16" i="110"/>
  <c r="CB12" i="110" s="1"/>
  <c r="CG68" i="120"/>
  <c r="CG68" i="126"/>
  <c r="CD17" i="120"/>
  <c r="CC12" i="120" s="1"/>
  <c r="CA16" i="126"/>
  <c r="CC16" i="126"/>
  <c r="CG16" i="126" s="1"/>
  <c r="CB30" i="126"/>
  <c r="CB69" i="122"/>
  <c r="P60" i="126"/>
  <c r="CD17" i="126"/>
  <c r="CC12" i="126" s="1"/>
  <c r="CC17" i="126"/>
  <c r="O53" i="126"/>
  <c r="O55" i="126" s="1"/>
  <c r="O51" i="126" s="1"/>
  <c r="CB32" i="120"/>
  <c r="P60" i="120"/>
  <c r="O53" i="120"/>
  <c r="O55" i="120" s="1"/>
  <c r="O51" i="120" s="1"/>
  <c r="BZ68" i="126"/>
  <c r="CE17" i="128"/>
  <c r="CG17" i="128" s="1"/>
  <c r="CC16" i="110"/>
  <c r="CG16" i="110" s="1"/>
  <c r="BZ29" i="126"/>
  <c r="Q53" i="120"/>
  <c r="P53" i="120" s="1"/>
  <c r="CC16" i="120"/>
  <c r="CG16" i="120" s="1"/>
  <c r="BZ68" i="120"/>
  <c r="CE17" i="120"/>
  <c r="CG17" i="120" s="1"/>
  <c r="Q55" i="88"/>
  <c r="P55" i="88" s="1"/>
  <c r="O60" i="88" s="1"/>
  <c r="BZ68" i="110"/>
  <c r="BZ29" i="110"/>
  <c r="BX29" i="110" s="1"/>
  <c r="CC17" i="86"/>
  <c r="CB30" i="106"/>
  <c r="CC17" i="116"/>
  <c r="BX16" i="116" s="1"/>
  <c r="CC17" i="118"/>
  <c r="BX16" i="118" s="1"/>
  <c r="Q55" i="130"/>
  <c r="P55" i="130" s="1"/>
  <c r="CB70" i="130"/>
  <c r="CB32" i="88"/>
  <c r="CA16" i="114"/>
  <c r="CB12" i="114" s="1"/>
  <c r="CB32" i="94"/>
  <c r="CE17" i="112"/>
  <c r="CG17" i="112" s="1"/>
  <c r="CA16" i="106"/>
  <c r="CB12" i="106" s="1"/>
  <c r="CC16" i="114"/>
  <c r="CG16" i="114" s="1"/>
  <c r="CE17" i="116"/>
  <c r="CG17" i="116" s="1"/>
  <c r="CA16" i="128"/>
  <c r="CB12" i="128" s="1"/>
  <c r="CB30" i="114"/>
  <c r="Q55" i="82"/>
  <c r="P55" i="82" s="1"/>
  <c r="O60" i="82" s="1"/>
  <c r="CC16" i="128"/>
  <c r="CG16" i="128" s="1"/>
  <c r="CC16" i="118"/>
  <c r="CG16" i="118" s="1"/>
  <c r="Q53" i="112"/>
  <c r="P53" i="112" s="1"/>
  <c r="P51" i="112" s="1"/>
  <c r="Q53" i="106"/>
  <c r="P53" i="106" s="1"/>
  <c r="T55" i="106" s="1"/>
  <c r="CB30" i="128"/>
  <c r="CE17" i="90"/>
  <c r="CG17" i="90" s="1"/>
  <c r="BZ68" i="114"/>
  <c r="CC16" i="112"/>
  <c r="CG16" i="112" s="1"/>
  <c r="CE17" i="118"/>
  <c r="CG17" i="118" s="1"/>
  <c r="Q53" i="90"/>
  <c r="P53" i="90" s="1"/>
  <c r="T55" i="90" s="1"/>
  <c r="CD17" i="112"/>
  <c r="CC12" i="112" s="1"/>
  <c r="P60" i="114"/>
  <c r="CB30" i="112"/>
  <c r="CC17" i="114"/>
  <c r="P60" i="128"/>
  <c r="CC16" i="116"/>
  <c r="CG16" i="116" s="1"/>
  <c r="CC16" i="106"/>
  <c r="CG16" i="106" s="1"/>
  <c r="CC17" i="112"/>
  <c r="CG68" i="128"/>
  <c r="P60" i="116"/>
  <c r="P60" i="106"/>
  <c r="P60" i="118"/>
  <c r="Q53" i="114"/>
  <c r="P53" i="114" s="1"/>
  <c r="CB30" i="118"/>
  <c r="CG68" i="116"/>
  <c r="O53" i="118"/>
  <c r="O55" i="118" s="1"/>
  <c r="O51" i="118" s="1"/>
  <c r="BZ29" i="82"/>
  <c r="BZ29" i="114"/>
  <c r="CG68" i="106"/>
  <c r="BZ29" i="106"/>
  <c r="CB32" i="112"/>
  <c r="CA16" i="118"/>
  <c r="CB30" i="116"/>
  <c r="BZ29" i="118"/>
  <c r="CB32" i="108"/>
  <c r="CD17" i="106"/>
  <c r="CC12" i="106" s="1"/>
  <c r="CG68" i="112"/>
  <c r="O53" i="114"/>
  <c r="O55" i="114" s="1"/>
  <c r="O51" i="114" s="1"/>
  <c r="CB32" i="114"/>
  <c r="CB32" i="118"/>
  <c r="BZ68" i="108"/>
  <c r="CD17" i="118"/>
  <c r="CC12" i="118" s="1"/>
  <c r="CB32" i="106"/>
  <c r="BZ68" i="106"/>
  <c r="BZ68" i="112"/>
  <c r="CD17" i="114"/>
  <c r="CC12" i="114" s="1"/>
  <c r="Q53" i="118"/>
  <c r="P53" i="118" s="1"/>
  <c r="CD17" i="128"/>
  <c r="CC12" i="128" s="1"/>
  <c r="CG68" i="114"/>
  <c r="BZ29" i="112"/>
  <c r="O53" i="106"/>
  <c r="O55" i="106" s="1"/>
  <c r="O51" i="106" s="1"/>
  <c r="BZ68" i="116"/>
  <c r="O53" i="112"/>
  <c r="O55" i="112" s="1"/>
  <c r="O51" i="112" s="1"/>
  <c r="CE17" i="106"/>
  <c r="CG17" i="106" s="1"/>
  <c r="CA16" i="116"/>
  <c r="P60" i="112"/>
  <c r="CB32" i="128"/>
  <c r="CC17" i="128"/>
  <c r="BZ29" i="116"/>
  <c r="CC17" i="106"/>
  <c r="CA16" i="112"/>
  <c r="CD17" i="116"/>
  <c r="CC12" i="116" s="1"/>
  <c r="CG68" i="118"/>
  <c r="CE17" i="114"/>
  <c r="CG17" i="114" s="1"/>
  <c r="BZ29" i="128"/>
  <c r="Q53" i="116"/>
  <c r="P53" i="116" s="1"/>
  <c r="CB32" i="116"/>
  <c r="O53" i="128"/>
  <c r="O55" i="128" s="1"/>
  <c r="O51" i="128" s="1"/>
  <c r="BZ68" i="128"/>
  <c r="CC17" i="94"/>
  <c r="BX16" i="94" s="1"/>
  <c r="CA16" i="80"/>
  <c r="CB12" i="80" s="1"/>
  <c r="CC16" i="88"/>
  <c r="CG16" i="88" s="1"/>
  <c r="O53" i="80"/>
  <c r="O55" i="80" s="1"/>
  <c r="O51" i="80" s="1"/>
  <c r="CC16" i="86"/>
  <c r="CG16" i="86" s="1"/>
  <c r="CE17" i="92"/>
  <c r="CG17" i="92" s="1"/>
  <c r="CA16" i="88"/>
  <c r="CB12" i="88" s="1"/>
  <c r="BZ68" i="80"/>
  <c r="BZ29" i="86"/>
  <c r="T55" i="80"/>
  <c r="P51" i="80"/>
  <c r="BZ29" i="84"/>
  <c r="O53" i="84"/>
  <c r="O55" i="84" s="1"/>
  <c r="O51" i="84" s="1"/>
  <c r="CE17" i="84"/>
  <c r="CG17" i="84" s="1"/>
  <c r="P60" i="88"/>
  <c r="CB32" i="84"/>
  <c r="BZ29" i="90"/>
  <c r="CB32" i="92"/>
  <c r="BZ68" i="84"/>
  <c r="P60" i="84"/>
  <c r="CB32" i="86"/>
  <c r="CA16" i="86"/>
  <c r="P60" i="80"/>
  <c r="CC17" i="84"/>
  <c r="CC16" i="80"/>
  <c r="CG16" i="80" s="1"/>
  <c r="Q53" i="84"/>
  <c r="P53" i="84" s="1"/>
  <c r="CA16" i="92"/>
  <c r="CG68" i="88"/>
  <c r="CG68" i="80"/>
  <c r="O53" i="88"/>
  <c r="O55" i="88" s="1"/>
  <c r="O51" i="88" s="1"/>
  <c r="CC16" i="84"/>
  <c r="CG16" i="84" s="1"/>
  <c r="P60" i="90"/>
  <c r="CB30" i="84"/>
  <c r="CE17" i="88"/>
  <c r="CG17" i="88" s="1"/>
  <c r="BZ29" i="80"/>
  <c r="BZ68" i="88"/>
  <c r="CC16" i="90"/>
  <c r="CG16" i="90" s="1"/>
  <c r="BZ68" i="90"/>
  <c r="O53" i="90"/>
  <c r="O55" i="90" s="1"/>
  <c r="O51" i="90" s="1"/>
  <c r="CD17" i="84"/>
  <c r="CC12" i="84" s="1"/>
  <c r="BZ29" i="88"/>
  <c r="CG68" i="90"/>
  <c r="CG68" i="84"/>
  <c r="CA16" i="84"/>
  <c r="CA16" i="90"/>
  <c r="CE17" i="102"/>
  <c r="CG17" i="102" s="1"/>
  <c r="O53" i="100"/>
  <c r="O55" i="100" s="1"/>
  <c r="O51" i="100" s="1"/>
  <c r="Q53" i="102"/>
  <c r="P53" i="102" s="1"/>
  <c r="P51" i="102" s="1"/>
  <c r="CE17" i="98"/>
  <c r="CG17" i="98" s="1"/>
  <c r="CA16" i="96"/>
  <c r="CB12" i="96" s="1"/>
  <c r="CC17" i="102"/>
  <c r="BX16" i="102" s="1"/>
  <c r="CE17" i="100"/>
  <c r="CG17" i="100" s="1"/>
  <c r="CC16" i="104"/>
  <c r="CG68" i="102"/>
  <c r="BZ68" i="102"/>
  <c r="P60" i="102"/>
  <c r="BZ29" i="102"/>
  <c r="BZ68" i="98"/>
  <c r="O53" i="102"/>
  <c r="O55" i="102" s="1"/>
  <c r="O51" i="102" s="1"/>
  <c r="CA16" i="100"/>
  <c r="CB12" i="100" s="1"/>
  <c r="CA16" i="102"/>
  <c r="CB30" i="102"/>
  <c r="CB32" i="102"/>
  <c r="CC16" i="100"/>
  <c r="CG16" i="100" s="1"/>
  <c r="BZ68" i="104"/>
  <c r="CD17" i="102"/>
  <c r="CC12" i="102" s="1"/>
  <c r="CC16" i="102"/>
  <c r="CG16" i="102" s="1"/>
  <c r="CC16" i="98"/>
  <c r="CG16" i="98" s="1"/>
  <c r="BZ68" i="100"/>
  <c r="BZ29" i="100"/>
  <c r="CG68" i="98"/>
  <c r="CC16" i="94"/>
  <c r="CG16" i="94" s="1"/>
  <c r="CB32" i="100"/>
  <c r="BZ29" i="98"/>
  <c r="P60" i="98"/>
  <c r="CA16" i="94"/>
  <c r="O53" i="98"/>
  <c r="O55" i="98" s="1"/>
  <c r="O51" i="98" s="1"/>
  <c r="CD17" i="100"/>
  <c r="CC12" i="100" s="1"/>
  <c r="BZ68" i="94"/>
  <c r="CD17" i="98"/>
  <c r="CC12" i="98" s="1"/>
  <c r="CA16" i="98"/>
  <c r="Q53" i="100"/>
  <c r="P53" i="100" s="1"/>
  <c r="CC16" i="96"/>
  <c r="CG16" i="96" s="1"/>
  <c r="BZ29" i="94"/>
  <c r="Q53" i="98"/>
  <c r="P53" i="98" s="1"/>
  <c r="CB32" i="98"/>
  <c r="CG68" i="100"/>
  <c r="CB30" i="98"/>
  <c r="CB30" i="100"/>
  <c r="CC17" i="98"/>
  <c r="CE17" i="94"/>
  <c r="CG17" i="94" s="1"/>
  <c r="CC17" i="100"/>
  <c r="BZ68" i="96"/>
  <c r="BZ29" i="96"/>
  <c r="P60" i="100"/>
  <c r="CB21" i="154" l="1"/>
  <c r="O51" i="104"/>
  <c r="CC12" i="104"/>
  <c r="O60" i="104"/>
  <c r="P55" i="27"/>
  <c r="CC30" i="27"/>
  <c r="BZ68" i="28"/>
  <c r="CG69" i="104"/>
  <c r="CB70" i="27"/>
  <c r="P51" i="104"/>
  <c r="CC43" i="28"/>
  <c r="CG69" i="130"/>
  <c r="CB70" i="28"/>
  <c r="CG69" i="28" s="1"/>
  <c r="CG16" i="104"/>
  <c r="O60" i="130"/>
  <c r="P55" i="28"/>
  <c r="O60" i="28" s="1"/>
  <c r="P60" i="104"/>
  <c r="R56" i="27"/>
  <c r="CC43" i="27"/>
  <c r="CB12" i="130"/>
  <c r="P60" i="130"/>
  <c r="R56" i="28"/>
  <c r="P60" i="28" s="1"/>
  <c r="O53" i="124"/>
  <c r="O55" i="124" s="1"/>
  <c r="O51" i="124" s="1"/>
  <c r="O53" i="94"/>
  <c r="O55" i="94" s="1"/>
  <c r="O51" i="94" s="1"/>
  <c r="O53" i="86"/>
  <c r="O55" i="86" s="1"/>
  <c r="O51" i="86" s="1"/>
  <c r="CA16" i="104"/>
  <c r="O53" i="108"/>
  <c r="O55" i="108" s="1"/>
  <c r="O51" i="108" s="1"/>
  <c r="T55" i="104"/>
  <c r="CC17" i="92"/>
  <c r="CC21" i="92" s="1"/>
  <c r="CB30" i="92"/>
  <c r="BX30" i="92" s="1"/>
  <c r="CA16" i="82"/>
  <c r="CB12" i="82" s="1"/>
  <c r="Q53" i="92"/>
  <c r="P53" i="92" s="1"/>
  <c r="P51" i="92" s="1"/>
  <c r="O53" i="82"/>
  <c r="O55" i="82" s="1"/>
  <c r="T56" i="82" s="1"/>
  <c r="BZ29" i="104"/>
  <c r="BZ29" i="27" s="1"/>
  <c r="CA16" i="108"/>
  <c r="CB12" i="108" s="1"/>
  <c r="O53" i="130"/>
  <c r="O55" i="130" s="1"/>
  <c r="CC16" i="108"/>
  <c r="CG16" i="108" s="1"/>
  <c r="BZ29" i="130"/>
  <c r="CB19" i="124"/>
  <c r="CC16" i="130"/>
  <c r="CB19" i="130"/>
  <c r="CB19" i="82"/>
  <c r="BX17" i="82" s="1"/>
  <c r="BZ29" i="124"/>
  <c r="BX29" i="124" s="1"/>
  <c r="BZ68" i="124"/>
  <c r="CB19" i="104"/>
  <c r="BX29" i="82"/>
  <c r="CB30" i="96"/>
  <c r="BZ68" i="86"/>
  <c r="CA16" i="124"/>
  <c r="CB12" i="124" s="1"/>
  <c r="T55" i="96"/>
  <c r="BX30" i="122"/>
  <c r="CC17" i="104"/>
  <c r="CB69" i="96"/>
  <c r="CC17" i="96"/>
  <c r="CE17" i="104"/>
  <c r="CB32" i="96"/>
  <c r="CB30" i="104"/>
  <c r="Q53" i="124"/>
  <c r="P53" i="124" s="1"/>
  <c r="T55" i="124" s="1"/>
  <c r="BX30" i="80"/>
  <c r="P51" i="122"/>
  <c r="CC21" i="80"/>
  <c r="T55" i="126"/>
  <c r="Q53" i="88"/>
  <c r="P53" i="88" s="1"/>
  <c r="T55" i="88" s="1"/>
  <c r="CB69" i="90"/>
  <c r="CB30" i="88"/>
  <c r="BX30" i="88" s="1"/>
  <c r="Q53" i="94"/>
  <c r="P53" i="94" s="1"/>
  <c r="P51" i="94" s="1"/>
  <c r="BZ68" i="92"/>
  <c r="CD17" i="88"/>
  <c r="CC12" i="88" s="1"/>
  <c r="CB30" i="124"/>
  <c r="BX30" i="124" s="1"/>
  <c r="CE17" i="86"/>
  <c r="CG17" i="86" s="1"/>
  <c r="CC21" i="122"/>
  <c r="CD17" i="108"/>
  <c r="CC12" i="108" s="1"/>
  <c r="CB30" i="82"/>
  <c r="CB30" i="108"/>
  <c r="BX30" i="108" s="1"/>
  <c r="CB69" i="80"/>
  <c r="Q53" i="82"/>
  <c r="P53" i="82" s="1"/>
  <c r="P51" i="82" s="1"/>
  <c r="Q53" i="86"/>
  <c r="P53" i="86" s="1"/>
  <c r="T55" i="86" s="1"/>
  <c r="CB19" i="92"/>
  <c r="BX17" i="92" s="1"/>
  <c r="Q53" i="108"/>
  <c r="P53" i="108" s="1"/>
  <c r="T55" i="108" s="1"/>
  <c r="BX30" i="106"/>
  <c r="CC16" i="92"/>
  <c r="CG16" i="92" s="1"/>
  <c r="CC17" i="82"/>
  <c r="BX16" i="82" s="1"/>
  <c r="T55" i="128"/>
  <c r="BX30" i="114"/>
  <c r="CE17" i="108"/>
  <c r="CG17" i="108" s="1"/>
  <c r="P51" i="106"/>
  <c r="CD30" i="154"/>
  <c r="CA29" i="154"/>
  <c r="CD17" i="82"/>
  <c r="CC12" i="82" s="1"/>
  <c r="CD17" i="110"/>
  <c r="CC12" i="110" s="1"/>
  <c r="T56" i="122"/>
  <c r="BX30" i="120"/>
  <c r="Q53" i="110"/>
  <c r="P53" i="110" s="1"/>
  <c r="T56" i="110"/>
  <c r="CB69" i="108"/>
  <c r="P51" i="90"/>
  <c r="BX30" i="126"/>
  <c r="CD30" i="82"/>
  <c r="CB69" i="82"/>
  <c r="T56" i="116"/>
  <c r="CE17" i="130"/>
  <c r="CD17" i="94"/>
  <c r="CC12" i="94" s="1"/>
  <c r="CD17" i="86"/>
  <c r="CC12" i="86" s="1"/>
  <c r="T56" i="120"/>
  <c r="CB19" i="122"/>
  <c r="BX17" i="122" s="1"/>
  <c r="CB12" i="122"/>
  <c r="CC21" i="124"/>
  <c r="CB69" i="120"/>
  <c r="BX29" i="126"/>
  <c r="T56" i="126"/>
  <c r="T55" i="120"/>
  <c r="P51" i="120"/>
  <c r="CB19" i="126"/>
  <c r="BX17" i="126" s="1"/>
  <c r="CC17" i="130"/>
  <c r="CB30" i="86"/>
  <c r="BX30" i="86" s="1"/>
  <c r="CB12" i="126"/>
  <c r="T56" i="112"/>
  <c r="CE17" i="110"/>
  <c r="CG17" i="110" s="1"/>
  <c r="CC21" i="126"/>
  <c r="BX16" i="126"/>
  <c r="CC17" i="110"/>
  <c r="CB30" i="110"/>
  <c r="BX30" i="110" s="1"/>
  <c r="CC21" i="120"/>
  <c r="CD30" i="122"/>
  <c r="BX29" i="120"/>
  <c r="CB69" i="126"/>
  <c r="CB19" i="120"/>
  <c r="CB30" i="130"/>
  <c r="CC21" i="90"/>
  <c r="T55" i="112"/>
  <c r="BX30" i="128"/>
  <c r="CD17" i="130"/>
  <c r="Q53" i="130"/>
  <c r="P53" i="130" s="1"/>
  <c r="CB32" i="130"/>
  <c r="CB32" i="28" s="1"/>
  <c r="BX30" i="118"/>
  <c r="CB32" i="82"/>
  <c r="CB32" i="27" s="1"/>
  <c r="BX30" i="116"/>
  <c r="T55" i="114"/>
  <c r="P51" i="114"/>
  <c r="CB19" i="108"/>
  <c r="CB12" i="116"/>
  <c r="CC21" i="116"/>
  <c r="CC21" i="118"/>
  <c r="CC21" i="114"/>
  <c r="BX16" i="114"/>
  <c r="BX29" i="108"/>
  <c r="CC21" i="128"/>
  <c r="BX16" i="128"/>
  <c r="CB12" i="118"/>
  <c r="BX29" i="114"/>
  <c r="BX30" i="112"/>
  <c r="CB69" i="112"/>
  <c r="P51" i="116"/>
  <c r="T55" i="116"/>
  <c r="CB19" i="114"/>
  <c r="CB69" i="116"/>
  <c r="CB21" i="110"/>
  <c r="CB69" i="106"/>
  <c r="T56" i="128"/>
  <c r="T56" i="114"/>
  <c r="CB69" i="118"/>
  <c r="BX29" i="106"/>
  <c r="CB19" i="128"/>
  <c r="CB19" i="106"/>
  <c r="CC21" i="106"/>
  <c r="BX16" i="106"/>
  <c r="BX29" i="128"/>
  <c r="BX29" i="116"/>
  <c r="BX29" i="112"/>
  <c r="T56" i="118"/>
  <c r="CB19" i="116"/>
  <c r="BX17" i="116" s="1"/>
  <c r="CB19" i="112"/>
  <c r="BX17" i="112" s="1"/>
  <c r="CB69" i="128"/>
  <c r="CB69" i="114"/>
  <c r="BX29" i="118"/>
  <c r="T56" i="106"/>
  <c r="CB12" i="112"/>
  <c r="T55" i="118"/>
  <c r="P51" i="118"/>
  <c r="CB19" i="118"/>
  <c r="BX17" i="118" s="1"/>
  <c r="CC21" i="112"/>
  <c r="BX16" i="112"/>
  <c r="CB30" i="94"/>
  <c r="BX30" i="94" s="1"/>
  <c r="T55" i="102"/>
  <c r="T56" i="80"/>
  <c r="T56" i="96"/>
  <c r="BX30" i="84"/>
  <c r="T56" i="90"/>
  <c r="CB19" i="80"/>
  <c r="CB12" i="90"/>
  <c r="BX29" i="80"/>
  <c r="CD30" i="90"/>
  <c r="CB19" i="88"/>
  <c r="BX16" i="88"/>
  <c r="CB12" i="84"/>
  <c r="CB12" i="92"/>
  <c r="CD30" i="80"/>
  <c r="CB19" i="90"/>
  <c r="BX17" i="90" s="1"/>
  <c r="CB69" i="88"/>
  <c r="T56" i="104"/>
  <c r="T55" i="84"/>
  <c r="P51" i="84"/>
  <c r="BX29" i="90"/>
  <c r="CB69" i="92"/>
  <c r="T56" i="84"/>
  <c r="T56" i="88"/>
  <c r="BX29" i="86"/>
  <c r="T56" i="92"/>
  <c r="BX16" i="86"/>
  <c r="CB69" i="86"/>
  <c r="BX29" i="84"/>
  <c r="T56" i="100"/>
  <c r="CC21" i="84"/>
  <c r="BX16" i="84"/>
  <c r="CB19" i="84"/>
  <c r="BX17" i="84" s="1"/>
  <c r="BX29" i="92"/>
  <c r="BX29" i="88"/>
  <c r="CB69" i="84"/>
  <c r="CB12" i="86"/>
  <c r="BX30" i="102"/>
  <c r="BX30" i="98"/>
  <c r="CC21" i="102"/>
  <c r="CB19" i="102"/>
  <c r="BX17" i="102" s="1"/>
  <c r="BX29" i="102"/>
  <c r="CB69" i="102"/>
  <c r="BX29" i="104"/>
  <c r="CB12" i="102"/>
  <c r="BX30" i="100"/>
  <c r="T56" i="102"/>
  <c r="CB69" i="94"/>
  <c r="CC21" i="100"/>
  <c r="BX16" i="100"/>
  <c r="CB12" i="94"/>
  <c r="BX29" i="100"/>
  <c r="BX29" i="94"/>
  <c r="CB19" i="100"/>
  <c r="CC21" i="98"/>
  <c r="BX16" i="98"/>
  <c r="T56" i="98"/>
  <c r="CB19" i="94"/>
  <c r="BX17" i="94" s="1"/>
  <c r="BX29" i="96"/>
  <c r="T55" i="100"/>
  <c r="P51" i="100"/>
  <c r="CB19" i="96"/>
  <c r="P51" i="98"/>
  <c r="T55" i="98"/>
  <c r="CB12" i="98"/>
  <c r="CB69" i="100"/>
  <c r="BX29" i="98"/>
  <c r="CB69" i="98"/>
  <c r="CB19" i="98"/>
  <c r="BX17" i="98" s="1"/>
  <c r="BZ68" i="27" l="1"/>
  <c r="P53" i="28"/>
  <c r="T55" i="28" s="1"/>
  <c r="CG17" i="130"/>
  <c r="CE17" i="28"/>
  <c r="BX16" i="104"/>
  <c r="CC17" i="27"/>
  <c r="CG16" i="130"/>
  <c r="CC16" i="28"/>
  <c r="CG16" i="28" s="1"/>
  <c r="BX17" i="130"/>
  <c r="CB19" i="28"/>
  <c r="BX29" i="130"/>
  <c r="BZ29" i="28"/>
  <c r="BX29" i="28" s="1"/>
  <c r="CB12" i="104"/>
  <c r="CA16" i="27"/>
  <c r="CC16" i="27"/>
  <c r="BX16" i="92"/>
  <c r="CC12" i="130"/>
  <c r="CD17" i="28"/>
  <c r="CC12" i="28" s="1"/>
  <c r="O51" i="130"/>
  <c r="O55" i="28"/>
  <c r="BX30" i="104"/>
  <c r="CB30" i="27"/>
  <c r="BX17" i="104"/>
  <c r="CD17" i="27"/>
  <c r="CB30" i="28"/>
  <c r="BX30" i="28" s="1"/>
  <c r="CA16" i="28"/>
  <c r="CB12" i="28" s="1"/>
  <c r="CE17" i="27"/>
  <c r="O55" i="27"/>
  <c r="BX16" i="130"/>
  <c r="CC17" i="28"/>
  <c r="BX16" i="28" s="1"/>
  <c r="P53" i="27"/>
  <c r="T56" i="94"/>
  <c r="T56" i="124"/>
  <c r="T56" i="86"/>
  <c r="T56" i="108"/>
  <c r="O51" i="82"/>
  <c r="T55" i="92"/>
  <c r="CC25" i="154"/>
  <c r="CC34" i="154"/>
  <c r="CB21" i="130"/>
  <c r="CB34" i="154"/>
  <c r="CB25" i="154"/>
  <c r="T56" i="130"/>
  <c r="CB21" i="82"/>
  <c r="CA29" i="82"/>
  <c r="CB25" i="82" s="1"/>
  <c r="CA29" i="130"/>
  <c r="CB19" i="86"/>
  <c r="BX17" i="86" s="1"/>
  <c r="CA29" i="104"/>
  <c r="BX30" i="96"/>
  <c r="CA29" i="124"/>
  <c r="CD30" i="96"/>
  <c r="CC34" i="96" s="1"/>
  <c r="P51" i="124"/>
  <c r="CB69" i="104"/>
  <c r="CB69" i="27" s="1"/>
  <c r="BX16" i="96"/>
  <c r="CC21" i="96"/>
  <c r="CG17" i="104"/>
  <c r="CC21" i="104"/>
  <c r="T55" i="94"/>
  <c r="P51" i="88"/>
  <c r="CC21" i="88"/>
  <c r="CB69" i="124"/>
  <c r="BX30" i="82"/>
  <c r="T55" i="82"/>
  <c r="P51" i="108"/>
  <c r="P51" i="86"/>
  <c r="CA29" i="110"/>
  <c r="CB25" i="110" s="1"/>
  <c r="CD30" i="108"/>
  <c r="CC21" i="82"/>
  <c r="CC21" i="94"/>
  <c r="CC21" i="108"/>
  <c r="P51" i="110"/>
  <c r="T55" i="110"/>
  <c r="CC21" i="86"/>
  <c r="CB21" i="122"/>
  <c r="CB69" i="110"/>
  <c r="CA29" i="122"/>
  <c r="CA29" i="126"/>
  <c r="CA29" i="120"/>
  <c r="BX17" i="124"/>
  <c r="CB21" i="124"/>
  <c r="BX17" i="120"/>
  <c r="CB21" i="120"/>
  <c r="CD30" i="120"/>
  <c r="CC25" i="122"/>
  <c r="CC34" i="122"/>
  <c r="CD30" i="124"/>
  <c r="BX30" i="130"/>
  <c r="CC21" i="110"/>
  <c r="BX16" i="110"/>
  <c r="CD30" i="126"/>
  <c r="CB21" i="126"/>
  <c r="CB21" i="112"/>
  <c r="P51" i="130"/>
  <c r="T55" i="130"/>
  <c r="CB69" i="130"/>
  <c r="CC21" i="130"/>
  <c r="CD30" i="114"/>
  <c r="CD30" i="106"/>
  <c r="CD30" i="112"/>
  <c r="CD30" i="128"/>
  <c r="CA29" i="108"/>
  <c r="CA29" i="112"/>
  <c r="CD30" i="116"/>
  <c r="BX17" i="108"/>
  <c r="CB21" i="108"/>
  <c r="CA29" i="128"/>
  <c r="CD30" i="118"/>
  <c r="BX17" i="128"/>
  <c r="CB21" i="128"/>
  <c r="CA29" i="106"/>
  <c r="CA29" i="118"/>
  <c r="CA29" i="116"/>
  <c r="BX17" i="106"/>
  <c r="CB21" i="106"/>
  <c r="CB21" i="116"/>
  <c r="BX17" i="114"/>
  <c r="CB21" i="114"/>
  <c r="CB21" i="118"/>
  <c r="CA29" i="114"/>
  <c r="CB21" i="104"/>
  <c r="CA29" i="90"/>
  <c r="CB21" i="84"/>
  <c r="CD30" i="92"/>
  <c r="CA29" i="88"/>
  <c r="CA29" i="86"/>
  <c r="BX17" i="88"/>
  <c r="CB21" i="88"/>
  <c r="CB21" i="102"/>
  <c r="CD30" i="84"/>
  <c r="CA29" i="80"/>
  <c r="CC25" i="82"/>
  <c r="CC34" i="82"/>
  <c r="CC25" i="80"/>
  <c r="CC34" i="80"/>
  <c r="CB21" i="90"/>
  <c r="BX17" i="80"/>
  <c r="CB21" i="80"/>
  <c r="CA29" i="84"/>
  <c r="CD30" i="86"/>
  <c r="CB21" i="92"/>
  <c r="CC25" i="90"/>
  <c r="CC34" i="90"/>
  <c r="CD30" i="88"/>
  <c r="CB21" i="98"/>
  <c r="CD30" i="102"/>
  <c r="CB21" i="94"/>
  <c r="CA29" i="102"/>
  <c r="BX17" i="100"/>
  <c r="CB21" i="100"/>
  <c r="CA29" i="94"/>
  <c r="CA29" i="100"/>
  <c r="CD30" i="100"/>
  <c r="CA29" i="96"/>
  <c r="BX17" i="96"/>
  <c r="CB21" i="96"/>
  <c r="CA29" i="98"/>
  <c r="CD30" i="98"/>
  <c r="CD30" i="94"/>
  <c r="P51" i="28" l="1"/>
  <c r="CB69" i="28"/>
  <c r="CB19" i="27"/>
  <c r="CB34" i="130"/>
  <c r="CA29" i="28"/>
  <c r="T56" i="28"/>
  <c r="O51" i="28"/>
  <c r="CB21" i="28"/>
  <c r="BX17" i="28"/>
  <c r="CC21" i="28"/>
  <c r="CG17" i="28"/>
  <c r="CA29" i="27"/>
  <c r="CB34" i="82"/>
  <c r="CB25" i="130"/>
  <c r="CB21" i="86"/>
  <c r="CC25" i="96"/>
  <c r="CD30" i="104"/>
  <c r="CD30" i="27" s="1"/>
  <c r="CB34" i="110"/>
  <c r="CA29" i="92"/>
  <c r="CB34" i="92" s="1"/>
  <c r="CD30" i="110"/>
  <c r="CB34" i="122"/>
  <c r="CB25" i="122"/>
  <c r="CB34" i="120"/>
  <c r="CB25" i="120"/>
  <c r="CC25" i="126"/>
  <c r="CC34" i="126"/>
  <c r="CC25" i="124"/>
  <c r="CC34" i="124"/>
  <c r="CB34" i="126"/>
  <c r="CB25" i="126"/>
  <c r="CC25" i="120"/>
  <c r="CC34" i="120"/>
  <c r="CB34" i="124"/>
  <c r="CB25" i="124"/>
  <c r="CD30" i="130"/>
  <c r="CD30" i="28" s="1"/>
  <c r="CB34" i="108"/>
  <c r="CB25" i="108"/>
  <c r="CC25" i="114"/>
  <c r="CC34" i="114"/>
  <c r="CB34" i="106"/>
  <c r="CB25" i="106"/>
  <c r="CC25" i="108"/>
  <c r="CC34" i="108"/>
  <c r="CB34" i="116"/>
  <c r="CB25" i="116"/>
  <c r="CC25" i="112"/>
  <c r="CC34" i="112"/>
  <c r="CC25" i="128"/>
  <c r="CC34" i="128"/>
  <c r="CC25" i="116"/>
  <c r="CC34" i="116"/>
  <c r="CC25" i="106"/>
  <c r="CC34" i="106"/>
  <c r="CB34" i="114"/>
  <c r="CB25" i="114"/>
  <c r="CC25" i="118"/>
  <c r="CC34" i="118"/>
  <c r="CB34" i="118"/>
  <c r="CB25" i="118"/>
  <c r="CB34" i="128"/>
  <c r="CB25" i="128"/>
  <c r="CB34" i="112"/>
  <c r="CB25" i="112"/>
  <c r="CB34" i="84"/>
  <c r="CB25" i="84"/>
  <c r="CB34" i="88"/>
  <c r="CB25" i="88"/>
  <c r="CB34" i="80"/>
  <c r="CB25" i="80"/>
  <c r="CC25" i="86"/>
  <c r="CC34" i="86"/>
  <c r="CC25" i="88"/>
  <c r="CC34" i="88"/>
  <c r="CB34" i="86"/>
  <c r="CB25" i="86"/>
  <c r="CC25" i="92"/>
  <c r="CC34" i="92"/>
  <c r="CC25" i="84"/>
  <c r="CC34" i="84"/>
  <c r="CB34" i="90"/>
  <c r="CB25" i="90"/>
  <c r="CB34" i="104"/>
  <c r="CB25" i="104"/>
  <c r="CB34" i="102"/>
  <c r="CB25" i="102"/>
  <c r="CC25" i="102"/>
  <c r="CC34" i="102"/>
  <c r="CB34" i="94"/>
  <c r="CB25" i="94"/>
  <c r="CC25" i="94"/>
  <c r="CC34" i="94"/>
  <c r="CC25" i="98"/>
  <c r="CC34" i="98"/>
  <c r="CB34" i="98"/>
  <c r="CB25" i="98"/>
  <c r="CB34" i="96"/>
  <c r="CB25" i="96"/>
  <c r="CC25" i="100"/>
  <c r="CC34" i="100"/>
  <c r="CB34" i="100"/>
  <c r="CB25" i="100"/>
  <c r="CC34" i="28" l="1"/>
  <c r="CC25" i="28"/>
  <c r="CB25" i="28"/>
  <c r="CB34" i="28"/>
  <c r="CC34" i="104"/>
  <c r="CC25" i="104"/>
  <c r="CB25" i="92"/>
  <c r="CC25" i="110"/>
  <c r="CC34" i="110"/>
  <c r="CC25" i="130"/>
  <c r="CC34" i="130"/>
  <c r="BO71" i="131" l="1"/>
  <c r="BO71" i="30" s="1"/>
  <c r="AO71" i="131"/>
  <c r="AO70" i="131"/>
  <c r="CE69" i="131"/>
  <c r="CE69" i="30" s="1"/>
  <c r="BR69" i="131"/>
  <c r="BQ69" i="131"/>
  <c r="BP69" i="131"/>
  <c r="BP69" i="30" s="1"/>
  <c r="BO69" i="131"/>
  <c r="AR69" i="131"/>
  <c r="AR69" i="30" s="1"/>
  <c r="AQ69" i="131"/>
  <c r="AP69" i="131"/>
  <c r="CC68" i="131"/>
  <c r="CC68" i="30" s="1"/>
  <c r="CB68" i="131"/>
  <c r="CB68" i="30" s="1"/>
  <c r="BP68" i="131"/>
  <c r="BO68" i="131"/>
  <c r="BN68" i="131"/>
  <c r="BN68" i="30" s="1"/>
  <c r="BM68" i="131"/>
  <c r="AP68" i="131"/>
  <c r="AP68" i="30" s="1"/>
  <c r="AN68" i="131"/>
  <c r="AP67" i="131"/>
  <c r="CC66" i="131"/>
  <c r="CC66" i="30" s="1"/>
  <c r="BP66" i="131"/>
  <c r="AB58" i="131"/>
  <c r="AB58" i="30" s="1"/>
  <c r="O58" i="131"/>
  <c r="O58" i="30" s="1"/>
  <c r="O57" i="131"/>
  <c r="O57" i="30" s="1"/>
  <c r="AE56" i="131"/>
  <c r="AE56" i="30" s="1"/>
  <c r="AD56" i="131"/>
  <c r="AD56" i="30" s="1"/>
  <c r="AC56" i="131"/>
  <c r="AB56" i="131"/>
  <c r="AB56" i="30" s="1"/>
  <c r="Q56" i="131"/>
  <c r="Q56" i="30" s="1"/>
  <c r="P56" i="131"/>
  <c r="P56" i="30" s="1"/>
  <c r="O56" i="131"/>
  <c r="O56" i="30" s="1"/>
  <c r="AC55" i="131"/>
  <c r="AC55" i="30" s="1"/>
  <c r="AB55" i="131"/>
  <c r="AA55" i="131"/>
  <c r="Z55" i="131"/>
  <c r="Z55" i="30" s="1"/>
  <c r="N55" i="131"/>
  <c r="N55" i="30" s="1"/>
  <c r="M55" i="131"/>
  <c r="M55" i="30" s="1"/>
  <c r="P54" i="131"/>
  <c r="AC53" i="131"/>
  <c r="BO45" i="131"/>
  <c r="AO45" i="131"/>
  <c r="AO45" i="30" s="1"/>
  <c r="AO44" i="131"/>
  <c r="AO44" i="30" s="1"/>
  <c r="CE43" i="131"/>
  <c r="CE43" i="30" s="1"/>
  <c r="BR43" i="131"/>
  <c r="BQ43" i="131"/>
  <c r="BQ43" i="30" s="1"/>
  <c r="BP43" i="131"/>
  <c r="BO43" i="131"/>
  <c r="AQ43" i="131"/>
  <c r="AP43" i="131"/>
  <c r="AO43" i="131"/>
  <c r="AO43" i="30" s="1"/>
  <c r="CC42" i="131"/>
  <c r="CC42" i="30" s="1"/>
  <c r="CB42" i="131"/>
  <c r="CB42" i="30" s="1"/>
  <c r="BO42" i="131"/>
  <c r="BO42" i="30" s="1"/>
  <c r="BN42" i="131"/>
  <c r="BN42" i="30" s="1"/>
  <c r="BM42" i="131"/>
  <c r="AO42" i="131"/>
  <c r="AN42" i="131"/>
  <c r="AM42" i="131"/>
  <c r="AM42" i="30" s="1"/>
  <c r="AP41" i="131"/>
  <c r="AP41" i="30" s="1"/>
  <c r="CC40" i="131"/>
  <c r="BP40" i="131"/>
  <c r="BP40" i="30" s="1"/>
  <c r="AP40" i="131"/>
  <c r="AO32" i="131"/>
  <c r="AO32" i="30" s="1"/>
  <c r="CB31" i="131"/>
  <c r="CB31" i="30" s="1"/>
  <c r="AO31" i="131"/>
  <c r="CE30" i="131"/>
  <c r="CE30" i="30" s="1"/>
  <c r="AR30" i="131"/>
  <c r="AR30" i="30" s="1"/>
  <c r="AQ30" i="131"/>
  <c r="AQ30" i="30" s="1"/>
  <c r="AP30" i="131"/>
  <c r="AO30" i="131"/>
  <c r="AO30" i="30" s="1"/>
  <c r="CC29" i="131"/>
  <c r="CC29" i="30" s="1"/>
  <c r="CB29" i="131"/>
  <c r="CB29" i="30" s="1"/>
  <c r="AP29" i="131"/>
  <c r="AP29" i="30" s="1"/>
  <c r="AO29" i="131"/>
  <c r="AO29" i="30" s="1"/>
  <c r="AN29" i="131"/>
  <c r="AN29" i="30" s="1"/>
  <c r="AM29" i="131"/>
  <c r="AM29" i="30" s="1"/>
  <c r="CC28" i="131"/>
  <c r="CC28" i="30" s="1"/>
  <c r="AP28" i="131"/>
  <c r="AP28" i="30" s="1"/>
  <c r="CC27" i="131"/>
  <c r="CC27" i="30" s="1"/>
  <c r="AP27" i="131"/>
  <c r="AP27" i="30" s="1"/>
  <c r="CB18" i="131"/>
  <c r="CB18" i="30" s="1"/>
  <c r="CB17" i="131"/>
  <c r="CB17" i="30" s="1"/>
  <c r="CB16" i="131"/>
  <c r="CB16" i="30" s="1"/>
  <c r="BZ16" i="131"/>
  <c r="BZ16" i="30" s="1"/>
  <c r="CC15" i="131"/>
  <c r="CC15" i="30" s="1"/>
  <c r="CC14" i="131"/>
  <c r="CC14" i="30" s="1"/>
  <c r="BO71" i="79"/>
  <c r="BO71" i="25" s="1"/>
  <c r="AO71" i="79"/>
  <c r="AO70" i="79"/>
  <c r="CE69" i="79"/>
  <c r="CE69" i="25" s="1"/>
  <c r="BR69" i="79"/>
  <c r="BQ69" i="79"/>
  <c r="BP69" i="79"/>
  <c r="BP69" i="25" s="1"/>
  <c r="BO69" i="79"/>
  <c r="AR69" i="79"/>
  <c r="AR69" i="25" s="1"/>
  <c r="AQ69" i="79"/>
  <c r="AP69" i="79"/>
  <c r="CC68" i="79"/>
  <c r="CC68" i="25" s="1"/>
  <c r="CB68" i="79"/>
  <c r="CB68" i="25" s="1"/>
  <c r="BP68" i="79"/>
  <c r="BO68" i="79"/>
  <c r="BN68" i="79"/>
  <c r="BN68" i="25" s="1"/>
  <c r="BM68" i="79"/>
  <c r="AP68" i="79"/>
  <c r="AP68" i="25" s="1"/>
  <c r="AN68" i="79"/>
  <c r="AP67" i="79"/>
  <c r="CC66" i="79"/>
  <c r="CC66" i="25" s="1"/>
  <c r="BP66" i="79"/>
  <c r="AB58" i="79"/>
  <c r="AB58" i="25" s="1"/>
  <c r="O58" i="79"/>
  <c r="O58" i="25" s="1"/>
  <c r="O57" i="79"/>
  <c r="O57" i="25" s="1"/>
  <c r="AE56" i="79"/>
  <c r="AE56" i="25" s="1"/>
  <c r="AD56" i="79"/>
  <c r="AD56" i="25" s="1"/>
  <c r="AC56" i="79"/>
  <c r="AC56" i="25" s="1"/>
  <c r="AB56" i="79"/>
  <c r="AB56" i="25" s="1"/>
  <c r="Q56" i="79"/>
  <c r="Q56" i="25" s="1"/>
  <c r="P56" i="79"/>
  <c r="P56" i="25" s="1"/>
  <c r="O56" i="79"/>
  <c r="O56" i="25" s="1"/>
  <c r="AC55" i="79"/>
  <c r="AC55" i="25" s="1"/>
  <c r="AB55" i="79"/>
  <c r="AB55" i="25" s="1"/>
  <c r="AA55" i="79"/>
  <c r="Z55" i="79"/>
  <c r="Z55" i="25" s="1"/>
  <c r="N55" i="79"/>
  <c r="N55" i="25" s="1"/>
  <c r="M55" i="79"/>
  <c r="M55" i="25" s="1"/>
  <c r="P54" i="79"/>
  <c r="P54" i="25" s="1"/>
  <c r="AC53" i="79"/>
  <c r="AC53" i="25" s="1"/>
  <c r="BO45" i="79"/>
  <c r="BO45" i="25" s="1"/>
  <c r="AO45" i="79"/>
  <c r="AO45" i="25" s="1"/>
  <c r="AO44" i="79"/>
  <c r="AO44" i="25" s="1"/>
  <c r="CE43" i="79"/>
  <c r="CE43" i="25" s="1"/>
  <c r="BR43" i="79"/>
  <c r="BQ43" i="79"/>
  <c r="BQ43" i="25" s="1"/>
  <c r="BP43" i="79"/>
  <c r="BO43" i="79"/>
  <c r="AQ43" i="79"/>
  <c r="AP43" i="79"/>
  <c r="AP43" i="25" s="1"/>
  <c r="AO43" i="79"/>
  <c r="CC42" i="79"/>
  <c r="CC42" i="25" s="1"/>
  <c r="CB42" i="79"/>
  <c r="CB42" i="25" s="1"/>
  <c r="BO42" i="79"/>
  <c r="BO42" i="25" s="1"/>
  <c r="BN42" i="79"/>
  <c r="BM42" i="79"/>
  <c r="BM42" i="25" s="1"/>
  <c r="AO42" i="79"/>
  <c r="AN42" i="79"/>
  <c r="AM42" i="79"/>
  <c r="AM42" i="25" s="1"/>
  <c r="AP41" i="79"/>
  <c r="AP41" i="25" s="1"/>
  <c r="CC40" i="79"/>
  <c r="CC40" i="25" s="1"/>
  <c r="BP40" i="79"/>
  <c r="BP40" i="25" s="1"/>
  <c r="AP40" i="79"/>
  <c r="AO32" i="79"/>
  <c r="AO32" i="25" s="1"/>
  <c r="CB31" i="79"/>
  <c r="AO31" i="79"/>
  <c r="AO31" i="25" s="1"/>
  <c r="CE30" i="79"/>
  <c r="CE30" i="25" s="1"/>
  <c r="AR30" i="79"/>
  <c r="AR30" i="25" s="1"/>
  <c r="AQ30" i="79"/>
  <c r="AQ30" i="25" s="1"/>
  <c r="AP30" i="79"/>
  <c r="AP30" i="25" s="1"/>
  <c r="AO30" i="79"/>
  <c r="AO30" i="25" s="1"/>
  <c r="CC29" i="79"/>
  <c r="CC29" i="25" s="1"/>
  <c r="CB29" i="79"/>
  <c r="CB29" i="25" s="1"/>
  <c r="AP29" i="79"/>
  <c r="AP29" i="25" s="1"/>
  <c r="AO29" i="79"/>
  <c r="AO29" i="25" s="1"/>
  <c r="AN29" i="79"/>
  <c r="AM29" i="79"/>
  <c r="AM29" i="25" s="1"/>
  <c r="CC28" i="79"/>
  <c r="CC28" i="25" s="1"/>
  <c r="AP28" i="79"/>
  <c r="AP28" i="25" s="1"/>
  <c r="CC27" i="79"/>
  <c r="CC27" i="25" s="1"/>
  <c r="AP27" i="79"/>
  <c r="AP27" i="25" s="1"/>
  <c r="CT20" i="79"/>
  <c r="CR20" i="79"/>
  <c r="CB18" i="79"/>
  <c r="CB18" i="25" s="1"/>
  <c r="CB17" i="79"/>
  <c r="CB17" i="25" s="1"/>
  <c r="CB16" i="79"/>
  <c r="CB16" i="25" s="1"/>
  <c r="BZ16" i="79"/>
  <c r="BZ16" i="25" s="1"/>
  <c r="CC15" i="79"/>
  <c r="CC15" i="25" s="1"/>
  <c r="CC14" i="79"/>
  <c r="CC14" i="25" s="1"/>
  <c r="BO71" i="19"/>
  <c r="CE69" i="93"/>
  <c r="CE69" i="19" s="1"/>
  <c r="AR69" i="93"/>
  <c r="AQ69" i="93"/>
  <c r="AQ69" i="19" s="1"/>
  <c r="AO69" i="93"/>
  <c r="CC68" i="93"/>
  <c r="CC68" i="19" s="1"/>
  <c r="CB68" i="93"/>
  <c r="CB68" i="19" s="1"/>
  <c r="AP68" i="93"/>
  <c r="AP68" i="19" s="1"/>
  <c r="AO68" i="93"/>
  <c r="AO68" i="19" s="1"/>
  <c r="AN68" i="93"/>
  <c r="AM68" i="93"/>
  <c r="AM68" i="19" s="1"/>
  <c r="CC66" i="93"/>
  <c r="CC66" i="19" s="1"/>
  <c r="AP66" i="93"/>
  <c r="AB58" i="93"/>
  <c r="AB58" i="19" s="1"/>
  <c r="O58" i="93"/>
  <c r="O58" i="19" s="1"/>
  <c r="O57" i="93"/>
  <c r="O57" i="19" s="1"/>
  <c r="AE56" i="93"/>
  <c r="AD56" i="93"/>
  <c r="AD56" i="19" s="1"/>
  <c r="AC56" i="93"/>
  <c r="AC56" i="19" s="1"/>
  <c r="AB56" i="93"/>
  <c r="Q56" i="93"/>
  <c r="Q56" i="19" s="1"/>
  <c r="P56" i="93"/>
  <c r="P56" i="19" s="1"/>
  <c r="O56" i="93"/>
  <c r="O56" i="19" s="1"/>
  <c r="AC55" i="93"/>
  <c r="AC55" i="19" s="1"/>
  <c r="AB55" i="93"/>
  <c r="AB55" i="19" s="1"/>
  <c r="AA55" i="93"/>
  <c r="AA55" i="19" s="1"/>
  <c r="Z55" i="93"/>
  <c r="Z55" i="19" s="1"/>
  <c r="N55" i="93"/>
  <c r="N55" i="19" s="1"/>
  <c r="M55" i="93"/>
  <c r="M55" i="19" s="1"/>
  <c r="P54" i="93"/>
  <c r="P54" i="19" s="1"/>
  <c r="AC53" i="93"/>
  <c r="BO45" i="19"/>
  <c r="AO45" i="93"/>
  <c r="AO45" i="19" s="1"/>
  <c r="BO44" i="19"/>
  <c r="AO44" i="93"/>
  <c r="AO44" i="19" s="1"/>
  <c r="CE43" i="93"/>
  <c r="CE43" i="19" s="1"/>
  <c r="BQ43" i="19"/>
  <c r="BP43" i="19"/>
  <c r="BO43" i="19"/>
  <c r="AR43" i="93"/>
  <c r="AR43" i="19" s="1"/>
  <c r="AQ43" i="93"/>
  <c r="AQ43" i="19" s="1"/>
  <c r="AP43" i="93"/>
  <c r="AP43" i="19" s="1"/>
  <c r="AO43" i="93"/>
  <c r="AO43" i="19" s="1"/>
  <c r="CC42" i="93"/>
  <c r="CC42" i="19" s="1"/>
  <c r="CB42" i="93"/>
  <c r="CB42" i="19" s="1"/>
  <c r="BO42" i="19"/>
  <c r="BM42" i="19"/>
  <c r="AP42" i="93"/>
  <c r="AP42" i="19" s="1"/>
  <c r="AO42" i="93"/>
  <c r="AO42" i="19" s="1"/>
  <c r="AN42" i="93"/>
  <c r="AM42" i="93"/>
  <c r="AM42" i="19" s="1"/>
  <c r="BP41" i="19"/>
  <c r="AP41" i="93"/>
  <c r="CC40" i="93"/>
  <c r="AP40" i="93"/>
  <c r="AP40" i="19" s="1"/>
  <c r="AO32" i="93"/>
  <c r="CB31" i="93"/>
  <c r="AO31" i="93"/>
  <c r="AO31" i="19" s="1"/>
  <c r="CE30" i="93"/>
  <c r="CE30" i="19" s="1"/>
  <c r="AR30" i="93"/>
  <c r="AQ30" i="93"/>
  <c r="AQ30" i="19" s="1"/>
  <c r="AP30" i="93"/>
  <c r="AP30" i="19" s="1"/>
  <c r="AO30" i="93"/>
  <c r="AO30" i="19" s="1"/>
  <c r="CC29" i="93"/>
  <c r="CC29" i="19" s="1"/>
  <c r="CB29" i="93"/>
  <c r="CB29" i="19" s="1"/>
  <c r="AP29" i="93"/>
  <c r="AP29" i="19" s="1"/>
  <c r="AO29" i="93"/>
  <c r="AN29" i="93"/>
  <c r="AN29" i="19" s="1"/>
  <c r="AM29" i="93"/>
  <c r="AM29" i="19" s="1"/>
  <c r="CC28" i="93"/>
  <c r="AP28" i="93"/>
  <c r="AP28" i="19" s="1"/>
  <c r="CC27" i="93"/>
  <c r="CC27" i="19" s="1"/>
  <c r="AP27" i="93"/>
  <c r="AP27" i="19" s="1"/>
  <c r="CB18" i="93"/>
  <c r="CB18" i="19" s="1"/>
  <c r="CB17" i="93"/>
  <c r="CB17" i="19" s="1"/>
  <c r="CB16" i="93"/>
  <c r="CB16" i="19" s="1"/>
  <c r="BZ16" i="93"/>
  <c r="BZ16" i="19" s="1"/>
  <c r="CC15" i="93"/>
  <c r="CC15" i="19" s="1"/>
  <c r="CC14" i="93"/>
  <c r="CC14" i="19" s="1"/>
  <c r="BO71" i="119"/>
  <c r="BO71" i="20" s="1"/>
  <c r="CE69" i="119"/>
  <c r="CE69" i="20" s="1"/>
  <c r="BP69" i="119"/>
  <c r="BP69" i="20" s="1"/>
  <c r="BO69" i="119"/>
  <c r="AR69" i="119"/>
  <c r="AR69" i="20" s="1"/>
  <c r="AQ69" i="119"/>
  <c r="AQ69" i="20" s="1"/>
  <c r="AO69" i="119"/>
  <c r="AO69" i="20" s="1"/>
  <c r="CC68" i="119"/>
  <c r="CC68" i="20" s="1"/>
  <c r="CB68" i="119"/>
  <c r="CB68" i="20" s="1"/>
  <c r="BM68" i="119"/>
  <c r="AP68" i="119"/>
  <c r="AP68" i="20" s="1"/>
  <c r="AO68" i="119"/>
  <c r="AO68" i="20" s="1"/>
  <c r="AN68" i="119"/>
  <c r="AM68" i="119"/>
  <c r="AM68" i="20" s="1"/>
  <c r="CC66" i="119"/>
  <c r="CC66" i="20" s="1"/>
  <c r="AP66" i="119"/>
  <c r="AB58" i="119"/>
  <c r="AB58" i="20" s="1"/>
  <c r="O58" i="119"/>
  <c r="O58" i="20" s="1"/>
  <c r="O57" i="119"/>
  <c r="O57" i="20" s="1"/>
  <c r="AE56" i="119"/>
  <c r="AE56" i="20" s="1"/>
  <c r="AD56" i="119"/>
  <c r="AD56" i="20" s="1"/>
  <c r="AC56" i="119"/>
  <c r="AC56" i="20" s="1"/>
  <c r="AB56" i="119"/>
  <c r="AB56" i="20" s="1"/>
  <c r="Q56" i="119"/>
  <c r="Q56" i="20" s="1"/>
  <c r="P56" i="119"/>
  <c r="P56" i="20" s="1"/>
  <c r="O56" i="119"/>
  <c r="AC55" i="119"/>
  <c r="AC55" i="20" s="1"/>
  <c r="AB55" i="119"/>
  <c r="AB55" i="20" s="1"/>
  <c r="AA55" i="119"/>
  <c r="AA55" i="20" s="1"/>
  <c r="Z55" i="119"/>
  <c r="Z55" i="20" s="1"/>
  <c r="N55" i="119"/>
  <c r="N55" i="20" s="1"/>
  <c r="M55" i="119"/>
  <c r="M55" i="20" s="1"/>
  <c r="P54" i="119"/>
  <c r="P54" i="20" s="1"/>
  <c r="AC53" i="119"/>
  <c r="AC53" i="20" s="1"/>
  <c r="BO45" i="119"/>
  <c r="BO45" i="20" s="1"/>
  <c r="AO45" i="119"/>
  <c r="AO45" i="20" s="1"/>
  <c r="BO44" i="119"/>
  <c r="BO44" i="20" s="1"/>
  <c r="AO44" i="119"/>
  <c r="AO44" i="20" s="1"/>
  <c r="CE43" i="119"/>
  <c r="CE43" i="20" s="1"/>
  <c r="BQ43" i="119"/>
  <c r="BP43" i="119"/>
  <c r="BP43" i="20" s="1"/>
  <c r="BO43" i="119"/>
  <c r="BO43" i="20" s="1"/>
  <c r="AR43" i="119"/>
  <c r="AR43" i="20" s="1"/>
  <c r="AQ43" i="119"/>
  <c r="AQ43" i="20" s="1"/>
  <c r="AP43" i="119"/>
  <c r="AO43" i="119"/>
  <c r="AO43" i="20" s="1"/>
  <c r="CC42" i="119"/>
  <c r="CB42" i="119"/>
  <c r="CB42" i="20" s="1"/>
  <c r="BO42" i="119"/>
  <c r="BO42" i="20" s="1"/>
  <c r="BN42" i="119"/>
  <c r="BN42" i="20" s="1"/>
  <c r="BM42" i="119"/>
  <c r="AP42" i="119"/>
  <c r="AP42" i="20" s="1"/>
  <c r="AO42" i="119"/>
  <c r="AO42" i="20" s="1"/>
  <c r="AN42" i="119"/>
  <c r="AN42" i="20" s="1"/>
  <c r="AM42" i="119"/>
  <c r="AM42" i="20" s="1"/>
  <c r="BP41" i="119"/>
  <c r="AP41" i="119"/>
  <c r="AP41" i="20" s="1"/>
  <c r="CC40" i="119"/>
  <c r="CC40" i="20" s="1"/>
  <c r="BP40" i="119"/>
  <c r="BP40" i="20" s="1"/>
  <c r="AP40" i="119"/>
  <c r="AP40" i="20" s="1"/>
  <c r="AO32" i="119"/>
  <c r="AO32" i="20" s="1"/>
  <c r="CB31" i="119"/>
  <c r="CB31" i="20" s="1"/>
  <c r="AO31" i="119"/>
  <c r="CE30" i="119"/>
  <c r="CE30" i="20" s="1"/>
  <c r="AR30" i="119"/>
  <c r="AR30" i="20" s="1"/>
  <c r="AQ30" i="119"/>
  <c r="AP30" i="119"/>
  <c r="AP30" i="20" s="1"/>
  <c r="AO30" i="119"/>
  <c r="AO30" i="20" s="1"/>
  <c r="CC29" i="119"/>
  <c r="CC29" i="20" s="1"/>
  <c r="CB29" i="119"/>
  <c r="CB29" i="20" s="1"/>
  <c r="AP29" i="119"/>
  <c r="AP29" i="20" s="1"/>
  <c r="AO29" i="119"/>
  <c r="AO29" i="20" s="1"/>
  <c r="AN29" i="119"/>
  <c r="AM29" i="119"/>
  <c r="CC28" i="119"/>
  <c r="CC28" i="20" s="1"/>
  <c r="AP28" i="119"/>
  <c r="AP28" i="20" s="1"/>
  <c r="CC27" i="119"/>
  <c r="CC27" i="20" s="1"/>
  <c r="AP27" i="119"/>
  <c r="AP27" i="20" s="1"/>
  <c r="CB18" i="119"/>
  <c r="CB18" i="20" s="1"/>
  <c r="CB17" i="119"/>
  <c r="CB17" i="20" s="1"/>
  <c r="CB16" i="119"/>
  <c r="CB16" i="20" s="1"/>
  <c r="BZ16" i="119"/>
  <c r="BZ16" i="20" s="1"/>
  <c r="CC15" i="119"/>
  <c r="CC15" i="20" s="1"/>
  <c r="CC14" i="119"/>
  <c r="CC14" i="20" s="1"/>
  <c r="CE69" i="145"/>
  <c r="CE69" i="29" s="1"/>
  <c r="AR69" i="145"/>
  <c r="AR69" i="29" s="1"/>
  <c r="AQ69" i="145"/>
  <c r="AQ69" i="29" s="1"/>
  <c r="AO69" i="145"/>
  <c r="AO69" i="29" s="1"/>
  <c r="CC68" i="145"/>
  <c r="CC68" i="29" s="1"/>
  <c r="CB68" i="145"/>
  <c r="CB68" i="29" s="1"/>
  <c r="AP68" i="145"/>
  <c r="AP68" i="29" s="1"/>
  <c r="AO68" i="145"/>
  <c r="AO68" i="29" s="1"/>
  <c r="AN68" i="145"/>
  <c r="AN68" i="29" s="1"/>
  <c r="AM68" i="145"/>
  <c r="AM68" i="29" s="1"/>
  <c r="CC66" i="145"/>
  <c r="CC66" i="29" s="1"/>
  <c r="AP66" i="145"/>
  <c r="AP66" i="29" s="1"/>
  <c r="AB58" i="145"/>
  <c r="AB58" i="29" s="1"/>
  <c r="O58" i="145"/>
  <c r="O58" i="29" s="1"/>
  <c r="O57" i="145"/>
  <c r="O57" i="29" s="1"/>
  <c r="AE56" i="145"/>
  <c r="AE56" i="29" s="1"/>
  <c r="AD56" i="145"/>
  <c r="AD56" i="29" s="1"/>
  <c r="AC56" i="145"/>
  <c r="AB56" i="145"/>
  <c r="AB56" i="29" s="1"/>
  <c r="Q56" i="145"/>
  <c r="Q56" i="29" s="1"/>
  <c r="P56" i="145"/>
  <c r="P56" i="29" s="1"/>
  <c r="O56" i="145"/>
  <c r="O56" i="29" s="1"/>
  <c r="AC55" i="145"/>
  <c r="AC55" i="29" s="1"/>
  <c r="AB55" i="145"/>
  <c r="AB55" i="29" s="1"/>
  <c r="AA55" i="145"/>
  <c r="Z55" i="145"/>
  <c r="Z55" i="29" s="1"/>
  <c r="N55" i="145"/>
  <c r="N55" i="29" s="1"/>
  <c r="M55" i="145"/>
  <c r="P54" i="145"/>
  <c r="P54" i="29" s="1"/>
  <c r="AC53" i="145"/>
  <c r="AC53" i="29" s="1"/>
  <c r="AO45" i="145"/>
  <c r="AO45" i="29" s="1"/>
  <c r="BO44" i="29"/>
  <c r="AO44" i="145"/>
  <c r="AO44" i="29" s="1"/>
  <c r="CE43" i="145"/>
  <c r="CE43" i="29" s="1"/>
  <c r="BQ43" i="29"/>
  <c r="BO43" i="29"/>
  <c r="AR43" i="145"/>
  <c r="AQ43" i="145"/>
  <c r="AQ43" i="29" s="1"/>
  <c r="AP43" i="145"/>
  <c r="AP43" i="29" s="1"/>
  <c r="AO43" i="145"/>
  <c r="AO43" i="29" s="1"/>
  <c r="CC42" i="145"/>
  <c r="CC42" i="29" s="1"/>
  <c r="CB42" i="145"/>
  <c r="CB42" i="29" s="1"/>
  <c r="BO42" i="29"/>
  <c r="BN42" i="29"/>
  <c r="BM42" i="29"/>
  <c r="AP42" i="145"/>
  <c r="AP42" i="29" s="1"/>
  <c r="AO42" i="145"/>
  <c r="AO42" i="29" s="1"/>
  <c r="AN42" i="145"/>
  <c r="AM42" i="145"/>
  <c r="AP41" i="145"/>
  <c r="CC40" i="145"/>
  <c r="CC40" i="29" s="1"/>
  <c r="AP40" i="145"/>
  <c r="AO32" i="145"/>
  <c r="AO32" i="29" s="1"/>
  <c r="CB31" i="145"/>
  <c r="CB31" i="29" s="1"/>
  <c r="AO31" i="145"/>
  <c r="CE30" i="145"/>
  <c r="CE30" i="29" s="1"/>
  <c r="AR30" i="145"/>
  <c r="AR30" i="29" s="1"/>
  <c r="AQ30" i="145"/>
  <c r="AP30" i="145"/>
  <c r="AP30" i="29" s="1"/>
  <c r="AO30" i="145"/>
  <c r="AO30" i="29" s="1"/>
  <c r="CC29" i="145"/>
  <c r="CC29" i="29" s="1"/>
  <c r="CB29" i="145"/>
  <c r="CB29" i="29" s="1"/>
  <c r="AP29" i="145"/>
  <c r="AP29" i="29" s="1"/>
  <c r="AO29" i="145"/>
  <c r="AO29" i="29" s="1"/>
  <c r="AN29" i="145"/>
  <c r="AM29" i="145"/>
  <c r="CC28" i="145"/>
  <c r="CC28" i="29" s="1"/>
  <c r="AP28" i="145"/>
  <c r="AP28" i="29" s="1"/>
  <c r="CC27" i="145"/>
  <c r="CC27" i="29" s="1"/>
  <c r="AP27" i="145"/>
  <c r="CT20" i="145"/>
  <c r="CR20" i="145"/>
  <c r="CB18" i="145"/>
  <c r="CB18" i="29" s="1"/>
  <c r="CB17" i="145"/>
  <c r="CB17" i="29" s="1"/>
  <c r="CB16" i="145"/>
  <c r="CB16" i="29" s="1"/>
  <c r="BZ16" i="145"/>
  <c r="BZ16" i="29" s="1"/>
  <c r="CC15" i="145"/>
  <c r="CC15" i="29" s="1"/>
  <c r="CC14" i="145"/>
  <c r="CC14" i="29" s="1"/>
  <c r="AC51" i="145" l="1"/>
  <c r="AB51" i="93"/>
  <c r="AK30" i="119"/>
  <c r="BK43" i="93"/>
  <c r="AT42" i="93"/>
  <c r="CG29" i="131"/>
  <c r="AP47" i="93"/>
  <c r="K56" i="131"/>
  <c r="CG30" i="145"/>
  <c r="AO64" i="29"/>
  <c r="AP64" i="29"/>
  <c r="AC51" i="131"/>
  <c r="AT29" i="119"/>
  <c r="AK29" i="131"/>
  <c r="CG30" i="131"/>
  <c r="AK43" i="30"/>
  <c r="AO73" i="131"/>
  <c r="AP73" i="131"/>
  <c r="AO25" i="145"/>
  <c r="AM29" i="29"/>
  <c r="CG30" i="29"/>
  <c r="AO38" i="145"/>
  <c r="AM42" i="29"/>
  <c r="BO45" i="29"/>
  <c r="BK43" i="29" s="1"/>
  <c r="AK29" i="119"/>
  <c r="AP25" i="119"/>
  <c r="AQ30" i="20"/>
  <c r="AP34" i="20" s="1"/>
  <c r="CC42" i="20"/>
  <c r="AT43" i="20"/>
  <c r="AB51" i="20"/>
  <c r="AN68" i="20"/>
  <c r="AO64" i="20" s="1"/>
  <c r="AO34" i="93"/>
  <c r="AO32" i="19"/>
  <c r="BK42" i="93"/>
  <c r="AP64" i="93"/>
  <c r="AP66" i="19"/>
  <c r="AO25" i="30"/>
  <c r="AP43" i="30"/>
  <c r="AB60" i="131"/>
  <c r="AA55" i="30"/>
  <c r="AO47" i="145"/>
  <c r="AN42" i="29"/>
  <c r="BO71" i="29"/>
  <c r="K56" i="29"/>
  <c r="AO34" i="119"/>
  <c r="AN29" i="20"/>
  <c r="AP47" i="119"/>
  <c r="AP43" i="20"/>
  <c r="BP40" i="19"/>
  <c r="BN42" i="19"/>
  <c r="AC53" i="19"/>
  <c r="AT30" i="131"/>
  <c r="AO31" i="30"/>
  <c r="AK30" i="30" s="1"/>
  <c r="BO45" i="30"/>
  <c r="CG30" i="119"/>
  <c r="AO38" i="20"/>
  <c r="AP38" i="20"/>
  <c r="AB60" i="119"/>
  <c r="CC40" i="19"/>
  <c r="AB56" i="19"/>
  <c r="AO69" i="19"/>
  <c r="BO43" i="25"/>
  <c r="CG30" i="30"/>
  <c r="BO38" i="131"/>
  <c r="BM42" i="30"/>
  <c r="AB51" i="131"/>
  <c r="BO64" i="131"/>
  <c r="AB60" i="20"/>
  <c r="AT30" i="119"/>
  <c r="AO31" i="20"/>
  <c r="AK30" i="20" s="1"/>
  <c r="AO47" i="20"/>
  <c r="K56" i="119"/>
  <c r="O56" i="20"/>
  <c r="AC60" i="119"/>
  <c r="AK42" i="93"/>
  <c r="AP41" i="19"/>
  <c r="BP47" i="79"/>
  <c r="BP43" i="25"/>
  <c r="BP38" i="131"/>
  <c r="BO43" i="30"/>
  <c r="BP38" i="30" s="1"/>
  <c r="K56" i="30"/>
  <c r="CG30" i="20"/>
  <c r="BK43" i="119"/>
  <c r="AB51" i="119"/>
  <c r="K55" i="93"/>
  <c r="CG30" i="79"/>
  <c r="CB31" i="25"/>
  <c r="BP47" i="131"/>
  <c r="BP43" i="30"/>
  <c r="AC53" i="30"/>
  <c r="AC51" i="30" s="1"/>
  <c r="AK43" i="79"/>
  <c r="AO43" i="25"/>
  <c r="AT30" i="145"/>
  <c r="AO31" i="29"/>
  <c r="AT30" i="29" s="1"/>
  <c r="AP34" i="145"/>
  <c r="CG29" i="145"/>
  <c r="AT42" i="145"/>
  <c r="AP40" i="29"/>
  <c r="BO38" i="29"/>
  <c r="K55" i="145"/>
  <c r="M55" i="29"/>
  <c r="K55" i="29" s="1"/>
  <c r="BP69" i="29"/>
  <c r="BK43" i="20"/>
  <c r="AP64" i="119"/>
  <c r="AP66" i="20"/>
  <c r="AE56" i="19"/>
  <c r="AN68" i="19"/>
  <c r="AR69" i="19"/>
  <c r="AO34" i="79"/>
  <c r="AN29" i="25"/>
  <c r="BN42" i="25"/>
  <c r="BO64" i="79"/>
  <c r="K55" i="131"/>
  <c r="P54" i="30"/>
  <c r="AB51" i="145"/>
  <c r="AO25" i="119"/>
  <c r="AM29" i="20"/>
  <c r="AK30" i="145"/>
  <c r="BP40" i="29"/>
  <c r="AC60" i="145"/>
  <c r="AC56" i="29"/>
  <c r="AC60" i="29" s="1"/>
  <c r="AP34" i="119"/>
  <c r="BO38" i="119"/>
  <c r="BM42" i="20"/>
  <c r="K55" i="20"/>
  <c r="AB60" i="79"/>
  <c r="AA55" i="25"/>
  <c r="AT29" i="30"/>
  <c r="AK30" i="131"/>
  <c r="CC40" i="30"/>
  <c r="AT43" i="145"/>
  <c r="AR43" i="29"/>
  <c r="AT43" i="29" s="1"/>
  <c r="AB55" i="30"/>
  <c r="AT29" i="145"/>
  <c r="AP27" i="29"/>
  <c r="AT29" i="29" s="1"/>
  <c r="AC51" i="29"/>
  <c r="AT29" i="20"/>
  <c r="CG29" i="119"/>
  <c r="AP38" i="119"/>
  <c r="BP38" i="119"/>
  <c r="BQ43" i="20"/>
  <c r="AC60" i="20"/>
  <c r="AT30" i="93"/>
  <c r="AR30" i="19"/>
  <c r="AO47" i="93"/>
  <c r="AN42" i="19"/>
  <c r="BP69" i="19"/>
  <c r="CG29" i="30"/>
  <c r="AK43" i="20"/>
  <c r="AO25" i="93"/>
  <c r="AO29" i="19"/>
  <c r="AO34" i="30"/>
  <c r="CG29" i="29"/>
  <c r="CG29" i="20"/>
  <c r="AT42" i="20"/>
  <c r="K55" i="119"/>
  <c r="AC51" i="20"/>
  <c r="AP34" i="131"/>
  <c r="AP30" i="30"/>
  <c r="AC60" i="131"/>
  <c r="AC56" i="30"/>
  <c r="CG30" i="93"/>
  <c r="CB31" i="19"/>
  <c r="AO34" i="145"/>
  <c r="AN29" i="29"/>
  <c r="BK42" i="119"/>
  <c r="BP41" i="20"/>
  <c r="AK42" i="145"/>
  <c r="AP41" i="29"/>
  <c r="AP25" i="145"/>
  <c r="AQ30" i="29"/>
  <c r="BP41" i="29"/>
  <c r="AK43" i="29"/>
  <c r="AB60" i="145"/>
  <c r="AA55" i="29"/>
  <c r="AB60" i="29" s="1"/>
  <c r="CG29" i="93"/>
  <c r="CC28" i="19"/>
  <c r="AP25" i="30"/>
  <c r="AK43" i="131"/>
  <c r="CG29" i="79"/>
  <c r="K55" i="79"/>
  <c r="AC51" i="79"/>
  <c r="AB51" i="79"/>
  <c r="BP73" i="79"/>
  <c r="AO73" i="79"/>
  <c r="BP38" i="79"/>
  <c r="AK30" i="79"/>
  <c r="AP25" i="79"/>
  <c r="AK29" i="79"/>
  <c r="AO38" i="79"/>
  <c r="AT30" i="79"/>
  <c r="AP73" i="79"/>
  <c r="K56" i="79"/>
  <c r="BO38" i="79"/>
  <c r="AT29" i="79"/>
  <c r="AC60" i="79"/>
  <c r="AK42" i="79"/>
  <c r="BP73" i="131"/>
  <c r="AT29" i="131"/>
  <c r="AP25" i="131"/>
  <c r="AP38" i="131"/>
  <c r="BP64" i="131"/>
  <c r="AO34" i="131"/>
  <c r="AO25" i="131"/>
  <c r="AO38" i="131"/>
  <c r="AK42" i="131"/>
  <c r="BO73" i="131"/>
  <c r="AP34" i="79"/>
  <c r="AO25" i="79"/>
  <c r="BO73" i="79"/>
  <c r="AP38" i="79"/>
  <c r="BP64" i="79"/>
  <c r="AK43" i="145"/>
  <c r="AP38" i="145"/>
  <c r="AP47" i="145"/>
  <c r="AO64" i="145"/>
  <c r="AK29" i="145"/>
  <c r="BO38" i="145"/>
  <c r="BK43" i="145"/>
  <c r="AK43" i="93"/>
  <c r="AP38" i="93"/>
  <c r="BP38" i="145"/>
  <c r="K56" i="145"/>
  <c r="AP64" i="145"/>
  <c r="AP25" i="93"/>
  <c r="AK30" i="93"/>
  <c r="AT29" i="93"/>
  <c r="AK29" i="93"/>
  <c r="AK42" i="119"/>
  <c r="AO38" i="119"/>
  <c r="AT42" i="119"/>
  <c r="AO47" i="119"/>
  <c r="AT43" i="119"/>
  <c r="AK43" i="119"/>
  <c r="AC51" i="119"/>
  <c r="AC60" i="93"/>
  <c r="AP34" i="93"/>
  <c r="AB60" i="93"/>
  <c r="AO38" i="93"/>
  <c r="AT43" i="93"/>
  <c r="BO38" i="93"/>
  <c r="BP38" i="93"/>
  <c r="K56" i="93"/>
  <c r="AO64" i="93"/>
  <c r="AO64" i="119"/>
  <c r="AC51" i="93"/>
  <c r="AP25" i="29" l="1"/>
  <c r="AP47" i="29"/>
  <c r="AB51" i="30"/>
  <c r="AO34" i="29"/>
  <c r="AK42" i="29"/>
  <c r="AP64" i="20"/>
  <c r="AO38" i="29"/>
  <c r="AO47" i="29"/>
  <c r="K56" i="20"/>
  <c r="K55" i="30"/>
  <c r="AT30" i="30"/>
  <c r="AP47" i="20"/>
  <c r="AK29" i="20"/>
  <c r="AO25" i="20"/>
  <c r="BP38" i="29"/>
  <c r="AK42" i="30"/>
  <c r="BO38" i="20"/>
  <c r="AT30" i="20"/>
  <c r="AO34" i="20"/>
  <c r="AP34" i="30"/>
  <c r="BP38" i="20"/>
  <c r="BO38" i="30"/>
  <c r="AB60" i="30"/>
  <c r="AP34" i="29"/>
  <c r="AK29" i="30"/>
  <c r="AK30" i="29"/>
  <c r="AP38" i="29"/>
  <c r="AT42" i="29"/>
  <c r="AK42" i="20"/>
  <c r="AK29" i="29"/>
  <c r="AO25" i="29"/>
  <c r="AB51" i="29"/>
  <c r="AP25" i="20"/>
  <c r="BK42" i="20"/>
  <c r="AC60" i="30"/>
  <c r="P60" i="27"/>
  <c r="O58" i="1"/>
  <c r="O57" i="1"/>
  <c r="R56" i="1"/>
  <c r="Q56" i="1"/>
  <c r="P56" i="1"/>
  <c r="O56" i="1"/>
  <c r="P55" i="1"/>
  <c r="O55" i="1"/>
  <c r="N55" i="1"/>
  <c r="M55" i="1"/>
  <c r="P54" i="1"/>
  <c r="P53" i="1"/>
  <c r="CB70" i="1"/>
  <c r="CE69" i="1"/>
  <c r="CD69" i="1"/>
  <c r="CC69" i="1"/>
  <c r="CB69" i="1"/>
  <c r="CC68" i="1"/>
  <c r="CB68" i="1"/>
  <c r="CA68" i="1"/>
  <c r="BZ68" i="1"/>
  <c r="CC67" i="1"/>
  <c r="CC66" i="1"/>
  <c r="CB44" i="1"/>
  <c r="CE43" i="1"/>
  <c r="CC43" i="1"/>
  <c r="CB43" i="1"/>
  <c r="CC42" i="1"/>
  <c r="CB42" i="1"/>
  <c r="CA42" i="1"/>
  <c r="BZ42" i="1"/>
  <c r="CC41" i="1"/>
  <c r="CC40" i="1"/>
  <c r="CB31" i="1"/>
  <c r="CE30" i="1"/>
  <c r="CD30" i="1"/>
  <c r="CC30" i="1"/>
  <c r="CB30" i="1"/>
  <c r="CC29" i="1"/>
  <c r="CB29" i="1"/>
  <c r="CA29" i="1"/>
  <c r="BZ29" i="1"/>
  <c r="CC28" i="1"/>
  <c r="CC27" i="1"/>
  <c r="CB71" i="1"/>
  <c r="BO71" i="1"/>
  <c r="AO71" i="1"/>
  <c r="BO70" i="1"/>
  <c r="AO70" i="1"/>
  <c r="BR69" i="1"/>
  <c r="BQ69" i="1"/>
  <c r="BP69" i="1"/>
  <c r="BO69" i="1"/>
  <c r="AR69" i="1"/>
  <c r="AQ69" i="1"/>
  <c r="AP69" i="1"/>
  <c r="AO69" i="1"/>
  <c r="BP68" i="1"/>
  <c r="BO68" i="1"/>
  <c r="BN68" i="1"/>
  <c r="BM68" i="1"/>
  <c r="AP68" i="1"/>
  <c r="AO68" i="1"/>
  <c r="AN68" i="1"/>
  <c r="AM68" i="1"/>
  <c r="BP67" i="1"/>
  <c r="AP67" i="1"/>
  <c r="BP66" i="1"/>
  <c r="AP66" i="1"/>
  <c r="AB58" i="1"/>
  <c r="AB57" i="1"/>
  <c r="AE56" i="1"/>
  <c r="AD56" i="1"/>
  <c r="AC56" i="1"/>
  <c r="AB56" i="1"/>
  <c r="AC55" i="1"/>
  <c r="AB55" i="1"/>
  <c r="AA55" i="1"/>
  <c r="Z55" i="1"/>
  <c r="AC54" i="1"/>
  <c r="AC53" i="1"/>
  <c r="CD45" i="1"/>
  <c r="CD43" i="1" s="1"/>
  <c r="CB45" i="1"/>
  <c r="BO45" i="1"/>
  <c r="AO45" i="1"/>
  <c r="BO44" i="1"/>
  <c r="AO44" i="1"/>
  <c r="BR43" i="1"/>
  <c r="BQ43" i="1"/>
  <c r="BP43" i="1"/>
  <c r="BO43" i="1"/>
  <c r="AR43" i="1"/>
  <c r="AQ43" i="1"/>
  <c r="AP43" i="1"/>
  <c r="AO43" i="1"/>
  <c r="BP42" i="1"/>
  <c r="BO42" i="1"/>
  <c r="BN42" i="1"/>
  <c r="BM42" i="1"/>
  <c r="AP42" i="1"/>
  <c r="AO42" i="1"/>
  <c r="AN42" i="1"/>
  <c r="AM42" i="1"/>
  <c r="BP41" i="1"/>
  <c r="AP41" i="1"/>
  <c r="BP40" i="1"/>
  <c r="AP40" i="1"/>
  <c r="CB32" i="1"/>
  <c r="AO32" i="1"/>
  <c r="AO31" i="1"/>
  <c r="AR30" i="1"/>
  <c r="AQ30" i="1"/>
  <c r="AP30" i="1"/>
  <c r="AO30" i="1"/>
  <c r="AP29" i="1"/>
  <c r="AO29" i="1"/>
  <c r="AN29" i="1"/>
  <c r="AM29" i="1"/>
  <c r="AP28" i="1"/>
  <c r="AP27" i="1"/>
  <c r="CB19" i="1"/>
  <c r="CB18" i="1"/>
  <c r="CE17" i="1"/>
  <c r="CD17" i="1"/>
  <c r="CC17" i="1"/>
  <c r="CB17" i="1"/>
  <c r="CC16" i="1"/>
  <c r="CB16" i="1"/>
  <c r="CA16" i="1"/>
  <c r="BZ16" i="1"/>
  <c r="CC15" i="1"/>
  <c r="CC14" i="1"/>
  <c r="AO45" i="16"/>
  <c r="AO44" i="16"/>
  <c r="AR43" i="16"/>
  <c r="AQ43" i="16"/>
  <c r="AP43" i="16"/>
  <c r="AO43" i="16"/>
  <c r="AP42" i="16"/>
  <c r="AO42" i="16"/>
  <c r="AN42" i="16"/>
  <c r="AM42" i="16"/>
  <c r="AP41" i="16"/>
  <c r="AP40" i="16"/>
  <c r="AO45" i="23"/>
  <c r="AO44" i="23"/>
  <c r="AR43" i="23"/>
  <c r="AQ43" i="23"/>
  <c r="AP43" i="23"/>
  <c r="AO43" i="23"/>
  <c r="AP42" i="23"/>
  <c r="AO42" i="23"/>
  <c r="AN42" i="23"/>
  <c r="AM42" i="23"/>
  <c r="AP41" i="23"/>
  <c r="AP40" i="23"/>
  <c r="AO45" i="39"/>
  <c r="AO44" i="39"/>
  <c r="AR43" i="39"/>
  <c r="AQ43" i="39"/>
  <c r="AP43" i="39"/>
  <c r="AO43" i="39"/>
  <c r="AP42" i="39"/>
  <c r="AO42" i="39"/>
  <c r="AN42" i="39"/>
  <c r="AM42" i="39"/>
  <c r="AP41" i="39"/>
  <c r="AP40" i="39"/>
  <c r="AO45" i="40"/>
  <c r="AO44" i="40"/>
  <c r="AR43" i="40"/>
  <c r="AQ43" i="40"/>
  <c r="AP43" i="40"/>
  <c r="AO43" i="40"/>
  <c r="AP42" i="40"/>
  <c r="AO42" i="40"/>
  <c r="AN42" i="40"/>
  <c r="AM42" i="40"/>
  <c r="AM42" i="43" s="1"/>
  <c r="AP41" i="40"/>
  <c r="AP40" i="40"/>
  <c r="AO45" i="41"/>
  <c r="AO44" i="41"/>
  <c r="AO44" i="44" s="1"/>
  <c r="AR43" i="41"/>
  <c r="AQ43" i="41"/>
  <c r="AP43" i="41"/>
  <c r="AO43" i="41"/>
  <c r="AP42" i="41"/>
  <c r="AO42" i="41"/>
  <c r="AN42" i="41"/>
  <c r="AM42" i="41"/>
  <c r="AP41" i="41"/>
  <c r="AP40" i="41"/>
  <c r="AO45" i="35"/>
  <c r="AO44" i="35"/>
  <c r="AR43" i="35"/>
  <c r="AQ43" i="35"/>
  <c r="AP43" i="35"/>
  <c r="AO43" i="35"/>
  <c r="AP42" i="35"/>
  <c r="AO42" i="35"/>
  <c r="AN42" i="35"/>
  <c r="AM42" i="35"/>
  <c r="AP41" i="35"/>
  <c r="AP40" i="35"/>
  <c r="AO45" i="36"/>
  <c r="AO44" i="36"/>
  <c r="AR43" i="36"/>
  <c r="AQ43" i="36"/>
  <c r="AP43" i="36"/>
  <c r="AO43" i="36"/>
  <c r="AP42" i="36"/>
  <c r="AO42" i="36"/>
  <c r="AN42" i="36"/>
  <c r="AM42" i="36"/>
  <c r="AP41" i="36"/>
  <c r="AP40" i="36"/>
  <c r="AO45" i="38"/>
  <c r="AO44" i="38"/>
  <c r="AR43" i="38"/>
  <c r="AQ43" i="38"/>
  <c r="AP43" i="38"/>
  <c r="AO43" i="38"/>
  <c r="AP42" i="38"/>
  <c r="AO42" i="38"/>
  <c r="AN42" i="38"/>
  <c r="AM42" i="38"/>
  <c r="AP41" i="38"/>
  <c r="AP40" i="38"/>
  <c r="AO45" i="48"/>
  <c r="AO44" i="48"/>
  <c r="AR43" i="48"/>
  <c r="AQ43" i="48"/>
  <c r="AP43" i="48"/>
  <c r="AO43" i="48"/>
  <c r="AP42" i="48"/>
  <c r="AO42" i="48"/>
  <c r="AN42" i="48"/>
  <c r="AM42" i="48"/>
  <c r="AP41" i="48"/>
  <c r="AP40" i="48"/>
  <c r="AO45" i="49"/>
  <c r="AO44" i="49"/>
  <c r="AR43" i="49"/>
  <c r="AQ43" i="49"/>
  <c r="AP43" i="49"/>
  <c r="AO43" i="49"/>
  <c r="AP42" i="49"/>
  <c r="AO42" i="49"/>
  <c r="AN42" i="49"/>
  <c r="AM42" i="49"/>
  <c r="AP41" i="49"/>
  <c r="AP40" i="49"/>
  <c r="AO45" i="50"/>
  <c r="AO44" i="50"/>
  <c r="AR43" i="50"/>
  <c r="AQ43" i="50"/>
  <c r="AP43" i="50"/>
  <c r="AO43" i="50"/>
  <c r="AP42" i="50"/>
  <c r="AO42" i="50"/>
  <c r="AN42" i="50"/>
  <c r="AM42" i="50"/>
  <c r="AP41" i="50"/>
  <c r="AP40" i="50"/>
  <c r="AP47" i="19"/>
  <c r="AT42" i="19"/>
  <c r="AO38" i="19"/>
  <c r="AK43" i="25"/>
  <c r="AK42" i="25"/>
  <c r="AO45" i="15"/>
  <c r="AO44" i="15"/>
  <c r="AR43" i="15"/>
  <c r="AQ43" i="15"/>
  <c r="AP43" i="15"/>
  <c r="AO43" i="15"/>
  <c r="AP42" i="15"/>
  <c r="AO42" i="15"/>
  <c r="AN42" i="15"/>
  <c r="AM42" i="15"/>
  <c r="AP41" i="15"/>
  <c r="AP40" i="15"/>
  <c r="AQ43" i="43" l="1"/>
  <c r="AQ43" i="18" s="1"/>
  <c r="AO45" i="43"/>
  <c r="AO45" i="52" s="1"/>
  <c r="AO45" i="55" s="1"/>
  <c r="AQ43" i="44"/>
  <c r="AQ43" i="37" s="1"/>
  <c r="AN42" i="43"/>
  <c r="AN42" i="52" s="1"/>
  <c r="AP43" i="44"/>
  <c r="AP43" i="37" s="1"/>
  <c r="AO43" i="44"/>
  <c r="AO43" i="53" s="1"/>
  <c r="AN42" i="44"/>
  <c r="AN42" i="53" s="1"/>
  <c r="AP42" i="43"/>
  <c r="AP42" i="18" s="1"/>
  <c r="AP41" i="44"/>
  <c r="AP41" i="37" s="1"/>
  <c r="AO38" i="57"/>
  <c r="AO38" i="50"/>
  <c r="AO38" i="49"/>
  <c r="AO38" i="38"/>
  <c r="AO38" i="36"/>
  <c r="AP40" i="43"/>
  <c r="AP40" i="52" s="1"/>
  <c r="AM42" i="42"/>
  <c r="AM42" i="51" s="1"/>
  <c r="CG69" i="1"/>
  <c r="AO25" i="1"/>
  <c r="AP47" i="1"/>
  <c r="AT43" i="36"/>
  <c r="BO73" i="1"/>
  <c r="AO43" i="43"/>
  <c r="AO43" i="18" s="1"/>
  <c r="AP47" i="50"/>
  <c r="AP47" i="38"/>
  <c r="BP47" i="1"/>
  <c r="AP47" i="40"/>
  <c r="AP47" i="39"/>
  <c r="AP47" i="23"/>
  <c r="AQ43" i="42"/>
  <c r="AQ43" i="17" s="1"/>
  <c r="AT42" i="50"/>
  <c r="CC34" i="1"/>
  <c r="CB64" i="1"/>
  <c r="AR43" i="44"/>
  <c r="AR43" i="53" s="1"/>
  <c r="AT43" i="15"/>
  <c r="AT42" i="15"/>
  <c r="CB73" i="1"/>
  <c r="CG42" i="1"/>
  <c r="AK43" i="49"/>
  <c r="AK43" i="36"/>
  <c r="AO44" i="42"/>
  <c r="AO44" i="17" s="1"/>
  <c r="AP64" i="1"/>
  <c r="AK68" i="1"/>
  <c r="O60" i="1"/>
  <c r="CG29" i="1"/>
  <c r="BX43" i="1"/>
  <c r="CC64" i="1"/>
  <c r="AO38" i="35"/>
  <c r="BX30" i="1"/>
  <c r="CB12" i="1"/>
  <c r="CC38" i="1"/>
  <c r="AT69" i="1"/>
  <c r="K56" i="1"/>
  <c r="AT42" i="23"/>
  <c r="AT68" i="1"/>
  <c r="CG68" i="1"/>
  <c r="T55" i="1"/>
  <c r="AK43" i="39"/>
  <c r="AK43" i="23"/>
  <c r="AP38" i="16"/>
  <c r="AB51" i="1"/>
  <c r="CG30" i="1"/>
  <c r="AO47" i="1"/>
  <c r="AO45" i="42"/>
  <c r="AO45" i="17" s="1"/>
  <c r="BO38" i="1"/>
  <c r="CB25" i="1"/>
  <c r="AO42" i="44"/>
  <c r="AO42" i="53" s="1"/>
  <c r="AP38" i="49"/>
  <c r="AP38" i="36"/>
  <c r="CC47" i="1"/>
  <c r="AP47" i="16"/>
  <c r="CC21" i="1"/>
  <c r="BK43" i="1"/>
  <c r="AO38" i="39"/>
  <c r="AK42" i="50"/>
  <c r="BP38" i="1"/>
  <c r="AB60" i="1"/>
  <c r="BX68" i="1"/>
  <c r="K55" i="1"/>
  <c r="AM42" i="18"/>
  <c r="AP34" i="1"/>
  <c r="AP73" i="1"/>
  <c r="O51" i="1"/>
  <c r="AO47" i="41"/>
  <c r="AO38" i="40"/>
  <c r="AN42" i="42"/>
  <c r="AN42" i="17" s="1"/>
  <c r="AT42" i="41"/>
  <c r="AT29" i="1"/>
  <c r="BO47" i="1"/>
  <c r="X56" i="1"/>
  <c r="AK29" i="1"/>
  <c r="AO38" i="41"/>
  <c r="AO42" i="43"/>
  <c r="BT68" i="1"/>
  <c r="CG43" i="1"/>
  <c r="AG55" i="1"/>
  <c r="AO38" i="1"/>
  <c r="BO64" i="1"/>
  <c r="AT43" i="35"/>
  <c r="AT43" i="40"/>
  <c r="AT43" i="1"/>
  <c r="CC25" i="1"/>
  <c r="AK42" i="38"/>
  <c r="AP47" i="41"/>
  <c r="AK43" i="40"/>
  <c r="AK43" i="16"/>
  <c r="AO34" i="1"/>
  <c r="AT42" i="1"/>
  <c r="BT43" i="1"/>
  <c r="AO44" i="53"/>
  <c r="BT69" i="1"/>
  <c r="AO42" i="42"/>
  <c r="AO42" i="17" s="1"/>
  <c r="AO44" i="37"/>
  <c r="AO47" i="48"/>
  <c r="AK42" i="36"/>
  <c r="CG17" i="1"/>
  <c r="AK43" i="1"/>
  <c r="AC60" i="1"/>
  <c r="AP42" i="42"/>
  <c r="AP42" i="51" s="1"/>
  <c r="AT42" i="49"/>
  <c r="AO47" i="38"/>
  <c r="AT42" i="35"/>
  <c r="AT42" i="39"/>
  <c r="BX17" i="1"/>
  <c r="BX29" i="1"/>
  <c r="AC51" i="1"/>
  <c r="AO73" i="1"/>
  <c r="AK42" i="35"/>
  <c r="AP41" i="43"/>
  <c r="AP41" i="52" s="1"/>
  <c r="CG16" i="1"/>
  <c r="AK30" i="1"/>
  <c r="AK42" i="1"/>
  <c r="AP38" i="1"/>
  <c r="AG56" i="1"/>
  <c r="BK69" i="1"/>
  <c r="CB34" i="1"/>
  <c r="AP47" i="15"/>
  <c r="AP38" i="50"/>
  <c r="AK43" i="48"/>
  <c r="AK42" i="23"/>
  <c r="AO38" i="16"/>
  <c r="BX16" i="1"/>
  <c r="AP25" i="1"/>
  <c r="BT42" i="1"/>
  <c r="BP73" i="1"/>
  <c r="P60" i="1"/>
  <c r="AP47" i="48"/>
  <c r="AK43" i="38"/>
  <c r="AP42" i="44"/>
  <c r="AP42" i="53" s="1"/>
  <c r="AO47" i="16"/>
  <c r="BP64" i="1"/>
  <c r="BX29" i="27"/>
  <c r="T55" i="27"/>
  <c r="P51" i="27"/>
  <c r="CB21" i="27"/>
  <c r="CB12" i="27"/>
  <c r="T56" i="27"/>
  <c r="CC21" i="27"/>
  <c r="BX16" i="27"/>
  <c r="T56" i="1"/>
  <c r="CC73" i="1"/>
  <c r="CB21" i="1"/>
  <c r="CC12" i="1"/>
  <c r="CB38" i="1"/>
  <c r="CB47" i="1"/>
  <c r="BK42" i="1"/>
  <c r="AO64" i="1"/>
  <c r="AT30" i="1"/>
  <c r="BX42" i="1"/>
  <c r="BK68" i="1"/>
  <c r="AK69" i="1"/>
  <c r="BX69" i="1"/>
  <c r="P51" i="1"/>
  <c r="X55" i="1"/>
  <c r="AK42" i="41"/>
  <c r="AT43" i="19"/>
  <c r="AT42" i="57"/>
  <c r="AT43" i="50"/>
  <c r="AP47" i="49"/>
  <c r="AR43" i="42"/>
  <c r="AR43" i="51" s="1"/>
  <c r="AO43" i="42"/>
  <c r="AO43" i="51" s="1"/>
  <c r="AO47" i="36"/>
  <c r="AT42" i="16"/>
  <c r="AK42" i="57"/>
  <c r="AP40" i="44"/>
  <c r="AK42" i="40"/>
  <c r="AK43" i="32"/>
  <c r="AK42" i="19"/>
  <c r="AO47" i="57"/>
  <c r="AT42" i="36"/>
  <c r="AO45" i="44"/>
  <c r="AP43" i="43"/>
  <c r="AP38" i="23"/>
  <c r="AT43" i="48"/>
  <c r="AO47" i="35"/>
  <c r="AK43" i="41"/>
  <c r="AO47" i="40"/>
  <c r="AK42" i="39"/>
  <c r="AT43" i="23"/>
  <c r="AT43" i="57"/>
  <c r="AO47" i="19"/>
  <c r="AO47" i="50"/>
  <c r="AK42" i="49"/>
  <c r="AO38" i="48"/>
  <c r="AM42" i="44"/>
  <c r="AR43" i="43"/>
  <c r="AO38" i="15"/>
  <c r="AM42" i="52"/>
  <c r="AK43" i="57"/>
  <c r="AT42" i="48"/>
  <c r="AP38" i="38"/>
  <c r="AT43" i="38"/>
  <c r="AP47" i="36"/>
  <c r="AO44" i="43"/>
  <c r="AT42" i="40"/>
  <c r="AO47" i="39"/>
  <c r="AP47" i="57"/>
  <c r="AO47" i="49"/>
  <c r="AT42" i="38"/>
  <c r="AK43" i="35"/>
  <c r="AO38" i="23"/>
  <c r="AT43" i="16"/>
  <c r="AK42" i="15"/>
  <c r="AK43" i="19"/>
  <c r="AK43" i="50"/>
  <c r="AT43" i="49"/>
  <c r="AP47" i="35"/>
  <c r="AP38" i="41"/>
  <c r="AT43" i="41"/>
  <c r="AP38" i="40"/>
  <c r="AO47" i="23"/>
  <c r="AP43" i="42"/>
  <c r="AP38" i="15"/>
  <c r="AP38" i="19"/>
  <c r="AP38" i="57"/>
  <c r="AP38" i="48"/>
  <c r="AP38" i="35"/>
  <c r="AP38" i="39"/>
  <c r="AP41" i="42"/>
  <c r="AT43" i="39"/>
  <c r="AK42" i="48"/>
  <c r="AP40" i="42"/>
  <c r="AO47" i="15"/>
  <c r="AK42" i="16"/>
  <c r="AK43" i="15"/>
  <c r="H46" i="78"/>
  <c r="H88" i="78" s="1"/>
  <c r="M88" i="78" s="1"/>
  <c r="H45" i="78"/>
  <c r="P45" i="78" s="1"/>
  <c r="H44" i="78"/>
  <c r="O44" i="78" s="1"/>
  <c r="H43" i="78"/>
  <c r="H85" i="78" s="1"/>
  <c r="M85" i="78" s="1"/>
  <c r="H42" i="78"/>
  <c r="O42" i="78" s="1"/>
  <c r="H41" i="78"/>
  <c r="H83" i="78" s="1"/>
  <c r="M83" i="78" s="1"/>
  <c r="H40" i="78"/>
  <c r="H82" i="78" s="1"/>
  <c r="H39" i="78"/>
  <c r="H81" i="78" s="1"/>
  <c r="H38" i="78"/>
  <c r="H80" i="78" s="1"/>
  <c r="H37" i="78"/>
  <c r="H79" i="78" s="1"/>
  <c r="H36" i="78"/>
  <c r="P36" i="78" s="1"/>
  <c r="H35" i="78"/>
  <c r="P35" i="78" s="1"/>
  <c r="H34" i="78"/>
  <c r="P34" i="78" s="1"/>
  <c r="H33" i="78"/>
  <c r="H75" i="78" s="1"/>
  <c r="M75" i="78" s="1"/>
  <c r="H32" i="78"/>
  <c r="H74" i="78" s="1"/>
  <c r="M74" i="78" s="1"/>
  <c r="H31" i="78"/>
  <c r="H73" i="78" s="1"/>
  <c r="M73" i="78" s="1"/>
  <c r="H30" i="78"/>
  <c r="O30" i="78" s="1"/>
  <c r="O25" i="78"/>
  <c r="P25" i="78" s="1"/>
  <c r="M25" i="78"/>
  <c r="L25" i="78"/>
  <c r="I25" i="78"/>
  <c r="E25" i="78"/>
  <c r="D25" i="78"/>
  <c r="O24" i="78"/>
  <c r="P24" i="78" s="1"/>
  <c r="M24" i="78"/>
  <c r="L24" i="78"/>
  <c r="I24" i="78"/>
  <c r="E24" i="78"/>
  <c r="D24" i="78"/>
  <c r="O23" i="78"/>
  <c r="P23" i="78" s="1"/>
  <c r="M23" i="78"/>
  <c r="L23" i="78"/>
  <c r="N23" i="78" s="1"/>
  <c r="E23" i="78"/>
  <c r="D23" i="78"/>
  <c r="O22" i="78"/>
  <c r="P22" i="78" s="1"/>
  <c r="M22" i="78"/>
  <c r="L22" i="78"/>
  <c r="I22" i="78"/>
  <c r="AA24" i="78" s="1"/>
  <c r="E22" i="78"/>
  <c r="D22" i="78"/>
  <c r="O21" i="78"/>
  <c r="P21" i="78" s="1"/>
  <c r="M21" i="78"/>
  <c r="L21" i="78"/>
  <c r="I21" i="78"/>
  <c r="E21" i="78"/>
  <c r="D21" i="78"/>
  <c r="O20" i="78"/>
  <c r="P20" i="78" s="1"/>
  <c r="M20" i="78"/>
  <c r="L20" i="78"/>
  <c r="I20" i="78"/>
  <c r="E20" i="78"/>
  <c r="D20" i="78"/>
  <c r="E19" i="78"/>
  <c r="D19" i="78"/>
  <c r="E18" i="78"/>
  <c r="D18" i="78"/>
  <c r="E17" i="78"/>
  <c r="D17" i="78"/>
  <c r="E16" i="78"/>
  <c r="D16" i="78"/>
  <c r="O15" i="78"/>
  <c r="P15" i="78" s="1"/>
  <c r="M15" i="78"/>
  <c r="L15" i="78"/>
  <c r="I15" i="78"/>
  <c r="E15" i="78"/>
  <c r="D15" i="78"/>
  <c r="O14" i="78"/>
  <c r="P14" i="78" s="1"/>
  <c r="M14" i="78"/>
  <c r="L14" i="78"/>
  <c r="E14" i="78"/>
  <c r="I14" i="78" s="1"/>
  <c r="D14" i="78"/>
  <c r="O13" i="78"/>
  <c r="P13" i="78" s="1"/>
  <c r="M13" i="78"/>
  <c r="L13" i="78"/>
  <c r="E13" i="78"/>
  <c r="I13" i="78" s="1"/>
  <c r="D13" i="78"/>
  <c r="O12" i="78"/>
  <c r="P12" i="78" s="1"/>
  <c r="M12" i="78"/>
  <c r="L12" i="78"/>
  <c r="E12" i="78"/>
  <c r="I12" i="78" s="1"/>
  <c r="D12" i="78"/>
  <c r="O11" i="78"/>
  <c r="P11" i="78" s="1"/>
  <c r="M11" i="78"/>
  <c r="L11" i="78"/>
  <c r="E11" i="78"/>
  <c r="I11" i="78" s="1"/>
  <c r="D11" i="78"/>
  <c r="O10" i="78"/>
  <c r="P10" i="78" s="1"/>
  <c r="M10" i="78"/>
  <c r="L10" i="78"/>
  <c r="I10" i="78"/>
  <c r="E10" i="78"/>
  <c r="D10" i="78"/>
  <c r="O9" i="78"/>
  <c r="P9" i="78" s="1"/>
  <c r="M9" i="78"/>
  <c r="L9" i="78"/>
  <c r="I9" i="78"/>
  <c r="E9" i="78"/>
  <c r="D9" i="78"/>
  <c r="H46" i="77"/>
  <c r="H88" i="77" s="1"/>
  <c r="M88" i="77" s="1"/>
  <c r="H45" i="77"/>
  <c r="P45" i="77" s="1"/>
  <c r="H44" i="77"/>
  <c r="O44" i="77" s="1"/>
  <c r="H43" i="77"/>
  <c r="H85" i="77" s="1"/>
  <c r="M85" i="77" s="1"/>
  <c r="H42" i="77"/>
  <c r="P42" i="77" s="1"/>
  <c r="H41" i="77"/>
  <c r="H83" i="77" s="1"/>
  <c r="M83" i="77" s="1"/>
  <c r="H40" i="77"/>
  <c r="H82" i="77" s="1"/>
  <c r="H39" i="77"/>
  <c r="H81" i="77" s="1"/>
  <c r="H38" i="77"/>
  <c r="H80" i="77" s="1"/>
  <c r="H37" i="77"/>
  <c r="H79" i="77" s="1"/>
  <c r="H36" i="77"/>
  <c r="P36" i="77" s="1"/>
  <c r="H35" i="77"/>
  <c r="P35" i="77" s="1"/>
  <c r="H34" i="77"/>
  <c r="P34" i="77" s="1"/>
  <c r="H33" i="77"/>
  <c r="H75" i="77" s="1"/>
  <c r="M75" i="77" s="1"/>
  <c r="H32" i="77"/>
  <c r="O32" i="77" s="1"/>
  <c r="H31" i="77"/>
  <c r="H73" i="77" s="1"/>
  <c r="M73" i="77" s="1"/>
  <c r="H30" i="77"/>
  <c r="P30" i="77" s="1"/>
  <c r="O25" i="77"/>
  <c r="P25" i="77" s="1"/>
  <c r="M25" i="77"/>
  <c r="L25" i="77"/>
  <c r="I25" i="77"/>
  <c r="E25" i="77"/>
  <c r="D25" i="77"/>
  <c r="O24" i="77"/>
  <c r="P24" i="77" s="1"/>
  <c r="M24" i="77"/>
  <c r="L24" i="77"/>
  <c r="I24" i="77"/>
  <c r="E24" i="77"/>
  <c r="D24" i="77"/>
  <c r="O23" i="77"/>
  <c r="P23" i="77" s="1"/>
  <c r="M23" i="77"/>
  <c r="L23" i="77"/>
  <c r="N23" i="77" s="1"/>
  <c r="E23" i="77"/>
  <c r="D23" i="77"/>
  <c r="O22" i="77"/>
  <c r="P22" i="77" s="1"/>
  <c r="M22" i="77"/>
  <c r="L22" i="77"/>
  <c r="I22" i="77"/>
  <c r="AA24" i="77" s="1"/>
  <c r="E22" i="77"/>
  <c r="D22" i="77"/>
  <c r="O21" i="77"/>
  <c r="P21" i="77" s="1"/>
  <c r="M21" i="77"/>
  <c r="L21" i="77"/>
  <c r="I21" i="77"/>
  <c r="E21" i="77"/>
  <c r="D21" i="77"/>
  <c r="O20" i="77"/>
  <c r="P20" i="77" s="1"/>
  <c r="M20" i="77"/>
  <c r="L20" i="77"/>
  <c r="I20" i="77"/>
  <c r="E20" i="77"/>
  <c r="D20" i="77"/>
  <c r="E19" i="77"/>
  <c r="D19" i="77"/>
  <c r="E18" i="77"/>
  <c r="D18" i="77"/>
  <c r="E17" i="77"/>
  <c r="D17" i="77"/>
  <c r="E16" i="77"/>
  <c r="D16" i="77"/>
  <c r="O15" i="77"/>
  <c r="P15" i="77" s="1"/>
  <c r="M15" i="77"/>
  <c r="L15" i="77"/>
  <c r="I15" i="77"/>
  <c r="E15" i="77"/>
  <c r="D15" i="77"/>
  <c r="O14" i="77"/>
  <c r="P14" i="77" s="1"/>
  <c r="M14" i="77"/>
  <c r="L14" i="77"/>
  <c r="E14" i="77"/>
  <c r="I14" i="77" s="1"/>
  <c r="D14" i="77"/>
  <c r="O13" i="77"/>
  <c r="P13" i="77" s="1"/>
  <c r="M13" i="77"/>
  <c r="L13" i="77"/>
  <c r="E13" i="77"/>
  <c r="I13" i="77" s="1"/>
  <c r="D13" i="77"/>
  <c r="O12" i="77"/>
  <c r="P12" i="77" s="1"/>
  <c r="M12" i="77"/>
  <c r="L12" i="77"/>
  <c r="E12" i="77"/>
  <c r="I12" i="77" s="1"/>
  <c r="D12" i="77"/>
  <c r="O11" i="77"/>
  <c r="P11" i="77" s="1"/>
  <c r="M11" i="77"/>
  <c r="L11" i="77"/>
  <c r="E11" i="77"/>
  <c r="I11" i="77" s="1"/>
  <c r="D11" i="77"/>
  <c r="O10" i="77"/>
  <c r="P10" i="77" s="1"/>
  <c r="M10" i="77"/>
  <c r="L10" i="77"/>
  <c r="I10" i="77"/>
  <c r="E10" i="77"/>
  <c r="D10" i="77"/>
  <c r="O9" i="77"/>
  <c r="M9" i="77"/>
  <c r="L9" i="77"/>
  <c r="I9" i="77"/>
  <c r="E9" i="77"/>
  <c r="D9" i="77"/>
  <c r="H31" i="76"/>
  <c r="O31" i="76" s="1"/>
  <c r="H32" i="76"/>
  <c r="O32" i="76" s="1"/>
  <c r="H33" i="76"/>
  <c r="O33" i="76" s="1"/>
  <c r="H34" i="76"/>
  <c r="O34" i="76" s="1"/>
  <c r="H35" i="76"/>
  <c r="H77" i="76" s="1"/>
  <c r="M77" i="76" s="1"/>
  <c r="H36" i="76"/>
  <c r="O36" i="76" s="1"/>
  <c r="H37" i="76"/>
  <c r="H79" i="76" s="1"/>
  <c r="H38" i="76"/>
  <c r="H80" i="76" s="1"/>
  <c r="H39" i="76"/>
  <c r="H81" i="76" s="1"/>
  <c r="H40" i="76"/>
  <c r="H82" i="76" s="1"/>
  <c r="H41" i="76"/>
  <c r="H83" i="76" s="1"/>
  <c r="M83" i="76" s="1"/>
  <c r="H42" i="76"/>
  <c r="H84" i="76" s="1"/>
  <c r="M84" i="76" s="1"/>
  <c r="H43" i="76"/>
  <c r="O43" i="76" s="1"/>
  <c r="H44" i="76"/>
  <c r="O44" i="76" s="1"/>
  <c r="H45" i="76"/>
  <c r="O45" i="76" s="1"/>
  <c r="H46" i="76"/>
  <c r="H88" i="76" s="1"/>
  <c r="M88" i="76" s="1"/>
  <c r="H30" i="76"/>
  <c r="P30" i="76" s="1"/>
  <c r="O25" i="76"/>
  <c r="O24" i="76"/>
  <c r="O23" i="76"/>
  <c r="O22" i="76"/>
  <c r="O21" i="76"/>
  <c r="O20" i="76"/>
  <c r="O15" i="76"/>
  <c r="O14" i="76"/>
  <c r="O13" i="76"/>
  <c r="O12" i="76"/>
  <c r="O11" i="76"/>
  <c r="O10" i="76"/>
  <c r="M25" i="76"/>
  <c r="L25" i="76"/>
  <c r="M24" i="76"/>
  <c r="L24" i="76"/>
  <c r="M23" i="76"/>
  <c r="L23" i="76"/>
  <c r="M22" i="76"/>
  <c r="L22" i="76"/>
  <c r="M21" i="76"/>
  <c r="L21" i="76"/>
  <c r="M20" i="76"/>
  <c r="L20" i="76"/>
  <c r="M15" i="76"/>
  <c r="L15" i="76"/>
  <c r="M14" i="76"/>
  <c r="L14" i="76"/>
  <c r="M13" i="76"/>
  <c r="L13" i="76"/>
  <c r="M12" i="76"/>
  <c r="L12" i="76"/>
  <c r="M11" i="76"/>
  <c r="L11" i="76"/>
  <c r="M10" i="76"/>
  <c r="L10" i="76"/>
  <c r="O9" i="76"/>
  <c r="M9" i="76"/>
  <c r="L9" i="76"/>
  <c r="AB24" i="77" l="1"/>
  <c r="AB26" i="77" s="1"/>
  <c r="AA26" i="77"/>
  <c r="AB24" i="78"/>
  <c r="AB26" i="78" s="1"/>
  <c r="AA26" i="78"/>
  <c r="AO45" i="18"/>
  <c r="Q23" i="78"/>
  <c r="AP41" i="53"/>
  <c r="AP41" i="56" s="1"/>
  <c r="AP42" i="52"/>
  <c r="AQ43" i="53"/>
  <c r="AQ43" i="52"/>
  <c r="AP43" i="53"/>
  <c r="AP43" i="56" s="1"/>
  <c r="Q23" i="77"/>
  <c r="AP38" i="44"/>
  <c r="AO43" i="37"/>
  <c r="AK43" i="44"/>
  <c r="AN42" i="18"/>
  <c r="AO38" i="43"/>
  <c r="AO47" i="43"/>
  <c r="AN42" i="37"/>
  <c r="AP40" i="18"/>
  <c r="AM42" i="17"/>
  <c r="AO38" i="17" s="1"/>
  <c r="AP38" i="43"/>
  <c r="AO43" i="52"/>
  <c r="AO43" i="55" s="1"/>
  <c r="AP47" i="44"/>
  <c r="AQ43" i="51"/>
  <c r="AN42" i="51"/>
  <c r="AP42" i="17"/>
  <c r="AO42" i="37"/>
  <c r="AO42" i="51"/>
  <c r="AR43" i="37"/>
  <c r="AO44" i="51"/>
  <c r="AO44" i="54" s="1"/>
  <c r="AO38" i="42"/>
  <c r="AT42" i="43"/>
  <c r="AP41" i="18"/>
  <c r="AO47" i="42"/>
  <c r="AT43" i="44"/>
  <c r="AO45" i="51"/>
  <c r="AO45" i="54" s="1"/>
  <c r="P9" i="77"/>
  <c r="AR43" i="17"/>
  <c r="C31" i="78"/>
  <c r="C32" i="78"/>
  <c r="C30" i="78"/>
  <c r="H84" i="78"/>
  <c r="M84" i="78" s="1"/>
  <c r="AT43" i="42"/>
  <c r="AO42" i="18"/>
  <c r="AO42" i="52"/>
  <c r="AP42" i="37"/>
  <c r="C32" i="77"/>
  <c r="C31" i="77"/>
  <c r="AO43" i="17"/>
  <c r="C30" i="77"/>
  <c r="P45" i="76"/>
  <c r="P43" i="76"/>
  <c r="O35" i="76"/>
  <c r="H85" i="76"/>
  <c r="M85" i="76" s="1"/>
  <c r="H86" i="76"/>
  <c r="M86" i="76" s="1"/>
  <c r="H75" i="76"/>
  <c r="M75" i="76" s="1"/>
  <c r="H72" i="76"/>
  <c r="M72" i="76" s="1"/>
  <c r="H87" i="76"/>
  <c r="M87" i="76" s="1"/>
  <c r="P44" i="77"/>
  <c r="P44" i="76"/>
  <c r="P46" i="77"/>
  <c r="O41" i="77"/>
  <c r="P35" i="76"/>
  <c r="P41" i="77"/>
  <c r="P33" i="76"/>
  <c r="O34" i="77"/>
  <c r="O30" i="76"/>
  <c r="H73" i="76"/>
  <c r="M73" i="76" s="1"/>
  <c r="H74" i="76"/>
  <c r="M74" i="76" s="1"/>
  <c r="H78" i="76"/>
  <c r="M78" i="76" s="1"/>
  <c r="CC25" i="27"/>
  <c r="CC34" i="27"/>
  <c r="O45" i="77"/>
  <c r="O34" i="78"/>
  <c r="O46" i="77"/>
  <c r="P32" i="77"/>
  <c r="H74" i="77"/>
  <c r="M74" i="77" s="1"/>
  <c r="O33" i="77"/>
  <c r="H76" i="77"/>
  <c r="M76" i="77" s="1"/>
  <c r="H78" i="77"/>
  <c r="M78" i="77" s="1"/>
  <c r="H86" i="77"/>
  <c r="M86" i="77" s="1"/>
  <c r="O36" i="78"/>
  <c r="H86" i="78"/>
  <c r="M86" i="78" s="1"/>
  <c r="P30" i="78"/>
  <c r="P44" i="78"/>
  <c r="O32" i="78"/>
  <c r="O46" i="78"/>
  <c r="P32" i="78"/>
  <c r="P46" i="78"/>
  <c r="O41" i="78"/>
  <c r="H72" i="78"/>
  <c r="M72" i="78" s="1"/>
  <c r="P41" i="78"/>
  <c r="H76" i="78"/>
  <c r="M76" i="78" s="1"/>
  <c r="P42" i="78"/>
  <c r="H78" i="78"/>
  <c r="M78" i="78" s="1"/>
  <c r="N21" i="78"/>
  <c r="AK43" i="42"/>
  <c r="AP38" i="42"/>
  <c r="AM42" i="55"/>
  <c r="AO44" i="56"/>
  <c r="AT43" i="43"/>
  <c r="AO44" i="52"/>
  <c r="AK43" i="43"/>
  <c r="AR43" i="18"/>
  <c r="AR43" i="52"/>
  <c r="AO44" i="18"/>
  <c r="AT42" i="44"/>
  <c r="AP40" i="37"/>
  <c r="AP40" i="53"/>
  <c r="AT42" i="53" s="1"/>
  <c r="AK42" i="32"/>
  <c r="AO38" i="44"/>
  <c r="AM42" i="53"/>
  <c r="AM42" i="56" s="1"/>
  <c r="AT43" i="53"/>
  <c r="AP41" i="55"/>
  <c r="AP47" i="43"/>
  <c r="AP43" i="18"/>
  <c r="AP43" i="52"/>
  <c r="AK42" i="43"/>
  <c r="AM42" i="37"/>
  <c r="AO45" i="37"/>
  <c r="AO45" i="53"/>
  <c r="AO43" i="56"/>
  <c r="AK42" i="44"/>
  <c r="AO47" i="44"/>
  <c r="AO43" i="54"/>
  <c r="AP47" i="42"/>
  <c r="AP43" i="17"/>
  <c r="AP43" i="51"/>
  <c r="AK42" i="42"/>
  <c r="AP41" i="17"/>
  <c r="AP41" i="51"/>
  <c r="AP40" i="17"/>
  <c r="AT42" i="42"/>
  <c r="AP40" i="51"/>
  <c r="AM42" i="54"/>
  <c r="N10" i="77"/>
  <c r="N14" i="77"/>
  <c r="N10" i="78"/>
  <c r="N13" i="78"/>
  <c r="N22" i="78"/>
  <c r="N24" i="78"/>
  <c r="N9" i="78"/>
  <c r="N14" i="78"/>
  <c r="N11" i="78"/>
  <c r="N12" i="78"/>
  <c r="N25" i="78"/>
  <c r="N15" i="78"/>
  <c r="N20" i="78"/>
  <c r="O31" i="78"/>
  <c r="O43" i="78"/>
  <c r="P31" i="78"/>
  <c r="P43" i="78"/>
  <c r="O33" i="78"/>
  <c r="O45" i="78"/>
  <c r="H87" i="78"/>
  <c r="M87" i="78" s="1"/>
  <c r="P33" i="78"/>
  <c r="O35" i="78"/>
  <c r="H77" i="78"/>
  <c r="M77" i="78" s="1"/>
  <c r="N9" i="77"/>
  <c r="N24" i="77"/>
  <c r="N20" i="77"/>
  <c r="N11" i="77"/>
  <c r="N13" i="77"/>
  <c r="N22" i="77"/>
  <c r="N12" i="77"/>
  <c r="N21" i="77"/>
  <c r="N15" i="77"/>
  <c r="N25" i="77"/>
  <c r="O36" i="77"/>
  <c r="H84" i="77"/>
  <c r="M84" i="77" s="1"/>
  <c r="O31" i="77"/>
  <c r="O43" i="77"/>
  <c r="P31" i="77"/>
  <c r="P43" i="77"/>
  <c r="H87" i="77"/>
  <c r="M87" i="77" s="1"/>
  <c r="P33" i="77"/>
  <c r="H72" i="77"/>
  <c r="M72" i="77" s="1"/>
  <c r="O35" i="77"/>
  <c r="H77" i="77"/>
  <c r="M77" i="77" s="1"/>
  <c r="O30" i="77"/>
  <c r="O42" i="77"/>
  <c r="P42" i="76"/>
  <c r="P32" i="76"/>
  <c r="O42" i="76"/>
  <c r="P41" i="76"/>
  <c r="P31" i="76"/>
  <c r="O41" i="76"/>
  <c r="P46" i="76"/>
  <c r="P36" i="76"/>
  <c r="O46" i="76"/>
  <c r="P34" i="76"/>
  <c r="H76" i="76"/>
  <c r="M76" i="76" s="1"/>
  <c r="R23" i="78" l="1"/>
  <c r="R44" i="78" s="1"/>
  <c r="AO47" i="18"/>
  <c r="AT42" i="52"/>
  <c r="Q21" i="78"/>
  <c r="Q20" i="78"/>
  <c r="Q25" i="78"/>
  <c r="Q24" i="78"/>
  <c r="Q22" i="78"/>
  <c r="Q11" i="78"/>
  <c r="Q14" i="78"/>
  <c r="Q10" i="78"/>
  <c r="Q15" i="78"/>
  <c r="Q12" i="78"/>
  <c r="Q13" i="78"/>
  <c r="Q9" i="78"/>
  <c r="AO47" i="52"/>
  <c r="R23" i="77"/>
  <c r="R44" i="77" s="1"/>
  <c r="Q15" i="77"/>
  <c r="Q12" i="77"/>
  <c r="Q13" i="77"/>
  <c r="Q14" i="77"/>
  <c r="Q10" i="77"/>
  <c r="Q9" i="77"/>
  <c r="AP38" i="18"/>
  <c r="AP47" i="53"/>
  <c r="Q25" i="77"/>
  <c r="Q21" i="77"/>
  <c r="Q22" i="77"/>
  <c r="Q11" i="77"/>
  <c r="Q20" i="77"/>
  <c r="Q24" i="77"/>
  <c r="AT42" i="18"/>
  <c r="AO47" i="17"/>
  <c r="AP38" i="52"/>
  <c r="AO38" i="51"/>
  <c r="AT43" i="51"/>
  <c r="AK43" i="51"/>
  <c r="AO47" i="51"/>
  <c r="AP47" i="37"/>
  <c r="AT43" i="37"/>
  <c r="AP47" i="18"/>
  <c r="AT43" i="17"/>
  <c r="AP38" i="17"/>
  <c r="AK43" i="17"/>
  <c r="AP47" i="52"/>
  <c r="AO38" i="52"/>
  <c r="AO38" i="18"/>
  <c r="CB34" i="27"/>
  <c r="CB25" i="27"/>
  <c r="AK42" i="37"/>
  <c r="AO47" i="37"/>
  <c r="AK42" i="18"/>
  <c r="AO38" i="37"/>
  <c r="AK43" i="52"/>
  <c r="AO44" i="55"/>
  <c r="AT43" i="52"/>
  <c r="AK42" i="53"/>
  <c r="AP43" i="55"/>
  <c r="AK42" i="56"/>
  <c r="AP38" i="53"/>
  <c r="AK43" i="18"/>
  <c r="AT43" i="18"/>
  <c r="AK43" i="21"/>
  <c r="AO45" i="56"/>
  <c r="AK43" i="53"/>
  <c r="AO47" i="53"/>
  <c r="AO38" i="53"/>
  <c r="AP38" i="37"/>
  <c r="AT42" i="37"/>
  <c r="AK42" i="52"/>
  <c r="AK43" i="37"/>
  <c r="AT42" i="51"/>
  <c r="AT42" i="17"/>
  <c r="AP47" i="17"/>
  <c r="AP47" i="51"/>
  <c r="AP43" i="54"/>
  <c r="AP38" i="51"/>
  <c r="AK42" i="17"/>
  <c r="AP41" i="54"/>
  <c r="AK42" i="51"/>
  <c r="AK43" i="54"/>
  <c r="N27" i="78"/>
  <c r="Q44" i="78"/>
  <c r="Q65" i="78" s="1"/>
  <c r="N27" i="77"/>
  <c r="Q44" i="77"/>
  <c r="Q65" i="77" s="1"/>
  <c r="AJ11" i="77" l="1"/>
  <c r="AJ12" i="78"/>
  <c r="AJ10" i="77"/>
  <c r="AJ12" i="77"/>
  <c r="AJ10" i="78"/>
  <c r="AJ11" i="78"/>
  <c r="R65" i="78"/>
  <c r="R22" i="78"/>
  <c r="R43" i="78" s="1"/>
  <c r="R24" i="78"/>
  <c r="R25" i="78"/>
  <c r="R46" i="78" s="1"/>
  <c r="R20" i="78"/>
  <c r="R21" i="78"/>
  <c r="R15" i="78"/>
  <c r="R10" i="78"/>
  <c r="R14" i="78"/>
  <c r="R11" i="78"/>
  <c r="R12" i="78"/>
  <c r="R13" i="78"/>
  <c r="R9" i="78"/>
  <c r="R24" i="77"/>
  <c r="R45" i="77" s="1"/>
  <c r="R20" i="77"/>
  <c r="R25" i="77"/>
  <c r="R46" i="77" s="1"/>
  <c r="Q43" i="77"/>
  <c r="Q64" i="77" s="1"/>
  <c r="R21" i="77"/>
  <c r="R42" i="77" s="1"/>
  <c r="R65" i="77"/>
  <c r="R10" i="77"/>
  <c r="R31" i="77" s="1"/>
  <c r="R14" i="77"/>
  <c r="R13" i="77"/>
  <c r="R12" i="77"/>
  <c r="R11" i="77"/>
  <c r="AK12" i="77" s="1"/>
  <c r="R15" i="77"/>
  <c r="R9" i="77"/>
  <c r="R22" i="77"/>
  <c r="Q30" i="77"/>
  <c r="Q30" i="78"/>
  <c r="Q34" i="78"/>
  <c r="Q55" i="78" s="1"/>
  <c r="Q36" i="78"/>
  <c r="Q57" i="78" s="1"/>
  <c r="Q46" i="77"/>
  <c r="Q67" i="77" s="1"/>
  <c r="Q45" i="78"/>
  <c r="Q66" i="78" s="1"/>
  <c r="Q31" i="78"/>
  <c r="Q52" i="78" s="1"/>
  <c r="Q42" i="77"/>
  <c r="Q63" i="77" s="1"/>
  <c r="Q35" i="78"/>
  <c r="Q56" i="78" s="1"/>
  <c r="Q42" i="78"/>
  <c r="Q63" i="78" s="1"/>
  <c r="Q33" i="78"/>
  <c r="Q54" i="78" s="1"/>
  <c r="Q45" i="77"/>
  <c r="Q66" i="77" s="1"/>
  <c r="D32" i="77"/>
  <c r="Q34" i="77"/>
  <c r="Q55" i="77" s="1"/>
  <c r="Q33" i="77"/>
  <c r="Q54" i="77" s="1"/>
  <c r="Q36" i="77"/>
  <c r="Q57" i="77" s="1"/>
  <c r="Q41" i="77"/>
  <c r="AK42" i="55"/>
  <c r="AK43" i="56"/>
  <c r="AK43" i="55"/>
  <c r="AK42" i="54"/>
  <c r="AK42" i="21"/>
  <c r="M44" i="78"/>
  <c r="N44" i="78" s="1"/>
  <c r="Q32" i="78"/>
  <c r="Q32" i="77"/>
  <c r="M44" i="77"/>
  <c r="N44" i="77" s="1"/>
  <c r="Q53" i="78" l="1"/>
  <c r="AJ54" i="78" s="1"/>
  <c r="AJ33" i="78"/>
  <c r="AL12" i="77"/>
  <c r="Q51" i="78"/>
  <c r="Q62" i="77"/>
  <c r="AJ52" i="77" s="1"/>
  <c r="AJ31" i="77"/>
  <c r="AL12" i="78"/>
  <c r="Q53" i="77"/>
  <c r="CQ20" i="109" s="1"/>
  <c r="Q51" i="77"/>
  <c r="R30" i="78"/>
  <c r="M30" i="78" s="1"/>
  <c r="N30" i="78" s="1"/>
  <c r="AK11" i="78"/>
  <c r="AL11" i="78" s="1"/>
  <c r="AK10" i="78"/>
  <c r="AL10" i="78" s="1"/>
  <c r="AK12" i="78"/>
  <c r="R41" i="77"/>
  <c r="M41" i="77" s="1"/>
  <c r="N41" i="77" s="1"/>
  <c r="AK10" i="77"/>
  <c r="AL10" i="77" s="1"/>
  <c r="R30" i="77"/>
  <c r="R51" i="77" s="1"/>
  <c r="AK11" i="77"/>
  <c r="AL11" i="77" s="1"/>
  <c r="R67" i="78"/>
  <c r="R64" i="78"/>
  <c r="R63" i="77"/>
  <c r="R43" i="77"/>
  <c r="M43" i="77" s="1"/>
  <c r="N43" i="77" s="1"/>
  <c r="R67" i="77"/>
  <c r="R66" i="77"/>
  <c r="R52" i="77"/>
  <c r="CS20" i="107" s="1"/>
  <c r="CS19" i="107" s="1"/>
  <c r="Q46" i="78"/>
  <c r="AJ32" i="78" s="1"/>
  <c r="R34" i="78"/>
  <c r="M34" i="78" s="1"/>
  <c r="N34" i="78" s="1"/>
  <c r="D30" i="78"/>
  <c r="M45" i="77"/>
  <c r="N45" i="77" s="1"/>
  <c r="Q43" i="78"/>
  <c r="Q64" i="78" s="1"/>
  <c r="M42" i="77"/>
  <c r="N42" i="77" s="1"/>
  <c r="D32" i="78"/>
  <c r="Q41" i="78"/>
  <c r="R45" i="78"/>
  <c r="R66" i="78" s="1"/>
  <c r="R42" i="78"/>
  <c r="M42" i="78" s="1"/>
  <c r="N42" i="78" s="1"/>
  <c r="R35" i="78"/>
  <c r="M35" i="78" s="1"/>
  <c r="N35" i="78" s="1"/>
  <c r="R36" i="78"/>
  <c r="M36" i="78" s="1"/>
  <c r="N36" i="78" s="1"/>
  <c r="Q27" i="78"/>
  <c r="D31" i="78"/>
  <c r="Q31" i="77"/>
  <c r="Q52" i="77" s="1"/>
  <c r="E32" i="77"/>
  <c r="R35" i="77"/>
  <c r="R56" i="77" s="1"/>
  <c r="Q35" i="77"/>
  <c r="Q56" i="77" s="1"/>
  <c r="R33" i="77"/>
  <c r="M33" i="77" s="1"/>
  <c r="N33" i="77" s="1"/>
  <c r="D31" i="77"/>
  <c r="Q27" i="77"/>
  <c r="D30" i="77"/>
  <c r="R34" i="77"/>
  <c r="M34" i="77" s="1"/>
  <c r="N34" i="77" s="1"/>
  <c r="CS20" i="151"/>
  <c r="CS18" i="151" s="1"/>
  <c r="R32" i="77"/>
  <c r="CQ20" i="153"/>
  <c r="R32" i="78"/>
  <c r="M46" i="77"/>
  <c r="N46" i="77" s="1"/>
  <c r="CQ20" i="119" l="1"/>
  <c r="CQ16" i="119" s="1"/>
  <c r="AJ32" i="77"/>
  <c r="CQ20" i="20"/>
  <c r="CQ17" i="20" s="1"/>
  <c r="M30" i="77"/>
  <c r="N30" i="77" s="1"/>
  <c r="AJ41" i="77"/>
  <c r="N51" i="77"/>
  <c r="N72" i="77" s="1"/>
  <c r="R62" i="77"/>
  <c r="AK31" i="77"/>
  <c r="AJ43" i="78"/>
  <c r="AJ53" i="77"/>
  <c r="AJ42" i="77" s="1"/>
  <c r="Q62" i="78"/>
  <c r="AJ52" i="78" s="1"/>
  <c r="AJ31" i="78"/>
  <c r="R51" i="78"/>
  <c r="AJ33" i="77"/>
  <c r="M32" i="78"/>
  <c r="N32" i="78" s="1"/>
  <c r="R53" i="77"/>
  <c r="N53" i="77" s="1"/>
  <c r="N74" i="77" s="1"/>
  <c r="AK33" i="77"/>
  <c r="AJ54" i="77"/>
  <c r="Q67" i="78"/>
  <c r="AJ53" i="78" s="1"/>
  <c r="R63" i="78"/>
  <c r="CS20" i="147" s="1"/>
  <c r="CS19" i="147" s="1"/>
  <c r="R57" i="78"/>
  <c r="CS20" i="143" s="1"/>
  <c r="R56" i="78"/>
  <c r="CS20" i="141" s="1"/>
  <c r="R53" i="78"/>
  <c r="R55" i="78"/>
  <c r="R64" i="77"/>
  <c r="N64" i="77" s="1"/>
  <c r="N85" i="77" s="1"/>
  <c r="R55" i="77"/>
  <c r="N55" i="77" s="1"/>
  <c r="N76" i="77" s="1"/>
  <c r="Q76" i="77" s="1"/>
  <c r="R54" i="77"/>
  <c r="N54" i="77" s="1"/>
  <c r="N75" i="77" s="1"/>
  <c r="Q75" i="77" s="1"/>
  <c r="M46" i="78"/>
  <c r="N46" i="78" s="1"/>
  <c r="M45" i="78"/>
  <c r="N45" i="78" s="1"/>
  <c r="M31" i="77"/>
  <c r="N31" i="77" s="1"/>
  <c r="M43" i="78"/>
  <c r="N43" i="78" s="1"/>
  <c r="R33" i="78"/>
  <c r="AK33" i="78" s="1"/>
  <c r="E31" i="78"/>
  <c r="E32" i="78"/>
  <c r="R41" i="78"/>
  <c r="R31" i="78"/>
  <c r="AK32" i="78" s="1"/>
  <c r="E30" i="78"/>
  <c r="R27" i="78"/>
  <c r="E31" i="77"/>
  <c r="R27" i="77"/>
  <c r="R36" i="77"/>
  <c r="AK32" i="77" s="1"/>
  <c r="E30" i="77"/>
  <c r="N56" i="77"/>
  <c r="N77" i="77" s="1"/>
  <c r="M35" i="77"/>
  <c r="N35" i="77" s="1"/>
  <c r="M32" i="77"/>
  <c r="N32" i="77" s="1"/>
  <c r="CS18" i="107"/>
  <c r="DE28" i="107" s="1"/>
  <c r="CA45" i="107" s="1"/>
  <c r="CS17" i="107"/>
  <c r="CS16" i="151"/>
  <c r="CS19" i="151"/>
  <c r="CS16" i="107"/>
  <c r="DE24" i="107" s="1"/>
  <c r="CS20" i="125"/>
  <c r="CS18" i="125" s="1"/>
  <c r="CS20" i="149"/>
  <c r="CS16" i="149" s="1"/>
  <c r="CS17" i="151"/>
  <c r="DE38" i="151" s="1"/>
  <c r="CA44" i="151" s="1"/>
  <c r="CB44" i="151" s="1"/>
  <c r="CG43" i="151" s="1"/>
  <c r="CS20" i="121"/>
  <c r="CS18" i="121" s="1"/>
  <c r="CS20" i="127"/>
  <c r="CS19" i="127" s="1"/>
  <c r="CQ20" i="121"/>
  <c r="CQ20" i="117"/>
  <c r="CQ20" i="125"/>
  <c r="CQ20" i="149"/>
  <c r="CQ16" i="109"/>
  <c r="CQ19" i="109"/>
  <c r="CQ17" i="109"/>
  <c r="DC38" i="109" s="1"/>
  <c r="CE41" i="109" s="1"/>
  <c r="CC41" i="109" s="1"/>
  <c r="CG42" i="109" s="1"/>
  <c r="CQ18" i="109"/>
  <c r="CQ20" i="113"/>
  <c r="CQ20" i="123"/>
  <c r="CQ20" i="127"/>
  <c r="CS20" i="115"/>
  <c r="CQ20" i="111"/>
  <c r="N66" i="78"/>
  <c r="N87" i="78" s="1"/>
  <c r="CS20" i="153"/>
  <c r="DE42" i="107"/>
  <c r="DE40" i="107"/>
  <c r="DE39" i="107"/>
  <c r="DE41" i="107"/>
  <c r="CQ20" i="137"/>
  <c r="CQ20" i="141"/>
  <c r="Q55" i="138"/>
  <c r="P55" i="138" s="1"/>
  <c r="O60" i="138" s="1"/>
  <c r="CQ20" i="139"/>
  <c r="N64" i="78"/>
  <c r="N85" i="78" s="1"/>
  <c r="CQ20" i="143"/>
  <c r="CB70" i="138"/>
  <c r="CG69" i="138" s="1"/>
  <c r="CQ20" i="133"/>
  <c r="N63" i="77"/>
  <c r="N84" i="77" s="1"/>
  <c r="R84" i="77" s="1"/>
  <c r="R105" i="77" s="1"/>
  <c r="N66" i="77"/>
  <c r="N87" i="77" s="1"/>
  <c r="Q87" i="77" s="1"/>
  <c r="CS20" i="109" l="1"/>
  <c r="CS19" i="109" s="1"/>
  <c r="CQ19" i="119"/>
  <c r="DC39" i="119" s="1"/>
  <c r="CQ17" i="119"/>
  <c r="DC38" i="119" s="1"/>
  <c r="CE41" i="119" s="1"/>
  <c r="CC41" i="119" s="1"/>
  <c r="CG42" i="119" s="1"/>
  <c r="CQ18" i="119"/>
  <c r="DC30" i="119" s="1"/>
  <c r="R58" i="119" s="1"/>
  <c r="CQ19" i="20"/>
  <c r="AK52" i="77"/>
  <c r="AL52" i="77" s="1"/>
  <c r="CQ16" i="20"/>
  <c r="CQ18" i="20"/>
  <c r="M51" i="77"/>
  <c r="N67" i="78"/>
  <c r="N88" i="78" s="1"/>
  <c r="R88" i="78" s="1"/>
  <c r="R109" i="78" s="1"/>
  <c r="CQ20" i="29"/>
  <c r="CQ17" i="29" s="1"/>
  <c r="AL32" i="77"/>
  <c r="AJ42" i="78"/>
  <c r="M56" i="77"/>
  <c r="N51" i="78"/>
  <c r="AJ41" i="78"/>
  <c r="AL31" i="77"/>
  <c r="CS20" i="119"/>
  <c r="CS19" i="119" s="1"/>
  <c r="N62" i="77"/>
  <c r="N83" i="77" s="1"/>
  <c r="Q83" i="77" s="1"/>
  <c r="Q104" i="77" s="1"/>
  <c r="AJ43" i="77"/>
  <c r="AL33" i="77"/>
  <c r="R62" i="78"/>
  <c r="AK52" i="78" s="1"/>
  <c r="AL52" i="78" s="1"/>
  <c r="AK31" i="78"/>
  <c r="AL31" i="78" s="1"/>
  <c r="AL33" i="78"/>
  <c r="AL32" i="78"/>
  <c r="AK54" i="77"/>
  <c r="AL54" i="77" s="1"/>
  <c r="CQ20" i="30"/>
  <c r="CQ18" i="30" s="1"/>
  <c r="CQ20" i="155"/>
  <c r="DE35" i="107"/>
  <c r="DE38" i="107"/>
  <c r="CA44" i="107" s="1"/>
  <c r="CB44" i="107" s="1"/>
  <c r="CG43" i="107" s="1"/>
  <c r="CB45" i="107"/>
  <c r="M66" i="77"/>
  <c r="M53" i="77"/>
  <c r="M63" i="77"/>
  <c r="M54" i="77"/>
  <c r="M64" i="77"/>
  <c r="M55" i="77"/>
  <c r="M64" i="78"/>
  <c r="M66" i="78"/>
  <c r="Q69" i="78"/>
  <c r="M33" i="78"/>
  <c r="N33" i="78" s="1"/>
  <c r="R54" i="78"/>
  <c r="CS20" i="137" s="1"/>
  <c r="CS16" i="137" s="1"/>
  <c r="DE26" i="137" s="1"/>
  <c r="M31" i="78"/>
  <c r="N31" i="78" s="1"/>
  <c r="R52" i="78"/>
  <c r="CS20" i="133" s="1"/>
  <c r="Q87" i="78"/>
  <c r="Q108" i="78" s="1"/>
  <c r="CS20" i="123"/>
  <c r="CS19" i="123" s="1"/>
  <c r="DE39" i="123" s="1"/>
  <c r="CS20" i="20"/>
  <c r="CS19" i="20" s="1"/>
  <c r="M36" i="77"/>
  <c r="N36" i="77" s="1"/>
  <c r="N48" i="77" s="1"/>
  <c r="R57" i="77"/>
  <c r="AK53" i="77" s="1"/>
  <c r="AK42" i="77" s="1"/>
  <c r="AL42" i="77" s="1"/>
  <c r="Q108" i="77"/>
  <c r="CQ20" i="128"/>
  <c r="CQ19" i="128" s="1"/>
  <c r="R87" i="77"/>
  <c r="R108" i="77" s="1"/>
  <c r="Q84" i="77"/>
  <c r="Q105" i="77" s="1"/>
  <c r="N105" i="77" s="1"/>
  <c r="R85" i="77"/>
  <c r="R106" i="77" s="1"/>
  <c r="Q85" i="77"/>
  <c r="Q96" i="77"/>
  <c r="CQ20" i="112"/>
  <c r="CQ17" i="112" s="1"/>
  <c r="Q97" i="77"/>
  <c r="CQ20" i="114"/>
  <c r="CQ17" i="114" s="1"/>
  <c r="R76" i="77"/>
  <c r="R97" i="77" s="1"/>
  <c r="R75" i="77"/>
  <c r="R96" i="77" s="1"/>
  <c r="CS20" i="139"/>
  <c r="CS19" i="139" s="1"/>
  <c r="R87" i="78"/>
  <c r="R108" i="78" s="1"/>
  <c r="R85" i="78"/>
  <c r="R106" i="78" s="1"/>
  <c r="Q85" i="78"/>
  <c r="CS18" i="147"/>
  <c r="CS17" i="147"/>
  <c r="DE38" i="147" s="1"/>
  <c r="CA44" i="147" s="1"/>
  <c r="CB44" i="147" s="1"/>
  <c r="CG43" i="147" s="1"/>
  <c r="CS16" i="147"/>
  <c r="M41" i="78"/>
  <c r="CS20" i="111"/>
  <c r="CS19" i="111" s="1"/>
  <c r="DE42" i="111" s="1"/>
  <c r="CS20" i="113"/>
  <c r="CS19" i="113" s="1"/>
  <c r="DE42" i="113" s="1"/>
  <c r="Q77" i="77"/>
  <c r="R77" i="77"/>
  <c r="R98" i="77" s="1"/>
  <c r="CQ20" i="26"/>
  <c r="CQ20" i="115"/>
  <c r="Q69" i="77"/>
  <c r="DE30" i="107"/>
  <c r="Q55" i="107" s="1"/>
  <c r="P55" i="107" s="1"/>
  <c r="O60" i="107" s="1"/>
  <c r="DE29" i="107"/>
  <c r="CA71" i="107" s="1"/>
  <c r="CB71" i="107" s="1"/>
  <c r="DE31" i="107"/>
  <c r="CA32" i="107" s="1"/>
  <c r="CB32" i="107" s="1"/>
  <c r="DE37" i="107"/>
  <c r="CA70" i="107" s="1"/>
  <c r="CB70" i="107" s="1"/>
  <c r="CG69" i="107" s="1"/>
  <c r="DE33" i="107"/>
  <c r="DE36" i="107"/>
  <c r="CS18" i="149"/>
  <c r="CS19" i="149"/>
  <c r="CS17" i="125"/>
  <c r="CS16" i="125"/>
  <c r="DE26" i="125" s="1"/>
  <c r="DE34" i="107"/>
  <c r="CA69" i="107" s="1"/>
  <c r="CS19" i="125"/>
  <c r="DE42" i="125" s="1"/>
  <c r="CS17" i="149"/>
  <c r="DE38" i="149" s="1"/>
  <c r="CA44" i="149" s="1"/>
  <c r="CB44" i="149" s="1"/>
  <c r="CG43" i="149" s="1"/>
  <c r="CS19" i="121"/>
  <c r="DE39" i="121" s="1"/>
  <c r="DE26" i="107"/>
  <c r="DE23" i="107"/>
  <c r="DE25" i="107"/>
  <c r="CS17" i="121"/>
  <c r="Q74" i="77"/>
  <c r="R74" i="77"/>
  <c r="CS16" i="121"/>
  <c r="DE25" i="121" s="1"/>
  <c r="CS17" i="127"/>
  <c r="CS16" i="127"/>
  <c r="DE24" i="127" s="1"/>
  <c r="CS18" i="127"/>
  <c r="DE31" i="127" s="1"/>
  <c r="CA32" i="127" s="1"/>
  <c r="CS20" i="129"/>
  <c r="CS19" i="129" s="1"/>
  <c r="CS20" i="155"/>
  <c r="CS19" i="141"/>
  <c r="CS18" i="141"/>
  <c r="CS16" i="141"/>
  <c r="CS17" i="141"/>
  <c r="DE38" i="141" s="1"/>
  <c r="CA44" i="141" s="1"/>
  <c r="CB44" i="141" s="1"/>
  <c r="CG43" i="141" s="1"/>
  <c r="CS19" i="153"/>
  <c r="CS18" i="153"/>
  <c r="CS16" i="153"/>
  <c r="CS17" i="153"/>
  <c r="DE38" i="153" s="1"/>
  <c r="CA44" i="153" s="1"/>
  <c r="CB44" i="153" s="1"/>
  <c r="CG43" i="153" s="1"/>
  <c r="CS19" i="115"/>
  <c r="CS18" i="115"/>
  <c r="CS16" i="115"/>
  <c r="CS17" i="115"/>
  <c r="DE38" i="115" s="1"/>
  <c r="CA44" i="115" s="1"/>
  <c r="CB44" i="115" s="1"/>
  <c r="CG43" i="115" s="1"/>
  <c r="CS19" i="143"/>
  <c r="CS18" i="143"/>
  <c r="CS16" i="143"/>
  <c r="CS17" i="143"/>
  <c r="DE38" i="143" s="1"/>
  <c r="CA44" i="143" s="1"/>
  <c r="CB44" i="143" s="1"/>
  <c r="CG43" i="143" s="1"/>
  <c r="CC18" i="107"/>
  <c r="CC17" i="107" s="1"/>
  <c r="BX16" i="107" s="1"/>
  <c r="CQ18" i="125"/>
  <c r="CQ16" i="125"/>
  <c r="CQ17" i="125"/>
  <c r="DC38" i="125" s="1"/>
  <c r="CE41" i="125" s="1"/>
  <c r="CC41" i="125" s="1"/>
  <c r="CG42" i="125" s="1"/>
  <c r="CQ19" i="125"/>
  <c r="N65" i="78"/>
  <c r="M65" i="78" s="1"/>
  <c r="CQ20" i="151"/>
  <c r="CQ18" i="123"/>
  <c r="CQ19" i="123"/>
  <c r="CQ16" i="123"/>
  <c r="CQ17" i="123"/>
  <c r="DC38" i="123" s="1"/>
  <c r="CE41" i="123" s="1"/>
  <c r="CC41" i="123" s="1"/>
  <c r="CG42" i="123" s="1"/>
  <c r="CQ17" i="113"/>
  <c r="DC38" i="113" s="1"/>
  <c r="CE41" i="113" s="1"/>
  <c r="CC41" i="113" s="1"/>
  <c r="CG42" i="113" s="1"/>
  <c r="CQ19" i="113"/>
  <c r="CQ18" i="113"/>
  <c r="CQ16" i="113"/>
  <c r="CQ17" i="117"/>
  <c r="DC38" i="117" s="1"/>
  <c r="CE41" i="117" s="1"/>
  <c r="CC41" i="117" s="1"/>
  <c r="CG42" i="117" s="1"/>
  <c r="CQ18" i="117"/>
  <c r="CQ16" i="117"/>
  <c r="CQ19" i="117"/>
  <c r="DE42" i="127"/>
  <c r="DE40" i="127"/>
  <c r="DE41" i="127"/>
  <c r="DE39" i="127"/>
  <c r="DC35" i="109"/>
  <c r="DC37" i="109"/>
  <c r="CE67" i="109" s="1"/>
  <c r="CC67" i="109" s="1"/>
  <c r="CG68" i="109" s="1"/>
  <c r="DC34" i="109"/>
  <c r="DC33" i="109"/>
  <c r="DC36" i="109"/>
  <c r="CQ16" i="121"/>
  <c r="CQ17" i="121"/>
  <c r="DC38" i="121" s="1"/>
  <c r="CE41" i="121" s="1"/>
  <c r="CC41" i="121" s="1"/>
  <c r="CG42" i="121" s="1"/>
  <c r="CQ19" i="121"/>
  <c r="CQ18" i="121"/>
  <c r="CQ20" i="129"/>
  <c r="BM7" i="145"/>
  <c r="CQ20" i="145"/>
  <c r="DC31" i="119"/>
  <c r="CC32" i="119" s="1"/>
  <c r="CC30" i="119" s="1"/>
  <c r="DC41" i="109"/>
  <c r="DC42" i="109"/>
  <c r="DC40" i="109"/>
  <c r="DC39" i="109"/>
  <c r="DC25" i="109"/>
  <c r="DC24" i="109"/>
  <c r="DC23" i="109"/>
  <c r="DC26" i="109"/>
  <c r="CQ17" i="127"/>
  <c r="DC38" i="127" s="1"/>
  <c r="CE41" i="127" s="1"/>
  <c r="CC41" i="127" s="1"/>
  <c r="CG42" i="127" s="1"/>
  <c r="CQ16" i="127"/>
  <c r="CQ18" i="127"/>
  <c r="CQ19" i="127"/>
  <c r="DE31" i="121"/>
  <c r="CA32" i="121" s="1"/>
  <c r="DE28" i="121"/>
  <c r="CA45" i="121" s="1"/>
  <c r="CB45" i="121" s="1"/>
  <c r="DE30" i="121"/>
  <c r="Q55" i="121" s="1"/>
  <c r="P55" i="121" s="1"/>
  <c r="O60" i="121" s="1"/>
  <c r="DE29" i="121"/>
  <c r="CA71" i="121" s="1"/>
  <c r="CB71" i="121" s="1"/>
  <c r="CQ19" i="111"/>
  <c r="CQ18" i="111"/>
  <c r="CQ16" i="111"/>
  <c r="CQ17" i="111"/>
  <c r="DC38" i="111" s="1"/>
  <c r="CE41" i="111" s="1"/>
  <c r="CC41" i="111" s="1"/>
  <c r="CG42" i="111" s="1"/>
  <c r="N52" i="77"/>
  <c r="N73" i="77" s="1"/>
  <c r="Q73" i="77" s="1"/>
  <c r="Q94" i="77" s="1"/>
  <c r="CQ20" i="107"/>
  <c r="DC26" i="119"/>
  <c r="DC25" i="119"/>
  <c r="DC24" i="119"/>
  <c r="DC23" i="119"/>
  <c r="DC28" i="109"/>
  <c r="DC31" i="109"/>
  <c r="CC32" i="109" s="1"/>
  <c r="CC30" i="109" s="1"/>
  <c r="DC29" i="109"/>
  <c r="CC71" i="109" s="1"/>
  <c r="CC69" i="109" s="1"/>
  <c r="DC30" i="109"/>
  <c r="R58" i="109" s="1"/>
  <c r="DE28" i="125"/>
  <c r="CA45" i="125" s="1"/>
  <c r="CB45" i="125" s="1"/>
  <c r="DE29" i="125"/>
  <c r="CA71" i="125" s="1"/>
  <c r="CB71" i="125" s="1"/>
  <c r="DE31" i="125"/>
  <c r="CA32" i="125" s="1"/>
  <c r="DE30" i="125"/>
  <c r="Q55" i="125" s="1"/>
  <c r="P55" i="125" s="1"/>
  <c r="O60" i="125" s="1"/>
  <c r="N63" i="78"/>
  <c r="M63" i="78" s="1"/>
  <c r="CQ20" i="147"/>
  <c r="N65" i="77"/>
  <c r="CE17" i="138"/>
  <c r="CG17" i="138" s="1"/>
  <c r="CC17" i="138"/>
  <c r="BX16" i="138" s="1"/>
  <c r="Q55" i="134"/>
  <c r="P55" i="134" s="1"/>
  <c r="O60" i="134" s="1"/>
  <c r="N55" i="78"/>
  <c r="M55" i="78" s="1"/>
  <c r="CB70" i="134"/>
  <c r="CG69" i="134" s="1"/>
  <c r="CB30" i="138"/>
  <c r="N56" i="78"/>
  <c r="M56" i="78" s="1"/>
  <c r="CD17" i="138"/>
  <c r="CC12" i="138" s="1"/>
  <c r="N57" i="78"/>
  <c r="M57" i="78" s="1"/>
  <c r="Q53" i="138"/>
  <c r="P53" i="138" s="1"/>
  <c r="CB32" i="138"/>
  <c r="N67" i="77"/>
  <c r="DC29" i="119" l="1"/>
  <c r="CC71" i="119" s="1"/>
  <c r="CC69" i="119" s="1"/>
  <c r="DC42" i="119"/>
  <c r="DC40" i="119"/>
  <c r="DC41" i="119"/>
  <c r="DC33" i="119"/>
  <c r="BZ40" i="119" s="1"/>
  <c r="DC34" i="119"/>
  <c r="DC28" i="119"/>
  <c r="CC45" i="119" s="1"/>
  <c r="CC43" i="119" s="1"/>
  <c r="CS17" i="109"/>
  <c r="DE38" i="109" s="1"/>
  <c r="CA44" i="109" s="1"/>
  <c r="CB44" i="109" s="1"/>
  <c r="CG43" i="109" s="1"/>
  <c r="CS16" i="109"/>
  <c r="DE24" i="109" s="1"/>
  <c r="CS18" i="109"/>
  <c r="DE31" i="109" s="1"/>
  <c r="CA32" i="109" s="1"/>
  <c r="DC37" i="119"/>
  <c r="CE67" i="119" s="1"/>
  <c r="CC67" i="119" s="1"/>
  <c r="CG68" i="119" s="1"/>
  <c r="DC36" i="119"/>
  <c r="DC35" i="119"/>
  <c r="Q88" i="78"/>
  <c r="Q109" i="78" s="1"/>
  <c r="CQ16" i="29"/>
  <c r="CQ19" i="29"/>
  <c r="CQ18" i="29"/>
  <c r="M67" i="78"/>
  <c r="AK41" i="77"/>
  <c r="AL41" i="77" s="1"/>
  <c r="R83" i="77"/>
  <c r="R104" i="77" s="1"/>
  <c r="N104" i="77" s="1"/>
  <c r="CQ20" i="120"/>
  <c r="CQ17" i="120" s="1"/>
  <c r="M62" i="77"/>
  <c r="CS17" i="119"/>
  <c r="DE38" i="119" s="1"/>
  <c r="CA44" i="119" s="1"/>
  <c r="CB44" i="119" s="1"/>
  <c r="CG43" i="119" s="1"/>
  <c r="CS16" i="119"/>
  <c r="DE23" i="119" s="1"/>
  <c r="AK53" i="78"/>
  <c r="AL53" i="78" s="1"/>
  <c r="CS18" i="119"/>
  <c r="DE31" i="119" s="1"/>
  <c r="CA32" i="119" s="1"/>
  <c r="AK43" i="77"/>
  <c r="AL43" i="77" s="1"/>
  <c r="CQ16" i="30"/>
  <c r="AK41" i="78"/>
  <c r="AL41" i="78" s="1"/>
  <c r="CQ17" i="30"/>
  <c r="CQ19" i="30"/>
  <c r="N72" i="78"/>
  <c r="M51" i="78"/>
  <c r="AL53" i="77"/>
  <c r="AJ75" i="77"/>
  <c r="AK54" i="78"/>
  <c r="R95" i="77"/>
  <c r="AK96" i="77" s="1"/>
  <c r="AK75" i="77"/>
  <c r="CC41" i="20"/>
  <c r="CG42" i="20" s="1"/>
  <c r="DE33" i="125"/>
  <c r="DE38" i="125"/>
  <c r="CA44" i="125" s="1"/>
  <c r="CB44" i="125" s="1"/>
  <c r="CG43" i="125" s="1"/>
  <c r="DE36" i="121"/>
  <c r="DE38" i="121"/>
  <c r="CA44" i="121" s="1"/>
  <c r="CB44" i="121" s="1"/>
  <c r="CG43" i="121" s="1"/>
  <c r="DE37" i="127"/>
  <c r="CA70" i="127" s="1"/>
  <c r="CB70" i="127" s="1"/>
  <c r="CG69" i="127" s="1"/>
  <c r="DE38" i="127"/>
  <c r="CA44" i="127" s="1"/>
  <c r="CB44" i="127" s="1"/>
  <c r="CG43" i="127" s="1"/>
  <c r="Q53" i="107"/>
  <c r="AD54" i="107" s="1"/>
  <c r="R56" i="109"/>
  <c r="P60" i="109" s="1"/>
  <c r="BN70" i="107"/>
  <c r="BO70" i="107" s="1"/>
  <c r="R56" i="119"/>
  <c r="P60" i="119" s="1"/>
  <c r="N88" i="77"/>
  <c r="Q88" i="77" s="1"/>
  <c r="M67" i="77"/>
  <c r="N86" i="77"/>
  <c r="R86" i="77" s="1"/>
  <c r="R107" i="77" s="1"/>
  <c r="M65" i="77"/>
  <c r="M52" i="77"/>
  <c r="N84" i="78"/>
  <c r="Q84" i="78" s="1"/>
  <c r="N78" i="78"/>
  <c r="R78" i="78" s="1"/>
  <c r="R99" i="78" s="1"/>
  <c r="N77" i="78"/>
  <c r="R77" i="78" s="1"/>
  <c r="R98" i="78" s="1"/>
  <c r="N86" i="78"/>
  <c r="R86" i="78" s="1"/>
  <c r="R107" i="78" s="1"/>
  <c r="N76" i="78"/>
  <c r="R76" i="78" s="1"/>
  <c r="R97" i="78" s="1"/>
  <c r="N108" i="78"/>
  <c r="CS18" i="20"/>
  <c r="M47" i="77"/>
  <c r="CQ20" i="154"/>
  <c r="CQ19" i="154" s="1"/>
  <c r="N108" i="77"/>
  <c r="CQ20" i="156"/>
  <c r="N109" i="78"/>
  <c r="R84" i="78"/>
  <c r="R105" i="78" s="1"/>
  <c r="CS17" i="20"/>
  <c r="DE42" i="123"/>
  <c r="CS18" i="123"/>
  <c r="DE31" i="123" s="1"/>
  <c r="CA32" i="123" s="1"/>
  <c r="CB32" i="123" s="1"/>
  <c r="CS16" i="123"/>
  <c r="DE26" i="123" s="1"/>
  <c r="CQ17" i="128"/>
  <c r="CS17" i="123"/>
  <c r="DE40" i="123"/>
  <c r="CC18" i="123" s="1"/>
  <c r="CC17" i="123" s="1"/>
  <c r="CQ18" i="128"/>
  <c r="CD71" i="128" s="1"/>
  <c r="CD45" i="128" s="1"/>
  <c r="CD43" i="128" s="1"/>
  <c r="CS16" i="20"/>
  <c r="CQ16" i="128"/>
  <c r="CA40" i="128" s="1"/>
  <c r="CA42" i="128" s="1"/>
  <c r="DE41" i="123"/>
  <c r="CQ20" i="122"/>
  <c r="CQ16" i="122" s="1"/>
  <c r="CA40" i="122" s="1"/>
  <c r="BZ41" i="122" s="1"/>
  <c r="N96" i="77"/>
  <c r="CQ18" i="112"/>
  <c r="CD71" i="112" s="1"/>
  <c r="CD45" i="112" s="1"/>
  <c r="CD43" i="112" s="1"/>
  <c r="CQ19" i="112"/>
  <c r="Q106" i="77"/>
  <c r="N106" i="77" s="1"/>
  <c r="CQ20" i="124"/>
  <c r="CQ16" i="112"/>
  <c r="CA40" i="112" s="1"/>
  <c r="BZ41" i="112" s="1"/>
  <c r="CQ16" i="114"/>
  <c r="CA40" i="114" s="1"/>
  <c r="CA42" i="114" s="1"/>
  <c r="CQ18" i="114"/>
  <c r="CD71" i="114" s="1"/>
  <c r="CD45" i="114" s="1"/>
  <c r="CD43" i="114" s="1"/>
  <c r="CQ19" i="114"/>
  <c r="R73" i="77"/>
  <c r="R94" i="77" s="1"/>
  <c r="N94" i="77" s="1"/>
  <c r="N97" i="77"/>
  <c r="CQ20" i="108"/>
  <c r="CQ18" i="108" s="1"/>
  <c r="CD71" i="108" s="1"/>
  <c r="CC70" i="108" s="1"/>
  <c r="BQ67" i="108" s="1"/>
  <c r="CS17" i="139"/>
  <c r="CS16" i="139"/>
  <c r="DE24" i="139" s="1"/>
  <c r="CS18" i="139"/>
  <c r="DE28" i="139" s="1"/>
  <c r="CA45" i="139" s="1"/>
  <c r="CB45" i="139" s="1"/>
  <c r="N52" i="78"/>
  <c r="N73" i="78" s="1"/>
  <c r="DE25" i="137"/>
  <c r="DE40" i="113"/>
  <c r="CS19" i="137"/>
  <c r="DE41" i="137" s="1"/>
  <c r="DE39" i="113"/>
  <c r="DE41" i="113"/>
  <c r="DE41" i="111"/>
  <c r="DE39" i="111"/>
  <c r="CS16" i="113"/>
  <c r="DE26" i="113" s="1"/>
  <c r="DE23" i="137"/>
  <c r="N54" i="78"/>
  <c r="N75" i="78" s="1"/>
  <c r="CS17" i="137"/>
  <c r="DE40" i="111"/>
  <c r="DE24" i="137"/>
  <c r="CS18" i="137"/>
  <c r="DE30" i="137" s="1"/>
  <c r="Q55" i="137" s="1"/>
  <c r="P55" i="137" s="1"/>
  <c r="O60" i="137" s="1"/>
  <c r="CS16" i="111"/>
  <c r="DE25" i="111" s="1"/>
  <c r="CS17" i="111"/>
  <c r="CS19" i="133"/>
  <c r="CS18" i="133"/>
  <c r="CS17" i="133"/>
  <c r="DE38" i="133" s="1"/>
  <c r="CA44" i="133" s="1"/>
  <c r="CB44" i="133" s="1"/>
  <c r="CG43" i="133" s="1"/>
  <c r="CS16" i="133"/>
  <c r="Q106" i="78"/>
  <c r="N106" i="78" s="1"/>
  <c r="CQ20" i="150"/>
  <c r="CS18" i="113"/>
  <c r="DE29" i="113" s="1"/>
  <c r="CA71" i="113" s="1"/>
  <c r="CB71" i="113" s="1"/>
  <c r="CS20" i="30"/>
  <c r="CS17" i="113"/>
  <c r="BN7" i="145"/>
  <c r="CS20" i="145"/>
  <c r="N62" i="78"/>
  <c r="N83" i="78" s="1"/>
  <c r="CS20" i="29"/>
  <c r="N41" i="78"/>
  <c r="M47" i="78"/>
  <c r="CS18" i="111"/>
  <c r="DE30" i="111" s="1"/>
  <c r="Q55" i="111" s="1"/>
  <c r="P55" i="111" s="1"/>
  <c r="O60" i="111" s="1"/>
  <c r="N57" i="77"/>
  <c r="N78" i="77" s="1"/>
  <c r="CS20" i="26"/>
  <c r="CS20" i="117"/>
  <c r="CQ16" i="115"/>
  <c r="CQ17" i="115"/>
  <c r="DC38" i="115" s="1"/>
  <c r="CE41" i="115" s="1"/>
  <c r="CC41" i="115" s="1"/>
  <c r="CG42" i="115" s="1"/>
  <c r="CQ19" i="115"/>
  <c r="CQ18" i="115"/>
  <c r="CQ17" i="26"/>
  <c r="CQ18" i="26"/>
  <c r="CQ16" i="26"/>
  <c r="CQ19" i="26"/>
  <c r="Q98" i="77"/>
  <c r="N98" i="77" s="1"/>
  <c r="CQ20" i="116"/>
  <c r="CA41" i="107"/>
  <c r="CA67" i="107" s="1"/>
  <c r="CA68" i="107" s="1"/>
  <c r="CB73" i="107" s="1"/>
  <c r="DE33" i="121"/>
  <c r="DE40" i="121"/>
  <c r="CC18" i="121" s="1"/>
  <c r="CC17" i="121" s="1"/>
  <c r="BX16" i="121" s="1"/>
  <c r="DE40" i="125"/>
  <c r="DE41" i="125"/>
  <c r="DE26" i="121"/>
  <c r="CA30" i="107"/>
  <c r="CB30" i="107" s="1"/>
  <c r="BX30" i="107" s="1"/>
  <c r="DE35" i="125"/>
  <c r="DE34" i="125"/>
  <c r="CA43" i="107"/>
  <c r="DE36" i="127"/>
  <c r="DE34" i="127"/>
  <c r="CA69" i="127" s="1"/>
  <c r="DE42" i="121"/>
  <c r="CE18" i="107"/>
  <c r="CE17" i="107" s="1"/>
  <c r="CG17" i="107" s="1"/>
  <c r="DE36" i="125"/>
  <c r="CA30" i="125" s="1"/>
  <c r="CB30" i="125" s="1"/>
  <c r="DE41" i="121"/>
  <c r="DE23" i="121"/>
  <c r="DE24" i="125"/>
  <c r="DE37" i="125"/>
  <c r="CA70" i="125" s="1"/>
  <c r="CB70" i="125" s="1"/>
  <c r="CG69" i="125" s="1"/>
  <c r="DE25" i="127"/>
  <c r="DE37" i="121"/>
  <c r="CA70" i="121" s="1"/>
  <c r="CB70" i="121" s="1"/>
  <c r="CG69" i="121" s="1"/>
  <c r="DE39" i="125"/>
  <c r="DE25" i="125"/>
  <c r="DE34" i="121"/>
  <c r="CD18" i="107"/>
  <c r="CD17" i="107" s="1"/>
  <c r="CC12" i="107" s="1"/>
  <c r="DE23" i="125"/>
  <c r="DE35" i="121"/>
  <c r="DE24" i="121"/>
  <c r="DE43" i="107"/>
  <c r="Q95" i="77"/>
  <c r="CQ20" i="110"/>
  <c r="DE29" i="127"/>
  <c r="CA71" i="127" s="1"/>
  <c r="CB71" i="127" s="1"/>
  <c r="DE28" i="127"/>
  <c r="CA45" i="127" s="1"/>
  <c r="CB45" i="127" s="1"/>
  <c r="DE30" i="127"/>
  <c r="Q55" i="127" s="1"/>
  <c r="DE26" i="127"/>
  <c r="DE35" i="127"/>
  <c r="DE33" i="127"/>
  <c r="DE23" i="127"/>
  <c r="CD18" i="127" s="1"/>
  <c r="CD17" i="127" s="1"/>
  <c r="CC12" i="127" s="1"/>
  <c r="CS19" i="155"/>
  <c r="CS18" i="155"/>
  <c r="CS16" i="155"/>
  <c r="CS17" i="155"/>
  <c r="DE38" i="155" s="1"/>
  <c r="CA44" i="155" s="1"/>
  <c r="CB44" i="155" s="1"/>
  <c r="CG43" i="155" s="1"/>
  <c r="CS17" i="129"/>
  <c r="CS16" i="129"/>
  <c r="DE24" i="129" s="1"/>
  <c r="CS18" i="129"/>
  <c r="DE31" i="129" s="1"/>
  <c r="CA32" i="129" s="1"/>
  <c r="CC45" i="109"/>
  <c r="CC43" i="109" s="1"/>
  <c r="CD71" i="109"/>
  <c r="CD69" i="109" s="1"/>
  <c r="CC73" i="109" s="1"/>
  <c r="CC18" i="127"/>
  <c r="CC17" i="127" s="1"/>
  <c r="BX16" i="127" s="1"/>
  <c r="CE16" i="109"/>
  <c r="CC16" i="109" s="1"/>
  <c r="CG16" i="109" s="1"/>
  <c r="CA14" i="109"/>
  <c r="CA16" i="109" s="1"/>
  <c r="CB12" i="109" s="1"/>
  <c r="BZ27" i="109"/>
  <c r="BZ29" i="109" s="1"/>
  <c r="BZ19" i="109"/>
  <c r="DC29" i="121"/>
  <c r="CC71" i="121" s="1"/>
  <c r="CC69" i="121" s="1"/>
  <c r="DC28" i="121"/>
  <c r="DC31" i="121"/>
  <c r="CC32" i="121" s="1"/>
  <c r="CC30" i="121" s="1"/>
  <c r="DC30" i="121"/>
  <c r="R58" i="121" s="1"/>
  <c r="R56" i="121" s="1"/>
  <c r="DC30" i="113"/>
  <c r="R58" i="113" s="1"/>
  <c r="R56" i="113" s="1"/>
  <c r="DC29" i="113"/>
  <c r="CC71" i="113" s="1"/>
  <c r="CC69" i="113" s="1"/>
  <c r="DC28" i="113"/>
  <c r="DC31" i="113"/>
  <c r="CC32" i="113" s="1"/>
  <c r="CC30" i="113" s="1"/>
  <c r="DE42" i="115"/>
  <c r="DE40" i="115"/>
  <c r="DE39" i="115"/>
  <c r="DE41" i="115"/>
  <c r="DC40" i="111"/>
  <c r="DC42" i="111"/>
  <c r="DC39" i="111"/>
  <c r="DC41" i="111"/>
  <c r="BZ40" i="109"/>
  <c r="DC43" i="109"/>
  <c r="DC41" i="121"/>
  <c r="DC39" i="121"/>
  <c r="DC42" i="121"/>
  <c r="DC40" i="121"/>
  <c r="DE42" i="129"/>
  <c r="DE40" i="129"/>
  <c r="DE39" i="129"/>
  <c r="DE41" i="129"/>
  <c r="DC42" i="113"/>
  <c r="DC41" i="113"/>
  <c r="DC40" i="113"/>
  <c r="DC39" i="113"/>
  <c r="DE24" i="115"/>
  <c r="DE23" i="115"/>
  <c r="DE25" i="115"/>
  <c r="DE26" i="115"/>
  <c r="DE33" i="115"/>
  <c r="DE36" i="115"/>
  <c r="DE35" i="115"/>
  <c r="DE34" i="115"/>
  <c r="DE37" i="115"/>
  <c r="CA70" i="115" s="1"/>
  <c r="CB70" i="115" s="1"/>
  <c r="CG69" i="115" s="1"/>
  <c r="DC42" i="127"/>
  <c r="DC40" i="127"/>
  <c r="DC41" i="127"/>
  <c r="DC39" i="127"/>
  <c r="DC35" i="121"/>
  <c r="DC34" i="121"/>
  <c r="DC37" i="121"/>
  <c r="CE67" i="121" s="1"/>
  <c r="CC67" i="121" s="1"/>
  <c r="DC36" i="121"/>
  <c r="DC33" i="121"/>
  <c r="DC37" i="113"/>
  <c r="CE67" i="113" s="1"/>
  <c r="CC67" i="113" s="1"/>
  <c r="CG68" i="113" s="1"/>
  <c r="DC33" i="113"/>
  <c r="DC36" i="113"/>
  <c r="DC34" i="113"/>
  <c r="DC35" i="113"/>
  <c r="CB32" i="125"/>
  <c r="CA41" i="125"/>
  <c r="CA67" i="125" s="1"/>
  <c r="CA68" i="125" s="1"/>
  <c r="CB73" i="125" s="1"/>
  <c r="DC28" i="127"/>
  <c r="DC29" i="127"/>
  <c r="CC71" i="127" s="1"/>
  <c r="CC69" i="127" s="1"/>
  <c r="DC30" i="127"/>
  <c r="R58" i="127" s="1"/>
  <c r="DC31" i="127"/>
  <c r="CC32" i="127" s="1"/>
  <c r="CC30" i="127" s="1"/>
  <c r="O53" i="109"/>
  <c r="O55" i="109" s="1"/>
  <c r="O51" i="109" s="1"/>
  <c r="DC26" i="121"/>
  <c r="DC25" i="121"/>
  <c r="DC24" i="121"/>
  <c r="DC23" i="121"/>
  <c r="DC40" i="117"/>
  <c r="DC39" i="117"/>
  <c r="DC42" i="117"/>
  <c r="DC41" i="117"/>
  <c r="DC35" i="123"/>
  <c r="DC37" i="123"/>
  <c r="CE67" i="123" s="1"/>
  <c r="CC67" i="123" s="1"/>
  <c r="DC36" i="123"/>
  <c r="DC33" i="123"/>
  <c r="DC34" i="123"/>
  <c r="DC24" i="127"/>
  <c r="DC23" i="127"/>
  <c r="DC25" i="127"/>
  <c r="DC26" i="127"/>
  <c r="DC24" i="117"/>
  <c r="DC25" i="117"/>
  <c r="DC26" i="117"/>
  <c r="DC23" i="117"/>
  <c r="DC23" i="123"/>
  <c r="DC24" i="123"/>
  <c r="DC25" i="123"/>
  <c r="DC26" i="123"/>
  <c r="DC30" i="111"/>
  <c r="R58" i="111" s="1"/>
  <c r="R56" i="111" s="1"/>
  <c r="DC29" i="111"/>
  <c r="CC71" i="111" s="1"/>
  <c r="CC69" i="111" s="1"/>
  <c r="DC28" i="111"/>
  <c r="DC31" i="111"/>
  <c r="CC32" i="111" s="1"/>
  <c r="CC30" i="111" s="1"/>
  <c r="DC41" i="123"/>
  <c r="DC39" i="123"/>
  <c r="DC40" i="123"/>
  <c r="DC42" i="123"/>
  <c r="DE40" i="119"/>
  <c r="DE41" i="119"/>
  <c r="DE42" i="119"/>
  <c r="DE39" i="119"/>
  <c r="CA14" i="119"/>
  <c r="CA16" i="119" s="1"/>
  <c r="CD44" i="107"/>
  <c r="CB69" i="107"/>
  <c r="DC33" i="117"/>
  <c r="DC37" i="117"/>
  <c r="CE67" i="117" s="1"/>
  <c r="CC67" i="117" s="1"/>
  <c r="CG68" i="117" s="1"/>
  <c r="DC34" i="117"/>
  <c r="DC35" i="117"/>
  <c r="DC36" i="117"/>
  <c r="DC30" i="123"/>
  <c r="R58" i="123" s="1"/>
  <c r="DC29" i="123"/>
  <c r="CC71" i="123" s="1"/>
  <c r="CC69" i="123" s="1"/>
  <c r="DC28" i="123"/>
  <c r="DC31" i="123"/>
  <c r="CC32" i="123" s="1"/>
  <c r="CC30" i="123" s="1"/>
  <c r="DC33" i="127"/>
  <c r="DC37" i="127"/>
  <c r="CE67" i="127" s="1"/>
  <c r="CC67" i="127" s="1"/>
  <c r="CG68" i="127" s="1"/>
  <c r="DC36" i="127"/>
  <c r="DC35" i="127"/>
  <c r="DC34" i="127"/>
  <c r="CB32" i="127"/>
  <c r="CA41" i="127"/>
  <c r="DC40" i="125"/>
  <c r="DC41" i="125"/>
  <c r="DC39" i="125"/>
  <c r="DC42" i="125"/>
  <c r="DE28" i="115"/>
  <c r="CA45" i="115" s="1"/>
  <c r="CB45" i="115" s="1"/>
  <c r="DE30" i="115"/>
  <c r="Q55" i="115" s="1"/>
  <c r="P55" i="115" s="1"/>
  <c r="O60" i="115" s="1"/>
  <c r="DE29" i="115"/>
  <c r="CA71" i="115" s="1"/>
  <c r="CB71" i="115" s="1"/>
  <c r="DE31" i="115"/>
  <c r="CA32" i="115" s="1"/>
  <c r="CA41" i="121"/>
  <c r="CA67" i="121" s="1"/>
  <c r="CA68" i="121" s="1"/>
  <c r="CB73" i="121" s="1"/>
  <c r="CB32" i="121"/>
  <c r="CQ17" i="129"/>
  <c r="DC38" i="129" s="1"/>
  <c r="CE41" i="129" s="1"/>
  <c r="CC41" i="129" s="1"/>
  <c r="CQ18" i="129"/>
  <c r="CQ16" i="129"/>
  <c r="CQ19" i="129"/>
  <c r="DC33" i="125"/>
  <c r="DC35" i="125"/>
  <c r="DC36" i="125"/>
  <c r="DC34" i="125"/>
  <c r="DC37" i="125"/>
  <c r="CE67" i="125" s="1"/>
  <c r="CC67" i="125" s="1"/>
  <c r="CG68" i="125" s="1"/>
  <c r="DC29" i="117"/>
  <c r="CC71" i="117" s="1"/>
  <c r="CC69" i="117" s="1"/>
  <c r="DC31" i="117"/>
  <c r="CC32" i="117" s="1"/>
  <c r="CC30" i="117" s="1"/>
  <c r="DC30" i="117"/>
  <c r="R58" i="117" s="1"/>
  <c r="DC28" i="117"/>
  <c r="DE39" i="109"/>
  <c r="DE42" i="109"/>
  <c r="DE41" i="109"/>
  <c r="DE40" i="109"/>
  <c r="DC37" i="111"/>
  <c r="CE67" i="111" s="1"/>
  <c r="CC67" i="111" s="1"/>
  <c r="CG68" i="111" s="1"/>
  <c r="DC33" i="111"/>
  <c r="DC35" i="111"/>
  <c r="DC34" i="111"/>
  <c r="DC36" i="111"/>
  <c r="DC24" i="125"/>
  <c r="DC26" i="125"/>
  <c r="DC25" i="125"/>
  <c r="DC23" i="125"/>
  <c r="CQ17" i="107"/>
  <c r="DC38" i="107" s="1"/>
  <c r="CE41" i="107" s="1"/>
  <c r="CC41" i="107" s="1"/>
  <c r="CG42" i="107" s="1"/>
  <c r="CQ19" i="107"/>
  <c r="CQ18" i="107"/>
  <c r="CQ16" i="107"/>
  <c r="DC24" i="111"/>
  <c r="DC23" i="111"/>
  <c r="DC26" i="111"/>
  <c r="DC25" i="111"/>
  <c r="BZ66" i="109"/>
  <c r="DC24" i="113"/>
  <c r="DC23" i="113"/>
  <c r="DC26" i="113"/>
  <c r="DC25" i="113"/>
  <c r="DC31" i="125"/>
  <c r="CC32" i="125" s="1"/>
  <c r="CC30" i="125" s="1"/>
  <c r="DC28" i="125"/>
  <c r="DC29" i="125"/>
  <c r="CC71" i="125" s="1"/>
  <c r="CC69" i="125" s="1"/>
  <c r="DC30" i="125"/>
  <c r="R58" i="125" s="1"/>
  <c r="R56" i="125" s="1"/>
  <c r="CC17" i="134"/>
  <c r="BX16" i="134" s="1"/>
  <c r="CE17" i="134"/>
  <c r="CG17" i="134" s="1"/>
  <c r="DE41" i="139"/>
  <c r="DE42" i="139"/>
  <c r="DE40" i="139"/>
  <c r="DE39" i="139"/>
  <c r="DE40" i="141"/>
  <c r="DE39" i="141"/>
  <c r="DE42" i="141"/>
  <c r="DE41" i="141"/>
  <c r="CQ17" i="141"/>
  <c r="DC38" i="141" s="1"/>
  <c r="CE41" i="141" s="1"/>
  <c r="CC41" i="141" s="1"/>
  <c r="CG42" i="141" s="1"/>
  <c r="CQ19" i="141"/>
  <c r="CQ16" i="141"/>
  <c r="CQ18" i="141"/>
  <c r="DE34" i="141"/>
  <c r="DE37" i="141"/>
  <c r="CA70" i="141" s="1"/>
  <c r="CB70" i="141" s="1"/>
  <c r="CG69" i="141" s="1"/>
  <c r="DE33" i="141"/>
  <c r="DE36" i="141"/>
  <c r="DE35" i="141"/>
  <c r="CB70" i="144"/>
  <c r="CG69" i="144" s="1"/>
  <c r="CC67" i="144"/>
  <c r="CC43" i="140"/>
  <c r="CC30" i="140"/>
  <c r="R58" i="140"/>
  <c r="R56" i="140" s="1"/>
  <c r="CC43" i="142"/>
  <c r="CC30" i="142"/>
  <c r="R58" i="142"/>
  <c r="R56" i="142" s="1"/>
  <c r="DE23" i="143"/>
  <c r="DE26" i="143"/>
  <c r="DE25" i="143"/>
  <c r="DE24" i="143"/>
  <c r="CQ17" i="143"/>
  <c r="DC38" i="143" s="1"/>
  <c r="CE41" i="143" s="1"/>
  <c r="CC41" i="143" s="1"/>
  <c r="CG42" i="143" s="1"/>
  <c r="CQ19" i="143"/>
  <c r="CQ16" i="143"/>
  <c r="CQ18" i="143"/>
  <c r="DE29" i="143"/>
  <c r="CA71" i="143" s="1"/>
  <c r="CB71" i="143" s="1"/>
  <c r="DE28" i="143"/>
  <c r="CA45" i="143" s="1"/>
  <c r="DE31" i="143"/>
  <c r="CA32" i="143" s="1"/>
  <c r="DE30" i="143"/>
  <c r="Q55" i="143" s="1"/>
  <c r="P55" i="143" s="1"/>
  <c r="O60" i="143" s="1"/>
  <c r="CD17" i="134"/>
  <c r="CC12" i="134" s="1"/>
  <c r="Q55" i="142"/>
  <c r="P55" i="142" s="1"/>
  <c r="O60" i="142" s="1"/>
  <c r="CQ18" i="139"/>
  <c r="CQ16" i="139"/>
  <c r="CQ17" i="139"/>
  <c r="DC38" i="139" s="1"/>
  <c r="CE41" i="139" s="1"/>
  <c r="CC41" i="139" s="1"/>
  <c r="CG42" i="139" s="1"/>
  <c r="CQ19" i="139"/>
  <c r="DE26" i="141"/>
  <c r="DE25" i="141"/>
  <c r="DE23" i="141"/>
  <c r="DE24" i="141"/>
  <c r="BX30" i="138"/>
  <c r="CQ16" i="133"/>
  <c r="CQ19" i="133"/>
  <c r="CQ18" i="133"/>
  <c r="CQ17" i="133"/>
  <c r="DC38" i="133" s="1"/>
  <c r="CE41" i="133" s="1"/>
  <c r="CC41" i="133" s="1"/>
  <c r="CG42" i="133" s="1"/>
  <c r="R58" i="138"/>
  <c r="R56" i="138" s="1"/>
  <c r="CC43" i="138"/>
  <c r="CC30" i="138"/>
  <c r="CC67" i="142"/>
  <c r="CG68" i="142" s="1"/>
  <c r="DE36" i="143"/>
  <c r="DE35" i="143"/>
  <c r="DE37" i="143"/>
  <c r="CA70" i="143" s="1"/>
  <c r="CB70" i="143" s="1"/>
  <c r="CG69" i="143" s="1"/>
  <c r="DE34" i="143"/>
  <c r="DE33" i="143"/>
  <c r="CB70" i="142"/>
  <c r="CG69" i="142" s="1"/>
  <c r="CC67" i="140"/>
  <c r="CQ19" i="137"/>
  <c r="CQ18" i="137"/>
  <c r="CQ16" i="137"/>
  <c r="CQ17" i="137"/>
  <c r="DC38" i="137" s="1"/>
  <c r="CE41" i="137" s="1"/>
  <c r="CC41" i="137" s="1"/>
  <c r="CG42" i="137" s="1"/>
  <c r="CC21" i="138"/>
  <c r="CB32" i="134"/>
  <c r="Q55" i="140"/>
  <c r="P55" i="140" s="1"/>
  <c r="O60" i="140" s="1"/>
  <c r="CB30" i="134"/>
  <c r="CC43" i="144"/>
  <c r="R58" i="144"/>
  <c r="R56" i="144" s="1"/>
  <c r="CC30" i="144"/>
  <c r="CB69" i="138"/>
  <c r="CS20" i="131"/>
  <c r="Q53" i="134"/>
  <c r="P53" i="134" s="1"/>
  <c r="DE39" i="143"/>
  <c r="DE41" i="143"/>
  <c r="DE42" i="143"/>
  <c r="DE40" i="143"/>
  <c r="CC30" i="134"/>
  <c r="R58" i="134"/>
  <c r="R56" i="134" s="1"/>
  <c r="CC43" i="134"/>
  <c r="CQ20" i="135"/>
  <c r="CC67" i="134"/>
  <c r="CG68" i="134" s="1"/>
  <c r="CC67" i="138"/>
  <c r="CG68" i="138" s="1"/>
  <c r="CB70" i="140"/>
  <c r="CG69" i="140" s="1"/>
  <c r="DE30" i="141"/>
  <c r="Q55" i="141" s="1"/>
  <c r="P55" i="141" s="1"/>
  <c r="O60" i="141" s="1"/>
  <c r="DE29" i="141"/>
  <c r="CA71" i="141" s="1"/>
  <c r="CB71" i="141" s="1"/>
  <c r="DE31" i="141"/>
  <c r="CA32" i="141" s="1"/>
  <c r="DE28" i="141"/>
  <c r="CA45" i="141" s="1"/>
  <c r="CB45" i="141" s="1"/>
  <c r="T55" i="138"/>
  <c r="P51" i="138"/>
  <c r="CQ20" i="131"/>
  <c r="CS20" i="135"/>
  <c r="Q55" i="144"/>
  <c r="P55" i="144" s="1"/>
  <c r="O60" i="144" s="1"/>
  <c r="R72" i="77"/>
  <c r="Q72" i="77"/>
  <c r="CE16" i="119" l="1"/>
  <c r="CC16" i="119" s="1"/>
  <c r="CG16" i="119" s="1"/>
  <c r="DE36" i="109"/>
  <c r="DE34" i="109"/>
  <c r="CA69" i="109" s="1"/>
  <c r="BZ19" i="119"/>
  <c r="CB19" i="119" s="1"/>
  <c r="BZ66" i="119"/>
  <c r="BZ68" i="119" s="1"/>
  <c r="BX68" i="119" s="1"/>
  <c r="CD71" i="119"/>
  <c r="CD69" i="119" s="1"/>
  <c r="CC73" i="119" s="1"/>
  <c r="O53" i="119"/>
  <c r="O55" i="119" s="1"/>
  <c r="T56" i="119" s="1"/>
  <c r="DE30" i="109"/>
  <c r="Q55" i="109" s="1"/>
  <c r="P55" i="109" s="1"/>
  <c r="O60" i="109" s="1"/>
  <c r="DE29" i="109"/>
  <c r="CA71" i="109" s="1"/>
  <c r="CB71" i="109" s="1"/>
  <c r="DE28" i="109"/>
  <c r="CA45" i="109" s="1"/>
  <c r="CB45" i="109" s="1"/>
  <c r="DE25" i="109"/>
  <c r="DE23" i="109"/>
  <c r="CD18" i="109" s="1"/>
  <c r="CD17" i="109" s="1"/>
  <c r="CC12" i="109" s="1"/>
  <c r="DE26" i="109"/>
  <c r="DC43" i="119"/>
  <c r="BZ27" i="119"/>
  <c r="BZ29" i="119" s="1"/>
  <c r="BX29" i="119" s="1"/>
  <c r="DE35" i="109"/>
  <c r="DE33" i="109"/>
  <c r="DE37" i="109"/>
  <c r="CA70" i="109" s="1"/>
  <c r="CB70" i="109" s="1"/>
  <c r="CG69" i="109" s="1"/>
  <c r="Q78" i="78"/>
  <c r="CQ19" i="120"/>
  <c r="CQ16" i="120"/>
  <c r="CA40" i="120" s="1"/>
  <c r="BZ41" i="120" s="1"/>
  <c r="CA71" i="120" s="1"/>
  <c r="CB71" i="120" s="1"/>
  <c r="BX69" i="120" s="1"/>
  <c r="CQ18" i="120"/>
  <c r="CD71" i="120" s="1"/>
  <c r="CD45" i="120" s="1"/>
  <c r="CD43" i="120" s="1"/>
  <c r="CC47" i="120" s="1"/>
  <c r="AK42" i="78"/>
  <c r="AL42" i="78" s="1"/>
  <c r="DE29" i="119"/>
  <c r="CA71" i="119" s="1"/>
  <c r="CB71" i="119" s="1"/>
  <c r="DE28" i="119"/>
  <c r="CA45" i="119" s="1"/>
  <c r="CB45" i="119" s="1"/>
  <c r="DE36" i="119"/>
  <c r="DE25" i="119"/>
  <c r="DE30" i="119"/>
  <c r="Q55" i="119" s="1"/>
  <c r="P55" i="119" s="1"/>
  <c r="O60" i="119" s="1"/>
  <c r="DE26" i="119"/>
  <c r="DE24" i="119"/>
  <c r="CD18" i="119" s="1"/>
  <c r="CD17" i="119" s="1"/>
  <c r="DE35" i="119"/>
  <c r="DE37" i="119"/>
  <c r="CA70" i="119" s="1"/>
  <c r="CB70" i="119" s="1"/>
  <c r="CG69" i="119" s="1"/>
  <c r="DE33" i="119"/>
  <c r="DE34" i="119"/>
  <c r="Q86" i="77"/>
  <c r="AJ73" i="77" s="1"/>
  <c r="AL75" i="77"/>
  <c r="Q77" i="78"/>
  <c r="CQ20" i="142" s="1"/>
  <c r="AL54" i="78"/>
  <c r="AK43" i="78"/>
  <c r="AL43" i="78" s="1"/>
  <c r="AK73" i="77"/>
  <c r="N95" i="77"/>
  <c r="AJ96" i="77"/>
  <c r="AL96" i="77" s="1"/>
  <c r="AK94" i="77"/>
  <c r="R72" i="78"/>
  <c r="Q72" i="78"/>
  <c r="R88" i="77"/>
  <c r="R109" i="77" s="1"/>
  <c r="CE18" i="125"/>
  <c r="CE17" i="125" s="1"/>
  <c r="CG17" i="125" s="1"/>
  <c r="P53" i="107"/>
  <c r="P51" i="107" s="1"/>
  <c r="CG42" i="129"/>
  <c r="DE34" i="113"/>
  <c r="DE38" i="113"/>
  <c r="CA44" i="113" s="1"/>
  <c r="CB44" i="113" s="1"/>
  <c r="CG43" i="113" s="1"/>
  <c r="DE37" i="137"/>
  <c r="CA70" i="137" s="1"/>
  <c r="CB70" i="137" s="1"/>
  <c r="CG69" i="137" s="1"/>
  <c r="DE38" i="137"/>
  <c r="CA44" i="137" s="1"/>
  <c r="CB44" i="137" s="1"/>
  <c r="CG43" i="137" s="1"/>
  <c r="DE35" i="139"/>
  <c r="DE38" i="139"/>
  <c r="CA44" i="139" s="1"/>
  <c r="CB44" i="139" s="1"/>
  <c r="CG43" i="139" s="1"/>
  <c r="DE37" i="111"/>
  <c r="CA70" i="111" s="1"/>
  <c r="CB70" i="111" s="1"/>
  <c r="CG69" i="111" s="1"/>
  <c r="DE38" i="111"/>
  <c r="CA44" i="111" s="1"/>
  <c r="CB44" i="111" s="1"/>
  <c r="CG43" i="111" s="1"/>
  <c r="DE36" i="129"/>
  <c r="DE38" i="129"/>
  <c r="CA44" i="129" s="1"/>
  <c r="CB44" i="129" s="1"/>
  <c r="DE36" i="123"/>
  <c r="CA30" i="123" s="1"/>
  <c r="CB30" i="123" s="1"/>
  <c r="BX30" i="123" s="1"/>
  <c r="DE38" i="123"/>
  <c r="CA44" i="123" s="1"/>
  <c r="CB44" i="123" s="1"/>
  <c r="CG43" i="123" s="1"/>
  <c r="BP67" i="108"/>
  <c r="BK68" i="108" s="1"/>
  <c r="AQ66" i="108"/>
  <c r="BZ42" i="109"/>
  <c r="BX42" i="109" s="1"/>
  <c r="BR41" i="109"/>
  <c r="BZ68" i="109"/>
  <c r="BX68" i="109" s="1"/>
  <c r="BR67" i="109"/>
  <c r="AO67" i="107"/>
  <c r="AO68" i="107" s="1"/>
  <c r="AT69" i="107" s="1"/>
  <c r="Z57" i="109"/>
  <c r="BT69" i="107"/>
  <c r="BK69" i="107"/>
  <c r="BO67" i="127"/>
  <c r="BO68" i="127" s="1"/>
  <c r="BT69" i="127" s="1"/>
  <c r="P55" i="127"/>
  <c r="O60" i="127" s="1"/>
  <c r="R56" i="127"/>
  <c r="P60" i="127" s="1"/>
  <c r="AC54" i="107"/>
  <c r="X55" i="107" s="1"/>
  <c r="AM67" i="107"/>
  <c r="R56" i="117"/>
  <c r="P60" i="117" s="1"/>
  <c r="CB43" i="107"/>
  <c r="BX43" i="107" s="1"/>
  <c r="BN44" i="107"/>
  <c r="AO41" i="107" s="1"/>
  <c r="AO42" i="107" s="1"/>
  <c r="CB45" i="143"/>
  <c r="R56" i="123"/>
  <c r="R56" i="20" s="1"/>
  <c r="P60" i="20" s="1"/>
  <c r="BZ42" i="119"/>
  <c r="BX42" i="119" s="1"/>
  <c r="BR42" i="119"/>
  <c r="N90" i="77"/>
  <c r="M57" i="77"/>
  <c r="Q86" i="78"/>
  <c r="Q107" i="78" s="1"/>
  <c r="N107" i="78" s="1"/>
  <c r="M62" i="78"/>
  <c r="M52" i="78"/>
  <c r="M54" i="78"/>
  <c r="Q76" i="78"/>
  <c r="CQ20" i="140" s="1"/>
  <c r="CQ17" i="154"/>
  <c r="DE23" i="123"/>
  <c r="DE25" i="123"/>
  <c r="CQ18" i="154"/>
  <c r="CD71" i="154" s="1"/>
  <c r="CD45" i="154" s="1"/>
  <c r="CD43" i="154" s="1"/>
  <c r="CC47" i="154" s="1"/>
  <c r="CQ16" i="154"/>
  <c r="CA40" i="154" s="1"/>
  <c r="CA42" i="154" s="1"/>
  <c r="CC70" i="128"/>
  <c r="Q105" i="78"/>
  <c r="N105" i="78" s="1"/>
  <c r="CQ20" i="148"/>
  <c r="CQ18" i="148" s="1"/>
  <c r="CD71" i="148" s="1"/>
  <c r="CD45" i="148" s="1"/>
  <c r="R73" i="78"/>
  <c r="Q73" i="78"/>
  <c r="DE35" i="123"/>
  <c r="R75" i="78"/>
  <c r="R96" i="78" s="1"/>
  <c r="Q75" i="78"/>
  <c r="DE33" i="123"/>
  <c r="DE37" i="123"/>
  <c r="CA70" i="123" s="1"/>
  <c r="CB70" i="123" s="1"/>
  <c r="CG69" i="123" s="1"/>
  <c r="CQ20" i="144"/>
  <c r="Q99" i="78"/>
  <c r="N99" i="78" s="1"/>
  <c r="DE34" i="123"/>
  <c r="DE24" i="123"/>
  <c r="BZ41" i="128"/>
  <c r="CA45" i="128" s="1"/>
  <c r="CA41" i="123"/>
  <c r="CA42" i="112"/>
  <c r="CD69" i="128"/>
  <c r="CC64" i="128" s="1"/>
  <c r="DE30" i="123"/>
  <c r="Q55" i="123" s="1"/>
  <c r="P55" i="123" s="1"/>
  <c r="O60" i="123" s="1"/>
  <c r="DE29" i="123"/>
  <c r="CA71" i="123" s="1"/>
  <c r="CB71" i="123" s="1"/>
  <c r="DE28" i="123"/>
  <c r="CA45" i="123" s="1"/>
  <c r="CB45" i="123" s="1"/>
  <c r="CA42" i="122"/>
  <c r="CQ19" i="122"/>
  <c r="CC70" i="112"/>
  <c r="CA43" i="112" s="1"/>
  <c r="CB43" i="112" s="1"/>
  <c r="CC38" i="112" s="1"/>
  <c r="CD69" i="112"/>
  <c r="CC64" i="112" s="1"/>
  <c r="CQ18" i="122"/>
  <c r="CD71" i="122" s="1"/>
  <c r="CD69" i="122" s="1"/>
  <c r="CC64" i="122" s="1"/>
  <c r="CQ17" i="122"/>
  <c r="CC70" i="114"/>
  <c r="CC69" i="114" s="1"/>
  <c r="CD69" i="114"/>
  <c r="CC64" i="114" s="1"/>
  <c r="BZ41" i="114"/>
  <c r="CA71" i="114" s="1"/>
  <c r="CB71" i="114" s="1"/>
  <c r="BX69" i="114" s="1"/>
  <c r="Q109" i="77"/>
  <c r="CQ20" i="130"/>
  <c r="CQ18" i="124"/>
  <c r="CD71" i="124" s="1"/>
  <c r="CQ19" i="124"/>
  <c r="CQ16" i="124"/>
  <c r="CA40" i="124" s="1"/>
  <c r="CQ17" i="124"/>
  <c r="Q78" i="77"/>
  <c r="R78" i="77"/>
  <c r="R99" i="77" s="1"/>
  <c r="CD69" i="108"/>
  <c r="CC64" i="108" s="1"/>
  <c r="CD45" i="108"/>
  <c r="CD43" i="108" s="1"/>
  <c r="CC47" i="108" s="1"/>
  <c r="DE33" i="139"/>
  <c r="DE31" i="139"/>
  <c r="CA32" i="139" s="1"/>
  <c r="CB32" i="139" s="1"/>
  <c r="DE29" i="139"/>
  <c r="CA71" i="139" s="1"/>
  <c r="CB71" i="139" s="1"/>
  <c r="DE36" i="139"/>
  <c r="DE30" i="139"/>
  <c r="Q55" i="139" s="1"/>
  <c r="P55" i="139" s="1"/>
  <c r="O60" i="139" s="1"/>
  <c r="CQ16" i="108"/>
  <c r="CA40" i="108" s="1"/>
  <c r="CA42" i="108" s="1"/>
  <c r="DE37" i="139"/>
  <c r="CA70" i="139" s="1"/>
  <c r="CB70" i="139" s="1"/>
  <c r="CG69" i="139" s="1"/>
  <c r="DE31" i="111"/>
  <c r="CA32" i="111" s="1"/>
  <c r="CA41" i="111" s="1"/>
  <c r="CQ17" i="108"/>
  <c r="CC67" i="108" s="1"/>
  <c r="CG68" i="108" s="1"/>
  <c r="CQ19" i="108"/>
  <c r="DE40" i="137"/>
  <c r="DE25" i="139"/>
  <c r="DE26" i="139"/>
  <c r="DE23" i="139"/>
  <c r="DE34" i="139"/>
  <c r="DE24" i="111"/>
  <c r="CC18" i="113"/>
  <c r="CC17" i="113" s="1"/>
  <c r="BX16" i="113" s="1"/>
  <c r="DE36" i="111"/>
  <c r="DE35" i="111"/>
  <c r="Q53" i="111" s="1"/>
  <c r="DE23" i="111"/>
  <c r="DE24" i="113"/>
  <c r="DE26" i="111"/>
  <c r="DE33" i="113"/>
  <c r="DE25" i="113"/>
  <c r="DE35" i="113"/>
  <c r="DE37" i="113"/>
  <c r="CA70" i="113" s="1"/>
  <c r="CB70" i="113" s="1"/>
  <c r="CG69" i="113" s="1"/>
  <c r="CC18" i="111"/>
  <c r="CC17" i="111" s="1"/>
  <c r="BX16" i="111" s="1"/>
  <c r="DE33" i="137"/>
  <c r="DE36" i="137"/>
  <c r="DE34" i="137"/>
  <c r="DE35" i="137"/>
  <c r="Q53" i="137" s="1"/>
  <c r="DE42" i="137"/>
  <c r="DE39" i="137"/>
  <c r="DE33" i="111"/>
  <c r="DE23" i="113"/>
  <c r="DE28" i="137"/>
  <c r="CA45" i="137" s="1"/>
  <c r="CB45" i="137" s="1"/>
  <c r="CD18" i="137"/>
  <c r="CD17" i="137" s="1"/>
  <c r="CC12" i="137" s="1"/>
  <c r="DE34" i="111"/>
  <c r="DE29" i="137"/>
  <c r="CA71" i="137" s="1"/>
  <c r="CB71" i="137" s="1"/>
  <c r="DE31" i="137"/>
  <c r="CA32" i="137" s="1"/>
  <c r="DE28" i="113"/>
  <c r="CA45" i="113" s="1"/>
  <c r="CB45" i="113" s="1"/>
  <c r="DE30" i="113"/>
  <c r="Q55" i="113" s="1"/>
  <c r="P55" i="113" s="1"/>
  <c r="O60" i="113" s="1"/>
  <c r="DE31" i="113"/>
  <c r="CA32" i="113" s="1"/>
  <c r="CB32" i="113" s="1"/>
  <c r="DE26" i="133"/>
  <c r="DE23" i="133"/>
  <c r="DE25" i="133"/>
  <c r="DE24" i="133"/>
  <c r="DE35" i="133"/>
  <c r="DE33" i="133"/>
  <c r="DE34" i="133"/>
  <c r="DE37" i="133"/>
  <c r="CA70" i="133" s="1"/>
  <c r="CB70" i="133" s="1"/>
  <c r="CG69" i="133" s="1"/>
  <c r="DE36" i="133"/>
  <c r="CS16" i="30"/>
  <c r="CS19" i="30"/>
  <c r="CS18" i="30"/>
  <c r="CS17" i="30"/>
  <c r="DE30" i="133"/>
  <c r="Q55" i="133" s="1"/>
  <c r="P55" i="133" s="1"/>
  <c r="O60" i="133" s="1"/>
  <c r="DE31" i="133"/>
  <c r="CA32" i="133" s="1"/>
  <c r="DE28" i="133"/>
  <c r="CA45" i="133" s="1"/>
  <c r="DE29" i="133"/>
  <c r="CA71" i="133" s="1"/>
  <c r="CB71" i="133" s="1"/>
  <c r="DE39" i="133"/>
  <c r="DE42" i="133"/>
  <c r="DE40" i="133"/>
  <c r="DE41" i="133"/>
  <c r="N48" i="78"/>
  <c r="CS17" i="29"/>
  <c r="CS18" i="29"/>
  <c r="CS16" i="29"/>
  <c r="CS19" i="29"/>
  <c r="CS19" i="145"/>
  <c r="CS18" i="145"/>
  <c r="CS16" i="145"/>
  <c r="CS17" i="145"/>
  <c r="DE38" i="145" s="1"/>
  <c r="CA44" i="145" s="1"/>
  <c r="CB44" i="145" s="1"/>
  <c r="DE29" i="111"/>
  <c r="CA71" i="111" s="1"/>
  <c r="CB71" i="111" s="1"/>
  <c r="DE36" i="113"/>
  <c r="CA30" i="113" s="1"/>
  <c r="CB30" i="113" s="1"/>
  <c r="DE28" i="111"/>
  <c r="CA45" i="111" s="1"/>
  <c r="CB45" i="111" s="1"/>
  <c r="CS19" i="117"/>
  <c r="CS16" i="117"/>
  <c r="CS17" i="117"/>
  <c r="DE38" i="117" s="1"/>
  <c r="CA44" i="117" s="1"/>
  <c r="CB44" i="117" s="1"/>
  <c r="CG43" i="117" s="1"/>
  <c r="CS18" i="117"/>
  <c r="CS16" i="26"/>
  <c r="CS18" i="26"/>
  <c r="CS17" i="26"/>
  <c r="CS19" i="26"/>
  <c r="DC30" i="115"/>
  <c r="R58" i="115" s="1"/>
  <c r="DC29" i="115"/>
  <c r="CC71" i="115" s="1"/>
  <c r="CC69" i="115" s="1"/>
  <c r="DC31" i="115"/>
  <c r="CC32" i="115" s="1"/>
  <c r="CC30" i="115" s="1"/>
  <c r="DC28" i="115"/>
  <c r="DC39" i="115"/>
  <c r="DC41" i="115"/>
  <c r="DC42" i="115"/>
  <c r="DC40" i="115"/>
  <c r="DC34" i="115"/>
  <c r="DC37" i="115"/>
  <c r="CE67" i="115" s="1"/>
  <c r="CC67" i="115" s="1"/>
  <c r="CG68" i="115" s="1"/>
  <c r="DC36" i="115"/>
  <c r="DC33" i="115"/>
  <c r="DC35" i="115"/>
  <c r="DC23" i="115"/>
  <c r="DC24" i="115"/>
  <c r="DC26" i="115"/>
  <c r="DC25" i="115"/>
  <c r="CQ19" i="116"/>
  <c r="CQ16" i="116"/>
  <c r="CA40" i="116" s="1"/>
  <c r="CQ18" i="116"/>
  <c r="CD71" i="116" s="1"/>
  <c r="CQ17" i="116"/>
  <c r="CC18" i="125"/>
  <c r="CC17" i="125" s="1"/>
  <c r="BX16" i="125" s="1"/>
  <c r="CE18" i="121"/>
  <c r="CE17" i="121" s="1"/>
  <c r="CG17" i="121" s="1"/>
  <c r="CA43" i="121"/>
  <c r="Q53" i="125"/>
  <c r="CA30" i="121"/>
  <c r="CB30" i="121" s="1"/>
  <c r="BX30" i="121" s="1"/>
  <c r="CE18" i="127"/>
  <c r="CE17" i="127" s="1"/>
  <c r="CG17" i="127" s="1"/>
  <c r="CA30" i="127"/>
  <c r="CB30" i="127" s="1"/>
  <c r="BX30" i="127" s="1"/>
  <c r="CA69" i="125"/>
  <c r="CD44" i="125" s="1"/>
  <c r="CA43" i="125"/>
  <c r="Q53" i="127"/>
  <c r="P53" i="127" s="1"/>
  <c r="CA43" i="127"/>
  <c r="CC21" i="107"/>
  <c r="Q53" i="121"/>
  <c r="DE43" i="125"/>
  <c r="DE43" i="121"/>
  <c r="CD18" i="125"/>
  <c r="CD17" i="125" s="1"/>
  <c r="CC12" i="125" s="1"/>
  <c r="CD18" i="121"/>
  <c r="CD17" i="121" s="1"/>
  <c r="CC12" i="121" s="1"/>
  <c r="DE25" i="129"/>
  <c r="CA67" i="127"/>
  <c r="CA68" i="127" s="1"/>
  <c r="CB73" i="127" s="1"/>
  <c r="CA69" i="121"/>
  <c r="BR70" i="121" s="1"/>
  <c r="BR69" i="121" s="1"/>
  <c r="CQ18" i="110"/>
  <c r="CD71" i="110" s="1"/>
  <c r="CQ19" i="110"/>
  <c r="CQ16" i="110"/>
  <c r="CA40" i="110" s="1"/>
  <c r="CQ17" i="110"/>
  <c r="CC67" i="110" s="1"/>
  <c r="CG68" i="110" s="1"/>
  <c r="DE43" i="127"/>
  <c r="DE30" i="129"/>
  <c r="Q55" i="129" s="1"/>
  <c r="DE23" i="129"/>
  <c r="CD18" i="129" s="1"/>
  <c r="CD17" i="129" s="1"/>
  <c r="DE26" i="129"/>
  <c r="DE28" i="129"/>
  <c r="CA45" i="129" s="1"/>
  <c r="CB45" i="129" s="1"/>
  <c r="DE29" i="129"/>
  <c r="CA71" i="129" s="1"/>
  <c r="CB71" i="129" s="1"/>
  <c r="DE33" i="129"/>
  <c r="DE35" i="129"/>
  <c r="DE37" i="129"/>
  <c r="CA70" i="129" s="1"/>
  <c r="CB70" i="129" s="1"/>
  <c r="CG69" i="129" s="1"/>
  <c r="CQ20" i="106"/>
  <c r="CQ17" i="106" s="1"/>
  <c r="Q93" i="77"/>
  <c r="DE34" i="129"/>
  <c r="CA69" i="129" s="1"/>
  <c r="R93" i="77"/>
  <c r="CC45" i="117"/>
  <c r="CC43" i="117" s="1"/>
  <c r="CD71" i="117"/>
  <c r="CD69" i="117" s="1"/>
  <c r="CC73" i="117" s="1"/>
  <c r="CC45" i="123"/>
  <c r="CC43" i="123" s="1"/>
  <c r="CD71" i="123"/>
  <c r="CD69" i="123" s="1"/>
  <c r="CC45" i="111"/>
  <c r="CC43" i="111" s="1"/>
  <c r="CD71" i="111"/>
  <c r="CD69" i="111" s="1"/>
  <c r="CC73" i="111" s="1"/>
  <c r="CC45" i="121"/>
  <c r="CC43" i="121" s="1"/>
  <c r="CD71" i="121"/>
  <c r="CD69" i="121" s="1"/>
  <c r="CC73" i="121" s="1"/>
  <c r="CC45" i="125"/>
  <c r="CC43" i="125" s="1"/>
  <c r="CD71" i="125"/>
  <c r="CD69" i="125" s="1"/>
  <c r="CC73" i="125" s="1"/>
  <c r="CC45" i="127"/>
  <c r="CC43" i="127" s="1"/>
  <c r="CD71" i="127"/>
  <c r="CD69" i="127" s="1"/>
  <c r="CC73" i="127" s="1"/>
  <c r="CC45" i="113"/>
  <c r="CC43" i="113" s="1"/>
  <c r="CD71" i="113"/>
  <c r="CD69" i="113" s="1"/>
  <c r="CC73" i="113" s="1"/>
  <c r="CC30" i="20"/>
  <c r="CC67" i="20"/>
  <c r="CG68" i="20" s="1"/>
  <c r="CC69" i="20"/>
  <c r="CS19" i="135"/>
  <c r="CS18" i="135"/>
  <c r="CS16" i="135"/>
  <c r="CS17" i="135"/>
  <c r="DE38" i="135" s="1"/>
  <c r="CA44" i="135" s="1"/>
  <c r="CB44" i="135" s="1"/>
  <c r="CG43" i="135" s="1"/>
  <c r="CS19" i="131"/>
  <c r="CS18" i="131"/>
  <c r="CS16" i="131"/>
  <c r="CS17" i="131"/>
  <c r="DE38" i="131" s="1"/>
  <c r="CA44" i="131" s="1"/>
  <c r="CB44" i="131" s="1"/>
  <c r="BX30" i="125"/>
  <c r="CC18" i="115"/>
  <c r="CC17" i="115" s="1"/>
  <c r="BX16" i="115" s="1"/>
  <c r="CA14" i="121"/>
  <c r="CA16" i="121" s="1"/>
  <c r="CB12" i="121" s="1"/>
  <c r="O53" i="127"/>
  <c r="O55" i="127" s="1"/>
  <c r="O51" i="127" s="1"/>
  <c r="BZ19" i="127"/>
  <c r="CB19" i="127" s="1"/>
  <c r="BX17" i="127" s="1"/>
  <c r="O53" i="125"/>
  <c r="CE18" i="115"/>
  <c r="CE17" i="115" s="1"/>
  <c r="CG17" i="115" s="1"/>
  <c r="CC47" i="114"/>
  <c r="DC28" i="107"/>
  <c r="DC30" i="107"/>
  <c r="R58" i="107" s="1"/>
  <c r="DC31" i="107"/>
  <c r="CC32" i="107" s="1"/>
  <c r="CC30" i="107" s="1"/>
  <c r="DC29" i="107"/>
  <c r="CC71" i="107" s="1"/>
  <c r="CC69" i="107" s="1"/>
  <c r="O53" i="113"/>
  <c r="DC42" i="107"/>
  <c r="DC40" i="107"/>
  <c r="DC41" i="107"/>
  <c r="DC39" i="107"/>
  <c r="CE16" i="125"/>
  <c r="CC16" i="125" s="1"/>
  <c r="CG16" i="125" s="1"/>
  <c r="CC47" i="128"/>
  <c r="CC47" i="112"/>
  <c r="CA71" i="122"/>
  <c r="CB71" i="122" s="1"/>
  <c r="BX69" i="122" s="1"/>
  <c r="CA45" i="122"/>
  <c r="BZ42" i="122"/>
  <c r="CC18" i="119"/>
  <c r="CC17" i="119" s="1"/>
  <c r="CE16" i="121"/>
  <c r="CC16" i="121" s="1"/>
  <c r="CG16" i="121" s="1"/>
  <c r="BZ66" i="113"/>
  <c r="CE16" i="127"/>
  <c r="CC16" i="127" s="1"/>
  <c r="CG16" i="127" s="1"/>
  <c r="R69" i="78"/>
  <c r="CA14" i="113"/>
  <c r="CA16" i="113" s="1"/>
  <c r="CA45" i="112"/>
  <c r="CA71" i="112"/>
  <c r="CB71" i="112" s="1"/>
  <c r="BX69" i="112" s="1"/>
  <c r="BZ42" i="112"/>
  <c r="DC37" i="107"/>
  <c r="CE67" i="107" s="1"/>
  <c r="CC67" i="107" s="1"/>
  <c r="CG68" i="107" s="1"/>
  <c r="DC36" i="107"/>
  <c r="DC34" i="107"/>
  <c r="DC35" i="107"/>
  <c r="DC33" i="107"/>
  <c r="BZ66" i="125"/>
  <c r="BZ68" i="125" s="1"/>
  <c r="CB12" i="119"/>
  <c r="O53" i="121"/>
  <c r="CE16" i="113"/>
  <c r="CC16" i="113" s="1"/>
  <c r="CG16" i="113" s="1"/>
  <c r="CG68" i="121"/>
  <c r="CA30" i="115"/>
  <c r="CB30" i="115" s="1"/>
  <c r="BZ40" i="125"/>
  <c r="DC43" i="125"/>
  <c r="T56" i="109"/>
  <c r="CB19" i="109"/>
  <c r="CA27" i="109"/>
  <c r="CA14" i="125"/>
  <c r="CA16" i="125" s="1"/>
  <c r="CC18" i="109"/>
  <c r="CC17" i="109" s="1"/>
  <c r="CE16" i="123"/>
  <c r="CC16" i="123" s="1"/>
  <c r="CG16" i="123" s="1"/>
  <c r="CC18" i="129"/>
  <c r="CC17" i="129" s="1"/>
  <c r="P60" i="113"/>
  <c r="BX29" i="109"/>
  <c r="CB69" i="127"/>
  <c r="CD44" i="127"/>
  <c r="BZ27" i="127"/>
  <c r="BZ29" i="127" s="1"/>
  <c r="CA14" i="127"/>
  <c r="CA16" i="127" s="1"/>
  <c r="BZ19" i="111"/>
  <c r="BZ27" i="111"/>
  <c r="BZ29" i="111" s="1"/>
  <c r="BZ27" i="113"/>
  <c r="BZ29" i="113" s="1"/>
  <c r="BZ19" i="113"/>
  <c r="DC42" i="129"/>
  <c r="DC39" i="129"/>
  <c r="DC40" i="129"/>
  <c r="DC41" i="129"/>
  <c r="O53" i="111"/>
  <c r="DC25" i="129"/>
  <c r="DC23" i="129"/>
  <c r="DC24" i="129"/>
  <c r="DC26" i="129"/>
  <c r="CB32" i="115"/>
  <c r="CA41" i="115"/>
  <c r="CA67" i="115" s="1"/>
  <c r="CA68" i="115" s="1"/>
  <c r="CB73" i="115" s="1"/>
  <c r="BX16" i="123"/>
  <c r="BZ27" i="123"/>
  <c r="BZ29" i="123" s="1"/>
  <c r="BZ19" i="123"/>
  <c r="O53" i="123"/>
  <c r="O55" i="123" s="1"/>
  <c r="O51" i="123" s="1"/>
  <c r="BZ66" i="111"/>
  <c r="CA14" i="123"/>
  <c r="CA16" i="123" s="1"/>
  <c r="CG68" i="123"/>
  <c r="CA14" i="111"/>
  <c r="CA16" i="111" s="1"/>
  <c r="DC28" i="129"/>
  <c r="DC30" i="129"/>
  <c r="R58" i="129" s="1"/>
  <c r="DC29" i="129"/>
  <c r="CC71" i="129" s="1"/>
  <c r="CC69" i="129" s="1"/>
  <c r="DC31" i="129"/>
  <c r="CC32" i="129" s="1"/>
  <c r="CC30" i="129" s="1"/>
  <c r="CE16" i="117"/>
  <c r="CC16" i="117" s="1"/>
  <c r="CG16" i="117" s="1"/>
  <c r="BX69" i="107"/>
  <c r="BZ66" i="123"/>
  <c r="DC43" i="127"/>
  <c r="BZ40" i="127"/>
  <c r="BZ66" i="127"/>
  <c r="Q53" i="115"/>
  <c r="BZ66" i="121"/>
  <c r="CD43" i="107"/>
  <c r="CD31" i="107"/>
  <c r="CD30" i="107" s="1"/>
  <c r="CC25" i="107" s="1"/>
  <c r="BZ40" i="123"/>
  <c r="DC43" i="123"/>
  <c r="BZ27" i="117"/>
  <c r="BZ29" i="117" s="1"/>
  <c r="BZ19" i="117"/>
  <c r="CA43" i="115"/>
  <c r="DE43" i="115"/>
  <c r="BZ19" i="121"/>
  <c r="BZ27" i="121"/>
  <c r="BZ29" i="121" s="1"/>
  <c r="CA41" i="129"/>
  <c r="CB32" i="129"/>
  <c r="P60" i="111"/>
  <c r="DC43" i="113"/>
  <c r="BZ40" i="113"/>
  <c r="DC43" i="111"/>
  <c r="BZ40" i="111"/>
  <c r="DC34" i="129"/>
  <c r="DC37" i="129"/>
  <c r="CE67" i="129" s="1"/>
  <c r="CC67" i="129" s="1"/>
  <c r="DC33" i="129"/>
  <c r="DC36" i="129"/>
  <c r="DC35" i="129"/>
  <c r="DC43" i="117"/>
  <c r="BZ40" i="117"/>
  <c r="CA43" i="108"/>
  <c r="CC69" i="108"/>
  <c r="CA69" i="115"/>
  <c r="CD18" i="115"/>
  <c r="CD17" i="115" s="1"/>
  <c r="CC12" i="115" s="1"/>
  <c r="P60" i="121"/>
  <c r="DC26" i="107"/>
  <c r="DC25" i="107"/>
  <c r="DC24" i="107"/>
  <c r="DC23" i="107"/>
  <c r="BZ27" i="125"/>
  <c r="BZ29" i="125" s="1"/>
  <c r="BZ19" i="125"/>
  <c r="CA14" i="117"/>
  <c r="CA16" i="117" s="1"/>
  <c r="BZ66" i="117"/>
  <c r="CA41" i="119"/>
  <c r="CB32" i="119"/>
  <c r="CB32" i="20" s="1"/>
  <c r="P60" i="125"/>
  <c r="CE16" i="111"/>
  <c r="CC16" i="111" s="1"/>
  <c r="CG16" i="111" s="1"/>
  <c r="CA41" i="109"/>
  <c r="CB32" i="109"/>
  <c r="O53" i="117"/>
  <c r="O55" i="117" s="1"/>
  <c r="O51" i="117" s="1"/>
  <c r="BZ40" i="121"/>
  <c r="DC43" i="121"/>
  <c r="CE18" i="141"/>
  <c r="CE17" i="141" s="1"/>
  <c r="CG17" i="141" s="1"/>
  <c r="CE18" i="143"/>
  <c r="CE17" i="143" s="1"/>
  <c r="CG17" i="143" s="1"/>
  <c r="CE17" i="142"/>
  <c r="CG17" i="142" s="1"/>
  <c r="BZ68" i="142"/>
  <c r="Q53" i="143"/>
  <c r="CC18" i="139"/>
  <c r="CC17" i="139" s="1"/>
  <c r="BX16" i="139" s="1"/>
  <c r="Q53" i="141"/>
  <c r="CA16" i="144"/>
  <c r="CB12" i="144" s="1"/>
  <c r="CC16" i="142"/>
  <c r="CG16" i="142" s="1"/>
  <c r="CA30" i="143"/>
  <c r="CB30" i="143" s="1"/>
  <c r="CC17" i="144"/>
  <c r="BX16" i="144" s="1"/>
  <c r="Q53" i="142"/>
  <c r="P53" i="142" s="1"/>
  <c r="T55" i="142" s="1"/>
  <c r="CA30" i="141"/>
  <c r="CB30" i="141" s="1"/>
  <c r="CC18" i="141"/>
  <c r="CC17" i="141" s="1"/>
  <c r="BX16" i="141" s="1"/>
  <c r="BZ68" i="140"/>
  <c r="CA16" i="140"/>
  <c r="CB12" i="140" s="1"/>
  <c r="CA16" i="134"/>
  <c r="CB12" i="134" s="1"/>
  <c r="BX30" i="134"/>
  <c r="CC16" i="134"/>
  <c r="CG16" i="134" s="1"/>
  <c r="CB30" i="140"/>
  <c r="Q53" i="144"/>
  <c r="P53" i="144" s="1"/>
  <c r="T55" i="144" s="1"/>
  <c r="CA16" i="138"/>
  <c r="CB12" i="138" s="1"/>
  <c r="CC17" i="140"/>
  <c r="DC37" i="137"/>
  <c r="CE67" i="137" s="1"/>
  <c r="CC67" i="137" s="1"/>
  <c r="DC33" i="137"/>
  <c r="DC35" i="137"/>
  <c r="DC36" i="137"/>
  <c r="DC34" i="137"/>
  <c r="DC28" i="143"/>
  <c r="DC29" i="143"/>
  <c r="CC71" i="143" s="1"/>
  <c r="CC69" i="143" s="1"/>
  <c r="DC30" i="143"/>
  <c r="R58" i="143" s="1"/>
  <c r="DC31" i="143"/>
  <c r="CC32" i="143" s="1"/>
  <c r="CC30" i="143" s="1"/>
  <c r="BZ29" i="134"/>
  <c r="CG68" i="144"/>
  <c r="CC21" i="134"/>
  <c r="P60" i="134"/>
  <c r="DC26" i="137"/>
  <c r="DC24" i="137"/>
  <c r="DC23" i="137"/>
  <c r="DC25" i="137"/>
  <c r="DC41" i="139"/>
  <c r="DC39" i="139"/>
  <c r="DC42" i="139"/>
  <c r="DC40" i="139"/>
  <c r="CA41" i="143"/>
  <c r="CA67" i="143" s="1"/>
  <c r="CA68" i="143" s="1"/>
  <c r="CB73" i="143" s="1"/>
  <c r="CB32" i="143"/>
  <c r="DC26" i="143"/>
  <c r="DC24" i="143"/>
  <c r="DC23" i="143"/>
  <c r="DC25" i="143"/>
  <c r="DE43" i="143"/>
  <c r="CA43" i="143"/>
  <c r="CB43" i="143" s="1"/>
  <c r="CC16" i="144"/>
  <c r="CG16" i="144" s="1"/>
  <c r="CE17" i="144"/>
  <c r="CG17" i="144" s="1"/>
  <c r="BZ29" i="142"/>
  <c r="DC30" i="137"/>
  <c r="R58" i="137" s="1"/>
  <c r="R56" i="137" s="1"/>
  <c r="DC28" i="137"/>
  <c r="DC29" i="137"/>
  <c r="CC71" i="137" s="1"/>
  <c r="CC69" i="137" s="1"/>
  <c r="DC31" i="137"/>
  <c r="CC32" i="137" s="1"/>
  <c r="CC30" i="137" s="1"/>
  <c r="DC35" i="139"/>
  <c r="DC34" i="139"/>
  <c r="DC37" i="139"/>
  <c r="CE67" i="139" s="1"/>
  <c r="CC67" i="139" s="1"/>
  <c r="DC33" i="139"/>
  <c r="DC36" i="139"/>
  <c r="DC42" i="143"/>
  <c r="DC40" i="143"/>
  <c r="DC41" i="143"/>
  <c r="DC39" i="143"/>
  <c r="O53" i="144"/>
  <c r="O55" i="144" s="1"/>
  <c r="O51" i="144" s="1"/>
  <c r="BZ68" i="138"/>
  <c r="DC42" i="137"/>
  <c r="DC40" i="137"/>
  <c r="DC41" i="137"/>
  <c r="DC39" i="137"/>
  <c r="P60" i="138"/>
  <c r="DC24" i="139"/>
  <c r="DC23" i="139"/>
  <c r="DC26" i="139"/>
  <c r="DC25" i="139"/>
  <c r="DC35" i="143"/>
  <c r="DC37" i="143"/>
  <c r="CE67" i="143" s="1"/>
  <c r="CC67" i="143" s="1"/>
  <c r="CG68" i="143" s="1"/>
  <c r="DC36" i="143"/>
  <c r="DC34" i="143"/>
  <c r="DC33" i="143"/>
  <c r="P60" i="142"/>
  <c r="DE43" i="141"/>
  <c r="CA43" i="141"/>
  <c r="N53" i="78"/>
  <c r="M53" i="78" s="1"/>
  <c r="CA41" i="141"/>
  <c r="CA67" i="141" s="1"/>
  <c r="CA68" i="141" s="1"/>
  <c r="CB73" i="141" s="1"/>
  <c r="CB32" i="141"/>
  <c r="BZ29" i="138"/>
  <c r="CG68" i="140"/>
  <c r="DC35" i="133"/>
  <c r="DC36" i="133"/>
  <c r="DC37" i="133"/>
  <c r="CE67" i="133" s="1"/>
  <c r="CC67" i="133" s="1"/>
  <c r="CG68" i="133" s="1"/>
  <c r="DC33" i="133"/>
  <c r="DC34" i="133"/>
  <c r="DC30" i="139"/>
  <c r="R58" i="139" s="1"/>
  <c r="R56" i="139" s="1"/>
  <c r="DC29" i="139"/>
  <c r="CC71" i="139" s="1"/>
  <c r="CC69" i="139" s="1"/>
  <c r="DC28" i="139"/>
  <c r="DC31" i="139"/>
  <c r="CC32" i="139" s="1"/>
  <c r="CC30" i="139" s="1"/>
  <c r="O53" i="138"/>
  <c r="O55" i="138" s="1"/>
  <c r="O51" i="138" s="1"/>
  <c r="CB30" i="144"/>
  <c r="CD30" i="138"/>
  <c r="CC25" i="138" s="1"/>
  <c r="CC16" i="140"/>
  <c r="CG16" i="140" s="1"/>
  <c r="DC28" i="133"/>
  <c r="DC29" i="133"/>
  <c r="CC71" i="133" s="1"/>
  <c r="CC69" i="133" s="1"/>
  <c r="DC30" i="133"/>
  <c r="R58" i="133" s="1"/>
  <c r="DC31" i="133"/>
  <c r="CC32" i="133" s="1"/>
  <c r="CC30" i="133" s="1"/>
  <c r="BZ68" i="144"/>
  <c r="DC30" i="141"/>
  <c r="R58" i="141" s="1"/>
  <c r="DC28" i="141"/>
  <c r="DC31" i="141"/>
  <c r="CC32" i="141" s="1"/>
  <c r="CC30" i="141" s="1"/>
  <c r="DC29" i="141"/>
  <c r="CC71" i="141" s="1"/>
  <c r="CC69" i="141" s="1"/>
  <c r="CB69" i="134"/>
  <c r="CQ19" i="150"/>
  <c r="CQ16" i="150"/>
  <c r="CA40" i="150" s="1"/>
  <c r="BZ41" i="150" s="1"/>
  <c r="CQ17" i="150"/>
  <c r="CQ18" i="150"/>
  <c r="CD71" i="150" s="1"/>
  <c r="CD45" i="150" s="1"/>
  <c r="DC42" i="133"/>
  <c r="DC39" i="133"/>
  <c r="DC41" i="133"/>
  <c r="DC40" i="133"/>
  <c r="O53" i="142"/>
  <c r="O55" i="142" s="1"/>
  <c r="O51" i="142" s="1"/>
  <c r="P60" i="140"/>
  <c r="DC24" i="141"/>
  <c r="DC26" i="141"/>
  <c r="DC25" i="141"/>
  <c r="DC23" i="141"/>
  <c r="CD18" i="143"/>
  <c r="CD17" i="143" s="1"/>
  <c r="CC12" i="143" s="1"/>
  <c r="CA69" i="143"/>
  <c r="BN70" i="143" s="1"/>
  <c r="CC18" i="143"/>
  <c r="CC17" i="143" s="1"/>
  <c r="P60" i="144"/>
  <c r="CB32" i="140"/>
  <c r="DC26" i="133"/>
  <c r="DC25" i="133"/>
  <c r="DC24" i="133"/>
  <c r="DC23" i="133"/>
  <c r="CB32" i="142"/>
  <c r="CA16" i="142"/>
  <c r="DC42" i="141"/>
  <c r="DC40" i="141"/>
  <c r="DC41" i="141"/>
  <c r="DC39" i="141"/>
  <c r="CB32" i="144"/>
  <c r="CD17" i="140"/>
  <c r="CC12" i="140" s="1"/>
  <c r="Q53" i="140"/>
  <c r="P53" i="140" s="1"/>
  <c r="CE17" i="140"/>
  <c r="CG17" i="140" s="1"/>
  <c r="CD17" i="144"/>
  <c r="CC12" i="144" s="1"/>
  <c r="T55" i="134"/>
  <c r="P51" i="134"/>
  <c r="O53" i="140"/>
  <c r="O55" i="140" s="1"/>
  <c r="O51" i="140" s="1"/>
  <c r="CB30" i="142"/>
  <c r="BZ29" i="144"/>
  <c r="DC37" i="141"/>
  <c r="CE67" i="141" s="1"/>
  <c r="CC67" i="141" s="1"/>
  <c r="DC33" i="141"/>
  <c r="DC35" i="141"/>
  <c r="DC36" i="141"/>
  <c r="DC34" i="141"/>
  <c r="CC16" i="138"/>
  <c r="CG16" i="138" s="1"/>
  <c r="CQ16" i="156"/>
  <c r="CA40" i="156" s="1"/>
  <c r="BZ41" i="156" s="1"/>
  <c r="CQ18" i="156"/>
  <c r="CD71" i="156" s="1"/>
  <c r="CD45" i="156" s="1"/>
  <c r="CQ17" i="156"/>
  <c r="CQ19" i="156"/>
  <c r="BZ68" i="134"/>
  <c r="O53" i="134"/>
  <c r="O55" i="134" s="1"/>
  <c r="O51" i="134" s="1"/>
  <c r="CA69" i="141"/>
  <c r="CD18" i="141"/>
  <c r="CD17" i="141" s="1"/>
  <c r="CC12" i="141" s="1"/>
  <c r="BZ29" i="140"/>
  <c r="CC17" i="142"/>
  <c r="CD17" i="142"/>
  <c r="CC12" i="142" s="1"/>
  <c r="CQ20" i="105"/>
  <c r="CA30" i="109" l="1"/>
  <c r="CB30" i="109" s="1"/>
  <c r="BX30" i="109" s="1"/>
  <c r="O51" i="119"/>
  <c r="CE18" i="109"/>
  <c r="CE17" i="109" s="1"/>
  <c r="CG17" i="109" s="1"/>
  <c r="CA43" i="109"/>
  <c r="BN44" i="109" s="1"/>
  <c r="BR68" i="119"/>
  <c r="BP68" i="119" s="1"/>
  <c r="CA67" i="109"/>
  <c r="CA68" i="109" s="1"/>
  <c r="CB73" i="109" s="1"/>
  <c r="Z57" i="119"/>
  <c r="AM71" i="119" s="1"/>
  <c r="AO71" i="119" s="1"/>
  <c r="AO71" i="20" s="1"/>
  <c r="BN70" i="109"/>
  <c r="AN70" i="109" s="1"/>
  <c r="AO70" i="109" s="1"/>
  <c r="CA27" i="119"/>
  <c r="CA29" i="119" s="1"/>
  <c r="DE43" i="109"/>
  <c r="Q53" i="109"/>
  <c r="P53" i="109" s="1"/>
  <c r="P51" i="109" s="1"/>
  <c r="CC70" i="120"/>
  <c r="CA43" i="120" s="1"/>
  <c r="CB43" i="120" s="1"/>
  <c r="CC38" i="120" s="1"/>
  <c r="CD69" i="120"/>
  <c r="CC64" i="120" s="1"/>
  <c r="Q98" i="78"/>
  <c r="N98" i="78" s="1"/>
  <c r="BZ42" i="120"/>
  <c r="BX42" i="120" s="1"/>
  <c r="CA42" i="120"/>
  <c r="CQ20" i="152"/>
  <c r="CQ18" i="152" s="1"/>
  <c r="CD71" i="152" s="1"/>
  <c r="CD45" i="152" s="1"/>
  <c r="CA45" i="120"/>
  <c r="CA66" i="120" s="1"/>
  <c r="CA68" i="120" s="1"/>
  <c r="CB64" i="120" s="1"/>
  <c r="Q107" i="77"/>
  <c r="N107" i="77" s="1"/>
  <c r="Q90" i="77"/>
  <c r="CQ20" i="126"/>
  <c r="CQ19" i="126" s="1"/>
  <c r="CB71" i="20"/>
  <c r="CA67" i="119"/>
  <c r="CA68" i="119" s="1"/>
  <c r="CB64" i="119" s="1"/>
  <c r="CB45" i="20"/>
  <c r="CA69" i="119"/>
  <c r="BR70" i="119" s="1"/>
  <c r="Q53" i="119"/>
  <c r="AP70" i="119" s="1"/>
  <c r="AP69" i="119" s="1"/>
  <c r="AP73" i="119" s="1"/>
  <c r="CA30" i="119"/>
  <c r="CB30" i="119" s="1"/>
  <c r="BX30" i="119" s="1"/>
  <c r="CE18" i="119"/>
  <c r="CE17" i="119" s="1"/>
  <c r="CC21" i="119" s="1"/>
  <c r="DE43" i="119"/>
  <c r="CA43" i="119"/>
  <c r="BR44" i="119" s="1"/>
  <c r="AL73" i="77"/>
  <c r="AK95" i="77"/>
  <c r="AK97" i="77" s="1"/>
  <c r="AJ74" i="77"/>
  <c r="AK74" i="77"/>
  <c r="AK74" i="78"/>
  <c r="R93" i="78"/>
  <c r="AJ74" i="78"/>
  <c r="CQ20" i="132"/>
  <c r="Q93" i="78"/>
  <c r="CA69" i="113"/>
  <c r="CB69" i="113" s="1"/>
  <c r="BX69" i="113" s="1"/>
  <c r="N109" i="77"/>
  <c r="T55" i="107"/>
  <c r="CL28" i="107" s="1"/>
  <c r="CM28" i="107" s="1"/>
  <c r="Q53" i="139"/>
  <c r="P53" i="139" s="1"/>
  <c r="P51" i="139" s="1"/>
  <c r="CE18" i="113"/>
  <c r="CE17" i="113" s="1"/>
  <c r="CG17" i="113" s="1"/>
  <c r="CG43" i="129"/>
  <c r="CB44" i="30"/>
  <c r="CG43" i="131"/>
  <c r="CA30" i="129"/>
  <c r="CB30" i="129" s="1"/>
  <c r="BX30" i="129" s="1"/>
  <c r="CG43" i="145"/>
  <c r="CB44" i="29"/>
  <c r="CG43" i="29" s="1"/>
  <c r="CB44" i="20"/>
  <c r="CG43" i="20" s="1"/>
  <c r="BQ41" i="156"/>
  <c r="BP41" i="156" s="1"/>
  <c r="BT42" i="156" s="1"/>
  <c r="BN44" i="156"/>
  <c r="CA43" i="128"/>
  <c r="CB43" i="128" s="1"/>
  <c r="CC38" i="128" s="1"/>
  <c r="BQ66" i="128"/>
  <c r="BP66" i="128" s="1"/>
  <c r="CB43" i="108"/>
  <c r="CC38" i="108" s="1"/>
  <c r="BT68" i="108"/>
  <c r="AP66" i="108"/>
  <c r="AQ44" i="108"/>
  <c r="AQ43" i="108" s="1"/>
  <c r="BR67" i="123"/>
  <c r="BP67" i="123" s="1"/>
  <c r="BR66" i="123"/>
  <c r="BP66" i="123" s="1"/>
  <c r="BP64" i="123" s="1"/>
  <c r="BZ68" i="123"/>
  <c r="BX68" i="123" s="1"/>
  <c r="T55" i="127"/>
  <c r="CB43" i="109"/>
  <c r="BX43" i="109" s="1"/>
  <c r="BP41" i="109"/>
  <c r="BK42" i="109" s="1"/>
  <c r="AR42" i="109"/>
  <c r="AP42" i="109" s="1"/>
  <c r="AR66" i="109"/>
  <c r="AP66" i="109" s="1"/>
  <c r="AR67" i="109"/>
  <c r="AP67" i="109" s="1"/>
  <c r="BP67" i="109"/>
  <c r="AB57" i="109"/>
  <c r="X56" i="109" s="1"/>
  <c r="AM69" i="109"/>
  <c r="AO69" i="109" s="1"/>
  <c r="P53" i="141"/>
  <c r="T55" i="141" s="1"/>
  <c r="AD54" i="141"/>
  <c r="AQ67" i="141" s="1"/>
  <c r="AP67" i="141" s="1"/>
  <c r="AT68" i="141" s="1"/>
  <c r="P53" i="115"/>
  <c r="P51" i="115" s="1"/>
  <c r="AD54" i="115"/>
  <c r="AQ67" i="115" s="1"/>
  <c r="AP67" i="115" s="1"/>
  <c r="AT68" i="115" s="1"/>
  <c r="R56" i="141"/>
  <c r="P60" i="141" s="1"/>
  <c r="R56" i="115"/>
  <c r="P60" i="115" s="1"/>
  <c r="BN70" i="115"/>
  <c r="BO70" i="115" s="1"/>
  <c r="BN70" i="141"/>
  <c r="BO70" i="141" s="1"/>
  <c r="CB43" i="115"/>
  <c r="BX43" i="115" s="1"/>
  <c r="BN44" i="115"/>
  <c r="CB43" i="141"/>
  <c r="BX43" i="141" s="1"/>
  <c r="BN44" i="141"/>
  <c r="BO70" i="143"/>
  <c r="BK69" i="143" s="1"/>
  <c r="AO67" i="143"/>
  <c r="AO68" i="143" s="1"/>
  <c r="BZ68" i="117"/>
  <c r="BX68" i="117" s="1"/>
  <c r="BR67" i="117"/>
  <c r="BO67" i="129"/>
  <c r="BO68" i="129" s="1"/>
  <c r="BZ68" i="127"/>
  <c r="BX68" i="127" s="1"/>
  <c r="BR66" i="127"/>
  <c r="BP66" i="127" s="1"/>
  <c r="P53" i="137"/>
  <c r="P51" i="137" s="1"/>
  <c r="AD54" i="137"/>
  <c r="P53" i="111"/>
  <c r="T55" i="111" s="1"/>
  <c r="AD54" i="111"/>
  <c r="O55" i="111"/>
  <c r="O51" i="111" s="1"/>
  <c r="Z57" i="111"/>
  <c r="O55" i="113"/>
  <c r="O51" i="113" s="1"/>
  <c r="Z57" i="113"/>
  <c r="BZ68" i="111"/>
  <c r="BX68" i="111" s="1"/>
  <c r="BR68" i="111"/>
  <c r="BP68" i="111" s="1"/>
  <c r="BZ68" i="113"/>
  <c r="BX68" i="113" s="1"/>
  <c r="BR68" i="113"/>
  <c r="BP68" i="113" s="1"/>
  <c r="BZ42" i="111"/>
  <c r="BX42" i="111" s="1"/>
  <c r="BR41" i="111"/>
  <c r="BZ42" i="113"/>
  <c r="BX42" i="113" s="1"/>
  <c r="BR41" i="113"/>
  <c r="P55" i="129"/>
  <c r="O60" i="129" s="1"/>
  <c r="R56" i="129"/>
  <c r="P60" i="129" s="1"/>
  <c r="CC38" i="107"/>
  <c r="AD54" i="127"/>
  <c r="AQ67" i="127" s="1"/>
  <c r="Z57" i="127"/>
  <c r="CB43" i="127"/>
  <c r="BX43" i="127" s="1"/>
  <c r="BR44" i="127"/>
  <c r="BR43" i="127" s="1"/>
  <c r="BZ42" i="127"/>
  <c r="BX42" i="127" s="1"/>
  <c r="BR42" i="127"/>
  <c r="AG55" i="107"/>
  <c r="P60" i="123"/>
  <c r="AM68" i="107"/>
  <c r="AO64" i="107" s="1"/>
  <c r="AN41" i="107"/>
  <c r="AN42" i="107" s="1"/>
  <c r="AO38" i="107" s="1"/>
  <c r="BX43" i="143"/>
  <c r="P53" i="143"/>
  <c r="P51" i="143" s="1"/>
  <c r="AD54" i="143"/>
  <c r="R56" i="143"/>
  <c r="P60" i="143" s="1"/>
  <c r="R56" i="107"/>
  <c r="P60" i="107" s="1"/>
  <c r="R56" i="133"/>
  <c r="P60" i="133" s="1"/>
  <c r="Z57" i="117"/>
  <c r="BO44" i="107"/>
  <c r="BK43" i="107" s="1"/>
  <c r="AR44" i="107"/>
  <c r="AR43" i="107" s="1"/>
  <c r="CB45" i="133"/>
  <c r="BN44" i="143"/>
  <c r="AO41" i="143" s="1"/>
  <c r="AO42" i="143" s="1"/>
  <c r="BZ42" i="117"/>
  <c r="BX42" i="117" s="1"/>
  <c r="BR41" i="117"/>
  <c r="AR42" i="117" s="1"/>
  <c r="AP42" i="117" s="1"/>
  <c r="P53" i="125"/>
  <c r="T55" i="125" s="1"/>
  <c r="AD54" i="125"/>
  <c r="O55" i="125"/>
  <c r="O51" i="125" s="1"/>
  <c r="Z57" i="125"/>
  <c r="Z57" i="123"/>
  <c r="P53" i="121"/>
  <c r="T55" i="121" s="1"/>
  <c r="AD54" i="121"/>
  <c r="BR42" i="123"/>
  <c r="BP42" i="123" s="1"/>
  <c r="O55" i="121"/>
  <c r="O51" i="121" s="1"/>
  <c r="Z57" i="121"/>
  <c r="CB43" i="125"/>
  <c r="BX43" i="125" s="1"/>
  <c r="BR44" i="125"/>
  <c r="BR43" i="125" s="1"/>
  <c r="BZ42" i="125"/>
  <c r="BX42" i="125" s="1"/>
  <c r="BR42" i="125"/>
  <c r="BP42" i="125" s="1"/>
  <c r="BZ42" i="123"/>
  <c r="BX42" i="123" s="1"/>
  <c r="CD44" i="121"/>
  <c r="CD31" i="121" s="1"/>
  <c r="CD30" i="121" s="1"/>
  <c r="BN70" i="121"/>
  <c r="BO70" i="121" s="1"/>
  <c r="CB43" i="121"/>
  <c r="BX43" i="121" s="1"/>
  <c r="BR44" i="121"/>
  <c r="BN69" i="121" s="1"/>
  <c r="BO69" i="121" s="1"/>
  <c r="BZ42" i="121"/>
  <c r="BX42" i="121" s="1"/>
  <c r="BR42" i="121"/>
  <c r="BN66" i="121" s="1"/>
  <c r="BN68" i="121" s="1"/>
  <c r="BR68" i="121"/>
  <c r="BP68" i="121" s="1"/>
  <c r="BZ68" i="121"/>
  <c r="CB64" i="121" s="1"/>
  <c r="BR67" i="121"/>
  <c r="BP67" i="121" s="1"/>
  <c r="BO66" i="119"/>
  <c r="BN66" i="119"/>
  <c r="BP42" i="119"/>
  <c r="Q97" i="78"/>
  <c r="N97" i="78" s="1"/>
  <c r="P55" i="20"/>
  <c r="O60" i="20" s="1"/>
  <c r="CC69" i="128"/>
  <c r="BX68" i="128" s="1"/>
  <c r="CC70" i="154"/>
  <c r="N74" i="78"/>
  <c r="Q74" i="78" s="1"/>
  <c r="AJ75" i="78" s="1"/>
  <c r="CA43" i="123"/>
  <c r="CA69" i="123"/>
  <c r="BN70" i="123" s="1"/>
  <c r="CD18" i="123"/>
  <c r="CD17" i="123" s="1"/>
  <c r="CC12" i="123" s="1"/>
  <c r="CD69" i="154"/>
  <c r="CC64" i="154" s="1"/>
  <c r="CQ19" i="148"/>
  <c r="CQ17" i="148"/>
  <c r="CQ16" i="148"/>
  <c r="CA40" i="148" s="1"/>
  <c r="BZ41" i="148" s="1"/>
  <c r="CA71" i="148" s="1"/>
  <c r="CB71" i="148" s="1"/>
  <c r="BZ41" i="154"/>
  <c r="CA71" i="154" s="1"/>
  <c r="Q53" i="123"/>
  <c r="CE18" i="123"/>
  <c r="CE17" i="123" s="1"/>
  <c r="CG17" i="123" s="1"/>
  <c r="CQ17" i="140"/>
  <c r="CQ19" i="140"/>
  <c r="CQ18" i="140"/>
  <c r="CD71" i="140" s="1"/>
  <c r="CQ16" i="140"/>
  <c r="CA40" i="140" s="1"/>
  <c r="BZ41" i="140" s="1"/>
  <c r="CQ18" i="144"/>
  <c r="CD71" i="144" s="1"/>
  <c r="CQ17" i="144"/>
  <c r="CQ16" i="144"/>
  <c r="CA40" i="144" s="1"/>
  <c r="BZ41" i="144" s="1"/>
  <c r="BQ41" i="144" s="1"/>
  <c r="CQ19" i="144"/>
  <c r="CB70" i="20"/>
  <c r="CG69" i="20" s="1"/>
  <c r="Q96" i="78"/>
  <c r="N96" i="78" s="1"/>
  <c r="CQ20" i="138"/>
  <c r="CQ18" i="142"/>
  <c r="CD71" i="142" s="1"/>
  <c r="CQ17" i="142"/>
  <c r="CQ16" i="142"/>
  <c r="CA40" i="142" s="1"/>
  <c r="BZ41" i="142" s="1"/>
  <c r="CQ19" i="142"/>
  <c r="CQ20" i="134"/>
  <c r="Q94" i="78"/>
  <c r="R94" i="78"/>
  <c r="CA43" i="114"/>
  <c r="CB43" i="114" s="1"/>
  <c r="CC38" i="114" s="1"/>
  <c r="CA67" i="123"/>
  <c r="CA68" i="123" s="1"/>
  <c r="CB73" i="123" s="1"/>
  <c r="DE43" i="123"/>
  <c r="BZ42" i="128"/>
  <c r="BX42" i="128" s="1"/>
  <c r="CA71" i="128"/>
  <c r="CC70" i="122"/>
  <c r="CA43" i="122" s="1"/>
  <c r="CB43" i="122" s="1"/>
  <c r="CA45" i="114"/>
  <c r="CA66" i="114" s="1"/>
  <c r="CA68" i="114" s="1"/>
  <c r="CC69" i="112"/>
  <c r="CC73" i="112" s="1"/>
  <c r="CD45" i="122"/>
  <c r="CD43" i="122" s="1"/>
  <c r="CC47" i="122" s="1"/>
  <c r="BZ42" i="114"/>
  <c r="BX42" i="114" s="1"/>
  <c r="CA43" i="139"/>
  <c r="BN44" i="139" s="1"/>
  <c r="CQ20" i="28"/>
  <c r="CQ17" i="28" s="1"/>
  <c r="R90" i="77"/>
  <c r="CS20" i="28"/>
  <c r="CS19" i="28" s="1"/>
  <c r="BZ41" i="124"/>
  <c r="CA42" i="124"/>
  <c r="CD45" i="124"/>
  <c r="CD43" i="124" s="1"/>
  <c r="CC47" i="124" s="1"/>
  <c r="CD69" i="124"/>
  <c r="CC64" i="124" s="1"/>
  <c r="CC70" i="124"/>
  <c r="CQ18" i="130"/>
  <c r="CD71" i="130" s="1"/>
  <c r="CQ16" i="130"/>
  <c r="CA40" i="130" s="1"/>
  <c r="CQ19" i="130"/>
  <c r="CQ17" i="130"/>
  <c r="CC67" i="130" s="1"/>
  <c r="CG68" i="130" s="1"/>
  <c r="R111" i="77"/>
  <c r="CE18" i="139"/>
  <c r="CE17" i="139" s="1"/>
  <c r="CG17" i="139" s="1"/>
  <c r="CQ20" i="118"/>
  <c r="Q99" i="77"/>
  <c r="N99" i="77" s="1"/>
  <c r="CA41" i="139"/>
  <c r="CA67" i="139" s="1"/>
  <c r="CA68" i="139" s="1"/>
  <c r="CB73" i="139" s="1"/>
  <c r="CA30" i="139"/>
  <c r="CB30" i="139" s="1"/>
  <c r="BX30" i="139" s="1"/>
  <c r="CC18" i="137"/>
  <c r="CC17" i="137" s="1"/>
  <c r="BX16" i="137" s="1"/>
  <c r="CD18" i="139"/>
  <c r="CD17" i="139" s="1"/>
  <c r="CC12" i="139" s="1"/>
  <c r="BZ41" i="108"/>
  <c r="CA69" i="111"/>
  <c r="CA69" i="139"/>
  <c r="DE43" i="139"/>
  <c r="CB32" i="111"/>
  <c r="CD18" i="111"/>
  <c r="CD17" i="111" s="1"/>
  <c r="CC12" i="111" s="1"/>
  <c r="CA69" i="137"/>
  <c r="CD18" i="113"/>
  <c r="CD17" i="113" s="1"/>
  <c r="CC12" i="113" s="1"/>
  <c r="Q53" i="113"/>
  <c r="CA30" i="111"/>
  <c r="CB30" i="111" s="1"/>
  <c r="CA43" i="113"/>
  <c r="BN44" i="113" s="1"/>
  <c r="CA43" i="111"/>
  <c r="BN44" i="111" s="1"/>
  <c r="CA43" i="137"/>
  <c r="BN44" i="137" s="1"/>
  <c r="CA41" i="113"/>
  <c r="CA67" i="113" s="1"/>
  <c r="CA68" i="113" s="1"/>
  <c r="CB73" i="113" s="1"/>
  <c r="CE18" i="137"/>
  <c r="CE17" i="137" s="1"/>
  <c r="CG17" i="137" s="1"/>
  <c r="BX30" i="113"/>
  <c r="DE43" i="111"/>
  <c r="CE18" i="111"/>
  <c r="CE17" i="111" s="1"/>
  <c r="CG17" i="111" s="1"/>
  <c r="DE43" i="137"/>
  <c r="CA30" i="137"/>
  <c r="CB30" i="137" s="1"/>
  <c r="CC18" i="133"/>
  <c r="CC17" i="133" s="1"/>
  <c r="BX16" i="133" s="1"/>
  <c r="CA41" i="137"/>
  <c r="CA67" i="137" s="1"/>
  <c r="CA68" i="137" s="1"/>
  <c r="CB73" i="137" s="1"/>
  <c r="CB32" i="137"/>
  <c r="CE18" i="133"/>
  <c r="CE17" i="133" s="1"/>
  <c r="CG17" i="133" s="1"/>
  <c r="CA41" i="133"/>
  <c r="CA67" i="133" s="1"/>
  <c r="CA68" i="133" s="1"/>
  <c r="CB73" i="133" s="1"/>
  <c r="CB32" i="133"/>
  <c r="CA69" i="133"/>
  <c r="BN70" i="133" s="1"/>
  <c r="CD18" i="133"/>
  <c r="CD17" i="133" s="1"/>
  <c r="CC12" i="133" s="1"/>
  <c r="Q53" i="133"/>
  <c r="DE43" i="133"/>
  <c r="CA43" i="133"/>
  <c r="CB43" i="133" s="1"/>
  <c r="CA30" i="133"/>
  <c r="CB30" i="133" s="1"/>
  <c r="DE43" i="113"/>
  <c r="CA67" i="111"/>
  <c r="CA68" i="111" s="1"/>
  <c r="CB73" i="111" s="1"/>
  <c r="R83" i="78"/>
  <c r="AK73" i="78" s="1"/>
  <c r="Q83" i="78"/>
  <c r="AJ73" i="78" s="1"/>
  <c r="DE28" i="117"/>
  <c r="CA45" i="117" s="1"/>
  <c r="DE31" i="117"/>
  <c r="CA32" i="117" s="1"/>
  <c r="DE30" i="117"/>
  <c r="Q55" i="117" s="1"/>
  <c r="P55" i="117" s="1"/>
  <c r="O60" i="117" s="1"/>
  <c r="DE29" i="117"/>
  <c r="CA71" i="117" s="1"/>
  <c r="CB71" i="117" s="1"/>
  <c r="DE33" i="117"/>
  <c r="DE34" i="117"/>
  <c r="DE36" i="117"/>
  <c r="DE37" i="117"/>
  <c r="CA70" i="117" s="1"/>
  <c r="CB70" i="117" s="1"/>
  <c r="CG69" i="117" s="1"/>
  <c r="DE35" i="117"/>
  <c r="DE25" i="117"/>
  <c r="DE26" i="117"/>
  <c r="DE24" i="117"/>
  <c r="DE23" i="117"/>
  <c r="DE42" i="117"/>
  <c r="DE40" i="117"/>
  <c r="DE39" i="117"/>
  <c r="DE41" i="117"/>
  <c r="CA14" i="115"/>
  <c r="CA16" i="115" s="1"/>
  <c r="CB12" i="115" s="1"/>
  <c r="CE16" i="115"/>
  <c r="CC16" i="115" s="1"/>
  <c r="CG16" i="115" s="1"/>
  <c r="BZ66" i="115"/>
  <c r="BZ19" i="115"/>
  <c r="BZ27" i="115"/>
  <c r="BZ29" i="115" s="1"/>
  <c r="BX29" i="115" s="1"/>
  <c r="O53" i="115"/>
  <c r="O55" i="115" s="1"/>
  <c r="CA42" i="116"/>
  <c r="BZ41" i="116"/>
  <c r="CC45" i="115"/>
  <c r="CC43" i="115" s="1"/>
  <c r="CD71" i="115"/>
  <c r="CD69" i="115" s="1"/>
  <c r="CC73" i="115" s="1"/>
  <c r="CD45" i="116"/>
  <c r="CD43" i="116" s="1"/>
  <c r="CC47" i="116" s="1"/>
  <c r="CD69" i="116"/>
  <c r="CC64" i="116" s="1"/>
  <c r="CC70" i="116"/>
  <c r="DC43" i="115"/>
  <c r="BZ40" i="115"/>
  <c r="CC17" i="20"/>
  <c r="BX16" i="20" s="1"/>
  <c r="Q53" i="129"/>
  <c r="P53" i="129" s="1"/>
  <c r="P51" i="129" s="1"/>
  <c r="P51" i="127"/>
  <c r="CB69" i="125"/>
  <c r="BX69" i="125" s="1"/>
  <c r="CC21" i="127"/>
  <c r="CB69" i="121"/>
  <c r="CC64" i="121" s="1"/>
  <c r="CC21" i="125"/>
  <c r="CC21" i="121"/>
  <c r="CQ16" i="106"/>
  <c r="CA40" i="106" s="1"/>
  <c r="BZ41" i="106" s="1"/>
  <c r="BQ41" i="106" s="1"/>
  <c r="BP41" i="106" s="1"/>
  <c r="DE43" i="129"/>
  <c r="BZ41" i="110"/>
  <c r="CA42" i="110"/>
  <c r="CA67" i="129"/>
  <c r="CA68" i="129" s="1"/>
  <c r="CB73" i="129" s="1"/>
  <c r="CD45" i="110"/>
  <c r="CD43" i="110" s="1"/>
  <c r="CC47" i="110" s="1"/>
  <c r="CD69" i="110"/>
  <c r="CC64" i="110" s="1"/>
  <c r="CC70" i="110"/>
  <c r="CE18" i="129"/>
  <c r="CE17" i="129" s="1"/>
  <c r="CC21" i="129" s="1"/>
  <c r="CA43" i="129"/>
  <c r="N93" i="77"/>
  <c r="CQ18" i="106"/>
  <c r="CD71" i="106" s="1"/>
  <c r="CD45" i="106" s="1"/>
  <c r="CD43" i="106" s="1"/>
  <c r="CQ19" i="106"/>
  <c r="N69" i="78"/>
  <c r="CC73" i="123"/>
  <c r="CC43" i="20"/>
  <c r="CC45" i="141"/>
  <c r="CC43" i="141" s="1"/>
  <c r="CD71" i="141"/>
  <c r="CD69" i="141" s="1"/>
  <c r="CC73" i="141" s="1"/>
  <c r="CC45" i="143"/>
  <c r="CC43" i="143" s="1"/>
  <c r="CD71" i="143"/>
  <c r="CD69" i="143" s="1"/>
  <c r="CC73" i="143" s="1"/>
  <c r="CC45" i="107"/>
  <c r="CC43" i="107" s="1"/>
  <c r="CC47" i="107" s="1"/>
  <c r="CD71" i="107"/>
  <c r="CD69" i="107" s="1"/>
  <c r="CC64" i="107" s="1"/>
  <c r="CC45" i="133"/>
  <c r="CC43" i="133" s="1"/>
  <c r="CD71" i="133"/>
  <c r="CD69" i="133" s="1"/>
  <c r="CC73" i="133" s="1"/>
  <c r="CC45" i="129"/>
  <c r="CC43" i="129" s="1"/>
  <c r="CD71" i="129"/>
  <c r="CD69" i="129" s="1"/>
  <c r="CC73" i="129" s="1"/>
  <c r="CC45" i="137"/>
  <c r="CC43" i="137" s="1"/>
  <c r="CD71" i="137"/>
  <c r="CD69" i="137" s="1"/>
  <c r="CC45" i="139"/>
  <c r="CC43" i="139" s="1"/>
  <c r="CD71" i="139"/>
  <c r="CD69" i="139" s="1"/>
  <c r="CC73" i="139" s="1"/>
  <c r="CD69" i="20"/>
  <c r="CC73" i="20" s="1"/>
  <c r="CC12" i="129"/>
  <c r="CG68" i="129"/>
  <c r="BZ29" i="20"/>
  <c r="BX29" i="20" s="1"/>
  <c r="CA16" i="20"/>
  <c r="CB12" i="20" s="1"/>
  <c r="CC12" i="119"/>
  <c r="BX17" i="119"/>
  <c r="CC16" i="20"/>
  <c r="CG16" i="20" s="1"/>
  <c r="T56" i="127"/>
  <c r="T56" i="123"/>
  <c r="O53" i="107"/>
  <c r="O55" i="107" s="1"/>
  <c r="O51" i="107" s="1"/>
  <c r="CA14" i="107"/>
  <c r="CA16" i="107" s="1"/>
  <c r="CB12" i="107" s="1"/>
  <c r="CE16" i="129"/>
  <c r="CC16" i="129" s="1"/>
  <c r="CL27" i="119"/>
  <c r="CM27" i="119" s="1"/>
  <c r="BX30" i="115"/>
  <c r="BX29" i="123"/>
  <c r="CB19" i="113"/>
  <c r="BX17" i="113" s="1"/>
  <c r="CA27" i="113"/>
  <c r="CE16" i="107"/>
  <c r="CC16" i="107" s="1"/>
  <c r="CG16" i="107" s="1"/>
  <c r="BX29" i="113"/>
  <c r="BX29" i="117"/>
  <c r="BX29" i="127"/>
  <c r="BX69" i="127"/>
  <c r="CC64" i="127"/>
  <c r="BX42" i="112"/>
  <c r="CB38" i="112"/>
  <c r="CD43" i="127"/>
  <c r="CD31" i="127"/>
  <c r="CD30" i="127" s="1"/>
  <c r="CA27" i="125"/>
  <c r="CB19" i="125"/>
  <c r="BX17" i="125" s="1"/>
  <c r="BZ40" i="129"/>
  <c r="DC43" i="129"/>
  <c r="BX16" i="109"/>
  <c r="CB21" i="119"/>
  <c r="BX29" i="125"/>
  <c r="CB12" i="125"/>
  <c r="CA66" i="112"/>
  <c r="CA68" i="112" s="1"/>
  <c r="CB45" i="112"/>
  <c r="CB47" i="112" s="1"/>
  <c r="BX16" i="119"/>
  <c r="CC34" i="107"/>
  <c r="CA66" i="128"/>
  <c r="CA68" i="128" s="1"/>
  <c r="CB45" i="128"/>
  <c r="CB47" i="128" s="1"/>
  <c r="CC21" i="115"/>
  <c r="CB12" i="117"/>
  <c r="BX29" i="121"/>
  <c r="T56" i="117"/>
  <c r="O53" i="129"/>
  <c r="O55" i="129" s="1"/>
  <c r="CB12" i="113"/>
  <c r="BX42" i="122"/>
  <c r="CB38" i="122"/>
  <c r="CB19" i="121"/>
  <c r="CA27" i="121"/>
  <c r="CB12" i="111"/>
  <c r="BZ66" i="129"/>
  <c r="CA66" i="122"/>
  <c r="CA68" i="122" s="1"/>
  <c r="CB45" i="122"/>
  <c r="CB47" i="122" s="1"/>
  <c r="BZ66" i="107"/>
  <c r="CQ18" i="105"/>
  <c r="CQ19" i="105"/>
  <c r="CQ16" i="105"/>
  <c r="CQ17" i="105"/>
  <c r="DC38" i="105" s="1"/>
  <c r="CE41" i="105" s="1"/>
  <c r="CC41" i="105" s="1"/>
  <c r="CD44" i="109"/>
  <c r="CB69" i="109"/>
  <c r="CC73" i="114"/>
  <c r="BX68" i="114"/>
  <c r="CL27" i="109"/>
  <c r="CM27" i="109" s="1"/>
  <c r="CA29" i="109"/>
  <c r="CA40" i="109"/>
  <c r="CA42" i="109" s="1"/>
  <c r="BX68" i="125"/>
  <c r="CB64" i="125"/>
  <c r="BZ27" i="107"/>
  <c r="BZ29" i="107" s="1"/>
  <c r="BZ19" i="107"/>
  <c r="CB19" i="117"/>
  <c r="BX17" i="117" s="1"/>
  <c r="CA27" i="117"/>
  <c r="BZ27" i="129"/>
  <c r="BZ29" i="129" s="1"/>
  <c r="CA14" i="129"/>
  <c r="CA16" i="129" s="1"/>
  <c r="BZ40" i="107"/>
  <c r="DC43" i="107"/>
  <c r="CB69" i="115"/>
  <c r="CD44" i="115"/>
  <c r="CD44" i="129"/>
  <c r="CB69" i="129"/>
  <c r="BZ19" i="129"/>
  <c r="BX17" i="109"/>
  <c r="CB21" i="109"/>
  <c r="CB12" i="127"/>
  <c r="CB21" i="127"/>
  <c r="R69" i="77"/>
  <c r="CS20" i="105"/>
  <c r="CC73" i="108"/>
  <c r="BX68" i="108"/>
  <c r="CA27" i="127"/>
  <c r="BX29" i="111"/>
  <c r="CB12" i="123"/>
  <c r="CB19" i="123"/>
  <c r="BX17" i="123" s="1"/>
  <c r="CA27" i="123"/>
  <c r="CB19" i="111"/>
  <c r="BX17" i="111" s="1"/>
  <c r="CA27" i="111"/>
  <c r="BX16" i="129"/>
  <c r="CD43" i="125"/>
  <c r="CD31" i="125"/>
  <c r="CD30" i="125" s="1"/>
  <c r="CD69" i="150"/>
  <c r="CC70" i="150"/>
  <c r="CA43" i="150" s="1"/>
  <c r="CD69" i="156"/>
  <c r="CC70" i="156"/>
  <c r="CD69" i="148"/>
  <c r="CC70" i="148"/>
  <c r="CA43" i="148" s="1"/>
  <c r="CA45" i="150"/>
  <c r="CA66" i="150" s="1"/>
  <c r="CA71" i="150"/>
  <c r="CB71" i="150" s="1"/>
  <c r="CA45" i="156"/>
  <c r="CA66" i="156" s="1"/>
  <c r="CA71" i="156"/>
  <c r="BX30" i="143"/>
  <c r="BX30" i="142"/>
  <c r="P51" i="142"/>
  <c r="P51" i="144"/>
  <c r="BX30" i="140"/>
  <c r="T56" i="140"/>
  <c r="BX30" i="141"/>
  <c r="O53" i="139"/>
  <c r="CA14" i="139"/>
  <c r="CA16" i="139" s="1"/>
  <c r="CB12" i="139" s="1"/>
  <c r="BZ66" i="143"/>
  <c r="CE16" i="139"/>
  <c r="CC16" i="139" s="1"/>
  <c r="CG16" i="139" s="1"/>
  <c r="CA14" i="143"/>
  <c r="CA16" i="143" s="1"/>
  <c r="CB12" i="143" s="1"/>
  <c r="BZ19" i="133"/>
  <c r="CB19" i="133" s="1"/>
  <c r="BX17" i="133" s="1"/>
  <c r="CC21" i="141"/>
  <c r="O53" i="141"/>
  <c r="O55" i="141" s="1"/>
  <c r="O51" i="141" s="1"/>
  <c r="O53" i="137"/>
  <c r="Q55" i="146"/>
  <c r="P55" i="146" s="1"/>
  <c r="O60" i="146" s="1"/>
  <c r="DE30" i="135"/>
  <c r="Q55" i="135" s="1"/>
  <c r="P55" i="135" s="1"/>
  <c r="O60" i="135" s="1"/>
  <c r="DE29" i="135"/>
  <c r="CA71" i="135" s="1"/>
  <c r="CB71" i="135" s="1"/>
  <c r="DE31" i="135"/>
  <c r="CA32" i="135" s="1"/>
  <c r="DE28" i="135"/>
  <c r="CA45" i="135" s="1"/>
  <c r="CB45" i="135" s="1"/>
  <c r="CE16" i="141"/>
  <c r="CC16" i="141" s="1"/>
  <c r="CG16" i="141" s="1"/>
  <c r="Q55" i="136"/>
  <c r="P55" i="136" s="1"/>
  <c r="O60" i="136" s="1"/>
  <c r="CA14" i="141"/>
  <c r="CA16" i="141" s="1"/>
  <c r="BZ27" i="143"/>
  <c r="BZ29" i="143" s="1"/>
  <c r="BZ19" i="143"/>
  <c r="CB70" i="156"/>
  <c r="DE24" i="135"/>
  <c r="DE23" i="135"/>
  <c r="DE26" i="135"/>
  <c r="DE25" i="135"/>
  <c r="DC43" i="133"/>
  <c r="BZ40" i="133"/>
  <c r="BZ27" i="133"/>
  <c r="BZ29" i="133" s="1"/>
  <c r="CE16" i="133"/>
  <c r="CC16" i="133" s="1"/>
  <c r="CG16" i="133" s="1"/>
  <c r="CC30" i="156"/>
  <c r="CC43" i="156"/>
  <c r="R58" i="156"/>
  <c r="R56" i="156" s="1"/>
  <c r="CG68" i="141"/>
  <c r="CC67" i="132"/>
  <c r="CG68" i="132" s="1"/>
  <c r="CC67" i="146"/>
  <c r="BZ40" i="139"/>
  <c r="DC43" i="139"/>
  <c r="CG68" i="139"/>
  <c r="O53" i="143"/>
  <c r="O55" i="143" s="1"/>
  <c r="O51" i="143" s="1"/>
  <c r="BX16" i="140"/>
  <c r="CC21" i="140"/>
  <c r="CC30" i="132"/>
  <c r="R58" i="132"/>
  <c r="R56" i="132" s="1"/>
  <c r="CC43" i="132"/>
  <c r="CC43" i="146"/>
  <c r="CC30" i="146"/>
  <c r="R58" i="146"/>
  <c r="R56" i="146" s="1"/>
  <c r="BX29" i="144"/>
  <c r="CB69" i="144"/>
  <c r="CC43" i="150"/>
  <c r="CC30" i="150"/>
  <c r="R58" i="150"/>
  <c r="R56" i="150" s="1"/>
  <c r="CQ18" i="149"/>
  <c r="CQ16" i="149"/>
  <c r="CQ17" i="149"/>
  <c r="DC38" i="149" s="1"/>
  <c r="CE41" i="149" s="1"/>
  <c r="CC41" i="149" s="1"/>
  <c r="CG42" i="149" s="1"/>
  <c r="CQ19" i="149"/>
  <c r="CB70" i="132"/>
  <c r="CG69" i="132" s="1"/>
  <c r="DC43" i="143"/>
  <c r="BZ40" i="143"/>
  <c r="CA14" i="137"/>
  <c r="CA16" i="137" s="1"/>
  <c r="BX29" i="134"/>
  <c r="CC34" i="138"/>
  <c r="CA14" i="133"/>
  <c r="CA16" i="133" s="1"/>
  <c r="CD30" i="134"/>
  <c r="CC21" i="142"/>
  <c r="BX16" i="142"/>
  <c r="CB19" i="144"/>
  <c r="BZ66" i="141"/>
  <c r="T56" i="144"/>
  <c r="R58" i="148"/>
  <c r="R56" i="148" s="1"/>
  <c r="CC43" i="148"/>
  <c r="CC30" i="148"/>
  <c r="BZ66" i="133"/>
  <c r="CC67" i="150"/>
  <c r="CG68" i="150" s="1"/>
  <c r="CB70" i="152"/>
  <c r="CG69" i="152" s="1"/>
  <c r="CQ17" i="151"/>
  <c r="DC38" i="151" s="1"/>
  <c r="CE41" i="151" s="1"/>
  <c r="CC41" i="151" s="1"/>
  <c r="CG42" i="151" s="1"/>
  <c r="CQ18" i="151"/>
  <c r="CQ19" i="151"/>
  <c r="CQ16" i="151"/>
  <c r="CQ18" i="135"/>
  <c r="CQ16" i="135"/>
  <c r="CQ17" i="135"/>
  <c r="DC38" i="135" s="1"/>
  <c r="CE41" i="135" s="1"/>
  <c r="CC41" i="135" s="1"/>
  <c r="CG42" i="135" s="1"/>
  <c r="CQ19" i="135"/>
  <c r="T56" i="138"/>
  <c r="BX29" i="142"/>
  <c r="Q55" i="150"/>
  <c r="P55" i="150" s="1"/>
  <c r="O60" i="150" s="1"/>
  <c r="CB19" i="134"/>
  <c r="CB70" i="146"/>
  <c r="CG69" i="146" s="1"/>
  <c r="CC67" i="156"/>
  <c r="DC43" i="137"/>
  <c r="BZ40" i="137"/>
  <c r="CB19" i="140"/>
  <c r="BZ27" i="141"/>
  <c r="BZ29" i="141" s="1"/>
  <c r="BZ19" i="141"/>
  <c r="CQ18" i="153"/>
  <c r="CQ17" i="153"/>
  <c r="DC38" i="153" s="1"/>
  <c r="CE41" i="153" s="1"/>
  <c r="CC41" i="153" s="1"/>
  <c r="CG42" i="153" s="1"/>
  <c r="CQ16" i="153"/>
  <c r="CQ19" i="153"/>
  <c r="T56" i="142"/>
  <c r="CB19" i="142"/>
  <c r="BX17" i="142" s="1"/>
  <c r="CB69" i="142"/>
  <c r="CB70" i="136"/>
  <c r="CG69" i="136" s="1"/>
  <c r="Q55" i="132"/>
  <c r="P55" i="132" s="1"/>
  <c r="O60" i="132" s="1"/>
  <c r="Q55" i="156"/>
  <c r="P55" i="156" s="1"/>
  <c r="CB70" i="148"/>
  <c r="CG69" i="148" s="1"/>
  <c r="P51" i="140"/>
  <c r="T55" i="140"/>
  <c r="O53" i="133"/>
  <c r="O55" i="133" s="1"/>
  <c r="O51" i="133" s="1"/>
  <c r="BX29" i="140"/>
  <c r="CB69" i="140"/>
  <c r="BX16" i="143"/>
  <c r="CC21" i="143"/>
  <c r="CC67" i="148"/>
  <c r="CG68" i="148" s="1"/>
  <c r="Q55" i="152"/>
  <c r="P55" i="152" s="1"/>
  <c r="O60" i="152" s="1"/>
  <c r="CQ16" i="147"/>
  <c r="CQ17" i="147"/>
  <c r="DC38" i="147" s="1"/>
  <c r="CE41" i="147" s="1"/>
  <c r="CC41" i="147" s="1"/>
  <c r="CG42" i="147" s="1"/>
  <c r="CQ19" i="147"/>
  <c r="CQ18" i="147"/>
  <c r="BX29" i="138"/>
  <c r="CB70" i="150"/>
  <c r="CG69" i="150" s="1"/>
  <c r="CE16" i="137"/>
  <c r="CC16" i="137" s="1"/>
  <c r="CG16" i="137" s="1"/>
  <c r="CB12" i="142"/>
  <c r="CB69" i="143"/>
  <c r="CD44" i="143"/>
  <c r="CQ18" i="155"/>
  <c r="CQ17" i="155"/>
  <c r="DC38" i="155" s="1"/>
  <c r="CE41" i="155" s="1"/>
  <c r="CC41" i="155" s="1"/>
  <c r="CG42" i="155" s="1"/>
  <c r="CQ16" i="155"/>
  <c r="CQ19" i="155"/>
  <c r="CB19" i="138"/>
  <c r="CB69" i="141"/>
  <c r="CD44" i="141"/>
  <c r="DE41" i="135"/>
  <c r="DE39" i="135"/>
  <c r="DE40" i="135"/>
  <c r="DE42" i="135"/>
  <c r="Q55" i="148"/>
  <c r="P55" i="148" s="1"/>
  <c r="O60" i="148" s="1"/>
  <c r="CC43" i="136"/>
  <c r="R58" i="136"/>
  <c r="R56" i="136" s="1"/>
  <c r="CC30" i="136"/>
  <c r="BX30" i="144"/>
  <c r="CQ19" i="145"/>
  <c r="CQ18" i="145"/>
  <c r="CQ17" i="145"/>
  <c r="DC38" i="145" s="1"/>
  <c r="CE41" i="145" s="1"/>
  <c r="CC41" i="145" s="1"/>
  <c r="CQ16" i="145"/>
  <c r="P60" i="139"/>
  <c r="R58" i="152"/>
  <c r="R56" i="152" s="1"/>
  <c r="CC43" i="152"/>
  <c r="CC30" i="152"/>
  <c r="BZ66" i="137"/>
  <c r="BZ66" i="139"/>
  <c r="T56" i="134"/>
  <c r="CC67" i="136"/>
  <c r="DE37" i="135"/>
  <c r="CA70" i="135" s="1"/>
  <c r="CB70" i="135" s="1"/>
  <c r="CG69" i="135" s="1"/>
  <c r="DE33" i="135"/>
  <c r="DE36" i="135"/>
  <c r="DE35" i="135"/>
  <c r="DE34" i="135"/>
  <c r="DC43" i="141"/>
  <c r="BZ40" i="141"/>
  <c r="CC21" i="144"/>
  <c r="CQ17" i="131"/>
  <c r="DC38" i="131" s="1"/>
  <c r="CE41" i="131" s="1"/>
  <c r="CC41" i="131" s="1"/>
  <c r="CQ16" i="131"/>
  <c r="CQ18" i="131"/>
  <c r="CQ19" i="131"/>
  <c r="CC67" i="152"/>
  <c r="CG68" i="152" s="1"/>
  <c r="CE16" i="143"/>
  <c r="CC16" i="143" s="1"/>
  <c r="CG16" i="143" s="1"/>
  <c r="BZ27" i="137"/>
  <c r="BZ29" i="137" s="1"/>
  <c r="BZ19" i="137"/>
  <c r="P60" i="137"/>
  <c r="BZ27" i="139"/>
  <c r="BZ29" i="139" s="1"/>
  <c r="BZ19" i="139"/>
  <c r="CG68" i="137"/>
  <c r="N69" i="77"/>
  <c r="CB64" i="109" l="1"/>
  <c r="CC21" i="109"/>
  <c r="AO73" i="119"/>
  <c r="AB57" i="119"/>
  <c r="X56" i="119" s="1"/>
  <c r="AM70" i="119"/>
  <c r="AO70" i="119" s="1"/>
  <c r="AT69" i="119" s="1"/>
  <c r="CA40" i="119"/>
  <c r="CA42" i="119" s="1"/>
  <c r="CB47" i="119" s="1"/>
  <c r="BO70" i="109"/>
  <c r="BK69" i="109" s="1"/>
  <c r="AO67" i="109"/>
  <c r="AO68" i="109" s="1"/>
  <c r="AT69" i="109" s="1"/>
  <c r="AD54" i="109"/>
  <c r="AC54" i="109" s="1"/>
  <c r="X55" i="109" s="1"/>
  <c r="CC69" i="120"/>
  <c r="BX68" i="120" s="1"/>
  <c r="CL27" i="120" s="1"/>
  <c r="CM27" i="120" s="1"/>
  <c r="CC70" i="152"/>
  <c r="CA43" i="152" s="1"/>
  <c r="CB43" i="152" s="1"/>
  <c r="CD69" i="152"/>
  <c r="CB73" i="120"/>
  <c r="CQ18" i="126"/>
  <c r="CD71" i="126" s="1"/>
  <c r="CC70" i="126" s="1"/>
  <c r="CQ17" i="126"/>
  <c r="CQ16" i="126"/>
  <c r="CA40" i="126" s="1"/>
  <c r="BZ41" i="126" s="1"/>
  <c r="CB38" i="120"/>
  <c r="CQ17" i="152"/>
  <c r="CQ16" i="152"/>
  <c r="CA40" i="152" s="1"/>
  <c r="BZ41" i="152" s="1"/>
  <c r="CA71" i="152" s="1"/>
  <c r="CB71" i="152" s="1"/>
  <c r="CQ19" i="152"/>
  <c r="AJ94" i="77"/>
  <c r="AL94" i="77" s="1"/>
  <c r="CB45" i="120"/>
  <c r="BX43" i="120" s="1"/>
  <c r="CL28" i="120" s="1"/>
  <c r="CM28" i="120" s="1"/>
  <c r="N90" i="78"/>
  <c r="CB73" i="119"/>
  <c r="CB30" i="20"/>
  <c r="BX30" i="20" s="1"/>
  <c r="CG17" i="119"/>
  <c r="CB69" i="119"/>
  <c r="BX69" i="119" s="1"/>
  <c r="CD44" i="119"/>
  <c r="CD31" i="119" s="1"/>
  <c r="CD30" i="119" s="1"/>
  <c r="BQ67" i="119"/>
  <c r="BP67" i="119" s="1"/>
  <c r="BK68" i="119" s="1"/>
  <c r="P53" i="119"/>
  <c r="T55" i="119" s="1"/>
  <c r="CB43" i="119"/>
  <c r="BX43" i="119" s="1"/>
  <c r="AL73" i="78"/>
  <c r="AJ95" i="78"/>
  <c r="N93" i="78"/>
  <c r="CQ16" i="132"/>
  <c r="CA40" i="132" s="1"/>
  <c r="BZ41" i="132" s="1"/>
  <c r="BZ42" i="132" s="1"/>
  <c r="CQ17" i="132"/>
  <c r="CQ19" i="132"/>
  <c r="CQ18" i="132"/>
  <c r="CD71" i="132" s="1"/>
  <c r="AL74" i="78"/>
  <c r="AJ95" i="77"/>
  <c r="AL95" i="77" s="1"/>
  <c r="AK95" i="78"/>
  <c r="AL74" i="77"/>
  <c r="BR70" i="113"/>
  <c r="BR69" i="113" s="1"/>
  <c r="BT69" i="113" s="1"/>
  <c r="CD44" i="113"/>
  <c r="CD43" i="113" s="1"/>
  <c r="CC47" i="113" s="1"/>
  <c r="R74" i="78"/>
  <c r="CS20" i="31" s="1"/>
  <c r="CS18" i="31" s="1"/>
  <c r="BR41" i="107"/>
  <c r="AR42" i="107" s="1"/>
  <c r="AP42" i="107" s="1"/>
  <c r="AD54" i="139"/>
  <c r="AP70" i="139" s="1"/>
  <c r="AP69" i="139" s="1"/>
  <c r="CG42" i="105"/>
  <c r="CC41" i="26"/>
  <c r="CC41" i="29"/>
  <c r="CG42" i="29" s="1"/>
  <c r="CG42" i="145"/>
  <c r="CC41" i="30"/>
  <c r="CG42" i="131"/>
  <c r="CB44" i="34"/>
  <c r="CB44" i="47" s="1"/>
  <c r="CG43" i="30"/>
  <c r="BK42" i="156"/>
  <c r="BQ66" i="156"/>
  <c r="BP66" i="156" s="1"/>
  <c r="BT68" i="156" s="1"/>
  <c r="BR44" i="156"/>
  <c r="BR43" i="156" s="1"/>
  <c r="CA43" i="156"/>
  <c r="BO44" i="156" s="1"/>
  <c r="BK43" i="156" s="1"/>
  <c r="CB71" i="154"/>
  <c r="BX69" i="154" s="1"/>
  <c r="BO67" i="154"/>
  <c r="BO68" i="154" s="1"/>
  <c r="CB71" i="128"/>
  <c r="BX69" i="128" s="1"/>
  <c r="BO67" i="128"/>
  <c r="BO68" i="128" s="1"/>
  <c r="CA43" i="154"/>
  <c r="CB43" i="154" s="1"/>
  <c r="CC38" i="154" s="1"/>
  <c r="BQ66" i="154"/>
  <c r="BP66" i="154" s="1"/>
  <c r="BT68" i="128"/>
  <c r="BP64" i="128"/>
  <c r="BP41" i="144"/>
  <c r="BT42" i="144" s="1"/>
  <c r="AT68" i="108"/>
  <c r="AP64" i="108"/>
  <c r="AP47" i="108"/>
  <c r="AQ43" i="28"/>
  <c r="BZ42" i="108"/>
  <c r="BX42" i="108" s="1"/>
  <c r="CL27" i="108" s="1"/>
  <c r="CM27" i="108" s="1"/>
  <c r="BQ41" i="108"/>
  <c r="BT42" i="106"/>
  <c r="BO67" i="123"/>
  <c r="BO68" i="123" s="1"/>
  <c r="BO64" i="123" s="1"/>
  <c r="BK68" i="123"/>
  <c r="BT68" i="123"/>
  <c r="T55" i="139"/>
  <c r="BO44" i="109"/>
  <c r="BK43" i="109" s="1"/>
  <c r="AR44" i="109"/>
  <c r="AR43" i="109" s="1"/>
  <c r="BT42" i="109"/>
  <c r="AO47" i="109"/>
  <c r="AT42" i="109"/>
  <c r="T55" i="109"/>
  <c r="AT68" i="109"/>
  <c r="T55" i="115"/>
  <c r="BK68" i="109"/>
  <c r="BT68" i="109"/>
  <c r="AG56" i="109"/>
  <c r="AK69" i="109"/>
  <c r="AP64" i="109"/>
  <c r="AC54" i="115"/>
  <c r="AG55" i="115" s="1"/>
  <c r="AM67" i="115"/>
  <c r="AM68" i="115" s="1"/>
  <c r="AC54" i="141"/>
  <c r="AG55" i="141" s="1"/>
  <c r="AM67" i="141"/>
  <c r="AM68" i="141" s="1"/>
  <c r="P51" i="141"/>
  <c r="Z57" i="115"/>
  <c r="AM69" i="115" s="1"/>
  <c r="AO69" i="115" s="1"/>
  <c r="AP64" i="115" s="1"/>
  <c r="Z57" i="141"/>
  <c r="AM69" i="141" s="1"/>
  <c r="AO69" i="141" s="1"/>
  <c r="AP64" i="141" s="1"/>
  <c r="BT69" i="115"/>
  <c r="BK69" i="115"/>
  <c r="BO44" i="141"/>
  <c r="BT43" i="141" s="1"/>
  <c r="AR44" i="141"/>
  <c r="AR43" i="141" s="1"/>
  <c r="BO44" i="115"/>
  <c r="BK43" i="115" s="1"/>
  <c r="AR44" i="115"/>
  <c r="AR43" i="115" s="1"/>
  <c r="BT69" i="141"/>
  <c r="BK69" i="141"/>
  <c r="CB64" i="127"/>
  <c r="BT69" i="143"/>
  <c r="T56" i="113"/>
  <c r="CL27" i="113" s="1"/>
  <c r="CM27" i="113" s="1"/>
  <c r="BZ42" i="141"/>
  <c r="BX42" i="141" s="1"/>
  <c r="BR41" i="141"/>
  <c r="BZ42" i="115"/>
  <c r="BX42" i="115" s="1"/>
  <c r="BR41" i="115"/>
  <c r="BZ68" i="115"/>
  <c r="BX68" i="115" s="1"/>
  <c r="BR67" i="115"/>
  <c r="BP67" i="115" s="1"/>
  <c r="T55" i="137"/>
  <c r="BZ68" i="141"/>
  <c r="CB64" i="141" s="1"/>
  <c r="BR67" i="141"/>
  <c r="BP67" i="141" s="1"/>
  <c r="AO67" i="133"/>
  <c r="AO68" i="133" s="1"/>
  <c r="AT69" i="133" s="1"/>
  <c r="BO70" i="133"/>
  <c r="BZ68" i="133"/>
  <c r="CB64" i="133" s="1"/>
  <c r="BR67" i="133"/>
  <c r="BZ68" i="107"/>
  <c r="BX68" i="107" s="1"/>
  <c r="BR67" i="107"/>
  <c r="AT69" i="143"/>
  <c r="BP67" i="117"/>
  <c r="BT68" i="117" s="1"/>
  <c r="AR66" i="117"/>
  <c r="AP66" i="117" s="1"/>
  <c r="BZ68" i="143"/>
  <c r="BX68" i="143" s="1"/>
  <c r="BR67" i="143"/>
  <c r="BT69" i="129"/>
  <c r="BO68" i="26"/>
  <c r="BZ68" i="129"/>
  <c r="BX68" i="129" s="1"/>
  <c r="BR66" i="129"/>
  <c r="BP66" i="129" s="1"/>
  <c r="BT68" i="129" s="1"/>
  <c r="P51" i="111"/>
  <c r="BT68" i="127"/>
  <c r="AP70" i="111"/>
  <c r="AP69" i="111" s="1"/>
  <c r="AK68" i="111" s="1"/>
  <c r="AC54" i="111"/>
  <c r="AP70" i="137"/>
  <c r="AP69" i="137" s="1"/>
  <c r="AK68" i="137" s="1"/>
  <c r="AC54" i="137"/>
  <c r="P53" i="113"/>
  <c r="P51" i="113" s="1"/>
  <c r="AD54" i="113"/>
  <c r="BO44" i="111"/>
  <c r="BK43" i="111" s="1"/>
  <c r="AR44" i="111"/>
  <c r="BO44" i="113"/>
  <c r="BK43" i="113" s="1"/>
  <c r="AR44" i="113"/>
  <c r="BO44" i="139"/>
  <c r="BK43" i="139" s="1"/>
  <c r="AR44" i="139"/>
  <c r="BO44" i="137"/>
  <c r="BK43" i="137" s="1"/>
  <c r="AR44" i="137"/>
  <c r="CB43" i="111"/>
  <c r="BX43" i="111" s="1"/>
  <c r="CB43" i="113"/>
  <c r="BX43" i="113" s="1"/>
  <c r="CB43" i="139"/>
  <c r="BX43" i="139" s="1"/>
  <c r="CB43" i="137"/>
  <c r="BX43" i="137" s="1"/>
  <c r="CD44" i="111"/>
  <c r="CD43" i="111" s="1"/>
  <c r="CC47" i="111" s="1"/>
  <c r="BR70" i="111"/>
  <c r="BR69" i="111" s="1"/>
  <c r="CB69" i="137"/>
  <c r="BX69" i="137" s="1"/>
  <c r="BR70" i="137"/>
  <c r="BR69" i="137" s="1"/>
  <c r="CB69" i="139"/>
  <c r="BX69" i="139" s="1"/>
  <c r="BR70" i="139"/>
  <c r="BR69" i="139" s="1"/>
  <c r="AB57" i="113"/>
  <c r="AG56" i="113" s="1"/>
  <c r="AM71" i="113"/>
  <c r="AO71" i="113" s="1"/>
  <c r="AB57" i="111"/>
  <c r="AG56" i="111" s="1"/>
  <c r="AM71" i="111"/>
  <c r="AO71" i="111" s="1"/>
  <c r="AK69" i="111" s="1"/>
  <c r="O55" i="139"/>
  <c r="O51" i="139" s="1"/>
  <c r="Z57" i="139"/>
  <c r="O55" i="137"/>
  <c r="O51" i="137" s="1"/>
  <c r="Z57" i="137"/>
  <c r="T56" i="111"/>
  <c r="CL27" i="111" s="1"/>
  <c r="CM27" i="111" s="1"/>
  <c r="BZ68" i="139"/>
  <c r="CB64" i="139" s="1"/>
  <c r="BR68" i="139"/>
  <c r="BP68" i="139" s="1"/>
  <c r="BZ68" i="137"/>
  <c r="BX68" i="137" s="1"/>
  <c r="BR68" i="137"/>
  <c r="BP68" i="137" s="1"/>
  <c r="BP68" i="26"/>
  <c r="BO73" i="113"/>
  <c r="BT68" i="113"/>
  <c r="BT68" i="111"/>
  <c r="BO73" i="111"/>
  <c r="BP41" i="113"/>
  <c r="BT42" i="113" s="1"/>
  <c r="AR42" i="113"/>
  <c r="BP41" i="111"/>
  <c r="BK42" i="111" s="1"/>
  <c r="AR42" i="111"/>
  <c r="BZ42" i="137"/>
  <c r="BX42" i="137" s="1"/>
  <c r="BR41" i="137"/>
  <c r="BZ42" i="139"/>
  <c r="BX42" i="139" s="1"/>
  <c r="BR41" i="139"/>
  <c r="BN44" i="129"/>
  <c r="BO44" i="129" s="1"/>
  <c r="BR44" i="129"/>
  <c r="BR43" i="129" s="1"/>
  <c r="BP47" i="129" s="1"/>
  <c r="CB43" i="129"/>
  <c r="BX43" i="129" s="1"/>
  <c r="BR42" i="129"/>
  <c r="BP42" i="129" s="1"/>
  <c r="BO47" i="129" s="1"/>
  <c r="BZ42" i="129"/>
  <c r="BX42" i="129" s="1"/>
  <c r="BR41" i="129"/>
  <c r="BP41" i="129" s="1"/>
  <c r="AD54" i="129"/>
  <c r="AM67" i="129" s="1"/>
  <c r="AQ42" i="129" s="1"/>
  <c r="AP42" i="129" s="1"/>
  <c r="Z57" i="129"/>
  <c r="AM69" i="129" s="1"/>
  <c r="AP67" i="127"/>
  <c r="BM67" i="127"/>
  <c r="AC54" i="127"/>
  <c r="AG55" i="127" s="1"/>
  <c r="AM67" i="127"/>
  <c r="AM69" i="127"/>
  <c r="AR45" i="127" s="1"/>
  <c r="AM70" i="127"/>
  <c r="AB57" i="127"/>
  <c r="AG56" i="127" s="1"/>
  <c r="T55" i="143"/>
  <c r="CL28" i="127"/>
  <c r="CM28" i="127" s="1"/>
  <c r="BP47" i="127"/>
  <c r="AK68" i="107"/>
  <c r="AC54" i="143"/>
  <c r="AG55" i="143" s="1"/>
  <c r="AM67" i="143"/>
  <c r="BX43" i="133"/>
  <c r="P53" i="133"/>
  <c r="T55" i="133" s="1"/>
  <c r="AD54" i="133"/>
  <c r="AB57" i="117"/>
  <c r="AG56" i="117" s="1"/>
  <c r="AM69" i="117"/>
  <c r="Z57" i="133"/>
  <c r="Z57" i="107"/>
  <c r="Z57" i="143"/>
  <c r="BT43" i="107"/>
  <c r="BO44" i="143"/>
  <c r="BT43" i="143" s="1"/>
  <c r="AR44" i="143"/>
  <c r="AR43" i="143" s="1"/>
  <c r="AT43" i="107"/>
  <c r="CB45" i="117"/>
  <c r="BN44" i="133"/>
  <c r="AO41" i="133" s="1"/>
  <c r="AO42" i="133" s="1"/>
  <c r="BP41" i="117"/>
  <c r="BT42" i="117" s="1"/>
  <c r="AR40" i="117"/>
  <c r="AP40" i="117" s="1"/>
  <c r="BZ42" i="107"/>
  <c r="BX42" i="107" s="1"/>
  <c r="BZ42" i="143"/>
  <c r="BX42" i="143" s="1"/>
  <c r="BR41" i="143"/>
  <c r="AR42" i="143" s="1"/>
  <c r="AP42" i="143" s="1"/>
  <c r="BZ42" i="133"/>
  <c r="BX42" i="133" s="1"/>
  <c r="BR41" i="133"/>
  <c r="AR42" i="133" s="1"/>
  <c r="AP42" i="133" s="1"/>
  <c r="P51" i="121"/>
  <c r="T56" i="121"/>
  <c r="P51" i="125"/>
  <c r="AC54" i="125"/>
  <c r="X55" i="125" s="1"/>
  <c r="AQ67" i="125"/>
  <c r="BM67" i="125" s="1"/>
  <c r="BM68" i="125" s="1"/>
  <c r="BO64" i="125" s="1"/>
  <c r="T56" i="125"/>
  <c r="CL27" i="125" s="1"/>
  <c r="CM27" i="125" s="1"/>
  <c r="AB57" i="125"/>
  <c r="AG56" i="125" s="1"/>
  <c r="AM70" i="125"/>
  <c r="BM69" i="125" s="1"/>
  <c r="BO69" i="125" s="1"/>
  <c r="BP64" i="125" s="1"/>
  <c r="O55" i="20"/>
  <c r="O51" i="20" s="1"/>
  <c r="P53" i="123"/>
  <c r="T55" i="123" s="1"/>
  <c r="AD54" i="123"/>
  <c r="AP69" i="20"/>
  <c r="AP73" i="20" s="1"/>
  <c r="AB57" i="123"/>
  <c r="X56" i="123" s="1"/>
  <c r="AM70" i="123"/>
  <c r="AO70" i="123" s="1"/>
  <c r="AQ67" i="121"/>
  <c r="AP67" i="121" s="1"/>
  <c r="AC54" i="121"/>
  <c r="AB57" i="121"/>
  <c r="AM70" i="121"/>
  <c r="AO70" i="121" s="1"/>
  <c r="CL28" i="125"/>
  <c r="CM28" i="125" s="1"/>
  <c r="AO73" i="20"/>
  <c r="CD43" i="121"/>
  <c r="CC47" i="121" s="1"/>
  <c r="BT43" i="125"/>
  <c r="BP47" i="125"/>
  <c r="BO47" i="125"/>
  <c r="BT42" i="125"/>
  <c r="BZ42" i="20"/>
  <c r="BX42" i="20" s="1"/>
  <c r="CB69" i="123"/>
  <c r="BX69" i="123" s="1"/>
  <c r="BO70" i="123"/>
  <c r="CB43" i="123"/>
  <c r="BX43" i="123" s="1"/>
  <c r="BR44" i="123"/>
  <c r="BR43" i="123" s="1"/>
  <c r="BO47" i="123"/>
  <c r="BT42" i="123"/>
  <c r="BZ68" i="20"/>
  <c r="BX68" i="20" s="1"/>
  <c r="BT69" i="121"/>
  <c r="BK69" i="121"/>
  <c r="BR43" i="121"/>
  <c r="BP47" i="121" s="1"/>
  <c r="BQ70" i="121"/>
  <c r="BQ69" i="121" s="1"/>
  <c r="BP42" i="121"/>
  <c r="BP42" i="20" s="1"/>
  <c r="BM66" i="121"/>
  <c r="BM68" i="121" s="1"/>
  <c r="BK68" i="121" s="1"/>
  <c r="BO73" i="121"/>
  <c r="BP68" i="20"/>
  <c r="BX68" i="121"/>
  <c r="BT68" i="121"/>
  <c r="BT42" i="119"/>
  <c r="BO47" i="119"/>
  <c r="BQ70" i="119"/>
  <c r="BQ66" i="119"/>
  <c r="CC73" i="128"/>
  <c r="BR43" i="119"/>
  <c r="BO68" i="119"/>
  <c r="BN68" i="119"/>
  <c r="CD44" i="123"/>
  <c r="CD43" i="123" s="1"/>
  <c r="CC47" i="123" s="1"/>
  <c r="CD17" i="20"/>
  <c r="CC12" i="20" s="1"/>
  <c r="CC69" i="154"/>
  <c r="BX68" i="154" s="1"/>
  <c r="CA45" i="148"/>
  <c r="CA66" i="148" s="1"/>
  <c r="CA68" i="148" s="1"/>
  <c r="CB73" i="148" s="1"/>
  <c r="CA45" i="154"/>
  <c r="CA66" i="154" s="1"/>
  <c r="CA68" i="154" s="1"/>
  <c r="BZ42" i="154"/>
  <c r="BX42" i="154" s="1"/>
  <c r="CC21" i="123"/>
  <c r="CB38" i="128"/>
  <c r="CA68" i="20"/>
  <c r="CB73" i="20" s="1"/>
  <c r="CE17" i="20"/>
  <c r="CG17" i="20" s="1"/>
  <c r="CB64" i="123"/>
  <c r="BX68" i="112"/>
  <c r="CL27" i="112" s="1"/>
  <c r="CM27" i="112" s="1"/>
  <c r="CQ20" i="136"/>
  <c r="Q95" i="78"/>
  <c r="N94" i="78"/>
  <c r="CQ20" i="31"/>
  <c r="CA45" i="144"/>
  <c r="CA71" i="144"/>
  <c r="AO67" i="144" s="1"/>
  <c r="BZ42" i="144"/>
  <c r="BX42" i="144" s="1"/>
  <c r="CQ16" i="134"/>
  <c r="CA40" i="134" s="1"/>
  <c r="BZ41" i="134" s="1"/>
  <c r="BQ41" i="134" s="1"/>
  <c r="CQ18" i="134"/>
  <c r="CD71" i="134" s="1"/>
  <c r="CQ17" i="134"/>
  <c r="CQ19" i="134"/>
  <c r="CD45" i="144"/>
  <c r="CD43" i="144" s="1"/>
  <c r="CD69" i="144"/>
  <c r="CC64" i="144" s="1"/>
  <c r="CC70" i="144"/>
  <c r="CA71" i="142"/>
  <c r="CB71" i="142" s="1"/>
  <c r="BX69" i="142" s="1"/>
  <c r="CA45" i="142"/>
  <c r="BZ42" i="142"/>
  <c r="BX42" i="142" s="1"/>
  <c r="CA45" i="140"/>
  <c r="CA71" i="140"/>
  <c r="CB71" i="140" s="1"/>
  <c r="BX69" i="140" s="1"/>
  <c r="BZ42" i="140"/>
  <c r="BX42" i="140" s="1"/>
  <c r="CD45" i="140"/>
  <c r="CD43" i="140" s="1"/>
  <c r="CD69" i="140"/>
  <c r="CC64" i="140" s="1"/>
  <c r="CC70" i="140"/>
  <c r="CD45" i="142"/>
  <c r="CD43" i="142" s="1"/>
  <c r="CD69" i="142"/>
  <c r="CC64" i="142" s="1"/>
  <c r="CC70" i="142"/>
  <c r="CQ17" i="138"/>
  <c r="CQ19" i="138"/>
  <c r="CQ16" i="138"/>
  <c r="CA40" i="138" s="1"/>
  <c r="BZ41" i="138" s="1"/>
  <c r="CQ18" i="138"/>
  <c r="CD71" i="138" s="1"/>
  <c r="CC69" i="122"/>
  <c r="CC73" i="122" s="1"/>
  <c r="CB45" i="114"/>
  <c r="CB47" i="114" s="1"/>
  <c r="CB38" i="114"/>
  <c r="CC38" i="122"/>
  <c r="CQ19" i="28"/>
  <c r="CQ16" i="28"/>
  <c r="CQ18" i="28"/>
  <c r="CS17" i="28"/>
  <c r="CS18" i="28"/>
  <c r="CS16" i="28"/>
  <c r="CC67" i="28"/>
  <c r="CG68" i="28" s="1"/>
  <c r="Q111" i="77"/>
  <c r="N111" i="77"/>
  <c r="CC21" i="139"/>
  <c r="CC69" i="124"/>
  <c r="CA43" i="124"/>
  <c r="CB43" i="124" s="1"/>
  <c r="CC38" i="124" s="1"/>
  <c r="BZ42" i="124"/>
  <c r="CA45" i="124"/>
  <c r="CA71" i="124"/>
  <c r="CB71" i="124" s="1"/>
  <c r="BX69" i="124" s="1"/>
  <c r="CD45" i="130"/>
  <c r="CD43" i="130" s="1"/>
  <c r="CC47" i="130" s="1"/>
  <c r="CD69" i="130"/>
  <c r="CC64" i="130" s="1"/>
  <c r="CC70" i="130"/>
  <c r="CA42" i="130"/>
  <c r="BZ41" i="130"/>
  <c r="CQ18" i="118"/>
  <c r="CD71" i="118" s="1"/>
  <c r="CQ19" i="118"/>
  <c r="CQ16" i="118"/>
  <c r="CA40" i="118" s="1"/>
  <c r="CQ17" i="118"/>
  <c r="CD44" i="139"/>
  <c r="CD43" i="139" s="1"/>
  <c r="CB69" i="111"/>
  <c r="CC64" i="111" s="1"/>
  <c r="CA45" i="108"/>
  <c r="CA71" i="108"/>
  <c r="CD44" i="137"/>
  <c r="CD43" i="137" s="1"/>
  <c r="CC64" i="113"/>
  <c r="BX30" i="111"/>
  <c r="CC21" i="113"/>
  <c r="CC21" i="137"/>
  <c r="CC21" i="111"/>
  <c r="BX30" i="137"/>
  <c r="CC21" i="133"/>
  <c r="CB64" i="113"/>
  <c r="CB69" i="133"/>
  <c r="BX69" i="133" s="1"/>
  <c r="CD44" i="133"/>
  <c r="BX30" i="133"/>
  <c r="CE18" i="117"/>
  <c r="CE17" i="117" s="1"/>
  <c r="CG17" i="117" s="1"/>
  <c r="CB64" i="111"/>
  <c r="Q104" i="78"/>
  <c r="AJ94" i="78" s="1"/>
  <c r="CQ20" i="146"/>
  <c r="Q90" i="78"/>
  <c r="Q53" i="117"/>
  <c r="R104" i="78"/>
  <c r="AK94" i="78" s="1"/>
  <c r="CD18" i="117"/>
  <c r="CD17" i="117" s="1"/>
  <c r="CC12" i="117" s="1"/>
  <c r="CA69" i="117"/>
  <c r="BN70" i="117" s="1"/>
  <c r="CC18" i="117"/>
  <c r="CC17" i="117" s="1"/>
  <c r="CA30" i="117"/>
  <c r="CB30" i="117" s="1"/>
  <c r="CB32" i="117"/>
  <c r="CA41" i="117"/>
  <c r="CA67" i="117" s="1"/>
  <c r="CA68" i="117" s="1"/>
  <c r="CA43" i="117"/>
  <c r="CB43" i="117" s="1"/>
  <c r="DE43" i="117"/>
  <c r="O51" i="115"/>
  <c r="T56" i="115"/>
  <c r="CC30" i="31"/>
  <c r="CA45" i="116"/>
  <c r="CA71" i="116"/>
  <c r="CB71" i="116" s="1"/>
  <c r="BX69" i="116" s="1"/>
  <c r="BZ42" i="116"/>
  <c r="CA43" i="116"/>
  <c r="CB43" i="116" s="1"/>
  <c r="CC69" i="116"/>
  <c r="CA27" i="115"/>
  <c r="CB19" i="115"/>
  <c r="CC67" i="31"/>
  <c r="CG68" i="31" s="1"/>
  <c r="O60" i="156"/>
  <c r="P55" i="31"/>
  <c r="O60" i="31" s="1"/>
  <c r="CG69" i="156"/>
  <c r="CB70" i="31"/>
  <c r="CG69" i="31" s="1"/>
  <c r="R56" i="31"/>
  <c r="CC43" i="31"/>
  <c r="T55" i="129"/>
  <c r="CC64" i="125"/>
  <c r="BX69" i="121"/>
  <c r="CL28" i="121" s="1"/>
  <c r="CM28" i="121" s="1"/>
  <c r="CA42" i="106"/>
  <c r="CC70" i="106"/>
  <c r="CD69" i="106"/>
  <c r="CC64" i="106" s="1"/>
  <c r="CG17" i="129"/>
  <c r="CA43" i="110"/>
  <c r="CB43" i="110" s="1"/>
  <c r="CC69" i="110"/>
  <c r="CA45" i="110"/>
  <c r="BZ42" i="110"/>
  <c r="CA71" i="110"/>
  <c r="CB71" i="110" s="1"/>
  <c r="BX69" i="110" s="1"/>
  <c r="CC73" i="137"/>
  <c r="CC73" i="107"/>
  <c r="CG16" i="129"/>
  <c r="O51" i="129"/>
  <c r="CB19" i="20"/>
  <c r="BX17" i="20" s="1"/>
  <c r="CS19" i="105"/>
  <c r="CS18" i="105"/>
  <c r="CS16" i="105"/>
  <c r="CS17" i="105"/>
  <c r="DE38" i="105" s="1"/>
  <c r="CA44" i="105" s="1"/>
  <c r="CB44" i="105" s="1"/>
  <c r="T56" i="107"/>
  <c r="CL27" i="114"/>
  <c r="CM27" i="114" s="1"/>
  <c r="CL27" i="127"/>
  <c r="CM27" i="127" s="1"/>
  <c r="T56" i="129"/>
  <c r="CB21" i="125"/>
  <c r="CB12" i="129"/>
  <c r="CL27" i="128"/>
  <c r="CM27" i="128" s="1"/>
  <c r="CB19" i="129"/>
  <c r="CA27" i="129"/>
  <c r="BX29" i="129"/>
  <c r="CB73" i="122"/>
  <c r="CB64" i="122"/>
  <c r="BX43" i="128"/>
  <c r="BX17" i="121"/>
  <c r="CB21" i="121"/>
  <c r="CB64" i="128"/>
  <c r="CA40" i="117"/>
  <c r="CA29" i="117"/>
  <c r="CB21" i="113"/>
  <c r="CA40" i="111"/>
  <c r="CA42" i="111" s="1"/>
  <c r="CA29" i="111"/>
  <c r="CB47" i="109"/>
  <c r="CB38" i="109"/>
  <c r="CC38" i="127"/>
  <c r="CC47" i="127"/>
  <c r="CB21" i="123"/>
  <c r="CL27" i="123"/>
  <c r="CM27" i="123" s="1"/>
  <c r="CB34" i="109"/>
  <c r="CB25" i="109"/>
  <c r="DC33" i="105"/>
  <c r="DC35" i="105"/>
  <c r="DC36" i="105"/>
  <c r="DC34" i="105"/>
  <c r="DC37" i="105"/>
  <c r="CE67" i="105" s="1"/>
  <c r="CC67" i="105" s="1"/>
  <c r="CC67" i="26" s="1"/>
  <c r="BX43" i="122"/>
  <c r="CL28" i="122" s="1"/>
  <c r="CM28" i="122" s="1"/>
  <c r="BX69" i="129"/>
  <c r="CC64" i="129"/>
  <c r="CA40" i="125"/>
  <c r="CA42" i="125" s="1"/>
  <c r="CA29" i="125"/>
  <c r="CC25" i="121"/>
  <c r="CC34" i="121"/>
  <c r="CA40" i="127"/>
  <c r="CA42" i="127" s="1"/>
  <c r="CA29" i="127"/>
  <c r="CD43" i="129"/>
  <c r="CD31" i="129"/>
  <c r="CD30" i="129" s="1"/>
  <c r="DC40" i="105"/>
  <c r="DC42" i="105"/>
  <c r="DC41" i="105"/>
  <c r="DC39" i="105"/>
  <c r="CB73" i="114"/>
  <c r="CB64" i="114"/>
  <c r="CB73" i="112"/>
  <c r="CB64" i="112"/>
  <c r="BX43" i="112"/>
  <c r="CL28" i="112" s="1"/>
  <c r="CM28" i="112" s="1"/>
  <c r="CB34" i="119"/>
  <c r="CB25" i="119"/>
  <c r="CA29" i="121"/>
  <c r="CA40" i="121"/>
  <c r="CA42" i="121" s="1"/>
  <c r="DC30" i="105"/>
  <c r="R58" i="105" s="1"/>
  <c r="DC28" i="105"/>
  <c r="DC31" i="105"/>
  <c r="CC32" i="105" s="1"/>
  <c r="CC30" i="105" s="1"/>
  <c r="CC30" i="26" s="1"/>
  <c r="DC29" i="105"/>
  <c r="CC71" i="105" s="1"/>
  <c r="CC69" i="105" s="1"/>
  <c r="CB21" i="117"/>
  <c r="DC24" i="105"/>
  <c r="DC25" i="105"/>
  <c r="DC26" i="105"/>
  <c r="DC23" i="105"/>
  <c r="CC25" i="125"/>
  <c r="CC34" i="125"/>
  <c r="CD31" i="115"/>
  <c r="CD30" i="115" s="1"/>
  <c r="CD43" i="115"/>
  <c r="CB19" i="107"/>
  <c r="CA27" i="107"/>
  <c r="BX69" i="109"/>
  <c r="CC64" i="109"/>
  <c r="CB21" i="111"/>
  <c r="CL27" i="117"/>
  <c r="CM27" i="117" s="1"/>
  <c r="CC47" i="106"/>
  <c r="CA45" i="106"/>
  <c r="CA71" i="106"/>
  <c r="BZ42" i="106"/>
  <c r="CC38" i="125"/>
  <c r="CC47" i="125"/>
  <c r="CA40" i="123"/>
  <c r="CA42" i="123" s="1"/>
  <c r="CA29" i="123"/>
  <c r="BX69" i="115"/>
  <c r="CC64" i="115"/>
  <c r="BX29" i="107"/>
  <c r="CD43" i="109"/>
  <c r="CD31" i="109"/>
  <c r="CD30" i="109" s="1"/>
  <c r="CC25" i="127"/>
  <c r="CC34" i="127"/>
  <c r="CA40" i="113"/>
  <c r="CA42" i="113" s="1"/>
  <c r="CA29" i="113"/>
  <c r="CC69" i="148"/>
  <c r="CC73" i="148" s="1"/>
  <c r="CC69" i="156"/>
  <c r="CB45" i="156"/>
  <c r="CC69" i="150"/>
  <c r="CC73" i="150" s="1"/>
  <c r="CB45" i="150"/>
  <c r="CB71" i="156"/>
  <c r="Q53" i="146"/>
  <c r="P53" i="146" s="1"/>
  <c r="T55" i="146" s="1"/>
  <c r="T56" i="143"/>
  <c r="CE17" i="148"/>
  <c r="CG17" i="148" s="1"/>
  <c r="CA16" i="136"/>
  <c r="CB12" i="136" s="1"/>
  <c r="CB21" i="142"/>
  <c r="BZ68" i="132"/>
  <c r="CB30" i="156"/>
  <c r="BZ68" i="136"/>
  <c r="CE17" i="156"/>
  <c r="CA16" i="132"/>
  <c r="CB12" i="132" s="1"/>
  <c r="CC17" i="150"/>
  <c r="BX16" i="150" s="1"/>
  <c r="CC17" i="132"/>
  <c r="BX16" i="132" s="1"/>
  <c r="T56" i="133"/>
  <c r="CA16" i="156"/>
  <c r="BZ68" i="150"/>
  <c r="CA16" i="150"/>
  <c r="CB12" i="150" s="1"/>
  <c r="O53" i="156"/>
  <c r="O55" i="156" s="1"/>
  <c r="CB30" i="136"/>
  <c r="CC17" i="136"/>
  <c r="BX16" i="136" s="1"/>
  <c r="CE17" i="152"/>
  <c r="CG17" i="152" s="1"/>
  <c r="CA16" i="148"/>
  <c r="CB12" i="148" s="1"/>
  <c r="Q53" i="150"/>
  <c r="P53" i="150" s="1"/>
  <c r="P51" i="150" s="1"/>
  <c r="CC16" i="148"/>
  <c r="CG16" i="148" s="1"/>
  <c r="BZ68" i="148"/>
  <c r="T56" i="141"/>
  <c r="CE17" i="150"/>
  <c r="CG17" i="150" s="1"/>
  <c r="BZ29" i="156"/>
  <c r="BX69" i="141"/>
  <c r="CL28" i="141" s="1"/>
  <c r="CM28" i="141" s="1"/>
  <c r="CC64" i="141"/>
  <c r="CC64" i="143"/>
  <c r="BX69" i="143"/>
  <c r="CB30" i="152"/>
  <c r="BX29" i="141"/>
  <c r="CC16" i="156"/>
  <c r="BX17" i="134"/>
  <c r="CB21" i="134"/>
  <c r="DC41" i="135"/>
  <c r="DC39" i="135"/>
  <c r="DC42" i="135"/>
  <c r="DC40" i="135"/>
  <c r="O53" i="146"/>
  <c r="O55" i="146" s="1"/>
  <c r="O51" i="146" s="1"/>
  <c r="BZ42" i="156"/>
  <c r="BX29" i="133"/>
  <c r="BZ68" i="152"/>
  <c r="CD30" i="140"/>
  <c r="CA42" i="142"/>
  <c r="CA29" i="142"/>
  <c r="CC17" i="152"/>
  <c r="BX17" i="140"/>
  <c r="CB21" i="140"/>
  <c r="CD17" i="156"/>
  <c r="DC24" i="135"/>
  <c r="DC23" i="135"/>
  <c r="DC26" i="135"/>
  <c r="DC25" i="135"/>
  <c r="CB12" i="137"/>
  <c r="DC41" i="149"/>
  <c r="DC39" i="149"/>
  <c r="DC42" i="149"/>
  <c r="DC40" i="149"/>
  <c r="DE23" i="145"/>
  <c r="DE26" i="145"/>
  <c r="DE24" i="145"/>
  <c r="DE25" i="145"/>
  <c r="CB32" i="135"/>
  <c r="CA41" i="135"/>
  <c r="CA67" i="135" s="1"/>
  <c r="CA68" i="135" s="1"/>
  <c r="CB73" i="135" s="1"/>
  <c r="CB32" i="146"/>
  <c r="CA29" i="140"/>
  <c r="CA42" i="140"/>
  <c r="DC39" i="131"/>
  <c r="DC40" i="131"/>
  <c r="DC42" i="131"/>
  <c r="DC41" i="131"/>
  <c r="BZ29" i="136"/>
  <c r="CC16" i="136"/>
  <c r="CG16" i="136" s="1"/>
  <c r="DC23" i="145"/>
  <c r="DC25" i="145"/>
  <c r="DC26" i="145"/>
  <c r="DC24" i="145"/>
  <c r="CB43" i="148"/>
  <c r="BZ29" i="150"/>
  <c r="CB30" i="148"/>
  <c r="BZ42" i="150"/>
  <c r="Q53" i="156"/>
  <c r="P53" i="156" s="1"/>
  <c r="CA68" i="150"/>
  <c r="CB73" i="150" s="1"/>
  <c r="CB32" i="150"/>
  <c r="DC30" i="135"/>
  <c r="R58" i="135" s="1"/>
  <c r="DC29" i="135"/>
  <c r="CC71" i="135" s="1"/>
  <c r="CC69" i="135" s="1"/>
  <c r="DC28" i="135"/>
  <c r="DC31" i="135"/>
  <c r="CC32" i="135" s="1"/>
  <c r="CC30" i="135" s="1"/>
  <c r="CC25" i="134"/>
  <c r="CC34" i="134"/>
  <c r="DC35" i="149"/>
  <c r="DC37" i="149"/>
  <c r="CE67" i="149" s="1"/>
  <c r="CC67" i="149" s="1"/>
  <c r="DC33" i="149"/>
  <c r="DC36" i="149"/>
  <c r="DC34" i="149"/>
  <c r="O53" i="148"/>
  <c r="O55" i="148" s="1"/>
  <c r="O51" i="148" s="1"/>
  <c r="DE40" i="145"/>
  <c r="DE42" i="145"/>
  <c r="DE39" i="145"/>
  <c r="DE41" i="145"/>
  <c r="DE31" i="131"/>
  <c r="CA32" i="131" s="1"/>
  <c r="DE28" i="131"/>
  <c r="CA45" i="131" s="1"/>
  <c r="CB45" i="131" s="1"/>
  <c r="DE29" i="131"/>
  <c r="CA71" i="131" s="1"/>
  <c r="CB71" i="131" s="1"/>
  <c r="DE30" i="131"/>
  <c r="Q55" i="131" s="1"/>
  <c r="P60" i="136"/>
  <c r="CA29" i="134"/>
  <c r="BX29" i="139"/>
  <c r="CB32" i="148"/>
  <c r="CD17" i="132"/>
  <c r="CC12" i="132" s="1"/>
  <c r="CA42" i="144"/>
  <c r="CA29" i="144"/>
  <c r="CB12" i="133"/>
  <c r="CB21" i="133"/>
  <c r="DC23" i="149"/>
  <c r="DC24" i="149"/>
  <c r="DC26" i="149"/>
  <c r="DC25" i="149"/>
  <c r="BZ42" i="148"/>
  <c r="DE34" i="145"/>
  <c r="DE35" i="145"/>
  <c r="DE37" i="145"/>
  <c r="CA70" i="145" s="1"/>
  <c r="CB70" i="145" s="1"/>
  <c r="DE36" i="145"/>
  <c r="DE33" i="145"/>
  <c r="DE40" i="131"/>
  <c r="DE41" i="131"/>
  <c r="DE42" i="131"/>
  <c r="DE39" i="131"/>
  <c r="BZ29" i="152"/>
  <c r="BX29" i="143"/>
  <c r="CB43" i="150"/>
  <c r="O53" i="136"/>
  <c r="O55" i="136" s="1"/>
  <c r="O51" i="136" s="1"/>
  <c r="BZ68" i="156"/>
  <c r="CB19" i="139"/>
  <c r="CA27" i="139"/>
  <c r="DC29" i="131"/>
  <c r="CC71" i="131" s="1"/>
  <c r="CC69" i="131" s="1"/>
  <c r="DC31" i="131"/>
  <c r="CC32" i="131" s="1"/>
  <c r="CC30" i="131" s="1"/>
  <c r="DC30" i="131"/>
  <c r="R58" i="131" s="1"/>
  <c r="DC28" i="131"/>
  <c r="CG68" i="136"/>
  <c r="DC36" i="145"/>
  <c r="DC35" i="145"/>
  <c r="DC37" i="145"/>
  <c r="CE67" i="145" s="1"/>
  <c r="CC67" i="145" s="1"/>
  <c r="DC33" i="145"/>
  <c r="DC34" i="145"/>
  <c r="DC26" i="131"/>
  <c r="DC25" i="131"/>
  <c r="DC23" i="131"/>
  <c r="DC24" i="131"/>
  <c r="DC30" i="145"/>
  <c r="R58" i="145" s="1"/>
  <c r="DC31" i="145"/>
  <c r="CC32" i="145" s="1"/>
  <c r="CC30" i="145" s="1"/>
  <c r="DC29" i="145"/>
  <c r="CC71" i="145" s="1"/>
  <c r="CC69" i="145" s="1"/>
  <c r="DC28" i="145"/>
  <c r="CA29" i="138"/>
  <c r="Q53" i="148"/>
  <c r="P53" i="148" s="1"/>
  <c r="CC17" i="148"/>
  <c r="DE39" i="147"/>
  <c r="DE42" i="147"/>
  <c r="DE40" i="147"/>
  <c r="DE41" i="147"/>
  <c r="Q53" i="132"/>
  <c r="P53" i="132" s="1"/>
  <c r="O53" i="150"/>
  <c r="O55" i="150" s="1"/>
  <c r="O51" i="150" s="1"/>
  <c r="CC16" i="150"/>
  <c r="CG16" i="150" s="1"/>
  <c r="BX17" i="144"/>
  <c r="CB21" i="144"/>
  <c r="DC30" i="149"/>
  <c r="R58" i="149" s="1"/>
  <c r="DC29" i="149"/>
  <c r="CC71" i="149" s="1"/>
  <c r="CC69" i="149" s="1"/>
  <c r="DC28" i="149"/>
  <c r="DC31" i="149"/>
  <c r="CC32" i="149" s="1"/>
  <c r="CC30" i="149" s="1"/>
  <c r="DE31" i="145"/>
  <c r="CA32" i="145" s="1"/>
  <c r="DE29" i="145"/>
  <c r="CA71" i="145" s="1"/>
  <c r="CB71" i="145" s="1"/>
  <c r="DE30" i="145"/>
  <c r="Q55" i="145" s="1"/>
  <c r="P55" i="145" s="1"/>
  <c r="DE28" i="145"/>
  <c r="CA45" i="145" s="1"/>
  <c r="CB45" i="145" s="1"/>
  <c r="CC16" i="146"/>
  <c r="CG16" i="146" s="1"/>
  <c r="DE25" i="131"/>
  <c r="DE24" i="131"/>
  <c r="DE23" i="131"/>
  <c r="DE26" i="131"/>
  <c r="O53" i="132"/>
  <c r="O55" i="132" s="1"/>
  <c r="O51" i="132" s="1"/>
  <c r="DE29" i="151"/>
  <c r="CA71" i="151" s="1"/>
  <c r="CB71" i="151" s="1"/>
  <c r="DE28" i="151"/>
  <c r="CA45" i="151" s="1"/>
  <c r="CB45" i="151" s="1"/>
  <c r="DE30" i="151"/>
  <c r="Q55" i="151" s="1"/>
  <c r="P55" i="151" s="1"/>
  <c r="O60" i="151" s="1"/>
  <c r="DE31" i="151"/>
  <c r="CA32" i="151" s="1"/>
  <c r="CD31" i="143"/>
  <c r="CD30" i="143" s="1"/>
  <c r="CD43" i="143"/>
  <c r="CA27" i="141"/>
  <c r="CB19" i="141"/>
  <c r="BX17" i="141" s="1"/>
  <c r="P60" i="148"/>
  <c r="DC41" i="145"/>
  <c r="DC42" i="145"/>
  <c r="DC39" i="145"/>
  <c r="DC40" i="145"/>
  <c r="BX17" i="138"/>
  <c r="CB21" i="138"/>
  <c r="DC28" i="147"/>
  <c r="DC31" i="147"/>
  <c r="CC32" i="147" s="1"/>
  <c r="CC30" i="147" s="1"/>
  <c r="DC30" i="147"/>
  <c r="R58" i="147" s="1"/>
  <c r="R56" i="147" s="1"/>
  <c r="DC29" i="147"/>
  <c r="CC71" i="147" s="1"/>
  <c r="CC69" i="147" s="1"/>
  <c r="DE35" i="147"/>
  <c r="DE34" i="147"/>
  <c r="DE37" i="147"/>
  <c r="CA70" i="147" s="1"/>
  <c r="CB70" i="147" s="1"/>
  <c r="CG69" i="147" s="1"/>
  <c r="DE33" i="147"/>
  <c r="DE36" i="147"/>
  <c r="DC25" i="151"/>
  <c r="DC23" i="151"/>
  <c r="DC26" i="151"/>
  <c r="DC24" i="151"/>
  <c r="DE30" i="155"/>
  <c r="Q55" i="155" s="1"/>
  <c r="DE29" i="155"/>
  <c r="CA71" i="155" s="1"/>
  <c r="CB71" i="155" s="1"/>
  <c r="DE28" i="155"/>
  <c r="CA45" i="155" s="1"/>
  <c r="CB45" i="155" s="1"/>
  <c r="DE31" i="155"/>
  <c r="CA32" i="155" s="1"/>
  <c r="Q53" i="152"/>
  <c r="P53" i="152" s="1"/>
  <c r="P60" i="146"/>
  <c r="CG68" i="146"/>
  <c r="CD17" i="136"/>
  <c r="CC12" i="136" s="1"/>
  <c r="DE34" i="131"/>
  <c r="DE33" i="131"/>
  <c r="DE35" i="131"/>
  <c r="DE37" i="131"/>
  <c r="CA70" i="131" s="1"/>
  <c r="CB70" i="131" s="1"/>
  <c r="CG69" i="131" s="1"/>
  <c r="DE36" i="131"/>
  <c r="DE25" i="151"/>
  <c r="DE26" i="151"/>
  <c r="DE24" i="151"/>
  <c r="DE23" i="151"/>
  <c r="CD31" i="141"/>
  <c r="CD30" i="141" s="1"/>
  <c r="CD43" i="141"/>
  <c r="P60" i="156"/>
  <c r="CA27" i="133"/>
  <c r="CD17" i="148"/>
  <c r="CC12" i="148" s="1"/>
  <c r="CA27" i="137"/>
  <c r="CB19" i="137"/>
  <c r="BX17" i="137" s="1"/>
  <c r="CE18" i="135"/>
  <c r="CE17" i="135" s="1"/>
  <c r="CG17" i="135" s="1"/>
  <c r="CA30" i="135"/>
  <c r="CB30" i="135" s="1"/>
  <c r="DC40" i="155"/>
  <c r="DC41" i="155"/>
  <c r="DC39" i="155"/>
  <c r="DC42" i="155"/>
  <c r="BZ29" i="146"/>
  <c r="DC41" i="147"/>
  <c r="DC39" i="147"/>
  <c r="DC42" i="147"/>
  <c r="DC40" i="147"/>
  <c r="DE26" i="147"/>
  <c r="DE25" i="147"/>
  <c r="DE24" i="147"/>
  <c r="DE23" i="147"/>
  <c r="CD30" i="142"/>
  <c r="DC41" i="153"/>
  <c r="DC42" i="153"/>
  <c r="DC40" i="153"/>
  <c r="DC39" i="153"/>
  <c r="DC41" i="151"/>
  <c r="DC39" i="151"/>
  <c r="DC40" i="151"/>
  <c r="DC42" i="151"/>
  <c r="DE25" i="155"/>
  <c r="DE23" i="155"/>
  <c r="DE24" i="155"/>
  <c r="DE26" i="155"/>
  <c r="DE31" i="153"/>
  <c r="CA32" i="153" s="1"/>
  <c r="DE30" i="153"/>
  <c r="Q55" i="153" s="1"/>
  <c r="DE29" i="153"/>
  <c r="CA71" i="153" s="1"/>
  <c r="CB71" i="153" s="1"/>
  <c r="DE28" i="153"/>
  <c r="CA45" i="153" s="1"/>
  <c r="CB45" i="153" s="1"/>
  <c r="CE17" i="132"/>
  <c r="CG17" i="132" s="1"/>
  <c r="CD17" i="152"/>
  <c r="CC12" i="152" s="1"/>
  <c r="CD30" i="144"/>
  <c r="Q53" i="136"/>
  <c r="P53" i="136" s="1"/>
  <c r="DE41" i="149"/>
  <c r="DE39" i="149"/>
  <c r="DE42" i="149"/>
  <c r="DE40" i="149"/>
  <c r="Q53" i="135"/>
  <c r="CB12" i="141"/>
  <c r="DE39" i="151"/>
  <c r="DE40" i="151"/>
  <c r="DE42" i="151"/>
  <c r="DE41" i="151"/>
  <c r="CB32" i="136"/>
  <c r="DC37" i="135"/>
  <c r="CE67" i="135" s="1"/>
  <c r="CC67" i="135" s="1"/>
  <c r="CG68" i="135" s="1"/>
  <c r="DC33" i="135"/>
  <c r="DC36" i="135"/>
  <c r="DC35" i="135"/>
  <c r="DC34" i="135"/>
  <c r="CD17" i="150"/>
  <c r="CC12" i="150" s="1"/>
  <c r="DC23" i="155"/>
  <c r="DC25" i="155"/>
  <c r="DC26" i="155"/>
  <c r="DC24" i="155"/>
  <c r="DC35" i="147"/>
  <c r="DC34" i="147"/>
  <c r="DC37" i="147"/>
  <c r="CE67" i="147" s="1"/>
  <c r="CC67" i="147" s="1"/>
  <c r="CG68" i="147" s="1"/>
  <c r="DC33" i="147"/>
  <c r="DC36" i="147"/>
  <c r="DE29" i="147"/>
  <c r="CA71" i="147" s="1"/>
  <c r="CB71" i="147" s="1"/>
  <c r="DE30" i="147"/>
  <c r="Q55" i="147" s="1"/>
  <c r="P55" i="147" s="1"/>
  <c r="O60" i="147" s="1"/>
  <c r="DE28" i="147"/>
  <c r="CA45" i="147" s="1"/>
  <c r="CB45" i="147" s="1"/>
  <c r="DE31" i="147"/>
  <c r="CA32" i="147" s="1"/>
  <c r="BZ29" i="132"/>
  <c r="DC24" i="153"/>
  <c r="DC25" i="153"/>
  <c r="DC23" i="153"/>
  <c r="DC26" i="153"/>
  <c r="CD17" i="146"/>
  <c r="CC12" i="146" s="1"/>
  <c r="DC30" i="151"/>
  <c r="R58" i="151" s="1"/>
  <c r="R56" i="151" s="1"/>
  <c r="DC31" i="151"/>
  <c r="CC32" i="151" s="1"/>
  <c r="CC30" i="151" s="1"/>
  <c r="DC28" i="151"/>
  <c r="DC29" i="151"/>
  <c r="CC71" i="151" s="1"/>
  <c r="CC69" i="151" s="1"/>
  <c r="DE40" i="155"/>
  <c r="DE41" i="155"/>
  <c r="DE39" i="155"/>
  <c r="DE42" i="155"/>
  <c r="DE35" i="153"/>
  <c r="DE34" i="153"/>
  <c r="DE37" i="153"/>
  <c r="CA70" i="153" s="1"/>
  <c r="CB70" i="153" s="1"/>
  <c r="CG69" i="153" s="1"/>
  <c r="DE33" i="153"/>
  <c r="DE36" i="153"/>
  <c r="DE37" i="149"/>
  <c r="CA70" i="149" s="1"/>
  <c r="CB70" i="149" s="1"/>
  <c r="CG69" i="149" s="1"/>
  <c r="DE33" i="149"/>
  <c r="DE36" i="149"/>
  <c r="DE35" i="149"/>
  <c r="DE34" i="149"/>
  <c r="CB30" i="146"/>
  <c r="DE37" i="151"/>
  <c r="CA70" i="151" s="1"/>
  <c r="CB70" i="151" s="1"/>
  <c r="CG69" i="151" s="1"/>
  <c r="DE33" i="151"/>
  <c r="DE36" i="151"/>
  <c r="DE35" i="151"/>
  <c r="DE34" i="151"/>
  <c r="CC16" i="152"/>
  <c r="CG16" i="152" s="1"/>
  <c r="DC35" i="131"/>
  <c r="DC37" i="131"/>
  <c r="CE67" i="131" s="1"/>
  <c r="CC67" i="131" s="1"/>
  <c r="DC33" i="131"/>
  <c r="DC34" i="131"/>
  <c r="DC36" i="131"/>
  <c r="BX29" i="137"/>
  <c r="O53" i="152"/>
  <c r="O55" i="152" s="1"/>
  <c r="O51" i="152" s="1"/>
  <c r="CC18" i="135"/>
  <c r="CC17" i="135" s="1"/>
  <c r="DC37" i="155"/>
  <c r="CE67" i="155" s="1"/>
  <c r="CC67" i="155" s="1"/>
  <c r="DC33" i="155"/>
  <c r="DC36" i="155"/>
  <c r="DC35" i="155"/>
  <c r="DC34" i="155"/>
  <c r="DC26" i="147"/>
  <c r="DC25" i="147"/>
  <c r="DC23" i="147"/>
  <c r="DC24" i="147"/>
  <c r="DC35" i="153"/>
  <c r="DC34" i="153"/>
  <c r="DC37" i="153"/>
  <c r="CE67" i="153" s="1"/>
  <c r="CC67" i="153" s="1"/>
  <c r="DC36" i="153"/>
  <c r="DC33" i="153"/>
  <c r="CG68" i="156"/>
  <c r="DC35" i="151"/>
  <c r="DC34" i="151"/>
  <c r="DC37" i="151"/>
  <c r="CE67" i="151" s="1"/>
  <c r="CC67" i="151" s="1"/>
  <c r="DC33" i="151"/>
  <c r="DC36" i="151"/>
  <c r="DE36" i="155"/>
  <c r="DE34" i="155"/>
  <c r="DE37" i="155"/>
  <c r="CA70" i="155" s="1"/>
  <c r="CB70" i="155" s="1"/>
  <c r="DE35" i="155"/>
  <c r="DE33" i="155"/>
  <c r="DE39" i="153"/>
  <c r="DE42" i="153"/>
  <c r="DE41" i="153"/>
  <c r="DE40" i="153"/>
  <c r="CC16" i="132"/>
  <c r="CG16" i="132" s="1"/>
  <c r="DE24" i="149"/>
  <c r="DE23" i="149"/>
  <c r="DE26" i="149"/>
  <c r="DE25" i="149"/>
  <c r="CA43" i="135"/>
  <c r="DE43" i="135"/>
  <c r="CC17" i="146"/>
  <c r="P60" i="150"/>
  <c r="CB32" i="132"/>
  <c r="P60" i="132"/>
  <c r="CA16" i="152"/>
  <c r="P60" i="152"/>
  <c r="DC30" i="155"/>
  <c r="R58" i="155" s="1"/>
  <c r="DC29" i="155"/>
  <c r="CC71" i="155" s="1"/>
  <c r="CC69" i="155" s="1"/>
  <c r="DC28" i="155"/>
  <c r="DC31" i="155"/>
  <c r="CC32" i="155" s="1"/>
  <c r="CC30" i="155" s="1"/>
  <c r="BZ68" i="146"/>
  <c r="CB32" i="152"/>
  <c r="CA68" i="156"/>
  <c r="CB32" i="156"/>
  <c r="CE17" i="136"/>
  <c r="CG17" i="136" s="1"/>
  <c r="CB30" i="150"/>
  <c r="DC30" i="153"/>
  <c r="R58" i="153" s="1"/>
  <c r="DC29" i="153"/>
  <c r="CC71" i="153" s="1"/>
  <c r="CC69" i="153" s="1"/>
  <c r="DC28" i="153"/>
  <c r="DC31" i="153"/>
  <c r="CC32" i="153" s="1"/>
  <c r="CC30" i="153" s="1"/>
  <c r="BZ29" i="148"/>
  <c r="CE17" i="146"/>
  <c r="CG17" i="146" s="1"/>
  <c r="DE26" i="153"/>
  <c r="DE24" i="153"/>
  <c r="DE25" i="153"/>
  <c r="DE23" i="153"/>
  <c r="CA16" i="146"/>
  <c r="CB30" i="132"/>
  <c r="DE29" i="149"/>
  <c r="CA71" i="149" s="1"/>
  <c r="CB71" i="149" s="1"/>
  <c r="DE28" i="149"/>
  <c r="CA45" i="149" s="1"/>
  <c r="CB45" i="149" s="1"/>
  <c r="DE31" i="149"/>
  <c r="CA32" i="149" s="1"/>
  <c r="DE30" i="149"/>
  <c r="Q55" i="149" s="1"/>
  <c r="P55" i="149" s="1"/>
  <c r="O60" i="149" s="1"/>
  <c r="CA69" i="135"/>
  <c r="BN70" i="135" s="1"/>
  <c r="AN70" i="135" s="1"/>
  <c r="AO70" i="135" s="1"/>
  <c r="CD18" i="135"/>
  <c r="CD17" i="135" s="1"/>
  <c r="CC12" i="135" s="1"/>
  <c r="CB19" i="143"/>
  <c r="CA27" i="143"/>
  <c r="CC17" i="156"/>
  <c r="P9" i="76"/>
  <c r="P10" i="76"/>
  <c r="P11" i="76"/>
  <c r="P12" i="76"/>
  <c r="P13" i="76"/>
  <c r="P14" i="76"/>
  <c r="P15" i="76"/>
  <c r="P20" i="76"/>
  <c r="P21" i="76"/>
  <c r="P22" i="76"/>
  <c r="P23" i="76"/>
  <c r="P24" i="76"/>
  <c r="P25" i="76"/>
  <c r="N23" i="76"/>
  <c r="I22" i="76"/>
  <c r="I21" i="76"/>
  <c r="N21" i="76" s="1"/>
  <c r="I20" i="76"/>
  <c r="I25" i="76"/>
  <c r="N25" i="76" s="1"/>
  <c r="E25" i="76"/>
  <c r="D25" i="76"/>
  <c r="I24" i="76"/>
  <c r="N24" i="76" s="1"/>
  <c r="E24" i="76"/>
  <c r="D24" i="76"/>
  <c r="E23" i="76"/>
  <c r="D23" i="76"/>
  <c r="E22" i="76"/>
  <c r="D22" i="76"/>
  <c r="E21" i="76"/>
  <c r="D21" i="76"/>
  <c r="E20" i="76"/>
  <c r="D20" i="76"/>
  <c r="E19" i="76"/>
  <c r="D19" i="76"/>
  <c r="E18" i="76"/>
  <c r="D18" i="76"/>
  <c r="E17" i="76"/>
  <c r="D17" i="76"/>
  <c r="E16" i="76"/>
  <c r="D16" i="76"/>
  <c r="I15" i="76"/>
  <c r="N15" i="76" s="1"/>
  <c r="E15" i="76"/>
  <c r="D15" i="76"/>
  <c r="E14" i="76"/>
  <c r="I14" i="76" s="1"/>
  <c r="N14" i="76" s="1"/>
  <c r="D14" i="76"/>
  <c r="E13" i="76"/>
  <c r="I13" i="76" s="1"/>
  <c r="N13" i="76" s="1"/>
  <c r="D13" i="76"/>
  <c r="E12" i="76"/>
  <c r="I12" i="76" s="1"/>
  <c r="N12" i="76" s="1"/>
  <c r="D12" i="76"/>
  <c r="E11" i="76"/>
  <c r="I11" i="76" s="1"/>
  <c r="D11" i="76"/>
  <c r="I10" i="76"/>
  <c r="N10" i="76" s="1"/>
  <c r="E10" i="76"/>
  <c r="D10" i="76"/>
  <c r="I9" i="76"/>
  <c r="N9" i="76" s="1"/>
  <c r="E9" i="76"/>
  <c r="D9" i="76"/>
  <c r="BT69" i="109" l="1"/>
  <c r="AG56" i="119"/>
  <c r="CB38" i="119"/>
  <c r="CC69" i="152"/>
  <c r="CC73" i="152" s="1"/>
  <c r="BM70" i="119"/>
  <c r="BO70" i="119" s="1"/>
  <c r="BK69" i="119" s="1"/>
  <c r="CC73" i="120"/>
  <c r="AM67" i="109"/>
  <c r="AM68" i="109" s="1"/>
  <c r="AO64" i="109" s="1"/>
  <c r="CD45" i="126"/>
  <c r="CD43" i="126" s="1"/>
  <c r="CC47" i="126" s="1"/>
  <c r="CA42" i="126"/>
  <c r="CD69" i="126"/>
  <c r="CC64" i="126" s="1"/>
  <c r="BZ42" i="152"/>
  <c r="BX42" i="152" s="1"/>
  <c r="CA45" i="152"/>
  <c r="CA66" i="152" s="1"/>
  <c r="CA68" i="152" s="1"/>
  <c r="CB73" i="152" s="1"/>
  <c r="CB47" i="120"/>
  <c r="AJ97" i="77"/>
  <c r="AL97" i="77"/>
  <c r="R90" i="78"/>
  <c r="CC64" i="119"/>
  <c r="P51" i="119"/>
  <c r="CD43" i="119"/>
  <c r="CD43" i="20" s="1"/>
  <c r="AQ67" i="119"/>
  <c r="AP67" i="119" s="1"/>
  <c r="BR69" i="26"/>
  <c r="N22" i="76"/>
  <c r="AA24" i="76"/>
  <c r="CD45" i="132"/>
  <c r="CC70" i="132"/>
  <c r="CD69" i="132"/>
  <c r="AJ96" i="78"/>
  <c r="AJ97" i="78" s="1"/>
  <c r="R95" i="78"/>
  <c r="AK96" i="78" s="1"/>
  <c r="AK97" i="78" s="1"/>
  <c r="AK75" i="78"/>
  <c r="AL75" i="78" s="1"/>
  <c r="AL94" i="78"/>
  <c r="BQ41" i="132"/>
  <c r="BP41" i="132" s="1"/>
  <c r="BT42" i="132" s="1"/>
  <c r="CA45" i="132"/>
  <c r="CA71" i="132"/>
  <c r="AL95" i="78"/>
  <c r="CD31" i="113"/>
  <c r="CD30" i="113" s="1"/>
  <c r="CC34" i="113" s="1"/>
  <c r="AC54" i="139"/>
  <c r="AG55" i="139" s="1"/>
  <c r="CC41" i="34"/>
  <c r="CC41" i="47" s="1"/>
  <c r="CG42" i="30"/>
  <c r="CC41" i="33"/>
  <c r="CC41" i="22" s="1"/>
  <c r="CG42" i="26"/>
  <c r="CG43" i="105"/>
  <c r="CB44" i="26"/>
  <c r="J8" i="75"/>
  <c r="CB44" i="179"/>
  <c r="CG43" i="34"/>
  <c r="CG68" i="181"/>
  <c r="CC67" i="33"/>
  <c r="CC67" i="22" s="1"/>
  <c r="CC30" i="33"/>
  <c r="CC30" i="22" s="1"/>
  <c r="CB73" i="154"/>
  <c r="CB43" i="156"/>
  <c r="BX43" i="156" s="1"/>
  <c r="BP68" i="33"/>
  <c r="BP68" i="22" s="1"/>
  <c r="CB73" i="128"/>
  <c r="BP64" i="156"/>
  <c r="CL28" i="128"/>
  <c r="CM28" i="128" s="1"/>
  <c r="BQ41" i="130"/>
  <c r="BP41" i="130" s="1"/>
  <c r="BT42" i="130" s="1"/>
  <c r="BN44" i="130"/>
  <c r="BQ66" i="130"/>
  <c r="BP66" i="130" s="1"/>
  <c r="BP64" i="130" s="1"/>
  <c r="BT43" i="156"/>
  <c r="BP47" i="156"/>
  <c r="BT69" i="128"/>
  <c r="BO64" i="128"/>
  <c r="BO64" i="154"/>
  <c r="BT69" i="154"/>
  <c r="BT68" i="154"/>
  <c r="BP64" i="154"/>
  <c r="AO68" i="144"/>
  <c r="AT69" i="144" s="1"/>
  <c r="BN70" i="144"/>
  <c r="BO70" i="144" s="1"/>
  <c r="BK69" i="144" s="1"/>
  <c r="AQ66" i="144"/>
  <c r="BQ67" i="144" s="1"/>
  <c r="BP67" i="144"/>
  <c r="BT68" i="144" s="1"/>
  <c r="BP66" i="144"/>
  <c r="BR43" i="144"/>
  <c r="BK42" i="144"/>
  <c r="CB71" i="144"/>
  <c r="BX69" i="144" s="1"/>
  <c r="BO67" i="144"/>
  <c r="BO68" i="144" s="1"/>
  <c r="BP64" i="144"/>
  <c r="CB71" i="108"/>
  <c r="BX69" i="108" s="1"/>
  <c r="BN70" i="108"/>
  <c r="CB45" i="108"/>
  <c r="BX43" i="108" s="1"/>
  <c r="AO41" i="108"/>
  <c r="CB38" i="108"/>
  <c r="BP41" i="134"/>
  <c r="BT42" i="134" s="1"/>
  <c r="AQ40" i="134"/>
  <c r="BP41" i="108"/>
  <c r="AQ40" i="108"/>
  <c r="CB64" i="115"/>
  <c r="CB71" i="106"/>
  <c r="BX69" i="106" s="1"/>
  <c r="BO67" i="106"/>
  <c r="CA43" i="106"/>
  <c r="BQ66" i="106"/>
  <c r="BO68" i="20"/>
  <c r="AR43" i="127"/>
  <c r="AP47" i="127" s="1"/>
  <c r="BM44" i="127"/>
  <c r="BO44" i="127" s="1"/>
  <c r="CL28" i="115"/>
  <c r="CM28" i="115" s="1"/>
  <c r="BM68" i="127"/>
  <c r="BK68" i="127" s="1"/>
  <c r="BP42" i="127"/>
  <c r="BO47" i="127" s="1"/>
  <c r="CL28" i="109"/>
  <c r="CM28" i="109" s="1"/>
  <c r="BT43" i="109"/>
  <c r="AP47" i="109"/>
  <c r="AT43" i="109"/>
  <c r="CB43" i="135"/>
  <c r="BX43" i="135" s="1"/>
  <c r="BN44" i="135"/>
  <c r="AG55" i="109"/>
  <c r="BO70" i="135"/>
  <c r="BK69" i="135" s="1"/>
  <c r="AO67" i="135"/>
  <c r="AO68" i="135" s="1"/>
  <c r="AT69" i="135" s="1"/>
  <c r="CB64" i="129"/>
  <c r="X55" i="141"/>
  <c r="P53" i="135"/>
  <c r="T55" i="135" s="1"/>
  <c r="AD54" i="135"/>
  <c r="R56" i="135"/>
  <c r="P60" i="135" s="1"/>
  <c r="X55" i="115"/>
  <c r="AK68" i="141"/>
  <c r="AO64" i="141"/>
  <c r="AK68" i="115"/>
  <c r="AO64" i="115"/>
  <c r="AB57" i="141"/>
  <c r="AG56" i="141" s="1"/>
  <c r="AM70" i="141"/>
  <c r="AO70" i="141" s="1"/>
  <c r="AB57" i="115"/>
  <c r="X56" i="115" s="1"/>
  <c r="AM70" i="115"/>
  <c r="AO70" i="115" s="1"/>
  <c r="BX68" i="141"/>
  <c r="CL27" i="141" s="1"/>
  <c r="CM27" i="141" s="1"/>
  <c r="CB64" i="107"/>
  <c r="BT43" i="115"/>
  <c r="BK43" i="141"/>
  <c r="AP47" i="115"/>
  <c r="AT43" i="115"/>
  <c r="AP47" i="141"/>
  <c r="AT43" i="141"/>
  <c r="CB64" i="143"/>
  <c r="BX68" i="139"/>
  <c r="BP41" i="141"/>
  <c r="BK42" i="141" s="1"/>
  <c r="AR42" i="141"/>
  <c r="AP42" i="141" s="1"/>
  <c r="BP41" i="115"/>
  <c r="BK42" i="115" s="1"/>
  <c r="AR42" i="115"/>
  <c r="AP42" i="115" s="1"/>
  <c r="BX68" i="133"/>
  <c r="CL27" i="133" s="1"/>
  <c r="CM27" i="133" s="1"/>
  <c r="BT68" i="141"/>
  <c r="BK68" i="141"/>
  <c r="BK68" i="115"/>
  <c r="BT68" i="115"/>
  <c r="BT69" i="133"/>
  <c r="BK69" i="133"/>
  <c r="BK68" i="117"/>
  <c r="BP67" i="107"/>
  <c r="BK68" i="107" s="1"/>
  <c r="AR66" i="107"/>
  <c r="AP66" i="107" s="1"/>
  <c r="AT68" i="107" s="1"/>
  <c r="BP67" i="133"/>
  <c r="BK68" i="133" s="1"/>
  <c r="AR66" i="133"/>
  <c r="AP66" i="133" s="1"/>
  <c r="AT68" i="133" s="1"/>
  <c r="BO70" i="117"/>
  <c r="BK69" i="117" s="1"/>
  <c r="AO67" i="117"/>
  <c r="AO68" i="117" s="1"/>
  <c r="BP67" i="143"/>
  <c r="BT68" i="143" s="1"/>
  <c r="AR66" i="143"/>
  <c r="AP66" i="143" s="1"/>
  <c r="BP66" i="26"/>
  <c r="AT68" i="117"/>
  <c r="T55" i="113"/>
  <c r="CL28" i="113" s="1"/>
  <c r="CM28" i="113" s="1"/>
  <c r="AK68" i="139"/>
  <c r="AP69" i="30"/>
  <c r="AP70" i="113"/>
  <c r="AP69" i="113" s="1"/>
  <c r="AC54" i="113"/>
  <c r="AG55" i="137"/>
  <c r="X55" i="137"/>
  <c r="CC64" i="137"/>
  <c r="X55" i="111"/>
  <c r="AG55" i="111"/>
  <c r="CC38" i="111"/>
  <c r="CC38" i="137"/>
  <c r="AR43" i="137"/>
  <c r="AT43" i="137" s="1"/>
  <c r="AQ70" i="137"/>
  <c r="AQ69" i="137" s="1"/>
  <c r="AR43" i="139"/>
  <c r="AT43" i="139" s="1"/>
  <c r="AQ70" i="139"/>
  <c r="AQ69" i="139" s="1"/>
  <c r="CL28" i="137"/>
  <c r="CM28" i="137" s="1"/>
  <c r="AR43" i="113"/>
  <c r="AT43" i="113" s="1"/>
  <c r="AQ70" i="113"/>
  <c r="AQ69" i="113" s="1"/>
  <c r="CD31" i="111"/>
  <c r="CD30" i="111" s="1"/>
  <c r="CC25" i="111" s="1"/>
  <c r="AR43" i="111"/>
  <c r="AT43" i="111" s="1"/>
  <c r="AQ70" i="111"/>
  <c r="AQ69" i="111" s="1"/>
  <c r="CL28" i="139"/>
  <c r="CM28" i="139" s="1"/>
  <c r="CC38" i="113"/>
  <c r="CC64" i="139"/>
  <c r="BR43" i="137"/>
  <c r="BQ69" i="137"/>
  <c r="BP64" i="137" s="1"/>
  <c r="BR43" i="139"/>
  <c r="BP47" i="139" s="1"/>
  <c r="BQ69" i="139"/>
  <c r="BP73" i="139" s="1"/>
  <c r="BR43" i="113"/>
  <c r="BT43" i="113" s="1"/>
  <c r="BQ69" i="113"/>
  <c r="BR43" i="111"/>
  <c r="BT43" i="111" s="1"/>
  <c r="BQ69" i="111"/>
  <c r="BP64" i="111" s="1"/>
  <c r="T56" i="139"/>
  <c r="T56" i="137"/>
  <c r="CL27" i="137" s="1"/>
  <c r="CM27" i="137" s="1"/>
  <c r="BP47" i="137"/>
  <c r="BT43" i="137"/>
  <c r="X56" i="111"/>
  <c r="BT69" i="139"/>
  <c r="BR69" i="30"/>
  <c r="X56" i="113"/>
  <c r="BT69" i="137"/>
  <c r="BP73" i="137"/>
  <c r="BT69" i="111"/>
  <c r="AB57" i="137"/>
  <c r="X56" i="137" s="1"/>
  <c r="AM71" i="137"/>
  <c r="AO71" i="137" s="1"/>
  <c r="AK69" i="137" s="1"/>
  <c r="AB57" i="139"/>
  <c r="X56" i="139" s="1"/>
  <c r="AM71" i="139"/>
  <c r="AO71" i="139" s="1"/>
  <c r="AK69" i="113"/>
  <c r="AO71" i="26"/>
  <c r="CB64" i="137"/>
  <c r="CL28" i="143"/>
  <c r="CM28" i="143" s="1"/>
  <c r="BT42" i="111"/>
  <c r="BK42" i="113"/>
  <c r="BO73" i="26"/>
  <c r="BO73" i="137"/>
  <c r="BT68" i="137"/>
  <c r="BO73" i="139"/>
  <c r="BT68" i="139"/>
  <c r="BP68" i="30"/>
  <c r="AP42" i="111"/>
  <c r="AO47" i="111" s="1"/>
  <c r="AN66" i="111"/>
  <c r="AN68" i="111" s="1"/>
  <c r="AP42" i="113"/>
  <c r="AO47" i="113" s="1"/>
  <c r="AN66" i="113"/>
  <c r="AN68" i="113" s="1"/>
  <c r="BP41" i="139"/>
  <c r="BK42" i="139" s="1"/>
  <c r="AR42" i="139"/>
  <c r="BP41" i="137"/>
  <c r="BK42" i="137" s="1"/>
  <c r="AR42" i="137"/>
  <c r="BT43" i="129"/>
  <c r="BK43" i="129"/>
  <c r="BK42" i="129"/>
  <c r="BT42" i="129"/>
  <c r="AO47" i="129"/>
  <c r="AT42" i="129"/>
  <c r="AM68" i="129"/>
  <c r="AO64" i="129" s="1"/>
  <c r="BM67" i="129"/>
  <c r="BM68" i="129" s="1"/>
  <c r="AC54" i="129"/>
  <c r="X55" i="129" s="1"/>
  <c r="AQ67" i="129"/>
  <c r="AP67" i="129" s="1"/>
  <c r="AO69" i="129"/>
  <c r="AP64" i="129" s="1"/>
  <c r="AR45" i="129"/>
  <c r="AR43" i="129" s="1"/>
  <c r="AB57" i="129"/>
  <c r="X56" i="129" s="1"/>
  <c r="AM70" i="129"/>
  <c r="P55" i="155"/>
  <c r="O60" i="155" s="1"/>
  <c r="R56" i="155"/>
  <c r="P60" i="155" s="1"/>
  <c r="AT68" i="127"/>
  <c r="AM68" i="127"/>
  <c r="AK68" i="127" s="1"/>
  <c r="AQ42" i="127"/>
  <c r="X55" i="127"/>
  <c r="AO69" i="127"/>
  <c r="AP64" i="127" s="1"/>
  <c r="P55" i="153"/>
  <c r="O60" i="153" s="1"/>
  <c r="AO70" i="127"/>
  <c r="AT69" i="127" s="1"/>
  <c r="BM69" i="127"/>
  <c r="BO69" i="127" s="1"/>
  <c r="X56" i="127"/>
  <c r="R56" i="153"/>
  <c r="P60" i="153" s="1"/>
  <c r="P55" i="131"/>
  <c r="O60" i="131" s="1"/>
  <c r="R56" i="105"/>
  <c r="R56" i="26" s="1"/>
  <c r="R56" i="131"/>
  <c r="P60" i="131" s="1"/>
  <c r="X55" i="143"/>
  <c r="P51" i="133"/>
  <c r="AM68" i="143"/>
  <c r="AK68" i="143" s="1"/>
  <c r="AN41" i="143"/>
  <c r="AN42" i="143" s="1"/>
  <c r="AO38" i="143" s="1"/>
  <c r="X56" i="117"/>
  <c r="AO69" i="117"/>
  <c r="AP64" i="117" s="1"/>
  <c r="AQ45" i="117"/>
  <c r="AQ43" i="117" s="1"/>
  <c r="AP38" i="117" s="1"/>
  <c r="BX43" i="117"/>
  <c r="AC54" i="133"/>
  <c r="AM67" i="133"/>
  <c r="P53" i="117"/>
  <c r="T55" i="117" s="1"/>
  <c r="AD54" i="117"/>
  <c r="AB57" i="143"/>
  <c r="AG56" i="143" s="1"/>
  <c r="AM69" i="143"/>
  <c r="AB57" i="107"/>
  <c r="AG56" i="107" s="1"/>
  <c r="AM69" i="107"/>
  <c r="AB57" i="133"/>
  <c r="X56" i="133" s="1"/>
  <c r="AM69" i="133"/>
  <c r="BK43" i="143"/>
  <c r="BK42" i="117"/>
  <c r="AO42" i="30"/>
  <c r="BO44" i="133"/>
  <c r="BT43" i="133" s="1"/>
  <c r="AR44" i="133"/>
  <c r="AR43" i="133" s="1"/>
  <c r="AT43" i="143"/>
  <c r="BN44" i="117"/>
  <c r="AO41" i="117" s="1"/>
  <c r="AO42" i="117" s="1"/>
  <c r="AG55" i="125"/>
  <c r="AO47" i="107"/>
  <c r="BP41" i="133"/>
  <c r="BK42" i="133" s="1"/>
  <c r="AR40" i="133"/>
  <c r="AP40" i="133" s="1"/>
  <c r="BP41" i="143"/>
  <c r="BK42" i="143" s="1"/>
  <c r="AR40" i="143"/>
  <c r="AP40" i="143" s="1"/>
  <c r="BP41" i="107"/>
  <c r="BK42" i="107" s="1"/>
  <c r="AR40" i="107"/>
  <c r="AP40" i="107" s="1"/>
  <c r="AT42" i="117"/>
  <c r="BO69" i="20"/>
  <c r="CL27" i="121"/>
  <c r="CM27" i="121" s="1"/>
  <c r="AP67" i="125"/>
  <c r="AT68" i="125" s="1"/>
  <c r="BQ67" i="125"/>
  <c r="BP67" i="125" s="1"/>
  <c r="BP67" i="20" s="1"/>
  <c r="AO70" i="125"/>
  <c r="AK69" i="125" s="1"/>
  <c r="BM70" i="125"/>
  <c r="BO70" i="125" s="1"/>
  <c r="T56" i="20"/>
  <c r="CL27" i="20" s="1"/>
  <c r="CM27" i="20" s="1"/>
  <c r="AG56" i="123"/>
  <c r="P51" i="123"/>
  <c r="X56" i="125"/>
  <c r="P53" i="20"/>
  <c r="T55" i="20" s="1"/>
  <c r="AB57" i="20"/>
  <c r="CC38" i="121"/>
  <c r="AG56" i="121"/>
  <c r="AQ67" i="123"/>
  <c r="AP67" i="123" s="1"/>
  <c r="AC54" i="123"/>
  <c r="X56" i="121"/>
  <c r="AK69" i="123"/>
  <c r="AT69" i="123"/>
  <c r="R56" i="149"/>
  <c r="P60" i="149" s="1"/>
  <c r="CB69" i="20"/>
  <c r="CC64" i="20" s="1"/>
  <c r="AG55" i="121"/>
  <c r="X55" i="121"/>
  <c r="AT68" i="121"/>
  <c r="AK68" i="121"/>
  <c r="AK69" i="121"/>
  <c r="AT69" i="121"/>
  <c r="AK69" i="119"/>
  <c r="CL28" i="123"/>
  <c r="CM28" i="123" s="1"/>
  <c r="CC64" i="123"/>
  <c r="R56" i="145"/>
  <c r="P60" i="145" s="1"/>
  <c r="CB43" i="20"/>
  <c r="BX43" i="20" s="1"/>
  <c r="BK69" i="123"/>
  <c r="BT69" i="123"/>
  <c r="BT43" i="121"/>
  <c r="BT43" i="123"/>
  <c r="BP47" i="123"/>
  <c r="BR43" i="20"/>
  <c r="BP47" i="20" s="1"/>
  <c r="BP64" i="121"/>
  <c r="BP73" i="121"/>
  <c r="BT42" i="121"/>
  <c r="BO47" i="121"/>
  <c r="BO47" i="20"/>
  <c r="BT42" i="20"/>
  <c r="BO64" i="121"/>
  <c r="BM68" i="20"/>
  <c r="BT43" i="119"/>
  <c r="BP47" i="119"/>
  <c r="BQ69" i="119"/>
  <c r="BP66" i="119"/>
  <c r="CL28" i="119"/>
  <c r="CM28" i="119" s="1"/>
  <c r="BR69" i="119"/>
  <c r="BO64" i="119"/>
  <c r="BN68" i="20"/>
  <c r="BO73" i="181" s="1"/>
  <c r="BO73" i="119"/>
  <c r="CL27" i="154"/>
  <c r="CM27" i="154" s="1"/>
  <c r="CB45" i="148"/>
  <c r="BX43" i="148" s="1"/>
  <c r="CD31" i="123"/>
  <c r="CD30" i="123" s="1"/>
  <c r="CC25" i="123" s="1"/>
  <c r="CC38" i="123"/>
  <c r="CC73" i="154"/>
  <c r="CB45" i="154"/>
  <c r="CB47" i="154" s="1"/>
  <c r="CB64" i="154"/>
  <c r="CB38" i="154"/>
  <c r="CC21" i="20"/>
  <c r="CB64" i="20"/>
  <c r="BX43" i="114"/>
  <c r="CL28" i="114" s="1"/>
  <c r="CM28" i="114" s="1"/>
  <c r="BX68" i="122"/>
  <c r="CL27" i="122" s="1"/>
  <c r="CM27" i="122" s="1"/>
  <c r="Q111" i="78"/>
  <c r="CS17" i="31"/>
  <c r="CS19" i="31"/>
  <c r="CA42" i="134"/>
  <c r="CS16" i="31"/>
  <c r="BZ42" i="134"/>
  <c r="BX42" i="134" s="1"/>
  <c r="CA45" i="134"/>
  <c r="CA71" i="134"/>
  <c r="CD45" i="138"/>
  <c r="CD43" i="138" s="1"/>
  <c r="CC47" i="138" s="1"/>
  <c r="CC70" i="138"/>
  <c r="CD69" i="138"/>
  <c r="BZ42" i="138"/>
  <c r="BX42" i="138" s="1"/>
  <c r="CA45" i="138"/>
  <c r="CA71" i="138"/>
  <c r="CB71" i="138" s="1"/>
  <c r="BX69" i="138" s="1"/>
  <c r="CA66" i="140"/>
  <c r="CA68" i="140" s="1"/>
  <c r="CB45" i="140"/>
  <c r="CB47" i="140" s="1"/>
  <c r="CA66" i="144"/>
  <c r="CA68" i="144" s="1"/>
  <c r="CB45" i="144"/>
  <c r="CB47" i="144" s="1"/>
  <c r="CA66" i="142"/>
  <c r="CA68" i="142" s="1"/>
  <c r="CB45" i="142"/>
  <c r="CB47" i="142" s="1"/>
  <c r="CQ17" i="31"/>
  <c r="CQ18" i="31"/>
  <c r="CQ16" i="31"/>
  <c r="CQ19" i="31"/>
  <c r="CA43" i="142"/>
  <c r="CB43" i="142" s="1"/>
  <c r="CC69" i="142"/>
  <c r="CA43" i="144"/>
  <c r="CB43" i="144" s="1"/>
  <c r="CC38" i="144" s="1"/>
  <c r="CC69" i="144"/>
  <c r="CA42" i="138"/>
  <c r="CQ18" i="136"/>
  <c r="CD71" i="136" s="1"/>
  <c r="CQ16" i="136"/>
  <c r="CA40" i="136" s="1"/>
  <c r="BZ41" i="136" s="1"/>
  <c r="CQ19" i="136"/>
  <c r="CQ17" i="136"/>
  <c r="CA43" i="140"/>
  <c r="CB43" i="140" s="1"/>
  <c r="CC69" i="140"/>
  <c r="CD45" i="134"/>
  <c r="CD43" i="134" s="1"/>
  <c r="CC47" i="134" s="1"/>
  <c r="CC70" i="134"/>
  <c r="BQ67" i="134" s="1"/>
  <c r="CD69" i="134"/>
  <c r="CC64" i="134" s="1"/>
  <c r="CD31" i="139"/>
  <c r="CD30" i="139" s="1"/>
  <c r="CC25" i="139" s="1"/>
  <c r="Q12" i="76"/>
  <c r="Q13" i="76"/>
  <c r="Q24" i="76"/>
  <c r="Q25" i="76"/>
  <c r="Q21" i="76"/>
  <c r="Q14" i="76"/>
  <c r="Q22" i="76"/>
  <c r="Q15" i="76"/>
  <c r="Q23" i="76"/>
  <c r="Q10" i="76"/>
  <c r="Q9" i="76"/>
  <c r="CA43" i="126"/>
  <c r="CB43" i="126" s="1"/>
  <c r="CC69" i="126"/>
  <c r="CA45" i="126"/>
  <c r="CA71" i="126"/>
  <c r="CB71" i="126" s="1"/>
  <c r="BX69" i="126" s="1"/>
  <c r="BZ42" i="126"/>
  <c r="BX69" i="111"/>
  <c r="CL28" i="111" s="1"/>
  <c r="CM28" i="111" s="1"/>
  <c r="CA66" i="124"/>
  <c r="CA68" i="124" s="1"/>
  <c r="CB45" i="124"/>
  <c r="BZ42" i="130"/>
  <c r="CA71" i="130"/>
  <c r="CB71" i="130" s="1"/>
  <c r="BX69" i="130" s="1"/>
  <c r="CA45" i="130"/>
  <c r="BX42" i="124"/>
  <c r="CB38" i="124"/>
  <c r="CA66" i="108"/>
  <c r="CA68" i="108" s="1"/>
  <c r="CA43" i="130"/>
  <c r="CC69" i="130"/>
  <c r="BX68" i="124"/>
  <c r="CC73" i="124"/>
  <c r="CA42" i="118"/>
  <c r="CA42" i="28" s="1"/>
  <c r="BZ41" i="118"/>
  <c r="BQ41" i="118" s="1"/>
  <c r="CC70" i="118"/>
  <c r="CD69" i="118"/>
  <c r="CC64" i="118" s="1"/>
  <c r="CD45" i="118"/>
  <c r="CD43" i="118" s="1"/>
  <c r="CD31" i="137"/>
  <c r="CD30" i="137" s="1"/>
  <c r="CC25" i="137" s="1"/>
  <c r="CC47" i="137"/>
  <c r="CC64" i="133"/>
  <c r="CD43" i="133"/>
  <c r="CD31" i="133"/>
  <c r="CD30" i="133" s="1"/>
  <c r="CL28" i="133"/>
  <c r="CM28" i="133" s="1"/>
  <c r="CQ17" i="146"/>
  <c r="CQ16" i="146"/>
  <c r="CA40" i="146" s="1"/>
  <c r="BZ41" i="146" s="1"/>
  <c r="CQ18" i="146"/>
  <c r="CD71" i="146" s="1"/>
  <c r="CQ19" i="146"/>
  <c r="N104" i="78"/>
  <c r="R111" i="78"/>
  <c r="CA42" i="117"/>
  <c r="CB47" i="117" s="1"/>
  <c r="CB73" i="117"/>
  <c r="CB64" i="117"/>
  <c r="BX30" i="117"/>
  <c r="BX16" i="117"/>
  <c r="CC21" i="117"/>
  <c r="CB69" i="117"/>
  <c r="CD44" i="117"/>
  <c r="CC17" i="31"/>
  <c r="BX16" i="31" s="1"/>
  <c r="CL27" i="115"/>
  <c r="CM27" i="115" s="1"/>
  <c r="BX68" i="116"/>
  <c r="CC73" i="116"/>
  <c r="CC38" i="116"/>
  <c r="BX17" i="115"/>
  <c r="CB21" i="115"/>
  <c r="BX42" i="116"/>
  <c r="CB38" i="116"/>
  <c r="CA66" i="116"/>
  <c r="CA68" i="116" s="1"/>
  <c r="CB45" i="116"/>
  <c r="CB47" i="116" s="1"/>
  <c r="CA40" i="115"/>
  <c r="CA42" i="115" s="1"/>
  <c r="CA29" i="115"/>
  <c r="CB32" i="31"/>
  <c r="BZ68" i="31"/>
  <c r="CB12" i="156"/>
  <c r="CA16" i="31"/>
  <c r="CB12" i="31" s="1"/>
  <c r="CG16" i="156"/>
  <c r="CC16" i="31"/>
  <c r="CG16" i="31" s="1"/>
  <c r="P53" i="31"/>
  <c r="P60" i="31"/>
  <c r="CG17" i="156"/>
  <c r="CE17" i="31"/>
  <c r="CG17" i="31" s="1"/>
  <c r="CC12" i="156"/>
  <c r="CD17" i="31"/>
  <c r="CC12" i="31" s="1"/>
  <c r="CB30" i="31"/>
  <c r="BZ29" i="31"/>
  <c r="O51" i="156"/>
  <c r="O55" i="31"/>
  <c r="O51" i="31" s="1"/>
  <c r="C30" i="76"/>
  <c r="N11" i="76"/>
  <c r="C31" i="76"/>
  <c r="N20" i="76"/>
  <c r="C32" i="76"/>
  <c r="CL28" i="129"/>
  <c r="CM28" i="129" s="1"/>
  <c r="CC69" i="106"/>
  <c r="BX42" i="110"/>
  <c r="CB38" i="110"/>
  <c r="CA66" i="110"/>
  <c r="CA68" i="110" s="1"/>
  <c r="CB45" i="110"/>
  <c r="CB47" i="110" s="1"/>
  <c r="CC73" i="110"/>
  <c r="BX68" i="110"/>
  <c r="CC38" i="110"/>
  <c r="CC45" i="145"/>
  <c r="CC43" i="145" s="1"/>
  <c r="CD71" i="145"/>
  <c r="CD69" i="145" s="1"/>
  <c r="CC73" i="145" s="1"/>
  <c r="CC45" i="147"/>
  <c r="CC43" i="147" s="1"/>
  <c r="CD71" i="147"/>
  <c r="CD69" i="147" s="1"/>
  <c r="CC73" i="147" s="1"/>
  <c r="CC45" i="131"/>
  <c r="CC43" i="131" s="1"/>
  <c r="CD71" i="131"/>
  <c r="CD69" i="131" s="1"/>
  <c r="CC73" i="131" s="1"/>
  <c r="CC45" i="149"/>
  <c r="CC43" i="149" s="1"/>
  <c r="CD71" i="149"/>
  <c r="CD69" i="149" s="1"/>
  <c r="CC73" i="149" s="1"/>
  <c r="CC45" i="105"/>
  <c r="CC43" i="105" s="1"/>
  <c r="CC43" i="26" s="1"/>
  <c r="CD71" i="105"/>
  <c r="CD69" i="105" s="1"/>
  <c r="CD69" i="26" s="1"/>
  <c r="CC45" i="153"/>
  <c r="CC43" i="153" s="1"/>
  <c r="CD71" i="153"/>
  <c r="CD69" i="153" s="1"/>
  <c r="CC73" i="153" s="1"/>
  <c r="CC45" i="151"/>
  <c r="CC43" i="151" s="1"/>
  <c r="CD71" i="151"/>
  <c r="CD69" i="151" s="1"/>
  <c r="CC73" i="151" s="1"/>
  <c r="CC45" i="155"/>
  <c r="CC43" i="155" s="1"/>
  <c r="CD71" i="155"/>
  <c r="CD69" i="155" s="1"/>
  <c r="CC45" i="135"/>
  <c r="CC43" i="135" s="1"/>
  <c r="CD71" i="135"/>
  <c r="CD69" i="135" s="1"/>
  <c r="CC73" i="135" s="1"/>
  <c r="CC73" i="156"/>
  <c r="CB45" i="30"/>
  <c r="CC30" i="30"/>
  <c r="CB71" i="30"/>
  <c r="CG69" i="155"/>
  <c r="CB70" i="30"/>
  <c r="CC69" i="30"/>
  <c r="CG68" i="155"/>
  <c r="CC67" i="30"/>
  <c r="CG68" i="26"/>
  <c r="CC69" i="26"/>
  <c r="BX17" i="129"/>
  <c r="CB71" i="29"/>
  <c r="CG69" i="145"/>
  <c r="CB70" i="29"/>
  <c r="CG69" i="29" s="1"/>
  <c r="CC67" i="29"/>
  <c r="CC69" i="29"/>
  <c r="CB45" i="29"/>
  <c r="CC30" i="29"/>
  <c r="O60" i="145"/>
  <c r="P55" i="29"/>
  <c r="O60" i="29" s="1"/>
  <c r="CB21" i="20"/>
  <c r="CA42" i="20"/>
  <c r="CB47" i="20" s="1"/>
  <c r="CA29" i="20"/>
  <c r="CB34" i="20" s="1"/>
  <c r="CL27" i="107"/>
  <c r="CM27" i="107" s="1"/>
  <c r="CB21" i="129"/>
  <c r="BZ66" i="105"/>
  <c r="CA29" i="107"/>
  <c r="CA40" i="107"/>
  <c r="CA42" i="107" s="1"/>
  <c r="CB47" i="121"/>
  <c r="CB38" i="121"/>
  <c r="CB47" i="111"/>
  <c r="CB38" i="111"/>
  <c r="CC38" i="109"/>
  <c r="CC47" i="109"/>
  <c r="BX17" i="107"/>
  <c r="CB21" i="107"/>
  <c r="CB34" i="121"/>
  <c r="CB25" i="121"/>
  <c r="CG68" i="105"/>
  <c r="CC25" i="109"/>
  <c r="CC34" i="109"/>
  <c r="CC38" i="115"/>
  <c r="CC47" i="115"/>
  <c r="BX42" i="106"/>
  <c r="CB38" i="106"/>
  <c r="CC25" i="115"/>
  <c r="CC34" i="115"/>
  <c r="BZ27" i="105"/>
  <c r="BZ29" i="105" s="1"/>
  <c r="BZ19" i="105"/>
  <c r="CB34" i="125"/>
  <c r="CB25" i="125"/>
  <c r="CE16" i="105"/>
  <c r="CC16" i="105" s="1"/>
  <c r="CB47" i="125"/>
  <c r="CB38" i="125"/>
  <c r="CC25" i="129"/>
  <c r="CC34" i="129"/>
  <c r="CC25" i="119"/>
  <c r="CC34" i="119"/>
  <c r="DE29" i="105"/>
  <c r="CA71" i="105" s="1"/>
  <c r="CB71" i="105" s="1"/>
  <c r="CB71" i="26" s="1"/>
  <c r="DE30" i="105"/>
  <c r="Q55" i="105" s="1"/>
  <c r="DE28" i="105"/>
  <c r="CA45" i="105" s="1"/>
  <c r="CB45" i="105" s="1"/>
  <c r="CB45" i="26" s="1"/>
  <c r="DE31" i="105"/>
  <c r="CA32" i="105" s="1"/>
  <c r="CC38" i="129"/>
  <c r="CC47" i="129"/>
  <c r="DE41" i="105"/>
  <c r="DE40" i="105"/>
  <c r="DE42" i="105"/>
  <c r="DE39" i="105"/>
  <c r="CB34" i="123"/>
  <c r="CB25" i="123"/>
  <c r="DE23" i="105"/>
  <c r="DE24" i="105"/>
  <c r="DE25" i="105"/>
  <c r="DE26" i="105"/>
  <c r="CA66" i="106"/>
  <c r="CA68" i="106" s="1"/>
  <c r="CB45" i="106"/>
  <c r="CB47" i="106" s="1"/>
  <c r="CB34" i="113"/>
  <c r="CB25" i="113"/>
  <c r="CB47" i="123"/>
  <c r="CB38" i="123"/>
  <c r="BZ40" i="105"/>
  <c r="DC43" i="105"/>
  <c r="CB34" i="117"/>
  <c r="CB25" i="117"/>
  <c r="DE37" i="105"/>
  <c r="CA70" i="105" s="1"/>
  <c r="CB70" i="105" s="1"/>
  <c r="DE34" i="105"/>
  <c r="DE33" i="105"/>
  <c r="DE35" i="105"/>
  <c r="DE36" i="105"/>
  <c r="CL27" i="129"/>
  <c r="CM27" i="129" s="1"/>
  <c r="CB47" i="113"/>
  <c r="CB38" i="113"/>
  <c r="CA14" i="105"/>
  <c r="CA16" i="105" s="1"/>
  <c r="CA16" i="26" s="1"/>
  <c r="CB34" i="127"/>
  <c r="CB25" i="127"/>
  <c r="CA29" i="129"/>
  <c r="CA40" i="129"/>
  <c r="CA42" i="129" s="1"/>
  <c r="O53" i="105"/>
  <c r="O55" i="105" s="1"/>
  <c r="CB47" i="127"/>
  <c r="CB38" i="127"/>
  <c r="CB34" i="111"/>
  <c r="CB25" i="111"/>
  <c r="BX68" i="156"/>
  <c r="BX68" i="148"/>
  <c r="BX68" i="150"/>
  <c r="CB73" i="156"/>
  <c r="BX43" i="150"/>
  <c r="CB64" i="148"/>
  <c r="T56" i="132"/>
  <c r="T56" i="156"/>
  <c r="P51" i="146"/>
  <c r="Q53" i="147"/>
  <c r="CC18" i="145"/>
  <c r="CC17" i="145" s="1"/>
  <c r="CB21" i="141"/>
  <c r="BX30" i="156"/>
  <c r="BX30" i="136"/>
  <c r="T56" i="146"/>
  <c r="BX30" i="150"/>
  <c r="T56" i="152"/>
  <c r="Q53" i="153"/>
  <c r="P53" i="153" s="1"/>
  <c r="P51" i="153" s="1"/>
  <c r="CE18" i="145"/>
  <c r="CE17" i="145" s="1"/>
  <c r="BX30" i="146"/>
  <c r="T56" i="150"/>
  <c r="CE18" i="131"/>
  <c r="CE17" i="131" s="1"/>
  <c r="CG17" i="131" s="1"/>
  <c r="BX30" i="132"/>
  <c r="CC18" i="151"/>
  <c r="CC17" i="151" s="1"/>
  <c r="BX16" i="151" s="1"/>
  <c r="CE18" i="151"/>
  <c r="CE17" i="151" s="1"/>
  <c r="CG17" i="151" s="1"/>
  <c r="Q53" i="149"/>
  <c r="CE18" i="155"/>
  <c r="CE17" i="155" s="1"/>
  <c r="T55" i="150"/>
  <c r="O53" i="147"/>
  <c r="T56" i="148"/>
  <c r="CA14" i="153"/>
  <c r="CA16" i="153" s="1"/>
  <c r="CB12" i="153" s="1"/>
  <c r="CC18" i="131"/>
  <c r="CC17" i="131" s="1"/>
  <c r="BX16" i="131" s="1"/>
  <c r="CA14" i="149"/>
  <c r="CA16" i="149" s="1"/>
  <c r="CB12" i="149" s="1"/>
  <c r="CA30" i="145"/>
  <c r="CB30" i="145" s="1"/>
  <c r="Q53" i="131"/>
  <c r="P53" i="131" s="1"/>
  <c r="P51" i="131" s="1"/>
  <c r="CA30" i="147"/>
  <c r="CB30" i="147" s="1"/>
  <c r="O53" i="131"/>
  <c r="O55" i="131" s="1"/>
  <c r="O51" i="131" s="1"/>
  <c r="CB21" i="137"/>
  <c r="O53" i="149"/>
  <c r="O55" i="149" s="1"/>
  <c r="O51" i="149" s="1"/>
  <c r="CA30" i="153"/>
  <c r="CB30" i="153" s="1"/>
  <c r="CC18" i="147"/>
  <c r="CC17" i="147" s="1"/>
  <c r="BX16" i="147" s="1"/>
  <c r="CA14" i="131"/>
  <c r="CA16" i="131" s="1"/>
  <c r="CB12" i="131" s="1"/>
  <c r="CC18" i="153"/>
  <c r="CC17" i="153" s="1"/>
  <c r="BX16" i="153" s="1"/>
  <c r="CE16" i="131"/>
  <c r="CC16" i="131" s="1"/>
  <c r="CG16" i="131" s="1"/>
  <c r="CC18" i="155"/>
  <c r="CC17" i="155" s="1"/>
  <c r="BX30" i="135"/>
  <c r="CE18" i="147"/>
  <c r="CE17" i="147" s="1"/>
  <c r="CG17" i="147" s="1"/>
  <c r="CE16" i="153"/>
  <c r="CC16" i="153" s="1"/>
  <c r="CG16" i="153" s="1"/>
  <c r="CC21" i="132"/>
  <c r="CE16" i="147"/>
  <c r="CC16" i="147" s="1"/>
  <c r="CG16" i="147" s="1"/>
  <c r="CA40" i="139"/>
  <c r="CA42" i="139" s="1"/>
  <c r="CA29" i="139"/>
  <c r="BX42" i="150"/>
  <c r="CB32" i="149"/>
  <c r="CA41" i="149"/>
  <c r="CA67" i="149" s="1"/>
  <c r="CA68" i="149" s="1"/>
  <c r="CB73" i="149" s="1"/>
  <c r="CA14" i="147"/>
  <c r="CA16" i="147" s="1"/>
  <c r="BZ40" i="153"/>
  <c r="DC43" i="153"/>
  <c r="CC25" i="144"/>
  <c r="CC34" i="144"/>
  <c r="DE43" i="155"/>
  <c r="CA43" i="155"/>
  <c r="CC25" i="142"/>
  <c r="CC34" i="142"/>
  <c r="CB19" i="146"/>
  <c r="BX17" i="146" s="1"/>
  <c r="CC25" i="143"/>
  <c r="CC34" i="143"/>
  <c r="BX16" i="148"/>
  <c r="CC21" i="148"/>
  <c r="BX17" i="139"/>
  <c r="CB21" i="139"/>
  <c r="CA30" i="131"/>
  <c r="CB30" i="131" s="1"/>
  <c r="O53" i="145"/>
  <c r="O55" i="145" s="1"/>
  <c r="CB34" i="142"/>
  <c r="CB25" i="142"/>
  <c r="DC43" i="147"/>
  <c r="BZ40" i="147"/>
  <c r="CA30" i="151"/>
  <c r="CB30" i="151" s="1"/>
  <c r="CB19" i="136"/>
  <c r="CA30" i="155"/>
  <c r="CB30" i="155" s="1"/>
  <c r="O53" i="153"/>
  <c r="O55" i="153" s="1"/>
  <c r="O51" i="153" s="1"/>
  <c r="CC47" i="144"/>
  <c r="Q53" i="155"/>
  <c r="P53" i="155" s="1"/>
  <c r="CC47" i="142"/>
  <c r="BX29" i="146"/>
  <c r="CA29" i="133"/>
  <c r="CA40" i="133"/>
  <c r="CA42" i="133" s="1"/>
  <c r="T55" i="152"/>
  <c r="P51" i="152"/>
  <c r="BZ66" i="145"/>
  <c r="BR68" i="145" s="1"/>
  <c r="T55" i="148"/>
  <c r="P51" i="148"/>
  <c r="BZ40" i="145"/>
  <c r="CB64" i="156"/>
  <c r="BZ40" i="149"/>
  <c r="DC43" i="149"/>
  <c r="DC43" i="145"/>
  <c r="Q53" i="145"/>
  <c r="AP70" i="145" s="1"/>
  <c r="CB38" i="142"/>
  <c r="BX42" i="156"/>
  <c r="BX30" i="152"/>
  <c r="CB19" i="148"/>
  <c r="CC38" i="139"/>
  <c r="CC47" i="139"/>
  <c r="CA43" i="149"/>
  <c r="DE43" i="149"/>
  <c r="BZ27" i="151"/>
  <c r="BZ29" i="151" s="1"/>
  <c r="BZ19" i="151"/>
  <c r="BZ19" i="155"/>
  <c r="BZ27" i="155"/>
  <c r="BZ29" i="155" s="1"/>
  <c r="CB32" i="155"/>
  <c r="CA41" i="155"/>
  <c r="CA67" i="155" s="1"/>
  <c r="CA68" i="155" s="1"/>
  <c r="CC21" i="136"/>
  <c r="CB34" i="138"/>
  <c r="CB25" i="138"/>
  <c r="CG68" i="145"/>
  <c r="CA69" i="145"/>
  <c r="BR70" i="145" s="1"/>
  <c r="CD18" i="145"/>
  <c r="CD17" i="145" s="1"/>
  <c r="CC47" i="140"/>
  <c r="CA14" i="145"/>
  <c r="CA16" i="145" s="1"/>
  <c r="CB12" i="152"/>
  <c r="BX29" i="148"/>
  <c r="CD18" i="149"/>
  <c r="CD17" i="149" s="1"/>
  <c r="CC12" i="149" s="1"/>
  <c r="CA69" i="149"/>
  <c r="BN70" i="149" s="1"/>
  <c r="CG68" i="131"/>
  <c r="BX29" i="132"/>
  <c r="CE16" i="135"/>
  <c r="CC16" i="135" s="1"/>
  <c r="CG16" i="135" s="1"/>
  <c r="BZ66" i="151"/>
  <c r="BZ68" i="151" s="1"/>
  <c r="BZ19" i="145"/>
  <c r="BZ27" i="145"/>
  <c r="BZ29" i="145" s="1"/>
  <c r="CA41" i="151"/>
  <c r="CA67" i="151" s="1"/>
  <c r="CA68" i="151" s="1"/>
  <c r="CB73" i="151" s="1"/>
  <c r="CB32" i="151"/>
  <c r="CB34" i="134"/>
  <c r="CB25" i="134"/>
  <c r="BX30" i="148"/>
  <c r="BX29" i="136"/>
  <c r="O53" i="135"/>
  <c r="O55" i="135" s="1"/>
  <c r="O51" i="135" s="1"/>
  <c r="CC25" i="140"/>
  <c r="CC34" i="140"/>
  <c r="CB69" i="146"/>
  <c r="CA40" i="137"/>
  <c r="CA42" i="137" s="1"/>
  <c r="CA29" i="137"/>
  <c r="CA69" i="131"/>
  <c r="BN70" i="131" s="1"/>
  <c r="CD18" i="131"/>
  <c r="CD17" i="131" s="1"/>
  <c r="CC12" i="131" s="1"/>
  <c r="Q53" i="151"/>
  <c r="CB19" i="132"/>
  <c r="CA14" i="155"/>
  <c r="CA16" i="155" s="1"/>
  <c r="DE43" i="147"/>
  <c r="CA43" i="147"/>
  <c r="CE16" i="145"/>
  <c r="CC16" i="145" s="1"/>
  <c r="CB34" i="144"/>
  <c r="CB25" i="144"/>
  <c r="T56" i="136"/>
  <c r="CB19" i="150"/>
  <c r="DE43" i="145"/>
  <c r="CA43" i="145"/>
  <c r="CA14" i="135"/>
  <c r="CA16" i="135" s="1"/>
  <c r="CB64" i="150"/>
  <c r="BZ66" i="135"/>
  <c r="CB12" i="146"/>
  <c r="CE16" i="155"/>
  <c r="CC16" i="155" s="1"/>
  <c r="CE18" i="149"/>
  <c r="CE17" i="149" s="1"/>
  <c r="CG17" i="149" s="1"/>
  <c r="CA41" i="147"/>
  <c r="CA67" i="147" s="1"/>
  <c r="CA68" i="147" s="1"/>
  <c r="CB73" i="147" s="1"/>
  <c r="CB32" i="147"/>
  <c r="O53" i="155"/>
  <c r="O55" i="155" s="1"/>
  <c r="CD18" i="147"/>
  <c r="CD17" i="147" s="1"/>
  <c r="CC12" i="147" s="1"/>
  <c r="CA69" i="147"/>
  <c r="BZ66" i="155"/>
  <c r="CC21" i="150"/>
  <c r="CB69" i="136"/>
  <c r="CB38" i="144"/>
  <c r="BX29" i="150"/>
  <c r="BZ19" i="131"/>
  <c r="BZ27" i="131"/>
  <c r="BZ29" i="131" s="1"/>
  <c r="BZ40" i="135"/>
  <c r="DC43" i="135"/>
  <c r="BZ19" i="135"/>
  <c r="BZ27" i="135"/>
  <c r="BZ29" i="135" s="1"/>
  <c r="CC21" i="152"/>
  <c r="BX16" i="152"/>
  <c r="CG68" i="153"/>
  <c r="BZ40" i="155"/>
  <c r="DC43" i="155"/>
  <c r="CA30" i="149"/>
  <c r="CB30" i="149" s="1"/>
  <c r="CC38" i="141"/>
  <c r="CC47" i="141"/>
  <c r="CA14" i="151"/>
  <c r="CA16" i="151" s="1"/>
  <c r="CA41" i="145"/>
  <c r="CA67" i="145" s="1"/>
  <c r="CA68" i="145" s="1"/>
  <c r="CB32" i="145"/>
  <c r="CL27" i="143"/>
  <c r="CM27" i="143" s="1"/>
  <c r="CE16" i="149"/>
  <c r="CC16" i="149" s="1"/>
  <c r="CG16" i="149" s="1"/>
  <c r="BZ66" i="131"/>
  <c r="BX68" i="152"/>
  <c r="CB34" i="140"/>
  <c r="CB25" i="140"/>
  <c r="CA69" i="155"/>
  <c r="BO67" i="155" s="1"/>
  <c r="BO68" i="155" s="1"/>
  <c r="BT69" i="155" s="1"/>
  <c r="CD18" i="155"/>
  <c r="CD17" i="155" s="1"/>
  <c r="CC38" i="143"/>
  <c r="CC47" i="143"/>
  <c r="CA41" i="131"/>
  <c r="CA67" i="131" s="1"/>
  <c r="CA68" i="131" s="1"/>
  <c r="CB73" i="131" s="1"/>
  <c r="CB32" i="131"/>
  <c r="CC21" i="156"/>
  <c r="BX16" i="156"/>
  <c r="DE43" i="153"/>
  <c r="CA43" i="153"/>
  <c r="CB69" i="152"/>
  <c r="CE16" i="151"/>
  <c r="CC16" i="151" s="1"/>
  <c r="CG16" i="151" s="1"/>
  <c r="CC18" i="149"/>
  <c r="CC17" i="149" s="1"/>
  <c r="CC25" i="141"/>
  <c r="CC34" i="141"/>
  <c r="T55" i="132"/>
  <c r="P51" i="132"/>
  <c r="BX29" i="152"/>
  <c r="CB69" i="132"/>
  <c r="BX42" i="132"/>
  <c r="BZ66" i="149"/>
  <c r="CB69" i="156"/>
  <c r="CB19" i="156"/>
  <c r="CB69" i="135"/>
  <c r="CD44" i="135"/>
  <c r="CA29" i="141"/>
  <c r="CA40" i="141"/>
  <c r="CA42" i="141" s="1"/>
  <c r="CB69" i="148"/>
  <c r="CA29" i="143"/>
  <c r="CA40" i="143"/>
  <c r="CA42" i="143" s="1"/>
  <c r="BX17" i="143"/>
  <c r="CB21" i="143"/>
  <c r="CA69" i="153"/>
  <c r="BO67" i="153" s="1"/>
  <c r="BO68" i="153" s="1"/>
  <c r="CD18" i="153"/>
  <c r="CD17" i="153" s="1"/>
  <c r="CC12" i="153" s="1"/>
  <c r="CC21" i="135"/>
  <c r="BX16" i="135"/>
  <c r="P60" i="151"/>
  <c r="CB69" i="150"/>
  <c r="BZ66" i="147"/>
  <c r="CA43" i="151"/>
  <c r="DE43" i="151"/>
  <c r="BZ40" i="151"/>
  <c r="DC43" i="151"/>
  <c r="P60" i="147"/>
  <c r="CB19" i="152"/>
  <c r="BX17" i="152" s="1"/>
  <c r="CG68" i="149"/>
  <c r="P51" i="156"/>
  <c r="T55" i="156"/>
  <c r="BZ19" i="149"/>
  <c r="BZ27" i="149"/>
  <c r="BZ29" i="149" s="1"/>
  <c r="BX29" i="156"/>
  <c r="BZ19" i="153"/>
  <c r="BZ27" i="153"/>
  <c r="BZ29" i="153" s="1"/>
  <c r="CC21" i="146"/>
  <c r="BX16" i="146"/>
  <c r="CG68" i="151"/>
  <c r="CE18" i="153"/>
  <c r="CE17" i="153" s="1"/>
  <c r="CG17" i="153" s="1"/>
  <c r="P51" i="136"/>
  <c r="T55" i="136"/>
  <c r="CA41" i="153"/>
  <c r="CA67" i="153" s="1"/>
  <c r="CA68" i="153" s="1"/>
  <c r="CB73" i="153" s="1"/>
  <c r="CB32" i="153"/>
  <c r="BZ66" i="153"/>
  <c r="BZ27" i="147"/>
  <c r="BZ29" i="147" s="1"/>
  <c r="BZ19" i="147"/>
  <c r="CA69" i="151"/>
  <c r="CD18" i="151"/>
  <c r="CD17" i="151" s="1"/>
  <c r="CC12" i="151" s="1"/>
  <c r="O53" i="151"/>
  <c r="CA43" i="131"/>
  <c r="DE43" i="131"/>
  <c r="DC43" i="131"/>
  <c r="BZ40" i="131"/>
  <c r="BX42" i="148"/>
  <c r="CB38" i="140"/>
  <c r="BO70" i="20" l="1"/>
  <c r="BK69" i="20" s="1"/>
  <c r="AK68" i="109"/>
  <c r="CB64" i="152"/>
  <c r="CB45" i="152"/>
  <c r="BX43" i="152" s="1"/>
  <c r="CC47" i="119"/>
  <c r="CC38" i="119"/>
  <c r="CC25" i="113"/>
  <c r="AD54" i="119"/>
  <c r="AC54" i="119" s="1"/>
  <c r="AG55" i="119" s="1"/>
  <c r="AL96" i="78"/>
  <c r="AL97" i="78" s="1"/>
  <c r="N95" i="78"/>
  <c r="N111" i="78" s="1"/>
  <c r="CA43" i="132"/>
  <c r="BQ66" i="132"/>
  <c r="CC69" i="132"/>
  <c r="BO67" i="132"/>
  <c r="CB71" i="132"/>
  <c r="BX69" i="132" s="1"/>
  <c r="AB24" i="76"/>
  <c r="AB26" i="76" s="1"/>
  <c r="AA26" i="76"/>
  <c r="CA66" i="132"/>
  <c r="CA68" i="132" s="1"/>
  <c r="CB45" i="132"/>
  <c r="AJ11" i="76"/>
  <c r="X55" i="139"/>
  <c r="M8" i="74"/>
  <c r="CC41" i="178"/>
  <c r="CG42" i="33"/>
  <c r="M8" i="75"/>
  <c r="CC41" i="179"/>
  <c r="CG42" i="34"/>
  <c r="J8" i="194"/>
  <c r="CB44" i="185"/>
  <c r="CG43" i="179"/>
  <c r="CB44" i="33"/>
  <c r="CB44" i="22" s="1"/>
  <c r="CG43" i="26"/>
  <c r="BP68" i="178"/>
  <c r="BP68" i="184" s="1"/>
  <c r="CC30" i="178"/>
  <c r="CC67" i="178"/>
  <c r="P60" i="181"/>
  <c r="BN68" i="33"/>
  <c r="BN68" i="22" s="1"/>
  <c r="CA16" i="33"/>
  <c r="AO71" i="33"/>
  <c r="AO71" i="22" s="1"/>
  <c r="CC43" i="33"/>
  <c r="R56" i="33"/>
  <c r="R56" i="22" s="1"/>
  <c r="BK42" i="130"/>
  <c r="CB70" i="34"/>
  <c r="CB70" i="47" s="1"/>
  <c r="CC67" i="34"/>
  <c r="CC67" i="47" s="1"/>
  <c r="CC30" i="34"/>
  <c r="CC30" i="47" s="1"/>
  <c r="BT68" i="130"/>
  <c r="BR44" i="130"/>
  <c r="BR43" i="130" s="1"/>
  <c r="CB43" i="130"/>
  <c r="CC38" i="130" s="1"/>
  <c r="BO44" i="130"/>
  <c r="BK43" i="130" s="1"/>
  <c r="AO64" i="144"/>
  <c r="AR44" i="144"/>
  <c r="AR43" i="144" s="1"/>
  <c r="AP47" i="144" s="1"/>
  <c r="AP66" i="144"/>
  <c r="AQ66" i="118"/>
  <c r="BQ67" i="118" s="1"/>
  <c r="BP67" i="118"/>
  <c r="BK68" i="118" s="1"/>
  <c r="BK68" i="144"/>
  <c r="CB73" i="108"/>
  <c r="BR43" i="31"/>
  <c r="BP47" i="144"/>
  <c r="BP66" i="118"/>
  <c r="BP64" i="118" s="1"/>
  <c r="BP41" i="118"/>
  <c r="BK42" i="118" s="1"/>
  <c r="BO64" i="144"/>
  <c r="BT69" i="144"/>
  <c r="AO42" i="108"/>
  <c r="AO42" i="28" s="1"/>
  <c r="BN44" i="108"/>
  <c r="BO44" i="108" s="1"/>
  <c r="CL28" i="108"/>
  <c r="CM28" i="108" s="1"/>
  <c r="BO70" i="108"/>
  <c r="BT69" i="108" s="1"/>
  <c r="AO67" i="108"/>
  <c r="AN41" i="108" s="1"/>
  <c r="AN42" i="108" s="1"/>
  <c r="CB71" i="134"/>
  <c r="BX69" i="134" s="1"/>
  <c r="BN70" i="134"/>
  <c r="BT42" i="108"/>
  <c r="BK42" i="108"/>
  <c r="CB47" i="108"/>
  <c r="BP67" i="134"/>
  <c r="BT68" i="134" s="1"/>
  <c r="AQ66" i="134"/>
  <c r="BP41" i="31"/>
  <c r="BK42" i="134"/>
  <c r="AP40" i="108"/>
  <c r="AP38" i="108" s="1"/>
  <c r="AP40" i="134"/>
  <c r="AT42" i="134" s="1"/>
  <c r="CB43" i="106"/>
  <c r="CC38" i="106" s="1"/>
  <c r="BN44" i="106"/>
  <c r="BO44" i="106" s="1"/>
  <c r="BN45" i="106"/>
  <c r="BO45" i="106" s="1"/>
  <c r="BO68" i="106"/>
  <c r="BO64" i="127"/>
  <c r="BP66" i="106"/>
  <c r="BT68" i="106" s="1"/>
  <c r="BP44" i="106"/>
  <c r="BP43" i="106" s="1"/>
  <c r="BM68" i="26"/>
  <c r="BO67" i="149"/>
  <c r="BO68" i="149" s="1"/>
  <c r="BO70" i="149"/>
  <c r="BK69" i="149" s="1"/>
  <c r="BR67" i="149"/>
  <c r="BP67" i="149" s="1"/>
  <c r="BR66" i="149"/>
  <c r="BP66" i="149" s="1"/>
  <c r="BP64" i="149" s="1"/>
  <c r="BZ68" i="149"/>
  <c r="BX68" i="149" s="1"/>
  <c r="AT43" i="127"/>
  <c r="BK43" i="127"/>
  <c r="BT43" i="127"/>
  <c r="AP42" i="127"/>
  <c r="AO47" i="127" s="1"/>
  <c r="BQ41" i="127"/>
  <c r="BP41" i="127" s="1"/>
  <c r="P51" i="135"/>
  <c r="BT69" i="135"/>
  <c r="BO44" i="135"/>
  <c r="BT43" i="135" s="1"/>
  <c r="AR44" i="135"/>
  <c r="AR43" i="135" s="1"/>
  <c r="BZ42" i="135"/>
  <c r="BX42" i="135" s="1"/>
  <c r="BR41" i="135"/>
  <c r="BZ68" i="135"/>
  <c r="BX68" i="135" s="1"/>
  <c r="BR67" i="135"/>
  <c r="AC54" i="135"/>
  <c r="AG55" i="135" s="1"/>
  <c r="AM67" i="135"/>
  <c r="AM68" i="135" s="1"/>
  <c r="Z57" i="135"/>
  <c r="X56" i="141"/>
  <c r="CL27" i="139"/>
  <c r="CM27" i="139" s="1"/>
  <c r="AG56" i="115"/>
  <c r="AT69" i="115"/>
  <c r="AK69" i="115"/>
  <c r="AT69" i="141"/>
  <c r="AK69" i="141"/>
  <c r="BT42" i="141"/>
  <c r="BT68" i="107"/>
  <c r="BT42" i="115"/>
  <c r="AT42" i="115"/>
  <c r="AO47" i="115"/>
  <c r="AT42" i="141"/>
  <c r="AO47" i="141"/>
  <c r="BT68" i="133"/>
  <c r="AO67" i="131"/>
  <c r="AO68" i="131" s="1"/>
  <c r="BO70" i="131"/>
  <c r="BK68" i="143"/>
  <c r="BZ68" i="131"/>
  <c r="BX68" i="131" s="1"/>
  <c r="BR67" i="131"/>
  <c r="BZ68" i="105"/>
  <c r="BZ68" i="26" s="1"/>
  <c r="BR67" i="105"/>
  <c r="BT69" i="117"/>
  <c r="AT69" i="117"/>
  <c r="AT68" i="143"/>
  <c r="CC34" i="111"/>
  <c r="BZ68" i="155"/>
  <c r="CB64" i="155" s="1"/>
  <c r="BR66" i="155"/>
  <c r="BP66" i="155" s="1"/>
  <c r="BT68" i="155" s="1"/>
  <c r="BT69" i="153"/>
  <c r="BO68" i="30"/>
  <c r="AP47" i="137"/>
  <c r="BZ68" i="153"/>
  <c r="BX68" i="153" s="1"/>
  <c r="BR66" i="153"/>
  <c r="BP66" i="153" s="1"/>
  <c r="AG55" i="113"/>
  <c r="X55" i="113"/>
  <c r="AK68" i="113"/>
  <c r="AP69" i="26"/>
  <c r="AP47" i="139"/>
  <c r="AP64" i="111"/>
  <c r="AP73" i="111"/>
  <c r="AQ69" i="26"/>
  <c r="AP73" i="113"/>
  <c r="AP64" i="113"/>
  <c r="AP47" i="111"/>
  <c r="AP64" i="139"/>
  <c r="AP73" i="139"/>
  <c r="AQ69" i="30"/>
  <c r="AP47" i="113"/>
  <c r="AP64" i="137"/>
  <c r="AP73" i="137"/>
  <c r="BR43" i="26"/>
  <c r="BP47" i="26" s="1"/>
  <c r="BT43" i="139"/>
  <c r="BP47" i="111"/>
  <c r="BQ69" i="26"/>
  <c r="BP73" i="26" s="1"/>
  <c r="BP64" i="113"/>
  <c r="BP73" i="113"/>
  <c r="BP73" i="111"/>
  <c r="BP47" i="113"/>
  <c r="BP64" i="139"/>
  <c r="BQ69" i="30"/>
  <c r="BP73" i="30" s="1"/>
  <c r="AG56" i="139"/>
  <c r="AG56" i="137"/>
  <c r="AK69" i="139"/>
  <c r="AO71" i="30"/>
  <c r="BO73" i="30"/>
  <c r="AT42" i="113"/>
  <c r="AT42" i="111"/>
  <c r="AP42" i="137"/>
  <c r="AO47" i="137" s="1"/>
  <c r="AN66" i="137"/>
  <c r="AN68" i="137" s="1"/>
  <c r="AP42" i="139"/>
  <c r="AT42" i="139" s="1"/>
  <c r="AN66" i="139"/>
  <c r="AN68" i="139" s="1"/>
  <c r="AN68" i="26"/>
  <c r="AO73" i="181" s="1"/>
  <c r="AO73" i="113"/>
  <c r="AO64" i="113"/>
  <c r="BT42" i="137"/>
  <c r="AO64" i="111"/>
  <c r="AO73" i="111"/>
  <c r="BT42" i="139"/>
  <c r="BR42" i="155"/>
  <c r="BP42" i="155" s="1"/>
  <c r="BO47" i="155" s="1"/>
  <c r="BN44" i="155"/>
  <c r="BO44" i="155" s="1"/>
  <c r="BR44" i="155"/>
  <c r="BR43" i="155" s="1"/>
  <c r="BP47" i="155" s="1"/>
  <c r="CB43" i="155"/>
  <c r="BX43" i="155" s="1"/>
  <c r="BZ42" i="155"/>
  <c r="BX42" i="155" s="1"/>
  <c r="BR41" i="155"/>
  <c r="BP41" i="155" s="1"/>
  <c r="AG56" i="129"/>
  <c r="BK68" i="129"/>
  <c r="BO64" i="129"/>
  <c r="AG55" i="129"/>
  <c r="AK68" i="129"/>
  <c r="AT68" i="129"/>
  <c r="AP67" i="26"/>
  <c r="AO70" i="129"/>
  <c r="AO70" i="26" s="1"/>
  <c r="BM69" i="129"/>
  <c r="BO69" i="129" s="1"/>
  <c r="BO69" i="26" s="1"/>
  <c r="AP47" i="129"/>
  <c r="AT43" i="129"/>
  <c r="AD54" i="155"/>
  <c r="AM67" i="155" s="1"/>
  <c r="AQ42" i="155" s="1"/>
  <c r="AP42" i="155" s="1"/>
  <c r="Z57" i="155"/>
  <c r="AM69" i="155" s="1"/>
  <c r="AO64" i="127"/>
  <c r="P60" i="105"/>
  <c r="AK69" i="127"/>
  <c r="AD54" i="153"/>
  <c r="AQ67" i="153" s="1"/>
  <c r="P60" i="26"/>
  <c r="BK69" i="127"/>
  <c r="BP64" i="127"/>
  <c r="R56" i="30"/>
  <c r="Z57" i="153"/>
  <c r="P55" i="30"/>
  <c r="P55" i="105"/>
  <c r="P55" i="26" s="1"/>
  <c r="O60" i="181" s="1"/>
  <c r="AD54" i="131"/>
  <c r="Z57" i="131"/>
  <c r="Z57" i="105"/>
  <c r="CB43" i="131"/>
  <c r="BX43" i="131" s="1"/>
  <c r="BN44" i="131"/>
  <c r="BO44" i="131" s="1"/>
  <c r="CB43" i="153"/>
  <c r="BX43" i="153" s="1"/>
  <c r="BR44" i="153"/>
  <c r="BR43" i="153" s="1"/>
  <c r="BZ42" i="153"/>
  <c r="BX42" i="153" s="1"/>
  <c r="BR42" i="153"/>
  <c r="BP42" i="105"/>
  <c r="AK69" i="117"/>
  <c r="BP42" i="131"/>
  <c r="BZ42" i="105"/>
  <c r="BZ42" i="26" s="1"/>
  <c r="BX42" i="26" s="1"/>
  <c r="BR41" i="105"/>
  <c r="BP41" i="105" s="1"/>
  <c r="BZ42" i="131"/>
  <c r="BX42" i="131" s="1"/>
  <c r="BR41" i="131"/>
  <c r="BP41" i="131" s="1"/>
  <c r="AO64" i="143"/>
  <c r="P51" i="117"/>
  <c r="AM68" i="133"/>
  <c r="AO64" i="133" s="1"/>
  <c r="AN41" i="133"/>
  <c r="AN42" i="133" s="1"/>
  <c r="X55" i="133"/>
  <c r="AO47" i="143"/>
  <c r="AG55" i="133"/>
  <c r="AO69" i="133"/>
  <c r="AK69" i="133" s="1"/>
  <c r="AQ45" i="133"/>
  <c r="AQ43" i="133" s="1"/>
  <c r="AP47" i="133" s="1"/>
  <c r="AO69" i="107"/>
  <c r="AK69" i="107" s="1"/>
  <c r="AQ45" i="107"/>
  <c r="AQ43" i="107" s="1"/>
  <c r="AO69" i="143"/>
  <c r="AK69" i="143" s="1"/>
  <c r="AQ45" i="143"/>
  <c r="AQ43" i="143" s="1"/>
  <c r="AP47" i="143" s="1"/>
  <c r="X56" i="143"/>
  <c r="AC54" i="117"/>
  <c r="AG55" i="117" s="1"/>
  <c r="AM67" i="117"/>
  <c r="AG56" i="133"/>
  <c r="X56" i="107"/>
  <c r="BK43" i="133"/>
  <c r="AO42" i="26"/>
  <c r="BO44" i="117"/>
  <c r="BT43" i="117" s="1"/>
  <c r="AR44" i="117"/>
  <c r="AR43" i="117" s="1"/>
  <c r="AT43" i="133"/>
  <c r="BT42" i="107"/>
  <c r="BT42" i="133"/>
  <c r="AT42" i="107"/>
  <c r="AP40" i="26"/>
  <c r="AT42" i="143"/>
  <c r="BT42" i="143"/>
  <c r="AT42" i="133"/>
  <c r="AP40" i="30"/>
  <c r="AO70" i="20"/>
  <c r="AK68" i="125"/>
  <c r="AT69" i="125"/>
  <c r="BK68" i="125"/>
  <c r="BT68" i="125"/>
  <c r="X56" i="20"/>
  <c r="BT69" i="125"/>
  <c r="BK69" i="125"/>
  <c r="AG56" i="20"/>
  <c r="P53" i="151"/>
  <c r="T55" i="151" s="1"/>
  <c r="AD54" i="151"/>
  <c r="P51" i="20"/>
  <c r="O55" i="151"/>
  <c r="O51" i="151" s="1"/>
  <c r="Z57" i="151"/>
  <c r="BX69" i="20"/>
  <c r="CL28" i="20" s="1"/>
  <c r="CM28" i="20" s="1"/>
  <c r="AG55" i="123"/>
  <c r="X55" i="123"/>
  <c r="AK68" i="123"/>
  <c r="AT68" i="123"/>
  <c r="P53" i="149"/>
  <c r="T55" i="149" s="1"/>
  <c r="AD54" i="149"/>
  <c r="R56" i="29"/>
  <c r="P60" i="29" s="1"/>
  <c r="Z57" i="149"/>
  <c r="P53" i="147"/>
  <c r="P51" i="147" s="1"/>
  <c r="AD54" i="147"/>
  <c r="O55" i="147"/>
  <c r="O51" i="147" s="1"/>
  <c r="Z57" i="147"/>
  <c r="AP67" i="20"/>
  <c r="AT68" i="119"/>
  <c r="AK68" i="119"/>
  <c r="AP69" i="145"/>
  <c r="AP69" i="29" s="1"/>
  <c r="AP69" i="34" s="1"/>
  <c r="AP69" i="47" s="1"/>
  <c r="P53" i="145"/>
  <c r="T55" i="145" s="1"/>
  <c r="BQ67" i="145"/>
  <c r="BR42" i="149"/>
  <c r="BP42" i="149" s="1"/>
  <c r="CC38" i="20"/>
  <c r="Z57" i="145"/>
  <c r="AM71" i="145" s="1"/>
  <c r="AO71" i="145" s="1"/>
  <c r="CB43" i="151"/>
  <c r="BX43" i="151" s="1"/>
  <c r="BR44" i="151"/>
  <c r="BR43" i="151" s="1"/>
  <c r="BT43" i="20"/>
  <c r="BZ42" i="151"/>
  <c r="BX42" i="151" s="1"/>
  <c r="BR42" i="151"/>
  <c r="BP42" i="151" s="1"/>
  <c r="CB43" i="149"/>
  <c r="BX43" i="149" s="1"/>
  <c r="BR44" i="149"/>
  <c r="BR43" i="149" s="1"/>
  <c r="BZ42" i="149"/>
  <c r="BX42" i="149" s="1"/>
  <c r="BN70" i="147"/>
  <c r="BO70" i="147" s="1"/>
  <c r="BR70" i="147"/>
  <c r="BR69" i="147" s="1"/>
  <c r="BK68" i="20"/>
  <c r="BO64" i="20"/>
  <c r="CB43" i="147"/>
  <c r="BX43" i="147" s="1"/>
  <c r="BR44" i="147"/>
  <c r="BN69" i="147" s="1"/>
  <c r="BO69" i="147" s="1"/>
  <c r="BZ42" i="147"/>
  <c r="BX42" i="147" s="1"/>
  <c r="BR42" i="147"/>
  <c r="BN66" i="147" s="1"/>
  <c r="BN68" i="147" s="1"/>
  <c r="BR68" i="147"/>
  <c r="BP68" i="147" s="1"/>
  <c r="BZ68" i="147"/>
  <c r="BX68" i="147" s="1"/>
  <c r="BR67" i="147"/>
  <c r="BP67" i="147" s="1"/>
  <c r="BZ42" i="145"/>
  <c r="BR42" i="145"/>
  <c r="BZ68" i="145"/>
  <c r="BX68" i="145" s="1"/>
  <c r="CB43" i="145"/>
  <c r="BX43" i="145" s="1"/>
  <c r="BR44" i="145"/>
  <c r="BP66" i="20"/>
  <c r="BT68" i="119"/>
  <c r="BQ69" i="20"/>
  <c r="BP64" i="119"/>
  <c r="BR69" i="20"/>
  <c r="BP73" i="119"/>
  <c r="BT69" i="119"/>
  <c r="BO73" i="20"/>
  <c r="BX43" i="154"/>
  <c r="CL28" i="154" s="1"/>
  <c r="CM28" i="154" s="1"/>
  <c r="CC34" i="123"/>
  <c r="CD30" i="20"/>
  <c r="CC25" i="20" s="1"/>
  <c r="CC47" i="20"/>
  <c r="CB38" i="138"/>
  <c r="CC34" i="139"/>
  <c r="BX43" i="140"/>
  <c r="CL28" i="140" s="1"/>
  <c r="CM28" i="140" s="1"/>
  <c r="CB38" i="134"/>
  <c r="BX43" i="142"/>
  <c r="CL28" i="142" s="1"/>
  <c r="CM28" i="142" s="1"/>
  <c r="CC38" i="142"/>
  <c r="CC73" i="142"/>
  <c r="BX68" i="142"/>
  <c r="CL27" i="142" s="1"/>
  <c r="CM27" i="142" s="1"/>
  <c r="CA43" i="134"/>
  <c r="CC69" i="134"/>
  <c r="CA66" i="138"/>
  <c r="CA68" i="138" s="1"/>
  <c r="CB45" i="138"/>
  <c r="CC73" i="140"/>
  <c r="BX68" i="140"/>
  <c r="CL27" i="140" s="1"/>
  <c r="CM27" i="140" s="1"/>
  <c r="CC64" i="138"/>
  <c r="CA43" i="138"/>
  <c r="CB43" i="138" s="1"/>
  <c r="CC69" i="138"/>
  <c r="CA45" i="136"/>
  <c r="CA71" i="136"/>
  <c r="CB71" i="136" s="1"/>
  <c r="BZ42" i="136"/>
  <c r="CB64" i="142"/>
  <c r="CB73" i="142"/>
  <c r="CD45" i="136"/>
  <c r="CD43" i="136" s="1"/>
  <c r="CC70" i="136"/>
  <c r="CD69" i="136"/>
  <c r="CC64" i="136" s="1"/>
  <c r="CB73" i="144"/>
  <c r="CB64" i="144"/>
  <c r="CA66" i="134"/>
  <c r="CA68" i="134" s="1"/>
  <c r="CB45" i="134"/>
  <c r="CB47" i="134" s="1"/>
  <c r="CC73" i="144"/>
  <c r="BX68" i="144"/>
  <c r="CL27" i="144" s="1"/>
  <c r="CM27" i="144" s="1"/>
  <c r="CC38" i="140"/>
  <c r="BX43" i="144"/>
  <c r="CL28" i="144" s="1"/>
  <c r="CM28" i="144" s="1"/>
  <c r="CB73" i="140"/>
  <c r="CB64" i="140"/>
  <c r="R23" i="76"/>
  <c r="R22" i="76"/>
  <c r="R21" i="76"/>
  <c r="R25" i="76"/>
  <c r="R46" i="76" s="1"/>
  <c r="R24" i="76"/>
  <c r="R15" i="76"/>
  <c r="R36" i="76" s="1"/>
  <c r="R14" i="76"/>
  <c r="R35" i="76" s="1"/>
  <c r="R10" i="76"/>
  <c r="R13" i="76"/>
  <c r="R12" i="76"/>
  <c r="R9" i="76"/>
  <c r="CL27" i="124"/>
  <c r="CM27" i="124" s="1"/>
  <c r="Q20" i="76"/>
  <c r="AJ10" i="76" s="1"/>
  <c r="Q11" i="76"/>
  <c r="AJ12" i="76" s="1"/>
  <c r="BX42" i="130"/>
  <c r="CB38" i="130"/>
  <c r="BX43" i="124"/>
  <c r="CL28" i="124" s="1"/>
  <c r="CM28" i="124" s="1"/>
  <c r="CB47" i="124"/>
  <c r="CB64" i="108"/>
  <c r="BX68" i="130"/>
  <c r="CC73" i="130"/>
  <c r="BX42" i="126"/>
  <c r="CB38" i="126"/>
  <c r="CD69" i="28"/>
  <c r="CB64" i="124"/>
  <c r="CB73" i="124"/>
  <c r="CA66" i="126"/>
  <c r="CA68" i="126" s="1"/>
  <c r="CB45" i="126"/>
  <c r="CB47" i="126" s="1"/>
  <c r="BX68" i="126"/>
  <c r="CC73" i="126"/>
  <c r="CA66" i="130"/>
  <c r="CA68" i="130" s="1"/>
  <c r="CB45" i="130"/>
  <c r="CC38" i="126"/>
  <c r="CC47" i="118"/>
  <c r="CD43" i="28"/>
  <c r="CA43" i="118"/>
  <c r="CB43" i="118" s="1"/>
  <c r="CC69" i="118"/>
  <c r="CA71" i="118"/>
  <c r="BZ42" i="118"/>
  <c r="CA45" i="118"/>
  <c r="CC34" i="137"/>
  <c r="CB38" i="117"/>
  <c r="BX30" i="31"/>
  <c r="CC25" i="133"/>
  <c r="CC34" i="133"/>
  <c r="CC38" i="133"/>
  <c r="CC47" i="133"/>
  <c r="Q44" i="76"/>
  <c r="Q43" i="76"/>
  <c r="Q45" i="76"/>
  <c r="Q66" i="76" s="1"/>
  <c r="Q42" i="76"/>
  <c r="Q33" i="76"/>
  <c r="Q54" i="76" s="1"/>
  <c r="CD45" i="146"/>
  <c r="CD43" i="146" s="1"/>
  <c r="CD69" i="146"/>
  <c r="CC64" i="146" s="1"/>
  <c r="CC70" i="146"/>
  <c r="CA45" i="146"/>
  <c r="CA71" i="146"/>
  <c r="CB71" i="146" s="1"/>
  <c r="BX69" i="146" s="1"/>
  <c r="BZ42" i="146"/>
  <c r="BX42" i="146" s="1"/>
  <c r="CD43" i="117"/>
  <c r="CD31" i="117"/>
  <c r="CD30" i="117" s="1"/>
  <c r="BX69" i="117"/>
  <c r="CL28" i="117" s="1"/>
  <c r="CM28" i="117" s="1"/>
  <c r="CC64" i="117"/>
  <c r="CL27" i="116"/>
  <c r="CM27" i="116" s="1"/>
  <c r="CB73" i="116"/>
  <c r="CB64" i="116"/>
  <c r="BX43" i="116"/>
  <c r="CL28" i="116" s="1"/>
  <c r="CM28" i="116" s="1"/>
  <c r="T56" i="31"/>
  <c r="CB25" i="115"/>
  <c r="CB34" i="115"/>
  <c r="CB47" i="115"/>
  <c r="CB38" i="115"/>
  <c r="T55" i="31"/>
  <c r="P51" i="31"/>
  <c r="N27" i="76"/>
  <c r="CB19" i="31"/>
  <c r="BX29" i="31"/>
  <c r="CC21" i="31"/>
  <c r="CB69" i="31"/>
  <c r="BX68" i="106"/>
  <c r="CL27" i="106" s="1"/>
  <c r="CM27" i="106" s="1"/>
  <c r="CC73" i="106"/>
  <c r="BX43" i="110"/>
  <c r="CL28" i="110" s="1"/>
  <c r="CM28" i="110" s="1"/>
  <c r="CB73" i="110"/>
  <c r="CB64" i="110"/>
  <c r="CL27" i="110"/>
  <c r="CM27" i="110" s="1"/>
  <c r="CG69" i="30"/>
  <c r="CC43" i="29"/>
  <c r="CC43" i="30"/>
  <c r="CD69" i="30"/>
  <c r="CC73" i="26"/>
  <c r="CC73" i="105"/>
  <c r="CD69" i="29"/>
  <c r="CC73" i="29" s="1"/>
  <c r="CC73" i="155"/>
  <c r="CB32" i="30"/>
  <c r="CA16" i="30"/>
  <c r="CG68" i="30"/>
  <c r="CG16" i="155"/>
  <c r="CC16" i="30"/>
  <c r="CB73" i="155"/>
  <c r="CA68" i="30"/>
  <c r="CB73" i="30" s="1"/>
  <c r="BZ29" i="30"/>
  <c r="CB30" i="30"/>
  <c r="BX16" i="155"/>
  <c r="CC17" i="30"/>
  <c r="CC12" i="155"/>
  <c r="CD17" i="30"/>
  <c r="O51" i="155"/>
  <c r="O55" i="30"/>
  <c r="P53" i="30"/>
  <c r="CG17" i="155"/>
  <c r="CE17" i="30"/>
  <c r="BX29" i="105"/>
  <c r="BZ29" i="26"/>
  <c r="O51" i="105"/>
  <c r="O55" i="26"/>
  <c r="O51" i="181" s="1"/>
  <c r="CG69" i="105"/>
  <c r="CB70" i="26"/>
  <c r="CG69" i="181" s="1"/>
  <c r="CB12" i="26"/>
  <c r="CG16" i="105"/>
  <c r="CC16" i="26"/>
  <c r="CB38" i="20"/>
  <c r="CB73" i="145"/>
  <c r="CA68" i="29"/>
  <c r="CB73" i="29" s="1"/>
  <c r="CG17" i="145"/>
  <c r="CE17" i="29"/>
  <c r="CG17" i="29" s="1"/>
  <c r="CA16" i="29"/>
  <c r="CG16" i="145"/>
  <c r="CC16" i="29"/>
  <c r="CG16" i="29" s="1"/>
  <c r="BZ29" i="29"/>
  <c r="CB30" i="29"/>
  <c r="BX16" i="145"/>
  <c r="CC17" i="29"/>
  <c r="CG68" i="29"/>
  <c r="CC12" i="145"/>
  <c r="CD17" i="29"/>
  <c r="CC12" i="29" s="1"/>
  <c r="CB32" i="29"/>
  <c r="CB25" i="20"/>
  <c r="T56" i="105"/>
  <c r="CC18" i="105"/>
  <c r="CC17" i="105" s="1"/>
  <c r="CE18" i="105"/>
  <c r="CE17" i="105" s="1"/>
  <c r="CB12" i="105"/>
  <c r="CA41" i="105"/>
  <c r="CA67" i="105" s="1"/>
  <c r="CA68" i="105" s="1"/>
  <c r="CA68" i="26" s="1"/>
  <c r="CB73" i="26" s="1"/>
  <c r="CB32" i="105"/>
  <c r="CB32" i="26" s="1"/>
  <c r="CA30" i="105"/>
  <c r="CB30" i="105" s="1"/>
  <c r="CB30" i="26" s="1"/>
  <c r="CB47" i="129"/>
  <c r="CB38" i="129"/>
  <c r="CB34" i="129"/>
  <c r="CB25" i="129"/>
  <c r="CB64" i="106"/>
  <c r="CB73" i="106"/>
  <c r="Q53" i="105"/>
  <c r="P53" i="105" s="1"/>
  <c r="P53" i="26" s="1"/>
  <c r="CA69" i="105"/>
  <c r="BN70" i="105" s="1"/>
  <c r="CD18" i="105"/>
  <c r="CD17" i="105" s="1"/>
  <c r="CB47" i="107"/>
  <c r="CB38" i="107"/>
  <c r="DE43" i="105"/>
  <c r="CA43" i="105"/>
  <c r="CB19" i="105"/>
  <c r="CA27" i="105"/>
  <c r="CB34" i="107"/>
  <c r="CB25" i="107"/>
  <c r="T55" i="153"/>
  <c r="T55" i="131"/>
  <c r="BX30" i="145"/>
  <c r="BX30" i="153"/>
  <c r="T56" i="135"/>
  <c r="T56" i="153"/>
  <c r="T56" i="131"/>
  <c r="T56" i="149"/>
  <c r="BX30" i="149"/>
  <c r="CL27" i="150"/>
  <c r="CM27" i="150" s="1"/>
  <c r="BX30" i="151"/>
  <c r="BX30" i="147"/>
  <c r="CL27" i="152"/>
  <c r="CM27" i="152" s="1"/>
  <c r="CB21" i="146"/>
  <c r="CB64" i="151"/>
  <c r="CC21" i="147"/>
  <c r="BX30" i="155"/>
  <c r="BX29" i="149"/>
  <c r="CA27" i="151"/>
  <c r="CB19" i="151"/>
  <c r="BX17" i="151" s="1"/>
  <c r="CA27" i="149"/>
  <c r="CB19" i="149"/>
  <c r="CB69" i="153"/>
  <c r="CD44" i="153"/>
  <c r="BX17" i="156"/>
  <c r="CB21" i="156"/>
  <c r="CB19" i="131"/>
  <c r="CA27" i="131"/>
  <c r="CC21" i="153"/>
  <c r="CB12" i="145"/>
  <c r="BX29" i="151"/>
  <c r="CB19" i="147"/>
  <c r="BX17" i="147" s="1"/>
  <c r="CA27" i="147"/>
  <c r="T55" i="155"/>
  <c r="P51" i="155"/>
  <c r="CB69" i="155"/>
  <c r="CD44" i="155"/>
  <c r="CD44" i="131"/>
  <c r="CB69" i="131"/>
  <c r="CD44" i="147"/>
  <c r="CB69" i="147"/>
  <c r="BX69" i="156"/>
  <c r="CL28" i="156" s="1"/>
  <c r="CM28" i="156" s="1"/>
  <c r="CC64" i="156"/>
  <c r="CC21" i="155"/>
  <c r="BX29" i="147"/>
  <c r="CB34" i="143"/>
  <c r="CB25" i="143"/>
  <c r="CB12" i="151"/>
  <c r="CB12" i="135"/>
  <c r="CB34" i="137"/>
  <c r="CB25" i="137"/>
  <c r="CA29" i="146"/>
  <c r="CA42" i="146"/>
  <c r="CB12" i="147"/>
  <c r="CD43" i="156"/>
  <c r="CD30" i="156"/>
  <c r="BX29" i="153"/>
  <c r="CA42" i="152"/>
  <c r="CA29" i="152"/>
  <c r="BX69" i="150"/>
  <c r="CL28" i="150" s="1"/>
  <c r="CM28" i="150" s="1"/>
  <c r="CC64" i="150"/>
  <c r="CD30" i="148"/>
  <c r="CD43" i="148"/>
  <c r="CC21" i="149"/>
  <c r="BX16" i="149"/>
  <c r="CB47" i="137"/>
  <c r="CB38" i="137"/>
  <c r="CD44" i="149"/>
  <c r="CB69" i="149"/>
  <c r="CC21" i="151"/>
  <c r="CA29" i="156"/>
  <c r="CA42" i="156"/>
  <c r="CB47" i="143"/>
  <c r="CB38" i="143"/>
  <c r="CB19" i="153"/>
  <c r="CA27" i="153"/>
  <c r="CD30" i="150"/>
  <c r="CD43" i="150"/>
  <c r="BX69" i="148"/>
  <c r="CL28" i="148" s="1"/>
  <c r="CM28" i="148" s="1"/>
  <c r="CC64" i="148"/>
  <c r="CC64" i="132"/>
  <c r="CB12" i="155"/>
  <c r="CB47" i="141"/>
  <c r="CB38" i="141"/>
  <c r="CD30" i="132"/>
  <c r="CD43" i="132"/>
  <c r="BX29" i="135"/>
  <c r="CA42" i="150"/>
  <c r="CA29" i="150"/>
  <c r="CA29" i="132"/>
  <c r="CA42" i="132"/>
  <c r="CD30" i="146"/>
  <c r="CA29" i="148"/>
  <c r="CA42" i="148"/>
  <c r="T56" i="145"/>
  <c r="O51" i="145"/>
  <c r="CD44" i="151"/>
  <c r="CB69" i="151"/>
  <c r="CB19" i="135"/>
  <c r="BX17" i="135" s="1"/>
  <c r="CA27" i="135"/>
  <c r="CD30" i="136"/>
  <c r="BX17" i="150"/>
  <c r="CB21" i="150"/>
  <c r="BX17" i="132"/>
  <c r="CB21" i="132"/>
  <c r="BX29" i="155"/>
  <c r="BX17" i="148"/>
  <c r="CB21" i="148"/>
  <c r="CB38" i="133"/>
  <c r="CB47" i="133"/>
  <c r="CL27" i="156"/>
  <c r="CM27" i="156" s="1"/>
  <c r="CD31" i="135"/>
  <c r="CD30" i="135" s="1"/>
  <c r="CD43" i="135"/>
  <c r="BX69" i="152"/>
  <c r="CC64" i="152"/>
  <c r="BX29" i="145"/>
  <c r="CL27" i="148"/>
  <c r="CM27" i="148" s="1"/>
  <c r="CA27" i="155"/>
  <c r="CB19" i="155"/>
  <c r="CB34" i="133"/>
  <c r="CB25" i="133"/>
  <c r="BX17" i="136"/>
  <c r="CB21" i="136"/>
  <c r="BX30" i="131"/>
  <c r="CB34" i="139"/>
  <c r="CB25" i="139"/>
  <c r="BX29" i="131"/>
  <c r="CB34" i="141"/>
  <c r="CB25" i="141"/>
  <c r="CD43" i="152"/>
  <c r="CD30" i="152"/>
  <c r="CD44" i="145"/>
  <c r="CB69" i="145"/>
  <c r="BX68" i="151"/>
  <c r="CC64" i="135"/>
  <c r="BX69" i="135"/>
  <c r="CL28" i="135" s="1"/>
  <c r="CM28" i="135" s="1"/>
  <c r="T56" i="155"/>
  <c r="CC21" i="131"/>
  <c r="CB19" i="145"/>
  <c r="CA27" i="145"/>
  <c r="CB21" i="152"/>
  <c r="CC21" i="145"/>
  <c r="CA29" i="136"/>
  <c r="CA42" i="136"/>
  <c r="CB47" i="139"/>
  <c r="CB38" i="139"/>
  <c r="Q36" i="76"/>
  <c r="Q35" i="76"/>
  <c r="Q31" i="76"/>
  <c r="Q30" i="76"/>
  <c r="Q46" i="76"/>
  <c r="Q67" i="76" s="1"/>
  <c r="Q34" i="76"/>
  <c r="Q55" i="76" s="1"/>
  <c r="CL28" i="152" l="1"/>
  <c r="CM28" i="152" s="1"/>
  <c r="C8" i="74"/>
  <c r="CC43" i="22"/>
  <c r="AC54" i="20"/>
  <c r="X55" i="20" s="1"/>
  <c r="X55" i="119"/>
  <c r="CB73" i="132"/>
  <c r="CB64" i="132"/>
  <c r="BN45" i="132"/>
  <c r="BO45" i="132" s="1"/>
  <c r="BO68" i="132"/>
  <c r="CC73" i="132"/>
  <c r="BX68" i="132"/>
  <c r="CL27" i="132" s="1"/>
  <c r="CM27" i="132" s="1"/>
  <c r="AJ32" i="76"/>
  <c r="BP66" i="132"/>
  <c r="BP44" i="132"/>
  <c r="BP43" i="132" s="1"/>
  <c r="BN44" i="132"/>
  <c r="BO44" i="132" s="1"/>
  <c r="CB43" i="132"/>
  <c r="BX43" i="132" s="1"/>
  <c r="CL28" i="132" s="1"/>
  <c r="CM28" i="132" s="1"/>
  <c r="Q51" i="76"/>
  <c r="CQ20" i="79" s="1"/>
  <c r="R30" i="76"/>
  <c r="AK11" i="76"/>
  <c r="AL11" i="76" s="1"/>
  <c r="CG42" i="179"/>
  <c r="M8" i="194"/>
  <c r="CC41" i="185"/>
  <c r="M8" i="193"/>
  <c r="CC41" i="184"/>
  <c r="CG42" i="178"/>
  <c r="CG43" i="33"/>
  <c r="J8" i="74"/>
  <c r="CB44" i="178"/>
  <c r="J8" i="190"/>
  <c r="CG43" i="185"/>
  <c r="M6" i="193"/>
  <c r="C5" i="193"/>
  <c r="AP69" i="179"/>
  <c r="AP69" i="185" s="1"/>
  <c r="CC43" i="178"/>
  <c r="AO71" i="178"/>
  <c r="AO71" i="184" s="1"/>
  <c r="BN68" i="178"/>
  <c r="BN68" i="184" s="1"/>
  <c r="BO73" i="184" s="1"/>
  <c r="CC30" i="179"/>
  <c r="CC67" i="179"/>
  <c r="CB70" i="179"/>
  <c r="R56" i="178"/>
  <c r="BX30" i="181"/>
  <c r="T56" i="181"/>
  <c r="AP73" i="181"/>
  <c r="T55" i="181"/>
  <c r="P51" i="181"/>
  <c r="BX29" i="181"/>
  <c r="BP73" i="181"/>
  <c r="AQ69" i="34"/>
  <c r="AQ69" i="47" s="1"/>
  <c r="CB70" i="33"/>
  <c r="CB70" i="22" s="1"/>
  <c r="BZ68" i="33"/>
  <c r="BZ68" i="22" s="1"/>
  <c r="O55" i="33"/>
  <c r="O55" i="22" s="1"/>
  <c r="BR69" i="33"/>
  <c r="BR69" i="22" s="1"/>
  <c r="P53" i="33"/>
  <c r="P53" i="22" s="1"/>
  <c r="BZ29" i="33"/>
  <c r="BZ29" i="22" s="1"/>
  <c r="BQ69" i="33"/>
  <c r="BQ69" i="22" s="1"/>
  <c r="AQ69" i="33"/>
  <c r="AQ69" i="22" s="1"/>
  <c r="BM68" i="33"/>
  <c r="BM68" i="22" s="1"/>
  <c r="BO69" i="33"/>
  <c r="BO69" i="22" s="1"/>
  <c r="CB30" i="33"/>
  <c r="CB30" i="22" s="1"/>
  <c r="CC16" i="33"/>
  <c r="AP69" i="33"/>
  <c r="AP69" i="22" s="1"/>
  <c r="CB32" i="33"/>
  <c r="CB32" i="22" s="1"/>
  <c r="P55" i="33"/>
  <c r="P55" i="22" s="1"/>
  <c r="AN68" i="33"/>
  <c r="AN68" i="22" s="1"/>
  <c r="CD17" i="34"/>
  <c r="CC17" i="34"/>
  <c r="CC43" i="34"/>
  <c r="P60" i="30"/>
  <c r="R56" i="34"/>
  <c r="R56" i="47" s="1"/>
  <c r="BT42" i="31"/>
  <c r="CB30" i="34"/>
  <c r="CB30" i="47" s="1"/>
  <c r="BZ29" i="34"/>
  <c r="BZ29" i="47" s="1"/>
  <c r="CE17" i="34"/>
  <c r="CC16" i="34"/>
  <c r="CA16" i="34"/>
  <c r="CB32" i="34"/>
  <c r="CB32" i="47" s="1"/>
  <c r="O60" i="30"/>
  <c r="P55" i="34"/>
  <c r="P55" i="47" s="1"/>
  <c r="CC47" i="28"/>
  <c r="AO42" i="33"/>
  <c r="AO42" i="22" s="1"/>
  <c r="AO70" i="33"/>
  <c r="AO70" i="22" s="1"/>
  <c r="AP67" i="33"/>
  <c r="AP67" i="22" s="1"/>
  <c r="CC64" i="28"/>
  <c r="CD69" i="33"/>
  <c r="AR44" i="118"/>
  <c r="AR43" i="118" s="1"/>
  <c r="AP47" i="118" s="1"/>
  <c r="BT43" i="130"/>
  <c r="BP47" i="130"/>
  <c r="BP67" i="28"/>
  <c r="BN44" i="144"/>
  <c r="BO44" i="144" s="1"/>
  <c r="BK43" i="144" s="1"/>
  <c r="AP66" i="118"/>
  <c r="AT68" i="144"/>
  <c r="AP64" i="144"/>
  <c r="AR43" i="31"/>
  <c r="AT43" i="144"/>
  <c r="BR43" i="118"/>
  <c r="AO67" i="118"/>
  <c r="BP41" i="28"/>
  <c r="BT42" i="118"/>
  <c r="CB71" i="31"/>
  <c r="BP47" i="118"/>
  <c r="BR43" i="28"/>
  <c r="BT68" i="118"/>
  <c r="AT43" i="108"/>
  <c r="CB71" i="118"/>
  <c r="BX69" i="118" s="1"/>
  <c r="BO67" i="118"/>
  <c r="BO68" i="118" s="1"/>
  <c r="BO68" i="28" s="1"/>
  <c r="BO64" i="181" s="1"/>
  <c r="BK69" i="108"/>
  <c r="BK43" i="108"/>
  <c r="BT43" i="108"/>
  <c r="BO70" i="134"/>
  <c r="BT69" i="134" s="1"/>
  <c r="AO67" i="134"/>
  <c r="CB43" i="134"/>
  <c r="CC38" i="134" s="1"/>
  <c r="AO41" i="134"/>
  <c r="BP67" i="31"/>
  <c r="BK68" i="134"/>
  <c r="AP66" i="134"/>
  <c r="AP64" i="134" s="1"/>
  <c r="AQ44" i="134"/>
  <c r="AQ43" i="134" s="1"/>
  <c r="AP38" i="134" s="1"/>
  <c r="AP40" i="31"/>
  <c r="AP40" i="28"/>
  <c r="AT42" i="108"/>
  <c r="AO68" i="108"/>
  <c r="BX43" i="106"/>
  <c r="CL28" i="106" s="1"/>
  <c r="CM28" i="106" s="1"/>
  <c r="AN42" i="28"/>
  <c r="AO38" i="108"/>
  <c r="AO47" i="108"/>
  <c r="BP66" i="28"/>
  <c r="BP64" i="181" s="1"/>
  <c r="CB64" i="149"/>
  <c r="BP64" i="106"/>
  <c r="BT43" i="106"/>
  <c r="BO64" i="106"/>
  <c r="BT69" i="106"/>
  <c r="BO45" i="28"/>
  <c r="BO47" i="106"/>
  <c r="BK43" i="106"/>
  <c r="BO64" i="149"/>
  <c r="BT69" i="149"/>
  <c r="BK42" i="106"/>
  <c r="BP47" i="106"/>
  <c r="BP43" i="28"/>
  <c r="BO64" i="26"/>
  <c r="BX68" i="105"/>
  <c r="AT42" i="127"/>
  <c r="BT68" i="149"/>
  <c r="BK68" i="149"/>
  <c r="BK42" i="127"/>
  <c r="BT42" i="127"/>
  <c r="BK43" i="135"/>
  <c r="CB64" i="135"/>
  <c r="AP47" i="135"/>
  <c r="AT43" i="135"/>
  <c r="BP41" i="135"/>
  <c r="BT42" i="135" s="1"/>
  <c r="AR42" i="135"/>
  <c r="AP42" i="135" s="1"/>
  <c r="X55" i="135"/>
  <c r="AR67" i="135"/>
  <c r="AP67" i="135" s="1"/>
  <c r="AK68" i="135" s="1"/>
  <c r="AR66" i="135"/>
  <c r="AP66" i="135" s="1"/>
  <c r="BP67" i="135"/>
  <c r="AO64" i="135"/>
  <c r="AB57" i="135"/>
  <c r="X56" i="135" s="1"/>
  <c r="AM69" i="135"/>
  <c r="AO69" i="135" s="1"/>
  <c r="CB64" i="153"/>
  <c r="CB64" i="131"/>
  <c r="AO67" i="105"/>
  <c r="AO68" i="105" s="1"/>
  <c r="BO70" i="105"/>
  <c r="BT69" i="131"/>
  <c r="BK69" i="131"/>
  <c r="BO70" i="30"/>
  <c r="BT69" i="30" s="1"/>
  <c r="AT69" i="131"/>
  <c r="AO68" i="30"/>
  <c r="BX68" i="155"/>
  <c r="CL27" i="155" s="1"/>
  <c r="CM27" i="155" s="1"/>
  <c r="BP67" i="105"/>
  <c r="BK68" i="105" s="1"/>
  <c r="AR66" i="105"/>
  <c r="AP66" i="105" s="1"/>
  <c r="BP67" i="131"/>
  <c r="BK68" i="131" s="1"/>
  <c r="AR66" i="131"/>
  <c r="AP66" i="131" s="1"/>
  <c r="BZ68" i="30"/>
  <c r="BT68" i="153"/>
  <c r="BP66" i="30"/>
  <c r="AP73" i="30"/>
  <c r="AP73" i="26"/>
  <c r="AT42" i="137"/>
  <c r="AO47" i="139"/>
  <c r="AO73" i="26"/>
  <c r="AO64" i="139"/>
  <c r="AO73" i="139"/>
  <c r="AN68" i="30"/>
  <c r="AO64" i="137"/>
  <c r="AO73" i="137"/>
  <c r="BT43" i="155"/>
  <c r="BK43" i="155"/>
  <c r="BK42" i="155"/>
  <c r="BT42" i="155"/>
  <c r="AK69" i="129"/>
  <c r="AO47" i="155"/>
  <c r="AT42" i="155"/>
  <c r="AM68" i="155"/>
  <c r="AO64" i="155" s="1"/>
  <c r="BM67" i="155"/>
  <c r="BM68" i="155" s="1"/>
  <c r="AT69" i="129"/>
  <c r="AC54" i="155"/>
  <c r="AG55" i="155" s="1"/>
  <c r="AQ67" i="155"/>
  <c r="AP67" i="155" s="1"/>
  <c r="BK69" i="129"/>
  <c r="BP64" i="129"/>
  <c r="AO69" i="155"/>
  <c r="AP64" i="155" s="1"/>
  <c r="AR45" i="155"/>
  <c r="AR43" i="155" s="1"/>
  <c r="AB57" i="155"/>
  <c r="X56" i="155" s="1"/>
  <c r="AM70" i="155"/>
  <c r="AP67" i="153"/>
  <c r="AT68" i="153" s="1"/>
  <c r="BM67" i="153"/>
  <c r="AC54" i="153"/>
  <c r="AG55" i="153" s="1"/>
  <c r="AM67" i="153"/>
  <c r="O60" i="105"/>
  <c r="BP64" i="26"/>
  <c r="AM69" i="153"/>
  <c r="AM70" i="153"/>
  <c r="AB57" i="153"/>
  <c r="AG56" i="153" s="1"/>
  <c r="AC54" i="131"/>
  <c r="AM67" i="131"/>
  <c r="CB43" i="30"/>
  <c r="BX43" i="30" s="1"/>
  <c r="AD54" i="105"/>
  <c r="AB57" i="105"/>
  <c r="AB57" i="26" s="1"/>
  <c r="AM69" i="105"/>
  <c r="AB57" i="131"/>
  <c r="AG56" i="131" s="1"/>
  <c r="AM69" i="131"/>
  <c r="CB43" i="105"/>
  <c r="BX43" i="105" s="1"/>
  <c r="BN44" i="105"/>
  <c r="BO44" i="105" s="1"/>
  <c r="BO44" i="26" s="1"/>
  <c r="BK43" i="26" s="1"/>
  <c r="BT43" i="131"/>
  <c r="BK43" i="131"/>
  <c r="BP47" i="153"/>
  <c r="BR43" i="30"/>
  <c r="BP47" i="30" s="1"/>
  <c r="BZ42" i="30"/>
  <c r="BX42" i="30" s="1"/>
  <c r="BO47" i="131"/>
  <c r="BO47" i="105"/>
  <c r="BP42" i="26"/>
  <c r="BX42" i="105"/>
  <c r="AP38" i="133"/>
  <c r="BK42" i="131"/>
  <c r="BT42" i="131"/>
  <c r="BT42" i="105"/>
  <c r="BK42" i="105"/>
  <c r="BP41" i="26"/>
  <c r="BK42" i="26" s="1"/>
  <c r="AK68" i="133"/>
  <c r="AP64" i="107"/>
  <c r="AM68" i="117"/>
  <c r="AO64" i="117" s="1"/>
  <c r="AN41" i="117"/>
  <c r="AN42" i="117" s="1"/>
  <c r="AP64" i="133"/>
  <c r="AN42" i="30"/>
  <c r="AO38" i="133"/>
  <c r="AO47" i="133"/>
  <c r="AP38" i="143"/>
  <c r="AP64" i="143"/>
  <c r="AQ43" i="26"/>
  <c r="AP47" i="107"/>
  <c r="AP38" i="107"/>
  <c r="AQ43" i="30"/>
  <c r="X55" i="117"/>
  <c r="BK43" i="117"/>
  <c r="AP47" i="117"/>
  <c r="AT43" i="117"/>
  <c r="T56" i="151"/>
  <c r="CL27" i="151" s="1"/>
  <c r="CM27" i="151" s="1"/>
  <c r="P51" i="151"/>
  <c r="P51" i="145"/>
  <c r="AT69" i="20"/>
  <c r="AK69" i="20"/>
  <c r="AC54" i="151"/>
  <c r="X55" i="151" s="1"/>
  <c r="AQ67" i="151"/>
  <c r="BM67" i="151" s="1"/>
  <c r="BM68" i="151" s="1"/>
  <c r="BO64" i="151" s="1"/>
  <c r="P51" i="149"/>
  <c r="AB57" i="151"/>
  <c r="AG56" i="151" s="1"/>
  <c r="AM70" i="151"/>
  <c r="BM69" i="151" s="1"/>
  <c r="BO69" i="151" s="1"/>
  <c r="BP64" i="151" s="1"/>
  <c r="P53" i="29"/>
  <c r="P51" i="29" s="1"/>
  <c r="T55" i="147"/>
  <c r="AQ67" i="149"/>
  <c r="AP67" i="149" s="1"/>
  <c r="AC54" i="149"/>
  <c r="AB57" i="149"/>
  <c r="X56" i="149" s="1"/>
  <c r="AM70" i="149"/>
  <c r="AO70" i="149" s="1"/>
  <c r="T56" i="147"/>
  <c r="CL27" i="147" s="1"/>
  <c r="CM27" i="147" s="1"/>
  <c r="O55" i="29"/>
  <c r="O51" i="29" s="1"/>
  <c r="AQ67" i="147"/>
  <c r="AP67" i="147" s="1"/>
  <c r="AC54" i="147"/>
  <c r="AB57" i="147"/>
  <c r="AG56" i="147" s="1"/>
  <c r="AM70" i="147"/>
  <c r="AO70" i="147" s="1"/>
  <c r="BP67" i="145"/>
  <c r="BK68" i="145" s="1"/>
  <c r="AQ67" i="145"/>
  <c r="AT68" i="20"/>
  <c r="AK68" i="20"/>
  <c r="AP73" i="145"/>
  <c r="AP73" i="29"/>
  <c r="AO71" i="29"/>
  <c r="AO71" i="34" s="1"/>
  <c r="AO71" i="47" s="1"/>
  <c r="AO73" i="145"/>
  <c r="AB57" i="145"/>
  <c r="AM70" i="145"/>
  <c r="CB64" i="145"/>
  <c r="BT43" i="151"/>
  <c r="BP47" i="151"/>
  <c r="BO47" i="151"/>
  <c r="BT42" i="151"/>
  <c r="BT69" i="147"/>
  <c r="BT43" i="149"/>
  <c r="BP47" i="149"/>
  <c r="BT42" i="149"/>
  <c r="BO47" i="149"/>
  <c r="CB64" i="147"/>
  <c r="BZ42" i="29"/>
  <c r="BX42" i="29" s="1"/>
  <c r="BK69" i="147"/>
  <c r="BX42" i="145"/>
  <c r="CL27" i="145" s="1"/>
  <c r="CM27" i="145" s="1"/>
  <c r="BR43" i="147"/>
  <c r="BT43" i="147" s="1"/>
  <c r="BQ70" i="147"/>
  <c r="BQ69" i="147" s="1"/>
  <c r="BO73" i="147"/>
  <c r="BP42" i="147"/>
  <c r="BO47" i="147" s="1"/>
  <c r="BM66" i="147"/>
  <c r="BM68" i="147" s="1"/>
  <c r="BK68" i="147" s="1"/>
  <c r="BZ68" i="29"/>
  <c r="CB64" i="29" s="1"/>
  <c r="BT68" i="147"/>
  <c r="CB43" i="29"/>
  <c r="BX43" i="29" s="1"/>
  <c r="BO66" i="145"/>
  <c r="BN66" i="145"/>
  <c r="BQ70" i="145"/>
  <c r="BQ66" i="145"/>
  <c r="BP68" i="145"/>
  <c r="BP68" i="29" s="1"/>
  <c r="BP42" i="145"/>
  <c r="BR43" i="145"/>
  <c r="BP64" i="20"/>
  <c r="BT68" i="20"/>
  <c r="BP73" i="20"/>
  <c r="BT69" i="20"/>
  <c r="CC34" i="20"/>
  <c r="BX69" i="136"/>
  <c r="CC73" i="138"/>
  <c r="BX68" i="138"/>
  <c r="CL27" i="138" s="1"/>
  <c r="CM27" i="138" s="1"/>
  <c r="CB73" i="134"/>
  <c r="CB64" i="134"/>
  <c r="CC38" i="138"/>
  <c r="BX43" i="138"/>
  <c r="CL28" i="138" s="1"/>
  <c r="CM28" i="138" s="1"/>
  <c r="CD69" i="31"/>
  <c r="CB47" i="138"/>
  <c r="CA43" i="136"/>
  <c r="CB43" i="136" s="1"/>
  <c r="CC69" i="136"/>
  <c r="CB73" i="138"/>
  <c r="CB64" i="138"/>
  <c r="CC73" i="134"/>
  <c r="BX68" i="134"/>
  <c r="CL27" i="134" s="1"/>
  <c r="CM27" i="134" s="1"/>
  <c r="BZ42" i="31"/>
  <c r="BX42" i="136"/>
  <c r="CA66" i="136"/>
  <c r="CA68" i="136" s="1"/>
  <c r="CA68" i="31" s="1"/>
  <c r="CB45" i="136"/>
  <c r="CB45" i="31" s="1"/>
  <c r="CQ20" i="101"/>
  <c r="CQ18" i="101" s="1"/>
  <c r="DC31" i="101" s="1"/>
  <c r="CC32" i="101" s="1"/>
  <c r="CC30" i="101" s="1"/>
  <c r="R20" i="76"/>
  <c r="AK10" i="76" s="1"/>
  <c r="AL10" i="76" s="1"/>
  <c r="R67" i="76"/>
  <c r="CS20" i="103" s="1"/>
  <c r="Q63" i="76"/>
  <c r="CQ20" i="95" s="1"/>
  <c r="CQ20" i="103"/>
  <c r="CQ17" i="103" s="1"/>
  <c r="DC38" i="103" s="1"/>
  <c r="CE41" i="103" s="1"/>
  <c r="CC41" i="103" s="1"/>
  <c r="CG42" i="103" s="1"/>
  <c r="Q64" i="76"/>
  <c r="CQ20" i="97" s="1"/>
  <c r="Q65" i="76"/>
  <c r="CQ20" i="99" s="1"/>
  <c r="Q52" i="76"/>
  <c r="CQ20" i="81" s="1"/>
  <c r="CQ20" i="85"/>
  <c r="CQ18" i="85" s="1"/>
  <c r="DC29" i="85" s="1"/>
  <c r="CC71" i="85" s="1"/>
  <c r="CC69" i="85" s="1"/>
  <c r="Q56" i="76"/>
  <c r="CQ20" i="89" s="1"/>
  <c r="R56" i="76"/>
  <c r="CS20" i="89" s="1"/>
  <c r="CQ20" i="87"/>
  <c r="CQ18" i="87" s="1"/>
  <c r="R11" i="76"/>
  <c r="AK12" i="76" s="1"/>
  <c r="AL12" i="76" s="1"/>
  <c r="Q57" i="76"/>
  <c r="CQ20" i="91" s="1"/>
  <c r="R57" i="76"/>
  <c r="CS20" i="91" s="1"/>
  <c r="CS19" i="91" s="1"/>
  <c r="R51" i="76"/>
  <c r="BX43" i="126"/>
  <c r="CL28" i="126" s="1"/>
  <c r="CM28" i="126" s="1"/>
  <c r="CL27" i="126"/>
  <c r="CM27" i="126" s="1"/>
  <c r="BX43" i="130"/>
  <c r="CL28" i="130" s="1"/>
  <c r="CM28" i="130" s="1"/>
  <c r="CB47" i="130"/>
  <c r="CB64" i="130"/>
  <c r="CB73" i="130"/>
  <c r="CB73" i="126"/>
  <c r="CB64" i="126"/>
  <c r="CL27" i="130"/>
  <c r="CM27" i="130" s="1"/>
  <c r="CA66" i="118"/>
  <c r="CA68" i="118" s="1"/>
  <c r="CB45" i="118"/>
  <c r="BX43" i="118" s="1"/>
  <c r="BZ42" i="28"/>
  <c r="BX42" i="118"/>
  <c r="CB38" i="118"/>
  <c r="CC73" i="118"/>
  <c r="BX68" i="118"/>
  <c r="CC38" i="118"/>
  <c r="CB43" i="28"/>
  <c r="CC69" i="28"/>
  <c r="D30" i="76"/>
  <c r="R44" i="76"/>
  <c r="M44" i="76" s="1"/>
  <c r="N44" i="76" s="1"/>
  <c r="R33" i="76"/>
  <c r="M33" i="76" s="1"/>
  <c r="N33" i="76" s="1"/>
  <c r="D31" i="76"/>
  <c r="R42" i="76"/>
  <c r="M42" i="76" s="1"/>
  <c r="N42" i="76" s="1"/>
  <c r="D32" i="76"/>
  <c r="R45" i="76"/>
  <c r="M45" i="76" s="1"/>
  <c r="N45" i="76" s="1"/>
  <c r="R43" i="76"/>
  <c r="M43" i="76" s="1"/>
  <c r="N43" i="76" s="1"/>
  <c r="CA66" i="146"/>
  <c r="CA68" i="146" s="1"/>
  <c r="CB45" i="146"/>
  <c r="CB47" i="146" s="1"/>
  <c r="CA43" i="146"/>
  <c r="CB43" i="146" s="1"/>
  <c r="CC38" i="146" s="1"/>
  <c r="CC69" i="146"/>
  <c r="CC34" i="117"/>
  <c r="CC25" i="117"/>
  <c r="CC47" i="117"/>
  <c r="CC38" i="117"/>
  <c r="R31" i="76"/>
  <c r="M31" i="76" s="1"/>
  <c r="N31" i="76" s="1"/>
  <c r="CD30" i="31"/>
  <c r="CB21" i="31"/>
  <c r="BX17" i="31"/>
  <c r="CA29" i="31"/>
  <c r="R34" i="76"/>
  <c r="CC73" i="30"/>
  <c r="O51" i="30"/>
  <c r="CG16" i="30"/>
  <c r="CC12" i="30"/>
  <c r="CB12" i="30"/>
  <c r="CG17" i="30"/>
  <c r="CG16" i="26"/>
  <c r="O60" i="26"/>
  <c r="CG69" i="26"/>
  <c r="CA42" i="31"/>
  <c r="CD43" i="31"/>
  <c r="BX30" i="30"/>
  <c r="CB69" i="30"/>
  <c r="BX16" i="30"/>
  <c r="CC21" i="30"/>
  <c r="BX29" i="30"/>
  <c r="T55" i="30"/>
  <c r="P51" i="30"/>
  <c r="BX17" i="155"/>
  <c r="CB19" i="30"/>
  <c r="BX30" i="26"/>
  <c r="T56" i="30"/>
  <c r="T55" i="26"/>
  <c r="P51" i="26"/>
  <c r="CG17" i="105"/>
  <c r="CE17" i="26"/>
  <c r="BX16" i="105"/>
  <c r="CC17" i="26"/>
  <c r="CC12" i="105"/>
  <c r="CD17" i="26"/>
  <c r="BX17" i="105"/>
  <c r="CB19" i="26"/>
  <c r="CB64" i="26"/>
  <c r="BX68" i="26"/>
  <c r="O51" i="26"/>
  <c r="T56" i="26"/>
  <c r="BX29" i="26"/>
  <c r="BX30" i="29"/>
  <c r="CB12" i="29"/>
  <c r="BX16" i="29"/>
  <c r="CC21" i="29"/>
  <c r="CB69" i="29"/>
  <c r="BX29" i="29"/>
  <c r="BX17" i="145"/>
  <c r="CB19" i="29"/>
  <c r="BX17" i="29" s="1"/>
  <c r="BX30" i="105"/>
  <c r="CC21" i="105"/>
  <c r="CB21" i="105"/>
  <c r="CD44" i="105"/>
  <c r="CB69" i="105"/>
  <c r="CB69" i="26" s="1"/>
  <c r="T55" i="105"/>
  <c r="P51" i="105"/>
  <c r="CB73" i="105"/>
  <c r="CB64" i="105"/>
  <c r="CA40" i="105"/>
  <c r="CA42" i="105" s="1"/>
  <c r="CA42" i="26" s="1"/>
  <c r="CA29" i="105"/>
  <c r="CA29" i="26" s="1"/>
  <c r="CB34" i="181" s="1"/>
  <c r="CL27" i="131"/>
  <c r="CM27" i="131" s="1"/>
  <c r="CB21" i="135"/>
  <c r="CL27" i="135"/>
  <c r="CM27" i="135" s="1"/>
  <c r="CB34" i="136"/>
  <c r="CB25" i="136"/>
  <c r="CB47" i="148"/>
  <c r="CB38" i="148"/>
  <c r="CC47" i="132"/>
  <c r="CB47" i="156"/>
  <c r="CB38" i="156"/>
  <c r="CC38" i="148"/>
  <c r="CC47" i="148"/>
  <c r="CD31" i="153"/>
  <c r="CD30" i="153" s="1"/>
  <c r="CD43" i="153"/>
  <c r="CC38" i="150"/>
  <c r="CC47" i="150"/>
  <c r="CB21" i="147"/>
  <c r="CC25" i="146"/>
  <c r="CC34" i="146"/>
  <c r="CA29" i="153"/>
  <c r="CA40" i="153"/>
  <c r="CA42" i="153" s="1"/>
  <c r="CD31" i="131"/>
  <c r="CD30" i="131" s="1"/>
  <c r="CD43" i="131"/>
  <c r="CA40" i="149"/>
  <c r="CA42" i="149" s="1"/>
  <c r="CA29" i="149"/>
  <c r="CC38" i="156"/>
  <c r="CC47" i="156"/>
  <c r="CC25" i="132"/>
  <c r="CC34" i="132"/>
  <c r="BX69" i="131"/>
  <c r="CL28" i="131" s="1"/>
  <c r="CM28" i="131" s="1"/>
  <c r="CC64" i="131"/>
  <c r="CC64" i="145"/>
  <c r="BX69" i="145"/>
  <c r="CD31" i="145"/>
  <c r="CD30" i="145" s="1"/>
  <c r="CD43" i="145"/>
  <c r="CB47" i="132"/>
  <c r="CB38" i="132"/>
  <c r="BX17" i="153"/>
  <c r="CB21" i="153"/>
  <c r="CB34" i="152"/>
  <c r="CB25" i="152"/>
  <c r="CB38" i="146"/>
  <c r="CD43" i="155"/>
  <c r="CD31" i="155"/>
  <c r="CD30" i="155" s="1"/>
  <c r="CB21" i="145"/>
  <c r="CC25" i="148"/>
  <c r="CC34" i="148"/>
  <c r="CC47" i="146"/>
  <c r="BX17" i="149"/>
  <c r="CB21" i="149"/>
  <c r="CC47" i="136"/>
  <c r="CC25" i="152"/>
  <c r="CC34" i="152"/>
  <c r="CC25" i="136"/>
  <c r="CC34" i="136"/>
  <c r="CB34" i="132"/>
  <c r="CB25" i="132"/>
  <c r="CB47" i="152"/>
  <c r="CB38" i="152"/>
  <c r="CB34" i="146"/>
  <c r="CB25" i="146"/>
  <c r="BX69" i="155"/>
  <c r="CL28" i="155" s="1"/>
  <c r="CM28" i="155" s="1"/>
  <c r="CC64" i="155"/>
  <c r="CB38" i="136"/>
  <c r="CB34" i="148"/>
  <c r="CB25" i="148"/>
  <c r="CA40" i="145"/>
  <c r="CA42" i="145" s="1"/>
  <c r="CA29" i="145"/>
  <c r="CC25" i="135"/>
  <c r="CC34" i="135"/>
  <c r="CA40" i="135"/>
  <c r="CA42" i="135" s="1"/>
  <c r="CA29" i="135"/>
  <c r="CB34" i="150"/>
  <c r="CB25" i="150"/>
  <c r="BX69" i="149"/>
  <c r="CL28" i="149" s="1"/>
  <c r="CM28" i="149" s="1"/>
  <c r="CC64" i="149"/>
  <c r="CA40" i="151"/>
  <c r="CA42" i="151" s="1"/>
  <c r="CA29" i="151"/>
  <c r="CC25" i="150"/>
  <c r="CC34" i="150"/>
  <c r="CC38" i="135"/>
  <c r="CC47" i="135"/>
  <c r="CC38" i="152"/>
  <c r="CC47" i="152"/>
  <c r="CB47" i="150"/>
  <c r="CB38" i="150"/>
  <c r="CB21" i="155"/>
  <c r="CD43" i="149"/>
  <c r="CD31" i="149"/>
  <c r="CD30" i="149" s="1"/>
  <c r="CL27" i="153"/>
  <c r="CM27" i="153" s="1"/>
  <c r="CD31" i="147"/>
  <c r="CD30" i="147" s="1"/>
  <c r="CD43" i="147"/>
  <c r="CD31" i="151"/>
  <c r="CD30" i="151" s="1"/>
  <c r="CD43" i="151"/>
  <c r="BX17" i="131"/>
  <c r="CB21" i="131"/>
  <c r="CB34" i="156"/>
  <c r="CB25" i="156"/>
  <c r="BX69" i="153"/>
  <c r="CL28" i="153" s="1"/>
  <c r="CM28" i="153" s="1"/>
  <c r="CC64" i="153"/>
  <c r="BX69" i="151"/>
  <c r="CL28" i="151" s="1"/>
  <c r="CM28" i="151" s="1"/>
  <c r="CC64" i="151"/>
  <c r="CA40" i="131"/>
  <c r="CA42" i="131" s="1"/>
  <c r="CA29" i="131"/>
  <c r="CA29" i="155"/>
  <c r="CA40" i="155"/>
  <c r="CA42" i="155" s="1"/>
  <c r="CC25" i="156"/>
  <c r="CC34" i="156"/>
  <c r="CB21" i="151"/>
  <c r="BX69" i="147"/>
  <c r="CC64" i="147"/>
  <c r="CA40" i="147"/>
  <c r="CA42" i="147" s="1"/>
  <c r="CA29" i="147"/>
  <c r="CL27" i="149"/>
  <c r="CM27" i="149" s="1"/>
  <c r="M36" i="76"/>
  <c r="N36" i="76" s="1"/>
  <c r="M46" i="76"/>
  <c r="N46" i="76" s="1"/>
  <c r="M35" i="76"/>
  <c r="N35" i="76" s="1"/>
  <c r="M30" i="76"/>
  <c r="C8" i="75" l="1"/>
  <c r="CC43" i="47"/>
  <c r="AG55" i="20"/>
  <c r="CC38" i="132"/>
  <c r="BT69" i="132"/>
  <c r="BO64" i="132"/>
  <c r="BO68" i="31"/>
  <c r="BO64" i="31" s="1"/>
  <c r="BO47" i="132"/>
  <c r="BO45" i="31"/>
  <c r="BP47" i="132"/>
  <c r="BK42" i="132"/>
  <c r="BP43" i="31"/>
  <c r="AK32" i="76"/>
  <c r="AJ53" i="76"/>
  <c r="CS20" i="79"/>
  <c r="CS19" i="79" s="1"/>
  <c r="BT68" i="132"/>
  <c r="BP66" i="31"/>
  <c r="BP64" i="31" s="1"/>
  <c r="BP64" i="132"/>
  <c r="BK43" i="132"/>
  <c r="BT43" i="132"/>
  <c r="M8" i="189"/>
  <c r="CG42" i="184"/>
  <c r="CG42" i="185"/>
  <c r="M8" i="190"/>
  <c r="CG43" i="178"/>
  <c r="J8" i="193"/>
  <c r="CB44" i="184"/>
  <c r="C8" i="193"/>
  <c r="J6" i="194"/>
  <c r="E7" i="193"/>
  <c r="M6" i="194"/>
  <c r="C5" i="194"/>
  <c r="CC18" i="182"/>
  <c r="BQ69" i="178"/>
  <c r="BQ69" i="184" s="1"/>
  <c r="CB32" i="179"/>
  <c r="BZ29" i="178"/>
  <c r="AN68" i="178"/>
  <c r="AN68" i="184" s="1"/>
  <c r="AO73" i="184" s="1"/>
  <c r="P53" i="178"/>
  <c r="R56" i="179"/>
  <c r="BM68" i="178"/>
  <c r="BM68" i="184" s="1"/>
  <c r="CD16" i="182"/>
  <c r="P55" i="178"/>
  <c r="BR69" i="178"/>
  <c r="BR69" i="184" s="1"/>
  <c r="BO69" i="178"/>
  <c r="BO69" i="184" s="1"/>
  <c r="AQ69" i="178"/>
  <c r="AQ69" i="184" s="1"/>
  <c r="CE18" i="182"/>
  <c r="CB32" i="178"/>
  <c r="O55" i="178"/>
  <c r="AO71" i="179"/>
  <c r="AO71" i="185" s="1"/>
  <c r="CD69" i="178"/>
  <c r="AP69" i="178"/>
  <c r="AP69" i="184" s="1"/>
  <c r="BZ68" i="178"/>
  <c r="CC43" i="179"/>
  <c r="BZ29" i="179"/>
  <c r="CB70" i="178"/>
  <c r="P55" i="179"/>
  <c r="AP67" i="178"/>
  <c r="AP67" i="184" s="1"/>
  <c r="CB30" i="179"/>
  <c r="CB30" i="178"/>
  <c r="AQ69" i="179"/>
  <c r="AQ69" i="185" s="1"/>
  <c r="AP73" i="185" s="1"/>
  <c r="AO42" i="178"/>
  <c r="AO42" i="184" s="1"/>
  <c r="AO70" i="178"/>
  <c r="AO70" i="184" s="1"/>
  <c r="CD16" i="181"/>
  <c r="CC73" i="181"/>
  <c r="BP47" i="181"/>
  <c r="BK42" i="181"/>
  <c r="CB38" i="181"/>
  <c r="BX42" i="181"/>
  <c r="BX17" i="181"/>
  <c r="AG56" i="181"/>
  <c r="X56" i="181"/>
  <c r="CB25" i="181"/>
  <c r="CC64" i="181"/>
  <c r="AP38" i="181"/>
  <c r="BX68" i="181"/>
  <c r="BO47" i="181"/>
  <c r="BO68" i="33"/>
  <c r="BO68" i="22" s="1"/>
  <c r="BP68" i="34"/>
  <c r="BP68" i="47" s="1"/>
  <c r="CC69" i="33"/>
  <c r="CC69" i="22" s="1"/>
  <c r="AN68" i="34"/>
  <c r="AN68" i="47" s="1"/>
  <c r="BP66" i="33"/>
  <c r="BP66" i="22" s="1"/>
  <c r="BR43" i="33"/>
  <c r="BR43" i="22" s="1"/>
  <c r="CB69" i="33"/>
  <c r="CB69" i="22" s="1"/>
  <c r="CB45" i="34"/>
  <c r="CA68" i="34"/>
  <c r="CE17" i="33"/>
  <c r="BP43" i="33"/>
  <c r="BP43" i="22" s="1"/>
  <c r="CA29" i="33"/>
  <c r="CB19" i="33"/>
  <c r="AB57" i="33"/>
  <c r="AB57" i="22" s="1"/>
  <c r="CB71" i="34"/>
  <c r="CB71" i="47" s="1"/>
  <c r="CA42" i="33"/>
  <c r="BZ42" i="33"/>
  <c r="CD17" i="33"/>
  <c r="CC17" i="33"/>
  <c r="BO45" i="33"/>
  <c r="BO45" i="22" s="1"/>
  <c r="AQ43" i="33"/>
  <c r="AQ43" i="22" s="1"/>
  <c r="CB19" i="34"/>
  <c r="CB69" i="34"/>
  <c r="CB69" i="47" s="1"/>
  <c r="CC64" i="31"/>
  <c r="CD69" i="34"/>
  <c r="AT42" i="31"/>
  <c r="AP40" i="34"/>
  <c r="AP40" i="47" s="1"/>
  <c r="BX68" i="30"/>
  <c r="CL27" i="30" s="1"/>
  <c r="CM27" i="30" s="1"/>
  <c r="BZ68" i="34"/>
  <c r="BZ68" i="47" s="1"/>
  <c r="BX42" i="31"/>
  <c r="BZ42" i="34"/>
  <c r="BK68" i="31"/>
  <c r="O55" i="34"/>
  <c r="O55" i="47" s="1"/>
  <c r="P53" i="34"/>
  <c r="P53" i="47" s="1"/>
  <c r="BO47" i="26"/>
  <c r="BP42" i="33"/>
  <c r="BP42" i="22" s="1"/>
  <c r="BK68" i="28"/>
  <c r="BT42" i="28"/>
  <c r="BP41" i="33"/>
  <c r="BP41" i="22" s="1"/>
  <c r="AP38" i="28"/>
  <c r="AP40" i="33"/>
  <c r="AP40" i="22" s="1"/>
  <c r="CC38" i="28"/>
  <c r="BN44" i="118"/>
  <c r="BO44" i="118" s="1"/>
  <c r="BK43" i="118" s="1"/>
  <c r="AR43" i="28"/>
  <c r="BT68" i="28"/>
  <c r="BT43" i="144"/>
  <c r="AO68" i="118"/>
  <c r="AO64" i="118" s="1"/>
  <c r="BN70" i="118"/>
  <c r="BO70" i="118" s="1"/>
  <c r="BT69" i="118" s="1"/>
  <c r="AP64" i="118"/>
  <c r="AT68" i="118"/>
  <c r="AP66" i="28"/>
  <c r="AT43" i="118"/>
  <c r="BX69" i="31"/>
  <c r="CB71" i="28"/>
  <c r="BO64" i="118"/>
  <c r="AP66" i="31"/>
  <c r="AO42" i="134"/>
  <c r="AO42" i="31" s="1"/>
  <c r="BN44" i="134"/>
  <c r="BO44" i="134" s="1"/>
  <c r="AO68" i="134"/>
  <c r="AT69" i="134" s="1"/>
  <c r="AN41" i="134"/>
  <c r="AN42" i="134" s="1"/>
  <c r="BO70" i="31"/>
  <c r="BK69" i="134"/>
  <c r="AT68" i="134"/>
  <c r="CB43" i="31"/>
  <c r="BX43" i="134"/>
  <c r="CL28" i="134" s="1"/>
  <c r="CM28" i="134" s="1"/>
  <c r="AQ43" i="31"/>
  <c r="AP47" i="134"/>
  <c r="AT42" i="28"/>
  <c r="AO64" i="108"/>
  <c r="AT69" i="108"/>
  <c r="AO38" i="28"/>
  <c r="AO47" i="28"/>
  <c r="BP64" i="28"/>
  <c r="BO47" i="28"/>
  <c r="BO64" i="28"/>
  <c r="BK42" i="28"/>
  <c r="BP47" i="28"/>
  <c r="CL27" i="105"/>
  <c r="CM27" i="105" s="1"/>
  <c r="BM68" i="153"/>
  <c r="BK68" i="153" s="1"/>
  <c r="BP42" i="153"/>
  <c r="AT68" i="135"/>
  <c r="BK42" i="135"/>
  <c r="AO47" i="135"/>
  <c r="AT42" i="135"/>
  <c r="AG56" i="135"/>
  <c r="BK68" i="135"/>
  <c r="BT68" i="135"/>
  <c r="AP64" i="135"/>
  <c r="AK69" i="135"/>
  <c r="CB64" i="30"/>
  <c r="BT68" i="131"/>
  <c r="BP67" i="30"/>
  <c r="BT68" i="30" s="1"/>
  <c r="BP67" i="26"/>
  <c r="BT68" i="26" s="1"/>
  <c r="BT68" i="105"/>
  <c r="BT69" i="105"/>
  <c r="BK69" i="105"/>
  <c r="BO70" i="26"/>
  <c r="AT69" i="105"/>
  <c r="AO68" i="26"/>
  <c r="AT68" i="131"/>
  <c r="AP66" i="30"/>
  <c r="AT68" i="105"/>
  <c r="AP66" i="26"/>
  <c r="AO73" i="30"/>
  <c r="X55" i="155"/>
  <c r="BO64" i="155"/>
  <c r="BK68" i="155"/>
  <c r="AT68" i="155"/>
  <c r="AK68" i="155"/>
  <c r="AO70" i="155"/>
  <c r="AK69" i="155" s="1"/>
  <c r="BM69" i="155"/>
  <c r="BO69" i="155" s="1"/>
  <c r="AT43" i="155"/>
  <c r="AP47" i="155"/>
  <c r="AG56" i="155"/>
  <c r="X55" i="153"/>
  <c r="AC54" i="30"/>
  <c r="AP67" i="30"/>
  <c r="AM68" i="153"/>
  <c r="AK68" i="153" s="1"/>
  <c r="AQ42" i="153"/>
  <c r="X55" i="131"/>
  <c r="AO69" i="153"/>
  <c r="AR45" i="153"/>
  <c r="AO70" i="153"/>
  <c r="AT69" i="153" s="1"/>
  <c r="BM69" i="153"/>
  <c r="BO69" i="153" s="1"/>
  <c r="X56" i="153"/>
  <c r="X56" i="131"/>
  <c r="AM68" i="131"/>
  <c r="AQ42" i="131"/>
  <c r="AP42" i="131" s="1"/>
  <c r="AO69" i="131"/>
  <c r="AR45" i="131"/>
  <c r="AR43" i="131" s="1"/>
  <c r="AO69" i="105"/>
  <c r="AO69" i="26" s="1"/>
  <c r="AR45" i="105"/>
  <c r="AR43" i="105" s="1"/>
  <c r="CB43" i="26"/>
  <c r="CB43" i="33" s="1"/>
  <c r="AC54" i="105"/>
  <c r="AC54" i="26" s="1"/>
  <c r="AM67" i="105"/>
  <c r="AG55" i="131"/>
  <c r="AB57" i="30"/>
  <c r="X56" i="26"/>
  <c r="AG56" i="26"/>
  <c r="X56" i="105"/>
  <c r="AG56" i="105"/>
  <c r="BT43" i="105"/>
  <c r="BK43" i="105"/>
  <c r="BT42" i="26"/>
  <c r="AO47" i="117"/>
  <c r="AN42" i="26"/>
  <c r="AN42" i="33" s="1"/>
  <c r="AN42" i="22" s="1"/>
  <c r="AO38" i="117"/>
  <c r="AO38" i="30"/>
  <c r="AK68" i="117"/>
  <c r="AP38" i="26"/>
  <c r="AP38" i="30"/>
  <c r="BT43" i="26"/>
  <c r="X56" i="151"/>
  <c r="AG55" i="151"/>
  <c r="CL28" i="147"/>
  <c r="CM28" i="147" s="1"/>
  <c r="BO69" i="29"/>
  <c r="AP67" i="151"/>
  <c r="AT68" i="151" s="1"/>
  <c r="BQ67" i="151"/>
  <c r="BP67" i="151" s="1"/>
  <c r="BP67" i="29" s="1"/>
  <c r="AO70" i="151"/>
  <c r="AK69" i="151" s="1"/>
  <c r="BM70" i="151"/>
  <c r="BO70" i="151" s="1"/>
  <c r="T56" i="29"/>
  <c r="T55" i="29"/>
  <c r="AG56" i="149"/>
  <c r="AG55" i="149"/>
  <c r="X55" i="149"/>
  <c r="AK68" i="149"/>
  <c r="AT68" i="149"/>
  <c r="AT69" i="149"/>
  <c r="AK69" i="149"/>
  <c r="X56" i="147"/>
  <c r="AB57" i="29"/>
  <c r="X56" i="29" s="1"/>
  <c r="AG55" i="147"/>
  <c r="X55" i="147"/>
  <c r="AT68" i="147"/>
  <c r="AK68" i="147"/>
  <c r="AK69" i="147"/>
  <c r="AT69" i="147"/>
  <c r="AP67" i="145"/>
  <c r="AD54" i="145"/>
  <c r="AC54" i="145" s="1"/>
  <c r="X56" i="145"/>
  <c r="AG56" i="145"/>
  <c r="AO70" i="145"/>
  <c r="AK69" i="145" s="1"/>
  <c r="BM70" i="145"/>
  <c r="BO70" i="145" s="1"/>
  <c r="AO73" i="29"/>
  <c r="BR43" i="29"/>
  <c r="BP42" i="29"/>
  <c r="BP47" i="147"/>
  <c r="BX68" i="29"/>
  <c r="BT42" i="147"/>
  <c r="BP64" i="147"/>
  <c r="BP73" i="147"/>
  <c r="BO64" i="147"/>
  <c r="BM68" i="29"/>
  <c r="BT42" i="145"/>
  <c r="BO47" i="145"/>
  <c r="BT43" i="145"/>
  <c r="CL28" i="145"/>
  <c r="CM28" i="145" s="1"/>
  <c r="BR69" i="145"/>
  <c r="BO68" i="145"/>
  <c r="BO68" i="29" s="1"/>
  <c r="BN68" i="145"/>
  <c r="BP43" i="29"/>
  <c r="BK42" i="145"/>
  <c r="BP47" i="145"/>
  <c r="CB47" i="136"/>
  <c r="CC38" i="136"/>
  <c r="CB73" i="31"/>
  <c r="CB64" i="31"/>
  <c r="CQ18" i="103"/>
  <c r="DC31" i="103" s="1"/>
  <c r="CC32" i="103" s="1"/>
  <c r="CC30" i="103" s="1"/>
  <c r="CC73" i="136"/>
  <c r="BX68" i="136"/>
  <c r="CL27" i="136" s="1"/>
  <c r="CM27" i="136" s="1"/>
  <c r="CC69" i="31"/>
  <c r="CB73" i="136"/>
  <c r="CB64" i="136"/>
  <c r="BX43" i="136"/>
  <c r="CL28" i="136" s="1"/>
  <c r="CM28" i="136" s="1"/>
  <c r="DC29" i="101"/>
  <c r="CC71" i="101" s="1"/>
  <c r="CC69" i="101" s="1"/>
  <c r="CQ16" i="101"/>
  <c r="DC23" i="101" s="1"/>
  <c r="DC30" i="101"/>
  <c r="R58" i="101" s="1"/>
  <c r="CQ19" i="101"/>
  <c r="DC40" i="101" s="1"/>
  <c r="DC28" i="101"/>
  <c r="CC45" i="101" s="1"/>
  <c r="CC43" i="101" s="1"/>
  <c r="CQ17" i="101"/>
  <c r="CQ16" i="103"/>
  <c r="DC26" i="103" s="1"/>
  <c r="CQ19" i="103"/>
  <c r="DC42" i="103" s="1"/>
  <c r="CS17" i="91"/>
  <c r="CS18" i="91"/>
  <c r="DE28" i="91" s="1"/>
  <c r="CA45" i="91" s="1"/>
  <c r="DC31" i="85"/>
  <c r="CC32" i="85" s="1"/>
  <c r="CC30" i="85" s="1"/>
  <c r="CS16" i="91"/>
  <c r="DE23" i="91" s="1"/>
  <c r="DC28" i="85"/>
  <c r="CD71" i="85" s="1"/>
  <c r="CD69" i="85" s="1"/>
  <c r="CQ19" i="85"/>
  <c r="DC42" i="85" s="1"/>
  <c r="CQ17" i="85"/>
  <c r="CQ16" i="99"/>
  <c r="CQ17" i="99"/>
  <c r="CQ18" i="99"/>
  <c r="DC28" i="99" s="1"/>
  <c r="CD71" i="99" s="1"/>
  <c r="CD69" i="99" s="1"/>
  <c r="R63" i="76"/>
  <c r="CS20" i="95" s="1"/>
  <c r="CS16" i="95" s="1"/>
  <c r="CQ19" i="97"/>
  <c r="CQ17" i="97"/>
  <c r="CQ16" i="97"/>
  <c r="DC25" i="97" s="1"/>
  <c r="CQ18" i="97"/>
  <c r="DC29" i="97" s="1"/>
  <c r="CC71" i="97" s="1"/>
  <c r="CC69" i="97" s="1"/>
  <c r="CQ16" i="95"/>
  <c r="DC26" i="95" s="1"/>
  <c r="CQ19" i="95"/>
  <c r="DC42" i="95" s="1"/>
  <c r="CQ17" i="95"/>
  <c r="CQ18" i="95"/>
  <c r="DC30" i="95" s="1"/>
  <c r="R58" i="95" s="1"/>
  <c r="R56" i="95" s="1"/>
  <c r="CQ18" i="91"/>
  <c r="DC28" i="91" s="1"/>
  <c r="CQ17" i="91"/>
  <c r="CQ19" i="91"/>
  <c r="DC42" i="91" s="1"/>
  <c r="CQ16" i="85"/>
  <c r="DC25" i="85" s="1"/>
  <c r="R65" i="76"/>
  <c r="CS20" i="99" s="1"/>
  <c r="CS16" i="99" s="1"/>
  <c r="R66" i="76"/>
  <c r="CS20" i="101" s="1"/>
  <c r="CS19" i="101" s="1"/>
  <c r="CQ19" i="99"/>
  <c r="DC42" i="99" s="1"/>
  <c r="R64" i="76"/>
  <c r="CS20" i="97" s="1"/>
  <c r="CS17" i="97" s="1"/>
  <c r="DE38" i="97" s="1"/>
  <c r="CA44" i="97" s="1"/>
  <c r="CB44" i="97" s="1"/>
  <c r="CG43" i="97" s="1"/>
  <c r="CQ19" i="89"/>
  <c r="DC42" i="89" s="1"/>
  <c r="CQ18" i="89"/>
  <c r="DC28" i="89" s="1"/>
  <c r="CQ17" i="89"/>
  <c r="CQ16" i="89"/>
  <c r="DC26" i="89" s="1"/>
  <c r="CQ17" i="81"/>
  <c r="CQ19" i="81"/>
  <c r="DC42" i="81" s="1"/>
  <c r="CQ16" i="81"/>
  <c r="DC25" i="81" s="1"/>
  <c r="CQ18" i="81"/>
  <c r="DC31" i="81" s="1"/>
  <c r="CC32" i="81" s="1"/>
  <c r="CC30" i="81" s="1"/>
  <c r="CQ17" i="87"/>
  <c r="CQ19" i="87"/>
  <c r="DC40" i="87" s="1"/>
  <c r="R52" i="76"/>
  <c r="CS20" i="81" s="1"/>
  <c r="CS19" i="81" s="1"/>
  <c r="CQ16" i="87"/>
  <c r="DC23" i="87" s="1"/>
  <c r="CQ16" i="91"/>
  <c r="DC23" i="91" s="1"/>
  <c r="R55" i="76"/>
  <c r="CS20" i="87" s="1"/>
  <c r="DC30" i="85"/>
  <c r="R58" i="85" s="1"/>
  <c r="R56" i="85" s="1"/>
  <c r="P60" i="85" s="1"/>
  <c r="R54" i="76"/>
  <c r="CS20" i="85" s="1"/>
  <c r="CS17" i="85" s="1"/>
  <c r="DE38" i="85" s="1"/>
  <c r="CA44" i="85" s="1"/>
  <c r="CB44" i="85" s="1"/>
  <c r="CG43" i="85" s="1"/>
  <c r="N51" i="76"/>
  <c r="N72" i="76" s="1"/>
  <c r="CL28" i="118"/>
  <c r="CM28" i="118" s="1"/>
  <c r="CL27" i="118"/>
  <c r="CM27" i="118" s="1"/>
  <c r="CB38" i="28"/>
  <c r="BX42" i="28"/>
  <c r="CB47" i="118"/>
  <c r="CB45" i="28"/>
  <c r="CB47" i="181" s="1"/>
  <c r="BX68" i="28"/>
  <c r="CC73" i="28"/>
  <c r="CB73" i="118"/>
  <c r="CA68" i="28"/>
  <c r="CB64" i="118"/>
  <c r="E30" i="76"/>
  <c r="CB73" i="146"/>
  <c r="CB64" i="146"/>
  <c r="Q41" i="76"/>
  <c r="CC73" i="146"/>
  <c r="BX68" i="146"/>
  <c r="CL27" i="146" s="1"/>
  <c r="CM27" i="146" s="1"/>
  <c r="Q27" i="76"/>
  <c r="Q32" i="76"/>
  <c r="BX43" i="146"/>
  <c r="CL28" i="146" s="1"/>
  <c r="CM28" i="146" s="1"/>
  <c r="E31" i="76"/>
  <c r="CB34" i="31"/>
  <c r="CB25" i="31"/>
  <c r="M34" i="76"/>
  <c r="N34" i="76" s="1"/>
  <c r="CC25" i="31"/>
  <c r="CC34" i="31"/>
  <c r="DC31" i="87"/>
  <c r="CC32" i="87" s="1"/>
  <c r="CC30" i="87" s="1"/>
  <c r="DC30" i="87"/>
  <c r="R58" i="87" s="1"/>
  <c r="R56" i="87" s="1"/>
  <c r="DC28" i="87"/>
  <c r="DC29" i="87"/>
  <c r="CC71" i="87" s="1"/>
  <c r="CC69" i="87" s="1"/>
  <c r="CQ19" i="79"/>
  <c r="CQ18" i="79"/>
  <c r="CQ17" i="79"/>
  <c r="DC38" i="79" s="1"/>
  <c r="CE41" i="79" s="1"/>
  <c r="CC41" i="79" s="1"/>
  <c r="CQ16" i="79"/>
  <c r="DC37" i="103"/>
  <c r="CE67" i="103" s="1"/>
  <c r="CC67" i="103" s="1"/>
  <c r="DC36" i="103"/>
  <c r="DC35" i="103"/>
  <c r="DC34" i="103"/>
  <c r="DC33" i="103"/>
  <c r="CS16" i="103"/>
  <c r="CS17" i="103"/>
  <c r="DE38" i="103" s="1"/>
  <c r="CA44" i="103" s="1"/>
  <c r="CB44" i="103" s="1"/>
  <c r="CG43" i="103" s="1"/>
  <c r="CS18" i="103"/>
  <c r="CS19" i="103"/>
  <c r="CS16" i="89"/>
  <c r="CS17" i="89"/>
  <c r="DE38" i="89" s="1"/>
  <c r="CA44" i="89" s="1"/>
  <c r="CB44" i="89" s="1"/>
  <c r="CG43" i="89" s="1"/>
  <c r="CS19" i="89"/>
  <c r="CS18" i="89"/>
  <c r="DE40" i="91"/>
  <c r="DE39" i="91"/>
  <c r="DE42" i="91"/>
  <c r="DE41" i="91"/>
  <c r="CC64" i="30"/>
  <c r="CB47" i="31"/>
  <c r="CC12" i="26"/>
  <c r="CB34" i="26"/>
  <c r="CG17" i="26"/>
  <c r="CB38" i="31"/>
  <c r="CC47" i="31"/>
  <c r="BX69" i="30"/>
  <c r="CL28" i="30" s="1"/>
  <c r="CM28" i="30" s="1"/>
  <c r="CD43" i="30"/>
  <c r="CC47" i="30" s="1"/>
  <c r="BX17" i="30"/>
  <c r="CB21" i="30"/>
  <c r="CD30" i="30"/>
  <c r="CA42" i="30"/>
  <c r="CA29" i="30"/>
  <c r="BX17" i="26"/>
  <c r="CB21" i="26"/>
  <c r="CB47" i="26"/>
  <c r="CB38" i="26"/>
  <c r="CB25" i="26"/>
  <c r="CL27" i="26"/>
  <c r="CM27" i="26" s="1"/>
  <c r="BX16" i="26"/>
  <c r="CC21" i="26"/>
  <c r="CC64" i="26"/>
  <c r="BX69" i="26"/>
  <c r="CA29" i="29"/>
  <c r="CB34" i="29" s="1"/>
  <c r="CA42" i="29"/>
  <c r="CB47" i="29" s="1"/>
  <c r="BX69" i="29"/>
  <c r="CC64" i="29"/>
  <c r="CD43" i="29"/>
  <c r="CD30" i="29"/>
  <c r="CB21" i="29"/>
  <c r="CB25" i="105"/>
  <c r="CB34" i="105"/>
  <c r="CB47" i="105"/>
  <c r="CB38" i="105"/>
  <c r="BX69" i="105"/>
  <c r="CL28" i="105" s="1"/>
  <c r="CM28" i="105" s="1"/>
  <c r="CC64" i="105"/>
  <c r="CD31" i="105"/>
  <c r="CD30" i="105" s="1"/>
  <c r="CD30" i="26" s="1"/>
  <c r="CD43" i="105"/>
  <c r="CD43" i="26" s="1"/>
  <c r="CB34" i="131"/>
  <c r="CB25" i="131"/>
  <c r="CC38" i="145"/>
  <c r="CC47" i="145"/>
  <c r="CC25" i="153"/>
  <c r="CC34" i="153"/>
  <c r="CC25" i="131"/>
  <c r="CC34" i="131"/>
  <c r="CC38" i="131"/>
  <c r="CC47" i="131"/>
  <c r="CC25" i="149"/>
  <c r="CC34" i="149"/>
  <c r="CC38" i="155"/>
  <c r="CC47" i="155"/>
  <c r="CB47" i="153"/>
  <c r="CB38" i="153"/>
  <c r="CC25" i="147"/>
  <c r="CC34" i="147"/>
  <c r="CB34" i="151"/>
  <c r="CB25" i="151"/>
  <c r="CC25" i="155"/>
  <c r="CC34" i="155"/>
  <c r="CB34" i="153"/>
  <c r="CB25" i="153"/>
  <c r="CB47" i="149"/>
  <c r="CB38" i="149"/>
  <c r="CB47" i="151"/>
  <c r="CB38" i="151"/>
  <c r="CB47" i="131"/>
  <c r="CB38" i="131"/>
  <c r="CC38" i="153"/>
  <c r="CC47" i="153"/>
  <c r="CB34" i="147"/>
  <c r="CB25" i="147"/>
  <c r="CB34" i="135"/>
  <c r="CB25" i="135"/>
  <c r="CC38" i="147"/>
  <c r="CC47" i="147"/>
  <c r="CB47" i="135"/>
  <c r="CB38" i="135"/>
  <c r="CC25" i="145"/>
  <c r="CC34" i="145"/>
  <c r="CC38" i="149"/>
  <c r="CC47" i="149"/>
  <c r="CB47" i="155"/>
  <c r="CB38" i="155"/>
  <c r="CC38" i="151"/>
  <c r="CC47" i="151"/>
  <c r="CB34" i="145"/>
  <c r="CB25" i="145"/>
  <c r="CB47" i="145"/>
  <c r="CB38" i="145"/>
  <c r="CB47" i="147"/>
  <c r="CB38" i="147"/>
  <c r="CB34" i="155"/>
  <c r="CB25" i="155"/>
  <c r="CC25" i="151"/>
  <c r="CC34" i="151"/>
  <c r="CB34" i="149"/>
  <c r="CB25" i="149"/>
  <c r="N57" i="76"/>
  <c r="N78" i="76" s="1"/>
  <c r="R78" i="76" s="1"/>
  <c r="R99" i="76" s="1"/>
  <c r="N30" i="76"/>
  <c r="M51" i="76" s="1"/>
  <c r="K8" i="75" l="1"/>
  <c r="CB45" i="47"/>
  <c r="H8" i="75"/>
  <c r="BZ42" i="47"/>
  <c r="H8" i="74"/>
  <c r="BZ42" i="22"/>
  <c r="G8" i="74"/>
  <c r="I8" i="74"/>
  <c r="CB43" i="22"/>
  <c r="BT68" i="31"/>
  <c r="CS16" i="79"/>
  <c r="DE25" i="79" s="1"/>
  <c r="CS17" i="79"/>
  <c r="DE38" i="79" s="1"/>
  <c r="CA44" i="79" s="1"/>
  <c r="CB44" i="79" s="1"/>
  <c r="CG43" i="79" s="1"/>
  <c r="AK53" i="76"/>
  <c r="AL53" i="76" s="1"/>
  <c r="BP43" i="34"/>
  <c r="BP43" i="47" s="1"/>
  <c r="BP47" i="31"/>
  <c r="BK42" i="31"/>
  <c r="Q53" i="76"/>
  <c r="AJ54" i="76" s="1"/>
  <c r="AJ33" i="76"/>
  <c r="BO45" i="34"/>
  <c r="BO45" i="47" s="1"/>
  <c r="BO47" i="31"/>
  <c r="CS18" i="79"/>
  <c r="DE31" i="79" s="1"/>
  <c r="CA32" i="79" s="1"/>
  <c r="Q62" i="76"/>
  <c r="AJ52" i="76" s="1"/>
  <c r="AJ31" i="76"/>
  <c r="AL32" i="76"/>
  <c r="AJ42" i="76"/>
  <c r="AP73" i="184"/>
  <c r="CG42" i="79"/>
  <c r="J8" i="189"/>
  <c r="CG43" i="184"/>
  <c r="DE36" i="91"/>
  <c r="DE38" i="91"/>
  <c r="CA44" i="91" s="1"/>
  <c r="CB44" i="91" s="1"/>
  <c r="CG43" i="91" s="1"/>
  <c r="DC34" i="101"/>
  <c r="DC38" i="101"/>
  <c r="CE41" i="101" s="1"/>
  <c r="CC41" i="101" s="1"/>
  <c r="CG42" i="101" s="1"/>
  <c r="DC35" i="91"/>
  <c r="DC38" i="91"/>
  <c r="CE41" i="91" s="1"/>
  <c r="CC41" i="91" s="1"/>
  <c r="CG42" i="91" s="1"/>
  <c r="DC34" i="99"/>
  <c r="DC38" i="99"/>
  <c r="CE41" i="99" s="1"/>
  <c r="CC41" i="99" s="1"/>
  <c r="CG42" i="99" s="1"/>
  <c r="DC36" i="81"/>
  <c r="DC38" i="81"/>
  <c r="CE41" i="81" s="1"/>
  <c r="CC41" i="81" s="1"/>
  <c r="CG42" i="81" s="1"/>
  <c r="DC33" i="85"/>
  <c r="DC38" i="85"/>
  <c r="CE41" i="85" s="1"/>
  <c r="CC41" i="85" s="1"/>
  <c r="CG42" i="85" s="1"/>
  <c r="DC37" i="89"/>
  <c r="CE67" i="89" s="1"/>
  <c r="CC67" i="89" s="1"/>
  <c r="CG68" i="89" s="1"/>
  <c r="DC38" i="89"/>
  <c r="CE41" i="89" s="1"/>
  <c r="CC41" i="89" s="1"/>
  <c r="CG42" i="89" s="1"/>
  <c r="DC34" i="95"/>
  <c r="DC38" i="95"/>
  <c r="CE41" i="95" s="1"/>
  <c r="CC41" i="95" s="1"/>
  <c r="CG42" i="95" s="1"/>
  <c r="DC36" i="97"/>
  <c r="DC38" i="97"/>
  <c r="CE41" i="97" s="1"/>
  <c r="CC41" i="97" s="1"/>
  <c r="CG42" i="97" s="1"/>
  <c r="DC34" i="87"/>
  <c r="DC38" i="87"/>
  <c r="CE41" i="87" s="1"/>
  <c r="CC41" i="87" s="1"/>
  <c r="CG42" i="87" s="1"/>
  <c r="C8" i="194"/>
  <c r="F7" i="193"/>
  <c r="L7" i="193"/>
  <c r="I5" i="193"/>
  <c r="K5" i="193"/>
  <c r="K5" i="194"/>
  <c r="I5" i="194"/>
  <c r="H6" i="193"/>
  <c r="E7" i="194"/>
  <c r="L7" i="194"/>
  <c r="D6" i="193"/>
  <c r="N7" i="193"/>
  <c r="H5" i="194"/>
  <c r="H5" i="193"/>
  <c r="J6" i="193"/>
  <c r="BP73" i="184"/>
  <c r="AP40" i="178"/>
  <c r="AP40" i="184" s="1"/>
  <c r="BZ68" i="179"/>
  <c r="BZ42" i="178"/>
  <c r="BP66" i="178"/>
  <c r="BP66" i="184" s="1"/>
  <c r="BP64" i="184" s="1"/>
  <c r="CA42" i="178"/>
  <c r="AN68" i="179"/>
  <c r="AN68" i="185" s="1"/>
  <c r="AO73" i="185" s="1"/>
  <c r="BZ42" i="179"/>
  <c r="BR43" i="178"/>
  <c r="BR43" i="184" s="1"/>
  <c r="AN42" i="178"/>
  <c r="AN42" i="184" s="1"/>
  <c r="AO38" i="184" s="1"/>
  <c r="BP41" i="178"/>
  <c r="BP41" i="184" s="1"/>
  <c r="AP40" i="179"/>
  <c r="AP40" i="185" s="1"/>
  <c r="CB71" i="179"/>
  <c r="CC69" i="178"/>
  <c r="CB69" i="178"/>
  <c r="CB43" i="178"/>
  <c r="AB57" i="178"/>
  <c r="AB57" i="184" s="1"/>
  <c r="X56" i="184" s="1"/>
  <c r="BP68" i="179"/>
  <c r="BP68" i="185" s="1"/>
  <c r="CD69" i="179"/>
  <c r="CB19" i="178"/>
  <c r="BO68" i="178"/>
  <c r="BO68" i="184" s="1"/>
  <c r="BO64" i="184" s="1"/>
  <c r="BP42" i="178"/>
  <c r="BP42" i="184" s="1"/>
  <c r="CA29" i="178"/>
  <c r="BO45" i="178"/>
  <c r="BO45" i="184" s="1"/>
  <c r="P53" i="179"/>
  <c r="CB19" i="179"/>
  <c r="CB45" i="179"/>
  <c r="CB69" i="179"/>
  <c r="BP43" i="178"/>
  <c r="BP43" i="184" s="1"/>
  <c r="O55" i="179"/>
  <c r="AQ43" i="178"/>
  <c r="AQ43" i="184" s="1"/>
  <c r="CA68" i="179"/>
  <c r="CC18" i="181"/>
  <c r="CE18" i="181"/>
  <c r="CC16" i="182"/>
  <c r="CA14" i="182"/>
  <c r="CA16" i="182" s="1"/>
  <c r="CA16" i="179" s="1"/>
  <c r="BT42" i="181"/>
  <c r="CB64" i="181"/>
  <c r="X55" i="181"/>
  <c r="AG55" i="181"/>
  <c r="AT68" i="181"/>
  <c r="CC47" i="181"/>
  <c r="CC25" i="181"/>
  <c r="CC34" i="181"/>
  <c r="AK69" i="181"/>
  <c r="BT43" i="29"/>
  <c r="BX69" i="181"/>
  <c r="BX43" i="181"/>
  <c r="CD30" i="33"/>
  <c r="AO69" i="33"/>
  <c r="AO69" i="22" s="1"/>
  <c r="CB45" i="33"/>
  <c r="AO42" i="34"/>
  <c r="AO42" i="47" s="1"/>
  <c r="CC69" i="34"/>
  <c r="CC69" i="47" s="1"/>
  <c r="BO68" i="34"/>
  <c r="BO68" i="47" s="1"/>
  <c r="AQ43" i="34"/>
  <c r="AQ43" i="47" s="1"/>
  <c r="AC54" i="33"/>
  <c r="AC54" i="22" s="1"/>
  <c r="CD43" i="33"/>
  <c r="CA68" i="33"/>
  <c r="AP66" i="33"/>
  <c r="AP66" i="22" s="1"/>
  <c r="CA29" i="34"/>
  <c r="CA42" i="34"/>
  <c r="BK69" i="31"/>
  <c r="CD43" i="34"/>
  <c r="BX43" i="31"/>
  <c r="CL28" i="31" s="1"/>
  <c r="CM28" i="31" s="1"/>
  <c r="CB43" i="34"/>
  <c r="CD30" i="34"/>
  <c r="BR43" i="34"/>
  <c r="BR43" i="47" s="1"/>
  <c r="X55" i="30"/>
  <c r="AT68" i="31"/>
  <c r="AP66" i="34"/>
  <c r="AP66" i="47" s="1"/>
  <c r="BP67" i="34"/>
  <c r="BP67" i="47" s="1"/>
  <c r="X56" i="30"/>
  <c r="AB57" i="34"/>
  <c r="AB57" i="47" s="1"/>
  <c r="BX69" i="28"/>
  <c r="CB71" i="33"/>
  <c r="CB71" i="22" s="1"/>
  <c r="BP67" i="33"/>
  <c r="BP67" i="22" s="1"/>
  <c r="AP47" i="28"/>
  <c r="BT43" i="118"/>
  <c r="BO44" i="28"/>
  <c r="AT69" i="118"/>
  <c r="AT43" i="28"/>
  <c r="AO68" i="28"/>
  <c r="AP64" i="28"/>
  <c r="AT68" i="28"/>
  <c r="BK69" i="118"/>
  <c r="BO70" i="28"/>
  <c r="AT43" i="134"/>
  <c r="AO38" i="134"/>
  <c r="AO68" i="31"/>
  <c r="AO47" i="134"/>
  <c r="AN42" i="31"/>
  <c r="AP64" i="31"/>
  <c r="AO64" i="134"/>
  <c r="BT43" i="134"/>
  <c r="BK43" i="134"/>
  <c r="BO44" i="31"/>
  <c r="CC38" i="31"/>
  <c r="BT69" i="31"/>
  <c r="AT43" i="31"/>
  <c r="AP47" i="31"/>
  <c r="AP38" i="31"/>
  <c r="AR43" i="153"/>
  <c r="AP47" i="153" s="1"/>
  <c r="BM44" i="153"/>
  <c r="BO44" i="153" s="1"/>
  <c r="BM68" i="30"/>
  <c r="BO64" i="153"/>
  <c r="BO47" i="153"/>
  <c r="BP42" i="30"/>
  <c r="AP42" i="153"/>
  <c r="AT42" i="153" s="1"/>
  <c r="BQ41" i="153"/>
  <c r="BP41" i="153" s="1"/>
  <c r="AT68" i="30"/>
  <c r="AT69" i="26"/>
  <c r="BT69" i="26"/>
  <c r="BK69" i="26"/>
  <c r="BK68" i="26"/>
  <c r="AP64" i="26"/>
  <c r="AT68" i="26"/>
  <c r="AT69" i="155"/>
  <c r="BK69" i="155"/>
  <c r="BP64" i="155"/>
  <c r="AO64" i="153"/>
  <c r="AM68" i="30"/>
  <c r="AG55" i="30"/>
  <c r="AK69" i="153"/>
  <c r="AO69" i="30"/>
  <c r="AO70" i="30"/>
  <c r="AP64" i="153"/>
  <c r="AP64" i="131"/>
  <c r="AK69" i="131"/>
  <c r="BP64" i="153"/>
  <c r="BK69" i="153"/>
  <c r="BO69" i="30"/>
  <c r="AO64" i="131"/>
  <c r="AK69" i="26"/>
  <c r="AP64" i="105"/>
  <c r="BX43" i="26"/>
  <c r="CL28" i="26" s="1"/>
  <c r="CM28" i="26" s="1"/>
  <c r="AK69" i="105"/>
  <c r="AG55" i="26"/>
  <c r="R56" i="101"/>
  <c r="P60" i="101" s="1"/>
  <c r="X55" i="26"/>
  <c r="AK68" i="131"/>
  <c r="AM68" i="105"/>
  <c r="AM68" i="26" s="1"/>
  <c r="AQ42" i="105"/>
  <c r="AP42" i="105" s="1"/>
  <c r="X55" i="105"/>
  <c r="AT42" i="131"/>
  <c r="AO47" i="131"/>
  <c r="AP47" i="105"/>
  <c r="AT43" i="105"/>
  <c r="AR43" i="26"/>
  <c r="AR43" i="33" s="1"/>
  <c r="AR43" i="22" s="1"/>
  <c r="AG55" i="105"/>
  <c r="AT43" i="131"/>
  <c r="AP47" i="131"/>
  <c r="AG56" i="30"/>
  <c r="AO38" i="26"/>
  <c r="CB45" i="91"/>
  <c r="CL27" i="29"/>
  <c r="CM27" i="29" s="1"/>
  <c r="AK68" i="151"/>
  <c r="BT68" i="151"/>
  <c r="BK68" i="151"/>
  <c r="CL28" i="29"/>
  <c r="CM28" i="29" s="1"/>
  <c r="AT69" i="151"/>
  <c r="BK69" i="151"/>
  <c r="BT69" i="151"/>
  <c r="AG56" i="29"/>
  <c r="AO70" i="29"/>
  <c r="AT69" i="29" s="1"/>
  <c r="X55" i="145"/>
  <c r="AC54" i="29"/>
  <c r="AC54" i="34" s="1"/>
  <c r="AC54" i="47" s="1"/>
  <c r="AG55" i="145"/>
  <c r="AP67" i="29"/>
  <c r="AP67" i="34" s="1"/>
  <c r="AP67" i="47" s="1"/>
  <c r="AT68" i="145"/>
  <c r="AK68" i="145"/>
  <c r="AT69" i="145"/>
  <c r="BK69" i="145"/>
  <c r="BO70" i="29"/>
  <c r="BO70" i="34" s="1"/>
  <c r="BO70" i="47" s="1"/>
  <c r="BT42" i="29"/>
  <c r="BO47" i="29"/>
  <c r="BK68" i="29"/>
  <c r="BN68" i="29"/>
  <c r="BO73" i="145"/>
  <c r="BO64" i="145"/>
  <c r="BR69" i="29"/>
  <c r="BT69" i="145"/>
  <c r="BP66" i="145"/>
  <c r="BQ69" i="145"/>
  <c r="BP47" i="29"/>
  <c r="BK42" i="29"/>
  <c r="DC35" i="95"/>
  <c r="DC35" i="97"/>
  <c r="M57" i="76"/>
  <c r="DC30" i="103"/>
  <c r="R58" i="103" s="1"/>
  <c r="DC37" i="97"/>
  <c r="CE67" i="97" s="1"/>
  <c r="CC67" i="97" s="1"/>
  <c r="CG68" i="97" s="1"/>
  <c r="DC39" i="101"/>
  <c r="DC28" i="103"/>
  <c r="CD71" i="103" s="1"/>
  <c r="CD69" i="103" s="1"/>
  <c r="DC29" i="103"/>
  <c r="CC71" i="103" s="1"/>
  <c r="CC69" i="103" s="1"/>
  <c r="CD71" i="101"/>
  <c r="CD69" i="101" s="1"/>
  <c r="CC73" i="101" s="1"/>
  <c r="DE33" i="91"/>
  <c r="DC23" i="103"/>
  <c r="DC24" i="103"/>
  <c r="DC25" i="103"/>
  <c r="DC33" i="101"/>
  <c r="DE35" i="91"/>
  <c r="DC33" i="97"/>
  <c r="DC41" i="87"/>
  <c r="DE37" i="91"/>
  <c r="CA70" i="91" s="1"/>
  <c r="CB70" i="91" s="1"/>
  <c r="CG69" i="91" s="1"/>
  <c r="DE34" i="91"/>
  <c r="DC41" i="103"/>
  <c r="DE30" i="91"/>
  <c r="Q55" i="91" s="1"/>
  <c r="P55" i="91" s="1"/>
  <c r="O60" i="91" s="1"/>
  <c r="DE24" i="91"/>
  <c r="CD18" i="91" s="1"/>
  <c r="CD17" i="91" s="1"/>
  <c r="CC12" i="91" s="1"/>
  <c r="DC24" i="97"/>
  <c r="DE25" i="91"/>
  <c r="DC26" i="91"/>
  <c r="DE26" i="91"/>
  <c r="DC31" i="97"/>
  <c r="CC32" i="97" s="1"/>
  <c r="CC30" i="97" s="1"/>
  <c r="BX68" i="31"/>
  <c r="CL27" i="31" s="1"/>
  <c r="CM27" i="31" s="1"/>
  <c r="CC73" i="31"/>
  <c r="CC45" i="85"/>
  <c r="CC43" i="85" s="1"/>
  <c r="DC29" i="89"/>
  <c r="CC71" i="89" s="1"/>
  <c r="CC69" i="89" s="1"/>
  <c r="DC41" i="101"/>
  <c r="DC24" i="87"/>
  <c r="DC28" i="97"/>
  <c r="CC45" i="97" s="1"/>
  <c r="CC43" i="97" s="1"/>
  <c r="DC42" i="101"/>
  <c r="DC25" i="87"/>
  <c r="DC34" i="97"/>
  <c r="DC24" i="101"/>
  <c r="DE29" i="91"/>
  <c r="CA71" i="91" s="1"/>
  <c r="CB71" i="91" s="1"/>
  <c r="DC35" i="101"/>
  <c r="DC23" i="97"/>
  <c r="DE31" i="91"/>
  <c r="CA32" i="91" s="1"/>
  <c r="CB32" i="91" s="1"/>
  <c r="DC37" i="101"/>
  <c r="CE67" i="101" s="1"/>
  <c r="CC67" i="101" s="1"/>
  <c r="CG68" i="101" s="1"/>
  <c r="DC26" i="97"/>
  <c r="DC36" i="95"/>
  <c r="BZ27" i="95" s="1"/>
  <c r="BZ29" i="95" s="1"/>
  <c r="DC41" i="99"/>
  <c r="DC39" i="103"/>
  <c r="DC33" i="95"/>
  <c r="DC26" i="101"/>
  <c r="DC36" i="101"/>
  <c r="DC40" i="103"/>
  <c r="DC37" i="95"/>
  <c r="CE67" i="95" s="1"/>
  <c r="CC67" i="95" s="1"/>
  <c r="CG68" i="95" s="1"/>
  <c r="DC40" i="99"/>
  <c r="DC30" i="97"/>
  <c r="R58" i="97" s="1"/>
  <c r="DC25" i="101"/>
  <c r="DC39" i="99"/>
  <c r="DC34" i="89"/>
  <c r="DC33" i="89"/>
  <c r="DC36" i="89"/>
  <c r="BZ27" i="89" s="1"/>
  <c r="BZ29" i="89" s="1"/>
  <c r="DC35" i="89"/>
  <c r="DC25" i="89"/>
  <c r="DC24" i="89"/>
  <c r="DC37" i="85"/>
  <c r="CE67" i="85" s="1"/>
  <c r="CC67" i="85" s="1"/>
  <c r="CG68" i="85" s="1"/>
  <c r="DC36" i="85"/>
  <c r="DC28" i="95"/>
  <c r="CD71" i="95" s="1"/>
  <c r="CD69" i="95" s="1"/>
  <c r="DC29" i="91"/>
  <c r="CC71" i="91" s="1"/>
  <c r="CC69" i="91" s="1"/>
  <c r="DC30" i="91"/>
  <c r="R58" i="91" s="1"/>
  <c r="DC31" i="91"/>
  <c r="CC32" i="91" s="1"/>
  <c r="CC30" i="91" s="1"/>
  <c r="DC40" i="81"/>
  <c r="CC45" i="99"/>
  <c r="CC43" i="99" s="1"/>
  <c r="DC36" i="99"/>
  <c r="DC24" i="81"/>
  <c r="DC23" i="81"/>
  <c r="DC41" i="81"/>
  <c r="DC28" i="81"/>
  <c r="CD71" i="81" s="1"/>
  <c r="CD69" i="81" s="1"/>
  <c r="DC26" i="81"/>
  <c r="DC39" i="91"/>
  <c r="DC30" i="99"/>
  <c r="R58" i="99" s="1"/>
  <c r="R56" i="99" s="1"/>
  <c r="P60" i="99" s="1"/>
  <c r="DC29" i="99"/>
  <c r="CC71" i="99" s="1"/>
  <c r="CC69" i="99" s="1"/>
  <c r="CC73" i="99" s="1"/>
  <c r="DC31" i="99"/>
  <c r="CC32" i="99" s="1"/>
  <c r="CC30" i="99" s="1"/>
  <c r="DC40" i="91"/>
  <c r="DC33" i="99"/>
  <c r="DC23" i="85"/>
  <c r="DC39" i="85"/>
  <c r="DC40" i="85"/>
  <c r="DC41" i="91"/>
  <c r="DC34" i="85"/>
  <c r="DC37" i="99"/>
  <c r="CE67" i="99" s="1"/>
  <c r="CC67" i="99" s="1"/>
  <c r="CG68" i="99" s="1"/>
  <c r="DC35" i="85"/>
  <c r="DC35" i="99"/>
  <c r="DC41" i="85"/>
  <c r="DC29" i="81"/>
  <c r="CC71" i="81" s="1"/>
  <c r="CC69" i="81" s="1"/>
  <c r="DC31" i="95"/>
  <c r="CC32" i="95" s="1"/>
  <c r="CC30" i="95" s="1"/>
  <c r="DC30" i="81"/>
  <c r="R58" i="81" s="1"/>
  <c r="DC39" i="81"/>
  <c r="DC29" i="95"/>
  <c r="CC71" i="95" s="1"/>
  <c r="CC69" i="95" s="1"/>
  <c r="DC23" i="89"/>
  <c r="DC25" i="91"/>
  <c r="DC31" i="89"/>
  <c r="CC32" i="89" s="1"/>
  <c r="CC30" i="89" s="1"/>
  <c r="DC24" i="91"/>
  <c r="DC30" i="89"/>
  <c r="R58" i="89" s="1"/>
  <c r="DC23" i="95"/>
  <c r="DC24" i="95"/>
  <c r="DC25" i="95"/>
  <c r="DC41" i="95"/>
  <c r="DC39" i="95"/>
  <c r="DC39" i="89"/>
  <c r="DC40" i="95"/>
  <c r="DC41" i="89"/>
  <c r="DC40" i="89"/>
  <c r="DC25" i="99"/>
  <c r="DC23" i="99"/>
  <c r="DC26" i="99"/>
  <c r="DC24" i="99"/>
  <c r="DC36" i="91"/>
  <c r="DC33" i="91"/>
  <c r="DC37" i="91"/>
  <c r="CE67" i="91" s="1"/>
  <c r="CC67" i="91" s="1"/>
  <c r="CG68" i="91" s="1"/>
  <c r="DC35" i="81"/>
  <c r="DC34" i="81"/>
  <c r="DC37" i="81"/>
  <c r="CE67" i="81" s="1"/>
  <c r="CC67" i="81" s="1"/>
  <c r="CG68" i="81" s="1"/>
  <c r="DC33" i="81"/>
  <c r="DC26" i="85"/>
  <c r="DC34" i="91"/>
  <c r="DC24" i="85"/>
  <c r="DC42" i="97"/>
  <c r="DC41" i="97"/>
  <c r="DC39" i="97"/>
  <c r="DC40" i="97"/>
  <c r="CS19" i="87"/>
  <c r="DE40" i="87" s="1"/>
  <c r="CS16" i="87"/>
  <c r="DE26" i="87" s="1"/>
  <c r="CS18" i="87"/>
  <c r="DE29" i="87" s="1"/>
  <c r="CA71" i="87" s="1"/>
  <c r="CB71" i="87" s="1"/>
  <c r="CS17" i="87"/>
  <c r="DC33" i="87"/>
  <c r="DC42" i="87"/>
  <c r="DC39" i="87"/>
  <c r="DC35" i="87"/>
  <c r="DC36" i="87"/>
  <c r="DC37" i="87"/>
  <c r="CE67" i="87" s="1"/>
  <c r="CC67" i="87" s="1"/>
  <c r="CG68" i="87" s="1"/>
  <c r="DC26" i="87"/>
  <c r="Q78" i="76"/>
  <c r="CQ20" i="92" s="1"/>
  <c r="BX43" i="28"/>
  <c r="CB47" i="28"/>
  <c r="CL27" i="28"/>
  <c r="CM27" i="28" s="1"/>
  <c r="CB73" i="28"/>
  <c r="CB64" i="28"/>
  <c r="CS19" i="99"/>
  <c r="DE39" i="99" s="1"/>
  <c r="CS18" i="99"/>
  <c r="DE29" i="99" s="1"/>
  <c r="CA71" i="99" s="1"/>
  <c r="CB71" i="99" s="1"/>
  <c r="N65" i="76"/>
  <c r="CS17" i="99"/>
  <c r="N54" i="76"/>
  <c r="CS16" i="85"/>
  <c r="DE25" i="85" s="1"/>
  <c r="CS19" i="85"/>
  <c r="DE40" i="85" s="1"/>
  <c r="CS18" i="85"/>
  <c r="DE29" i="85" s="1"/>
  <c r="CA71" i="85" s="1"/>
  <c r="CB71" i="85" s="1"/>
  <c r="CS18" i="97"/>
  <c r="DE31" i="97" s="1"/>
  <c r="CA32" i="97" s="1"/>
  <c r="CS16" i="97"/>
  <c r="DE23" i="97" s="1"/>
  <c r="N64" i="76"/>
  <c r="CS19" i="95"/>
  <c r="DE41" i="95" s="1"/>
  <c r="CS18" i="95"/>
  <c r="DE28" i="95" s="1"/>
  <c r="CA45" i="95" s="1"/>
  <c r="CB45" i="95" s="1"/>
  <c r="N63" i="76"/>
  <c r="CS17" i="95"/>
  <c r="CS19" i="97"/>
  <c r="DE41" i="97" s="1"/>
  <c r="N66" i="76"/>
  <c r="CS17" i="101"/>
  <c r="CS16" i="101"/>
  <c r="DE24" i="101" s="1"/>
  <c r="CS18" i="101"/>
  <c r="DE30" i="101" s="1"/>
  <c r="Q55" i="101" s="1"/>
  <c r="R41" i="76"/>
  <c r="E32" i="76"/>
  <c r="R32" i="76"/>
  <c r="AK33" i="76" s="1"/>
  <c r="R27" i="76"/>
  <c r="CQ20" i="83"/>
  <c r="CQ20" i="25"/>
  <c r="CS16" i="81"/>
  <c r="DE24" i="81" s="1"/>
  <c r="CS17" i="81"/>
  <c r="CS18" i="81"/>
  <c r="DE29" i="81" s="1"/>
  <c r="CA71" i="81" s="1"/>
  <c r="CB71" i="81" s="1"/>
  <c r="DC33" i="79"/>
  <c r="DC34" i="79"/>
  <c r="DC37" i="79"/>
  <c r="CE67" i="79" s="1"/>
  <c r="CC67" i="79" s="1"/>
  <c r="DC35" i="79"/>
  <c r="DC36" i="79"/>
  <c r="DC26" i="79"/>
  <c r="DC24" i="79"/>
  <c r="DC25" i="79"/>
  <c r="DC23" i="79"/>
  <c r="CE16" i="103"/>
  <c r="CC16" i="103" s="1"/>
  <c r="BZ27" i="103"/>
  <c r="BZ29" i="103" s="1"/>
  <c r="DE25" i="95"/>
  <c r="DE24" i="95"/>
  <c r="DE23" i="95"/>
  <c r="DE26" i="95"/>
  <c r="DE42" i="81"/>
  <c r="DE39" i="81"/>
  <c r="DE40" i="81"/>
  <c r="DE41" i="81"/>
  <c r="DC30" i="79"/>
  <c r="R58" i="79" s="1"/>
  <c r="DC31" i="79"/>
  <c r="CC32" i="79" s="1"/>
  <c r="CC30" i="79" s="1"/>
  <c r="DC28" i="79"/>
  <c r="DC29" i="79"/>
  <c r="CC71" i="79" s="1"/>
  <c r="CC69" i="79" s="1"/>
  <c r="CG68" i="103"/>
  <c r="DC39" i="79"/>
  <c r="DC40" i="79"/>
  <c r="DC41" i="79"/>
  <c r="DC42" i="79"/>
  <c r="CD71" i="91"/>
  <c r="CD69" i="91" s="1"/>
  <c r="CC45" i="91"/>
  <c r="CC43" i="91" s="1"/>
  <c r="DE42" i="79"/>
  <c r="DE39" i="79"/>
  <c r="DE40" i="79"/>
  <c r="DE41" i="79"/>
  <c r="DE30" i="89"/>
  <c r="Q55" i="89" s="1"/>
  <c r="P55" i="89" s="1"/>
  <c r="O60" i="89" s="1"/>
  <c r="DE29" i="89"/>
  <c r="CA71" i="89" s="1"/>
  <c r="CB71" i="89" s="1"/>
  <c r="DE28" i="89"/>
  <c r="CA45" i="89" s="1"/>
  <c r="CB45" i="89" s="1"/>
  <c r="DE31" i="89"/>
  <c r="CA32" i="89" s="1"/>
  <c r="DE41" i="103"/>
  <c r="DE42" i="103"/>
  <c r="DE40" i="103"/>
  <c r="DE39" i="103"/>
  <c r="DE42" i="89"/>
  <c r="DE41" i="89"/>
  <c r="DE40" i="89"/>
  <c r="DE39" i="89"/>
  <c r="DE30" i="103"/>
  <c r="Q55" i="103" s="1"/>
  <c r="DE29" i="103"/>
  <c r="CA71" i="103" s="1"/>
  <c r="CB71" i="103" s="1"/>
  <c r="DE31" i="103"/>
  <c r="CA32" i="103" s="1"/>
  <c r="DE28" i="103"/>
  <c r="CA45" i="103" s="1"/>
  <c r="CB45" i="103" s="1"/>
  <c r="CC18" i="91"/>
  <c r="CC17" i="91" s="1"/>
  <c r="DE36" i="89"/>
  <c r="DE35" i="89"/>
  <c r="DE33" i="89"/>
  <c r="DE37" i="89"/>
  <c r="CA70" i="89" s="1"/>
  <c r="CB70" i="89" s="1"/>
  <c r="CG69" i="89" s="1"/>
  <c r="DE34" i="89"/>
  <c r="DE36" i="103"/>
  <c r="DE34" i="103"/>
  <c r="DE35" i="103"/>
  <c r="DE37" i="103"/>
  <c r="CA70" i="103" s="1"/>
  <c r="CB70" i="103" s="1"/>
  <c r="DE33" i="103"/>
  <c r="CC73" i="85"/>
  <c r="DE26" i="99"/>
  <c r="DE23" i="99"/>
  <c r="DE24" i="99"/>
  <c r="DE25" i="99"/>
  <c r="DE36" i="85"/>
  <c r="DE37" i="85"/>
  <c r="CA70" i="85" s="1"/>
  <c r="CB70" i="85" s="1"/>
  <c r="CG69" i="85" s="1"/>
  <c r="DE33" i="85"/>
  <c r="DE34" i="85"/>
  <c r="DE35" i="85"/>
  <c r="DE23" i="89"/>
  <c r="DE26" i="89"/>
  <c r="DE24" i="89"/>
  <c r="DE25" i="89"/>
  <c r="DE26" i="103"/>
  <c r="DE25" i="103"/>
  <c r="DE23" i="103"/>
  <c r="DE24" i="103"/>
  <c r="CC45" i="89"/>
  <c r="CC43" i="89" s="1"/>
  <c r="CD71" i="89"/>
  <c r="CD69" i="89" s="1"/>
  <c r="N67" i="76"/>
  <c r="CC45" i="87"/>
  <c r="CC43" i="87" s="1"/>
  <c r="CD71" i="87"/>
  <c r="CD69" i="87" s="1"/>
  <c r="DE37" i="97"/>
  <c r="CA70" i="97" s="1"/>
  <c r="CB70" i="97" s="1"/>
  <c r="CG69" i="97" s="1"/>
  <c r="DE33" i="97"/>
  <c r="DE36" i="97"/>
  <c r="DE35" i="97"/>
  <c r="DE34" i="97"/>
  <c r="DE41" i="101"/>
  <c r="DE39" i="101"/>
  <c r="DE40" i="101"/>
  <c r="DE42" i="101"/>
  <c r="P60" i="87"/>
  <c r="P60" i="95"/>
  <c r="CC38" i="30"/>
  <c r="CB34" i="30"/>
  <c r="CB25" i="30"/>
  <c r="CB47" i="30"/>
  <c r="CB38" i="30"/>
  <c r="CC25" i="30"/>
  <c r="CC34" i="30"/>
  <c r="CC38" i="26"/>
  <c r="CC47" i="26"/>
  <c r="CC25" i="26"/>
  <c r="CC34" i="26"/>
  <c r="CB38" i="29"/>
  <c r="CB25" i="29"/>
  <c r="CC25" i="29"/>
  <c r="CC34" i="29"/>
  <c r="CC38" i="29"/>
  <c r="CC47" i="29"/>
  <c r="CC25" i="105"/>
  <c r="CC34" i="105"/>
  <c r="CC38" i="105"/>
  <c r="CC47" i="105"/>
  <c r="N56" i="76"/>
  <c r="N52" i="76"/>
  <c r="N55" i="76"/>
  <c r="N76" i="76" s="1"/>
  <c r="R76" i="76" s="1"/>
  <c r="R97" i="76" s="1"/>
  <c r="I8" i="75" l="1"/>
  <c r="CB43" i="47"/>
  <c r="D8" i="75"/>
  <c r="G8" i="75"/>
  <c r="D8" i="74"/>
  <c r="K8" i="74"/>
  <c r="CB45" i="22"/>
  <c r="AK42" i="76"/>
  <c r="AL42" i="76" s="1"/>
  <c r="DE36" i="79"/>
  <c r="DE34" i="79"/>
  <c r="DE33" i="79"/>
  <c r="DE37" i="79"/>
  <c r="CA70" i="79" s="1"/>
  <c r="CB70" i="79" s="1"/>
  <c r="CG69" i="79" s="1"/>
  <c r="DE35" i="79"/>
  <c r="Q53" i="79" s="1"/>
  <c r="P53" i="79" s="1"/>
  <c r="P51" i="79" s="1"/>
  <c r="DE24" i="79"/>
  <c r="DE26" i="79"/>
  <c r="DE23" i="79"/>
  <c r="AJ41" i="76"/>
  <c r="AJ43" i="76"/>
  <c r="AL33" i="76"/>
  <c r="DE28" i="79"/>
  <c r="CA45" i="79" s="1"/>
  <c r="CB45" i="79" s="1"/>
  <c r="DE29" i="79"/>
  <c r="CA71" i="79" s="1"/>
  <c r="CB71" i="79" s="1"/>
  <c r="DE30" i="79"/>
  <c r="Q55" i="79" s="1"/>
  <c r="P55" i="79" s="1"/>
  <c r="O60" i="79" s="1"/>
  <c r="CQ20" i="93"/>
  <c r="CQ16" i="93" s="1"/>
  <c r="CQ20" i="19"/>
  <c r="BP43" i="179"/>
  <c r="BP43" i="185" s="1"/>
  <c r="BO45" i="179"/>
  <c r="BO45" i="185" s="1"/>
  <c r="R62" i="76"/>
  <c r="AK52" i="76" s="1"/>
  <c r="AL52" i="76" s="1"/>
  <c r="AK31" i="76"/>
  <c r="CL28" i="28"/>
  <c r="CM28" i="28" s="1"/>
  <c r="BZ66" i="101"/>
  <c r="BZ68" i="101" s="1"/>
  <c r="BX68" i="101" s="1"/>
  <c r="CA30" i="91"/>
  <c r="CB30" i="91" s="1"/>
  <c r="BX30" i="91" s="1"/>
  <c r="O53" i="79"/>
  <c r="O55" i="79" s="1"/>
  <c r="BZ66" i="87"/>
  <c r="BZ68" i="87" s="1"/>
  <c r="BX68" i="87" s="1"/>
  <c r="BZ27" i="81"/>
  <c r="BZ29" i="81" s="1"/>
  <c r="BX29" i="81" s="1"/>
  <c r="DE37" i="87"/>
  <c r="CA70" i="87" s="1"/>
  <c r="CB70" i="87" s="1"/>
  <c r="CG69" i="87" s="1"/>
  <c r="DE38" i="87"/>
  <c r="CA44" i="87" s="1"/>
  <c r="CB44" i="87" s="1"/>
  <c r="CG43" i="87" s="1"/>
  <c r="DE33" i="95"/>
  <c r="DE38" i="95"/>
  <c r="CA44" i="95" s="1"/>
  <c r="CB44" i="95" s="1"/>
  <c r="CG43" i="95" s="1"/>
  <c r="DE36" i="81"/>
  <c r="DE38" i="81"/>
  <c r="CA44" i="81" s="1"/>
  <c r="CB44" i="81" s="1"/>
  <c r="CG43" i="81" s="1"/>
  <c r="DE35" i="101"/>
  <c r="DE38" i="101"/>
  <c r="CA44" i="101" s="1"/>
  <c r="CB44" i="101" s="1"/>
  <c r="DE33" i="99"/>
  <c r="CA43" i="99" s="1"/>
  <c r="DE38" i="99"/>
  <c r="CA44" i="99" s="1"/>
  <c r="CB44" i="99" s="1"/>
  <c r="CG43" i="99" s="1"/>
  <c r="K8" i="194"/>
  <c r="H8" i="194"/>
  <c r="G8" i="193"/>
  <c r="I8" i="193"/>
  <c r="H8" i="193"/>
  <c r="G4" i="194"/>
  <c r="I6" i="194"/>
  <c r="I6" i="193"/>
  <c r="H6" i="194"/>
  <c r="G5" i="193"/>
  <c r="G6" i="194"/>
  <c r="K4" i="194"/>
  <c r="K4" i="193"/>
  <c r="C6" i="193"/>
  <c r="N7" i="194"/>
  <c r="D6" i="194"/>
  <c r="K6" i="194"/>
  <c r="F7" i="194"/>
  <c r="AP38" i="184"/>
  <c r="BO47" i="184"/>
  <c r="BP47" i="184"/>
  <c r="BK42" i="184"/>
  <c r="AG56" i="184"/>
  <c r="BT42" i="184"/>
  <c r="BO70" i="179"/>
  <c r="BO70" i="185" s="1"/>
  <c r="CB43" i="179"/>
  <c r="CC69" i="179"/>
  <c r="AO42" i="179"/>
  <c r="AO42" i="185" s="1"/>
  <c r="CB71" i="178"/>
  <c r="CD43" i="179"/>
  <c r="CB45" i="178"/>
  <c r="BO68" i="179"/>
  <c r="BO68" i="185" s="1"/>
  <c r="AR43" i="178"/>
  <c r="AR43" i="184" s="1"/>
  <c r="AP47" i="184" s="1"/>
  <c r="AO69" i="178"/>
  <c r="AO69" i="184" s="1"/>
  <c r="AK69" i="184" s="1"/>
  <c r="AB57" i="179"/>
  <c r="AB57" i="185" s="1"/>
  <c r="AG56" i="185" s="1"/>
  <c r="CA42" i="179"/>
  <c r="CD30" i="178"/>
  <c r="AP67" i="179"/>
  <c r="AP67" i="185" s="1"/>
  <c r="CA29" i="179"/>
  <c r="CD30" i="179"/>
  <c r="BP67" i="179"/>
  <c r="BP67" i="185" s="1"/>
  <c r="AP66" i="178"/>
  <c r="AP66" i="184" s="1"/>
  <c r="AT68" i="184" s="1"/>
  <c r="AC54" i="179"/>
  <c r="AC54" i="185" s="1"/>
  <c r="X55" i="185" s="1"/>
  <c r="AP66" i="179"/>
  <c r="AP66" i="185" s="1"/>
  <c r="CA68" i="178"/>
  <c r="CD43" i="178"/>
  <c r="AC54" i="178"/>
  <c r="AC54" i="184" s="1"/>
  <c r="X55" i="184" s="1"/>
  <c r="BP67" i="178"/>
  <c r="BP67" i="184" s="1"/>
  <c r="BK68" i="184" s="1"/>
  <c r="BR43" i="179"/>
  <c r="BR43" i="185" s="1"/>
  <c r="AQ43" i="179"/>
  <c r="AQ43" i="185" s="1"/>
  <c r="AP38" i="185" s="1"/>
  <c r="CG16" i="182"/>
  <c r="CC16" i="179"/>
  <c r="CB21" i="182"/>
  <c r="CB12" i="182"/>
  <c r="CD18" i="182"/>
  <c r="CE17" i="182"/>
  <c r="CC17" i="182"/>
  <c r="CC17" i="179" s="1"/>
  <c r="CD19" i="182"/>
  <c r="AP64" i="181"/>
  <c r="AK68" i="181"/>
  <c r="AO38" i="181"/>
  <c r="AT69" i="181"/>
  <c r="CC38" i="181"/>
  <c r="BT69" i="181"/>
  <c r="BK69" i="181"/>
  <c r="BK68" i="181"/>
  <c r="BT68" i="181"/>
  <c r="CB73" i="181"/>
  <c r="BR69" i="34"/>
  <c r="BR69" i="47" s="1"/>
  <c r="BO69" i="34"/>
  <c r="BO69" i="47" s="1"/>
  <c r="BO70" i="33"/>
  <c r="BO70" i="22" s="1"/>
  <c r="BN68" i="34"/>
  <c r="BN68" i="47" s="1"/>
  <c r="AM68" i="33"/>
  <c r="AM68" i="22" s="1"/>
  <c r="AO69" i="34"/>
  <c r="AO69" i="47" s="1"/>
  <c r="AN42" i="34"/>
  <c r="AN42" i="47" s="1"/>
  <c r="AO68" i="34"/>
  <c r="AO68" i="47" s="1"/>
  <c r="BK68" i="30"/>
  <c r="BM68" i="34"/>
  <c r="BM68" i="47" s="1"/>
  <c r="AT69" i="30"/>
  <c r="AO70" i="34"/>
  <c r="AO70" i="47" s="1"/>
  <c r="AO64" i="30"/>
  <c r="AM68" i="34"/>
  <c r="AM68" i="47" s="1"/>
  <c r="BO47" i="30"/>
  <c r="BP42" i="34"/>
  <c r="BP42" i="47" s="1"/>
  <c r="AT69" i="28"/>
  <c r="AO68" i="33"/>
  <c r="AO68" i="22" s="1"/>
  <c r="BK43" i="28"/>
  <c r="BO44" i="33"/>
  <c r="BO44" i="22" s="1"/>
  <c r="BT43" i="28"/>
  <c r="AO64" i="28"/>
  <c r="AT69" i="31"/>
  <c r="AO64" i="31"/>
  <c r="AO38" i="31"/>
  <c r="BK69" i="28"/>
  <c r="BT69" i="28"/>
  <c r="AO47" i="31"/>
  <c r="AP42" i="30"/>
  <c r="BT43" i="31"/>
  <c r="BK43" i="31"/>
  <c r="AO47" i="153"/>
  <c r="AT43" i="153"/>
  <c r="BO64" i="30"/>
  <c r="AR43" i="30"/>
  <c r="BK43" i="153"/>
  <c r="BO44" i="30"/>
  <c r="BO44" i="34" s="1"/>
  <c r="BO44" i="47" s="1"/>
  <c r="BT43" i="153"/>
  <c r="BK42" i="153"/>
  <c r="BP41" i="30"/>
  <c r="BT42" i="153"/>
  <c r="R56" i="89"/>
  <c r="P60" i="89" s="1"/>
  <c r="AK68" i="30"/>
  <c r="P55" i="103"/>
  <c r="O60" i="103" s="1"/>
  <c r="R56" i="103"/>
  <c r="P60" i="103" s="1"/>
  <c r="AP64" i="30"/>
  <c r="AK69" i="30"/>
  <c r="P55" i="101"/>
  <c r="O60" i="101" s="1"/>
  <c r="BP64" i="30"/>
  <c r="BK69" i="30"/>
  <c r="AO64" i="105"/>
  <c r="AK68" i="105"/>
  <c r="AO64" i="26"/>
  <c r="AK68" i="26"/>
  <c r="AT42" i="105"/>
  <c r="AO47" i="105"/>
  <c r="AP42" i="26"/>
  <c r="AT42" i="181" s="1"/>
  <c r="AP47" i="26"/>
  <c r="AT43" i="26"/>
  <c r="R56" i="79"/>
  <c r="P60" i="79" s="1"/>
  <c r="R56" i="81"/>
  <c r="P60" i="81" s="1"/>
  <c r="R56" i="91"/>
  <c r="P60" i="91" s="1"/>
  <c r="AK69" i="29"/>
  <c r="R56" i="97"/>
  <c r="P60" i="97" s="1"/>
  <c r="AT68" i="29"/>
  <c r="AK68" i="29"/>
  <c r="AG55" i="29"/>
  <c r="X55" i="29"/>
  <c r="BK69" i="29"/>
  <c r="BQ69" i="29"/>
  <c r="BP64" i="145"/>
  <c r="BP73" i="145"/>
  <c r="BP66" i="29"/>
  <c r="BT68" i="145"/>
  <c r="BT69" i="29"/>
  <c r="BO64" i="29"/>
  <c r="BO73" i="29"/>
  <c r="BZ19" i="101"/>
  <c r="CB19" i="101" s="1"/>
  <c r="BX17" i="101" s="1"/>
  <c r="CC45" i="103"/>
  <c r="CC43" i="103" s="1"/>
  <c r="O53" i="97"/>
  <c r="O55" i="97" s="1"/>
  <c r="O51" i="97" s="1"/>
  <c r="CC73" i="103"/>
  <c r="N86" i="76"/>
  <c r="R86" i="76" s="1"/>
  <c r="R107" i="76" s="1"/>
  <c r="M65" i="76"/>
  <c r="N87" i="76"/>
  <c r="Q87" i="76" s="1"/>
  <c r="M66" i="76"/>
  <c r="N84" i="76"/>
  <c r="Q84" i="76" s="1"/>
  <c r="M63" i="76"/>
  <c r="N88" i="76"/>
  <c r="R88" i="76" s="1"/>
  <c r="R109" i="76" s="1"/>
  <c r="M67" i="76"/>
  <c r="N85" i="76"/>
  <c r="R85" i="76" s="1"/>
  <c r="R106" i="76" s="1"/>
  <c r="M64" i="76"/>
  <c r="N73" i="76"/>
  <c r="Q73" i="76" s="1"/>
  <c r="M52" i="76"/>
  <c r="N75" i="76"/>
  <c r="Q75" i="76" s="1"/>
  <c r="M54" i="76"/>
  <c r="N77" i="76"/>
  <c r="Q77" i="76" s="1"/>
  <c r="M56" i="76"/>
  <c r="BZ40" i="101"/>
  <c r="M55" i="76"/>
  <c r="CE16" i="101"/>
  <c r="CC16" i="101" s="1"/>
  <c r="CG16" i="101" s="1"/>
  <c r="CA41" i="91"/>
  <c r="CA67" i="91" s="1"/>
  <c r="CA68" i="91" s="1"/>
  <c r="CB73" i="91" s="1"/>
  <c r="Q53" i="91"/>
  <c r="CE18" i="91"/>
  <c r="CE17" i="91" s="1"/>
  <c r="CG17" i="91" s="1"/>
  <c r="CA43" i="91"/>
  <c r="BZ66" i="103"/>
  <c r="CA14" i="103"/>
  <c r="CA16" i="103" s="1"/>
  <c r="CB12" i="103" s="1"/>
  <c r="BZ40" i="103"/>
  <c r="CE16" i="97"/>
  <c r="CC16" i="97" s="1"/>
  <c r="CG16" i="97" s="1"/>
  <c r="O53" i="103"/>
  <c r="O55" i="103" s="1"/>
  <c r="CE16" i="95"/>
  <c r="CC16" i="95" s="1"/>
  <c r="CG16" i="95" s="1"/>
  <c r="CC45" i="95"/>
  <c r="CC43" i="95" s="1"/>
  <c r="BZ66" i="89"/>
  <c r="BZ27" i="97"/>
  <c r="BZ29" i="97" s="1"/>
  <c r="BX29" i="97" s="1"/>
  <c r="BZ19" i="99"/>
  <c r="CB19" i="99" s="1"/>
  <c r="BX17" i="99" s="1"/>
  <c r="CA14" i="91"/>
  <c r="CA16" i="91" s="1"/>
  <c r="CB12" i="91" s="1"/>
  <c r="O53" i="91"/>
  <c r="O55" i="91" s="1"/>
  <c r="O51" i="91" s="1"/>
  <c r="CA14" i="97"/>
  <c r="CA16" i="97" s="1"/>
  <c r="CB12" i="97" s="1"/>
  <c r="BZ40" i="97"/>
  <c r="BR42" i="97" s="1"/>
  <c r="BZ66" i="99"/>
  <c r="BZ68" i="99" s="1"/>
  <c r="BX68" i="99" s="1"/>
  <c r="DE39" i="87"/>
  <c r="CC18" i="87" s="1"/>
  <c r="CC17" i="87" s="1"/>
  <c r="BX16" i="87" s="1"/>
  <c r="O53" i="89"/>
  <c r="O55" i="89" s="1"/>
  <c r="O51" i="89" s="1"/>
  <c r="CA69" i="91"/>
  <c r="CC73" i="89"/>
  <c r="CE16" i="89"/>
  <c r="CC16" i="89" s="1"/>
  <c r="CG16" i="89" s="1"/>
  <c r="BZ66" i="97"/>
  <c r="O53" i="101"/>
  <c r="CD71" i="97"/>
  <c r="CD69" i="97" s="1"/>
  <c r="CC73" i="97" s="1"/>
  <c r="O53" i="87"/>
  <c r="DC43" i="101"/>
  <c r="CA14" i="101"/>
  <c r="CA16" i="101" s="1"/>
  <c r="CB12" i="101" s="1"/>
  <c r="DE43" i="91"/>
  <c r="DC43" i="103"/>
  <c r="CC45" i="81"/>
  <c r="CC43" i="81" s="1"/>
  <c r="BZ27" i="101"/>
  <c r="BZ29" i="101" s="1"/>
  <c r="BX29" i="101" s="1"/>
  <c r="BZ19" i="103"/>
  <c r="CB19" i="103" s="1"/>
  <c r="CA14" i="95"/>
  <c r="CA16" i="95" s="1"/>
  <c r="CB12" i="95" s="1"/>
  <c r="CE16" i="85"/>
  <c r="CC16" i="85" s="1"/>
  <c r="CG16" i="85" s="1"/>
  <c r="BZ27" i="85"/>
  <c r="BZ29" i="85" s="1"/>
  <c r="BX29" i="85" s="1"/>
  <c r="CA14" i="89"/>
  <c r="CA16" i="89" s="1"/>
  <c r="CB12" i="89" s="1"/>
  <c r="CC73" i="91"/>
  <c r="BZ66" i="81"/>
  <c r="DE24" i="87"/>
  <c r="BZ27" i="99"/>
  <c r="BZ29" i="99" s="1"/>
  <c r="BX29" i="99" s="1"/>
  <c r="BZ19" i="91"/>
  <c r="CB19" i="91" s="1"/>
  <c r="DE35" i="87"/>
  <c r="O53" i="99"/>
  <c r="BZ40" i="87"/>
  <c r="CA14" i="81"/>
  <c r="CA16" i="81" s="1"/>
  <c r="CB12" i="81" s="1"/>
  <c r="BX29" i="89"/>
  <c r="BZ40" i="99"/>
  <c r="BZ66" i="91"/>
  <c r="BZ40" i="91"/>
  <c r="CE16" i="81"/>
  <c r="CC16" i="81" s="1"/>
  <c r="CG16" i="81" s="1"/>
  <c r="DE41" i="87"/>
  <c r="O53" i="81"/>
  <c r="O55" i="81" s="1"/>
  <c r="O51" i="81" s="1"/>
  <c r="DC43" i="99"/>
  <c r="CC73" i="81"/>
  <c r="BZ66" i="95"/>
  <c r="BZ19" i="89"/>
  <c r="BZ40" i="81"/>
  <c r="CE16" i="99"/>
  <c r="CC16" i="99" s="1"/>
  <c r="CG16" i="99" s="1"/>
  <c r="DE42" i="87"/>
  <c r="DE34" i="87"/>
  <c r="BZ19" i="85"/>
  <c r="CB19" i="85" s="1"/>
  <c r="BX17" i="85" s="1"/>
  <c r="DE33" i="87"/>
  <c r="DE36" i="87"/>
  <c r="BZ19" i="81"/>
  <c r="CB19" i="81" s="1"/>
  <c r="BX17" i="81" s="1"/>
  <c r="DC43" i="91"/>
  <c r="DE23" i="87"/>
  <c r="DE25" i="87"/>
  <c r="BZ19" i="87"/>
  <c r="CB19" i="87" s="1"/>
  <c r="DC43" i="89"/>
  <c r="BZ40" i="89"/>
  <c r="BZ40" i="85"/>
  <c r="BZ19" i="95"/>
  <c r="CB19" i="95" s="1"/>
  <c r="CE16" i="91"/>
  <c r="CC16" i="91" s="1"/>
  <c r="CG16" i="91" s="1"/>
  <c r="O53" i="95"/>
  <c r="CE16" i="87"/>
  <c r="CC16" i="87" s="1"/>
  <c r="CG16" i="87" s="1"/>
  <c r="DC43" i="85"/>
  <c r="O53" i="85"/>
  <c r="BZ40" i="95"/>
  <c r="DC43" i="81"/>
  <c r="DC43" i="95"/>
  <c r="DE28" i="87"/>
  <c r="CA45" i="87" s="1"/>
  <c r="CB45" i="87" s="1"/>
  <c r="BZ27" i="91"/>
  <c r="BZ29" i="91" s="1"/>
  <c r="BX29" i="91" s="1"/>
  <c r="CA14" i="99"/>
  <c r="CA16" i="99" s="1"/>
  <c r="CB12" i="99" s="1"/>
  <c r="DE31" i="87"/>
  <c r="CA32" i="87" s="1"/>
  <c r="CB32" i="87" s="1"/>
  <c r="DE30" i="87"/>
  <c r="Q55" i="87" s="1"/>
  <c r="P55" i="87" s="1"/>
  <c r="O60" i="87" s="1"/>
  <c r="DC43" i="97"/>
  <c r="CA14" i="85"/>
  <c r="CA16" i="85" s="1"/>
  <c r="CB12" i="85" s="1"/>
  <c r="BZ66" i="85"/>
  <c r="DC43" i="87"/>
  <c r="BZ19" i="97"/>
  <c r="CB19" i="97" s="1"/>
  <c r="BX17" i="97" s="1"/>
  <c r="Q99" i="76"/>
  <c r="N99" i="76" s="1"/>
  <c r="CA14" i="87"/>
  <c r="CA16" i="87" s="1"/>
  <c r="CB12" i="87" s="1"/>
  <c r="BZ27" i="87"/>
  <c r="BZ29" i="87" s="1"/>
  <c r="BX29" i="87" s="1"/>
  <c r="M32" i="76"/>
  <c r="N32" i="76" s="1"/>
  <c r="R53" i="76"/>
  <c r="AK54" i="76" s="1"/>
  <c r="AL54" i="76" s="1"/>
  <c r="Q76" i="76"/>
  <c r="Q97" i="76" s="1"/>
  <c r="N97" i="76" s="1"/>
  <c r="DE37" i="99"/>
  <c r="CA70" i="99" s="1"/>
  <c r="CB70" i="99" s="1"/>
  <c r="CG69" i="99" s="1"/>
  <c r="DE40" i="99"/>
  <c r="CC18" i="99" s="1"/>
  <c r="CC17" i="99" s="1"/>
  <c r="DE42" i="99"/>
  <c r="DE41" i="99"/>
  <c r="DE34" i="99"/>
  <c r="DE24" i="85"/>
  <c r="DE23" i="85"/>
  <c r="DE26" i="85"/>
  <c r="DE30" i="99"/>
  <c r="Q55" i="99" s="1"/>
  <c r="P55" i="99" s="1"/>
  <c r="O60" i="99" s="1"/>
  <c r="DE31" i="99"/>
  <c r="CA32" i="99" s="1"/>
  <c r="CB32" i="99" s="1"/>
  <c r="DE28" i="99"/>
  <c r="CA45" i="99" s="1"/>
  <c r="CB45" i="99" s="1"/>
  <c r="DE39" i="85"/>
  <c r="CC18" i="85" s="1"/>
  <c r="CC17" i="85" s="1"/>
  <c r="DE30" i="85"/>
  <c r="Q55" i="85" s="1"/>
  <c r="P55" i="85" s="1"/>
  <c r="O60" i="85" s="1"/>
  <c r="DE35" i="99"/>
  <c r="DE31" i="85"/>
  <c r="CA32" i="85" s="1"/>
  <c r="CB32" i="85" s="1"/>
  <c r="DE36" i="99"/>
  <c r="DE28" i="85"/>
  <c r="CA45" i="85" s="1"/>
  <c r="CB45" i="85" s="1"/>
  <c r="DE41" i="85"/>
  <c r="Q53" i="85" s="1"/>
  <c r="DE42" i="85"/>
  <c r="DE24" i="97"/>
  <c r="CD18" i="97" s="1"/>
  <c r="CD17" i="97" s="1"/>
  <c r="CC12" i="97" s="1"/>
  <c r="DE42" i="95"/>
  <c r="DE25" i="97"/>
  <c r="Q53" i="97" s="1"/>
  <c r="DE26" i="97"/>
  <c r="DE30" i="97"/>
  <c r="Q55" i="97" s="1"/>
  <c r="P55" i="97" s="1"/>
  <c r="O60" i="97" s="1"/>
  <c r="DE28" i="97"/>
  <c r="CA45" i="97" s="1"/>
  <c r="CB45" i="97" s="1"/>
  <c r="DE29" i="97"/>
  <c r="CA71" i="97" s="1"/>
  <c r="CB71" i="97" s="1"/>
  <c r="DE42" i="97"/>
  <c r="DE39" i="97"/>
  <c r="CA43" i="97" s="1"/>
  <c r="DE34" i="101"/>
  <c r="CA69" i="101" s="1"/>
  <c r="DE36" i="101"/>
  <c r="DE33" i="101"/>
  <c r="DE37" i="101"/>
  <c r="CA70" i="101" s="1"/>
  <c r="CB70" i="101" s="1"/>
  <c r="CG69" i="101" s="1"/>
  <c r="DE25" i="101"/>
  <c r="DE40" i="95"/>
  <c r="DE31" i="101"/>
  <c r="CA32" i="101" s="1"/>
  <c r="CA41" i="101" s="1"/>
  <c r="DE26" i="101"/>
  <c r="DE28" i="101"/>
  <c r="CA45" i="101" s="1"/>
  <c r="CB45" i="101" s="1"/>
  <c r="DE23" i="101"/>
  <c r="DE29" i="101"/>
  <c r="CA71" i="101" s="1"/>
  <c r="CB71" i="101" s="1"/>
  <c r="DE29" i="95"/>
  <c r="CA71" i="95" s="1"/>
  <c r="CB71" i="95" s="1"/>
  <c r="DE30" i="95"/>
  <c r="Q55" i="95" s="1"/>
  <c r="P55" i="95" s="1"/>
  <c r="O60" i="95" s="1"/>
  <c r="DE39" i="95"/>
  <c r="DE31" i="95"/>
  <c r="CA32" i="95" s="1"/>
  <c r="CB32" i="95" s="1"/>
  <c r="DE34" i="95"/>
  <c r="DE35" i="95"/>
  <c r="Q53" i="95" s="1"/>
  <c r="DE36" i="95"/>
  <c r="DE40" i="97"/>
  <c r="DE37" i="95"/>
  <c r="CA70" i="95" s="1"/>
  <c r="CB70" i="95" s="1"/>
  <c r="CG69" i="95" s="1"/>
  <c r="CQ17" i="83"/>
  <c r="DC38" i="83" s="1"/>
  <c r="CE41" i="83" s="1"/>
  <c r="CC41" i="83" s="1"/>
  <c r="CG42" i="83" s="1"/>
  <c r="CQ16" i="83"/>
  <c r="CQ18" i="83"/>
  <c r="CQ19" i="83"/>
  <c r="M41" i="76"/>
  <c r="N41" i="76" s="1"/>
  <c r="DE34" i="81"/>
  <c r="DE33" i="81"/>
  <c r="DE37" i="81"/>
  <c r="CA70" i="81" s="1"/>
  <c r="CB70" i="81" s="1"/>
  <c r="CG69" i="81" s="1"/>
  <c r="DE35" i="81"/>
  <c r="DE25" i="81"/>
  <c r="DE30" i="81"/>
  <c r="Q55" i="81" s="1"/>
  <c r="P55" i="81" s="1"/>
  <c r="O60" i="81" s="1"/>
  <c r="DE31" i="81"/>
  <c r="CA32" i="81" s="1"/>
  <c r="CB32" i="81" s="1"/>
  <c r="DE28" i="81"/>
  <c r="CA45" i="81" s="1"/>
  <c r="DE23" i="81"/>
  <c r="CD18" i="81" s="1"/>
  <c r="CD17" i="81" s="1"/>
  <c r="CC12" i="81" s="1"/>
  <c r="DE26" i="81"/>
  <c r="CC18" i="89"/>
  <c r="CC17" i="89" s="1"/>
  <c r="BX16" i="89" s="1"/>
  <c r="BZ66" i="79"/>
  <c r="CC18" i="79"/>
  <c r="CC17" i="79" s="1"/>
  <c r="BX16" i="79" s="1"/>
  <c r="CE18" i="103"/>
  <c r="CE17" i="103" s="1"/>
  <c r="CG17" i="103" s="1"/>
  <c r="CE16" i="79"/>
  <c r="CC16" i="79" s="1"/>
  <c r="CG16" i="79" s="1"/>
  <c r="Q53" i="89"/>
  <c r="CE18" i="85"/>
  <c r="CE17" i="85" s="1"/>
  <c r="CG17" i="85" s="1"/>
  <c r="Q53" i="103"/>
  <c r="P53" i="103" s="1"/>
  <c r="P51" i="103" s="1"/>
  <c r="BX16" i="91"/>
  <c r="BX30" i="27"/>
  <c r="CA41" i="97"/>
  <c r="CB32" i="97"/>
  <c r="CA43" i="89"/>
  <c r="DE43" i="89"/>
  <c r="BX29" i="95"/>
  <c r="CG16" i="103"/>
  <c r="CQ16" i="92"/>
  <c r="CA40" i="92" s="1"/>
  <c r="CQ17" i="92"/>
  <c r="CQ18" i="92"/>
  <c r="CD71" i="92" s="1"/>
  <c r="CQ19" i="92"/>
  <c r="CC73" i="87"/>
  <c r="CG69" i="103"/>
  <c r="CA41" i="103"/>
  <c r="CA67" i="103" s="1"/>
  <c r="CA68" i="103" s="1"/>
  <c r="CB32" i="103"/>
  <c r="CD18" i="95"/>
  <c r="CD17" i="95" s="1"/>
  <c r="CC12" i="95" s="1"/>
  <c r="CG16" i="27"/>
  <c r="CG69" i="27"/>
  <c r="BZ19" i="79"/>
  <c r="BZ27" i="79"/>
  <c r="BZ29" i="79" s="1"/>
  <c r="CC18" i="81"/>
  <c r="CC17" i="81" s="1"/>
  <c r="CG68" i="79"/>
  <c r="CD18" i="103"/>
  <c r="CD17" i="103" s="1"/>
  <c r="CA69" i="103"/>
  <c r="BO67" i="103" s="1"/>
  <c r="BO68" i="103" s="1"/>
  <c r="BT69" i="103" s="1"/>
  <c r="O60" i="27"/>
  <c r="BX29" i="103"/>
  <c r="DC43" i="79"/>
  <c r="BZ40" i="79"/>
  <c r="CB32" i="89"/>
  <c r="CA41" i="89"/>
  <c r="CA67" i="89" s="1"/>
  <c r="CA68" i="89" s="1"/>
  <c r="CB73" i="89" s="1"/>
  <c r="CA43" i="103"/>
  <c r="DE43" i="103"/>
  <c r="CA41" i="79"/>
  <c r="CB32" i="79"/>
  <c r="CC18" i="103"/>
  <c r="CC17" i="103" s="1"/>
  <c r="CD18" i="89"/>
  <c r="CD17" i="89" s="1"/>
  <c r="CC12" i="89" s="1"/>
  <c r="CA69" i="89"/>
  <c r="CE18" i="97"/>
  <c r="CE17" i="97" s="1"/>
  <c r="CG17" i="97" s="1"/>
  <c r="CD18" i="99"/>
  <c r="CD17" i="99" s="1"/>
  <c r="CC12" i="99" s="1"/>
  <c r="CE18" i="89"/>
  <c r="CE17" i="89" s="1"/>
  <c r="CG17" i="89" s="1"/>
  <c r="CA30" i="89"/>
  <c r="CB30" i="89" s="1"/>
  <c r="CA30" i="103"/>
  <c r="CB30" i="103" s="1"/>
  <c r="CA14" i="79"/>
  <c r="CA16" i="79" s="1"/>
  <c r="CC18" i="101"/>
  <c r="CC17" i="101" s="1"/>
  <c r="CC73" i="95"/>
  <c r="CC45" i="79"/>
  <c r="CC43" i="79" s="1"/>
  <c r="CD71" i="79"/>
  <c r="CD69" i="79" s="1"/>
  <c r="CC73" i="79" s="1"/>
  <c r="R72" i="76"/>
  <c r="Q72" i="76"/>
  <c r="Q85" i="76" l="1"/>
  <c r="CA30" i="79"/>
  <c r="CB30" i="79" s="1"/>
  <c r="BX30" i="79" s="1"/>
  <c r="CA69" i="79"/>
  <c r="BN70" i="79" s="1"/>
  <c r="AO67" i="79" s="1"/>
  <c r="AO68" i="79" s="1"/>
  <c r="AT69" i="79" s="1"/>
  <c r="CE18" i="79"/>
  <c r="CE17" i="79" s="1"/>
  <c r="CG17" i="79" s="1"/>
  <c r="CA43" i="79"/>
  <c r="CB43" i="79" s="1"/>
  <c r="BX43" i="79" s="1"/>
  <c r="CD18" i="79"/>
  <c r="CD17" i="79" s="1"/>
  <c r="CC12" i="79" s="1"/>
  <c r="CA67" i="79"/>
  <c r="CA68" i="79" s="1"/>
  <c r="CB73" i="79" s="1"/>
  <c r="DE43" i="79"/>
  <c r="CQ17" i="93"/>
  <c r="DC38" i="93" s="1"/>
  <c r="CE41" i="93" s="1"/>
  <c r="CC41" i="93" s="1"/>
  <c r="CC41" i="19" s="1"/>
  <c r="CQ18" i="93"/>
  <c r="DC30" i="93" s="1"/>
  <c r="R58" i="93" s="1"/>
  <c r="CQ19" i="93"/>
  <c r="DC39" i="93" s="1"/>
  <c r="AK43" i="76"/>
  <c r="AL43" i="76" s="1"/>
  <c r="BP47" i="185"/>
  <c r="AK41" i="76"/>
  <c r="AL41" i="76" s="1"/>
  <c r="AL31" i="76"/>
  <c r="R73" i="76"/>
  <c r="R94" i="76" s="1"/>
  <c r="Q86" i="76"/>
  <c r="R75" i="76"/>
  <c r="R96" i="76" s="1"/>
  <c r="R87" i="76"/>
  <c r="R108" i="76" s="1"/>
  <c r="R77" i="76"/>
  <c r="R98" i="76" s="1"/>
  <c r="BR66" i="101"/>
  <c r="BP66" i="101" s="1"/>
  <c r="BT68" i="101" s="1"/>
  <c r="CE18" i="95"/>
  <c r="CE17" i="95" s="1"/>
  <c r="CG17" i="95" s="1"/>
  <c r="Q53" i="101"/>
  <c r="P53" i="101" s="1"/>
  <c r="T55" i="101" s="1"/>
  <c r="CA30" i="81"/>
  <c r="CB30" i="81" s="1"/>
  <c r="BX30" i="81" s="1"/>
  <c r="BR68" i="87"/>
  <c r="BP68" i="87" s="1"/>
  <c r="BO73" i="87" s="1"/>
  <c r="CC41" i="25"/>
  <c r="CE18" i="99"/>
  <c r="CE17" i="99" s="1"/>
  <c r="CG17" i="99" s="1"/>
  <c r="CG43" i="101"/>
  <c r="D8" i="193"/>
  <c r="I8" i="194"/>
  <c r="K8" i="193"/>
  <c r="G8" i="194"/>
  <c r="D8" i="194"/>
  <c r="AT68" i="185"/>
  <c r="C4" i="194"/>
  <c r="K6" i="193"/>
  <c r="D5" i="193"/>
  <c r="D5" i="194"/>
  <c r="L4" i="194"/>
  <c r="G6" i="193"/>
  <c r="G5" i="194"/>
  <c r="C6" i="194"/>
  <c r="AG55" i="184"/>
  <c r="BT68" i="184"/>
  <c r="AG55" i="185"/>
  <c r="AT43" i="184"/>
  <c r="X56" i="185"/>
  <c r="AP64" i="184"/>
  <c r="AM68" i="179"/>
  <c r="AM68" i="185" s="1"/>
  <c r="AK68" i="185" s="1"/>
  <c r="BO44" i="179"/>
  <c r="BO44" i="185" s="1"/>
  <c r="BT43" i="185" s="1"/>
  <c r="BR69" i="179"/>
  <c r="BR69" i="185" s="1"/>
  <c r="BT69" i="185" s="1"/>
  <c r="AO70" i="179"/>
  <c r="AO70" i="185" s="1"/>
  <c r="BM68" i="179"/>
  <c r="BM68" i="185" s="1"/>
  <c r="BK68" i="185" s="1"/>
  <c r="BO69" i="179"/>
  <c r="BO69" i="185" s="1"/>
  <c r="BK69" i="185" s="1"/>
  <c r="AN42" i="179"/>
  <c r="AN42" i="185" s="1"/>
  <c r="AO38" i="185" s="1"/>
  <c r="AO68" i="179"/>
  <c r="AO68" i="185" s="1"/>
  <c r="AO68" i="178"/>
  <c r="AO68" i="184" s="1"/>
  <c r="AT69" i="184" s="1"/>
  <c r="AO69" i="179"/>
  <c r="AO69" i="185" s="1"/>
  <c r="AP64" i="185" s="1"/>
  <c r="BO70" i="178"/>
  <c r="BO70" i="184" s="1"/>
  <c r="BT69" i="184" s="1"/>
  <c r="AM68" i="178"/>
  <c r="AM68" i="184" s="1"/>
  <c r="BO44" i="178"/>
  <c r="BO44" i="184" s="1"/>
  <c r="BT43" i="184" s="1"/>
  <c r="BP42" i="179"/>
  <c r="BP42" i="185" s="1"/>
  <c r="BO47" i="185" s="1"/>
  <c r="BN68" i="179"/>
  <c r="BN68" i="185" s="1"/>
  <c r="BO73" i="185" s="1"/>
  <c r="CG17" i="182"/>
  <c r="CE17" i="179"/>
  <c r="BX16" i="182"/>
  <c r="CD17" i="182"/>
  <c r="AO47" i="181"/>
  <c r="AO64" i="181"/>
  <c r="BK43" i="181"/>
  <c r="BT43" i="181"/>
  <c r="AT43" i="181"/>
  <c r="AP47" i="181"/>
  <c r="BP66" i="34"/>
  <c r="BP66" i="47" s="1"/>
  <c r="BQ69" i="34"/>
  <c r="BQ69" i="47" s="1"/>
  <c r="AP42" i="33"/>
  <c r="AP42" i="22" s="1"/>
  <c r="BP41" i="34"/>
  <c r="BP41" i="47" s="1"/>
  <c r="AO47" i="30"/>
  <c r="AP42" i="34"/>
  <c r="AP42" i="47" s="1"/>
  <c r="AP47" i="30"/>
  <c r="AR43" i="34"/>
  <c r="AR43" i="47" s="1"/>
  <c r="AT42" i="30"/>
  <c r="AT43" i="30"/>
  <c r="BR67" i="97"/>
  <c r="BP67" i="97" s="1"/>
  <c r="BR66" i="97"/>
  <c r="BP66" i="97" s="1"/>
  <c r="BP64" i="97" s="1"/>
  <c r="BZ68" i="97"/>
  <c r="BX68" i="97" s="1"/>
  <c r="BK43" i="30"/>
  <c r="BT43" i="30"/>
  <c r="BT42" i="30"/>
  <c r="BK42" i="30"/>
  <c r="P53" i="89"/>
  <c r="T55" i="89" s="1"/>
  <c r="AD54" i="89"/>
  <c r="AQ67" i="89" s="1"/>
  <c r="AP67" i="89" s="1"/>
  <c r="AT68" i="89" s="1"/>
  <c r="Z57" i="89"/>
  <c r="AM69" i="89" s="1"/>
  <c r="AO69" i="89" s="1"/>
  <c r="AP64" i="89" s="1"/>
  <c r="BN70" i="89"/>
  <c r="BO70" i="89" s="1"/>
  <c r="BK69" i="89" s="1"/>
  <c r="CB43" i="89"/>
  <c r="BX43" i="89" s="1"/>
  <c r="BN44" i="89"/>
  <c r="BZ42" i="89"/>
  <c r="BX42" i="89" s="1"/>
  <c r="BR41" i="89"/>
  <c r="BZ68" i="89"/>
  <c r="BX68" i="89" s="1"/>
  <c r="BR67" i="89"/>
  <c r="BP67" i="89" s="1"/>
  <c r="BZ68" i="79"/>
  <c r="BX68" i="79" s="1"/>
  <c r="BR67" i="79"/>
  <c r="BZ68" i="81"/>
  <c r="BX68" i="81" s="1"/>
  <c r="BR67" i="81"/>
  <c r="CB69" i="91"/>
  <c r="CC64" i="91" s="1"/>
  <c r="BN70" i="91"/>
  <c r="BZ68" i="91"/>
  <c r="CB64" i="91" s="1"/>
  <c r="BR67" i="91"/>
  <c r="BZ68" i="103"/>
  <c r="BX68" i="103" s="1"/>
  <c r="BR66" i="103"/>
  <c r="BP66" i="103" s="1"/>
  <c r="BT68" i="103" s="1"/>
  <c r="BO67" i="101"/>
  <c r="BO68" i="101" s="1"/>
  <c r="P53" i="85"/>
  <c r="T55" i="85" s="1"/>
  <c r="AD54" i="85"/>
  <c r="O55" i="85"/>
  <c r="T56" i="85" s="1"/>
  <c r="Z57" i="85"/>
  <c r="O55" i="87"/>
  <c r="O51" i="87" s="1"/>
  <c r="Z57" i="87"/>
  <c r="BZ68" i="85"/>
  <c r="BX68" i="85" s="1"/>
  <c r="BR68" i="85"/>
  <c r="BP68" i="85" s="1"/>
  <c r="BZ42" i="85"/>
  <c r="BX42" i="85" s="1"/>
  <c r="BR41" i="85"/>
  <c r="BZ42" i="87"/>
  <c r="BX42" i="87" s="1"/>
  <c r="BR41" i="87"/>
  <c r="BN44" i="103"/>
  <c r="BO44" i="103" s="1"/>
  <c r="BR44" i="103"/>
  <c r="BR43" i="103" s="1"/>
  <c r="BP47" i="103" s="1"/>
  <c r="BR42" i="103"/>
  <c r="BP42" i="103" s="1"/>
  <c r="BO47" i="103" s="1"/>
  <c r="CB43" i="103"/>
  <c r="BX43" i="103" s="1"/>
  <c r="T56" i="103"/>
  <c r="BZ42" i="103"/>
  <c r="BX42" i="103" s="1"/>
  <c r="BR41" i="103"/>
  <c r="BP41" i="103" s="1"/>
  <c r="AD54" i="103"/>
  <c r="AM67" i="103" s="1"/>
  <c r="AQ42" i="103" s="1"/>
  <c r="AP42" i="103" s="1"/>
  <c r="Z57" i="103"/>
  <c r="AM69" i="103" s="1"/>
  <c r="O55" i="101"/>
  <c r="O51" i="101" s="1"/>
  <c r="Z57" i="101"/>
  <c r="AT42" i="26"/>
  <c r="AO47" i="26"/>
  <c r="AD54" i="79"/>
  <c r="Z57" i="79"/>
  <c r="BZ42" i="101"/>
  <c r="BX42" i="101" s="1"/>
  <c r="BR42" i="101"/>
  <c r="BP42" i="79"/>
  <c r="BZ42" i="79"/>
  <c r="BX42" i="79" s="1"/>
  <c r="BR41" i="79"/>
  <c r="BP41" i="79" s="1"/>
  <c r="P53" i="91"/>
  <c r="P51" i="91" s="1"/>
  <c r="AD54" i="91"/>
  <c r="Z57" i="81"/>
  <c r="Z57" i="91"/>
  <c r="CB45" i="81"/>
  <c r="CB43" i="91"/>
  <c r="BX43" i="91" s="1"/>
  <c r="BN44" i="91"/>
  <c r="AO41" i="91" s="1"/>
  <c r="AO42" i="91" s="1"/>
  <c r="BZ42" i="91"/>
  <c r="BX42" i="91" s="1"/>
  <c r="BR41" i="91"/>
  <c r="AR42" i="91" s="1"/>
  <c r="AP42" i="91" s="1"/>
  <c r="BZ42" i="81"/>
  <c r="BX42" i="81" s="1"/>
  <c r="BR41" i="81"/>
  <c r="AR42" i="81" s="1"/>
  <c r="AP42" i="81" s="1"/>
  <c r="O55" i="99"/>
  <c r="O51" i="99" s="1"/>
  <c r="Z57" i="99"/>
  <c r="P53" i="97"/>
  <c r="P51" i="97" s="1"/>
  <c r="AD54" i="97"/>
  <c r="Z57" i="97"/>
  <c r="P53" i="95"/>
  <c r="P51" i="95" s="1"/>
  <c r="AD54" i="95"/>
  <c r="O55" i="95"/>
  <c r="O51" i="95" s="1"/>
  <c r="Z57" i="95"/>
  <c r="CB43" i="99"/>
  <c r="BX43" i="99" s="1"/>
  <c r="BR44" i="99"/>
  <c r="BR43" i="99" s="1"/>
  <c r="BZ42" i="99"/>
  <c r="BX42" i="99" s="1"/>
  <c r="BR42" i="99"/>
  <c r="BP42" i="99" s="1"/>
  <c r="CB43" i="97"/>
  <c r="BX43" i="97" s="1"/>
  <c r="BR44" i="97"/>
  <c r="BR43" i="97" s="1"/>
  <c r="BZ42" i="97"/>
  <c r="BX42" i="97" s="1"/>
  <c r="BP42" i="97"/>
  <c r="BZ42" i="95"/>
  <c r="BX42" i="95" s="1"/>
  <c r="BR42" i="95"/>
  <c r="BN66" i="95" s="1"/>
  <c r="BN68" i="95" s="1"/>
  <c r="BR68" i="95"/>
  <c r="BP68" i="95" s="1"/>
  <c r="BZ68" i="95"/>
  <c r="BX68" i="95" s="1"/>
  <c r="BR67" i="95"/>
  <c r="BP67" i="95" s="1"/>
  <c r="BT68" i="29"/>
  <c r="BP64" i="29"/>
  <c r="BP73" i="29"/>
  <c r="T56" i="97"/>
  <c r="Q88" i="76"/>
  <c r="Q109" i="76" s="1"/>
  <c r="N109" i="76" s="1"/>
  <c r="R84" i="76"/>
  <c r="R105" i="76" s="1"/>
  <c r="T56" i="91"/>
  <c r="CC21" i="91"/>
  <c r="T56" i="89"/>
  <c r="O51" i="103"/>
  <c r="CD44" i="91"/>
  <c r="CD43" i="91" s="1"/>
  <c r="CA27" i="103"/>
  <c r="CA29" i="103" s="1"/>
  <c r="CA27" i="101"/>
  <c r="CA29" i="101" s="1"/>
  <c r="CB25" i="101" s="1"/>
  <c r="CA27" i="89"/>
  <c r="CA29" i="89" s="1"/>
  <c r="CB19" i="89"/>
  <c r="CB21" i="89" s="1"/>
  <c r="CD18" i="87"/>
  <c r="CD17" i="87" s="1"/>
  <c r="CC12" i="87" s="1"/>
  <c r="CA69" i="87"/>
  <c r="CE18" i="87"/>
  <c r="CE17" i="87" s="1"/>
  <c r="CG17" i="87" s="1"/>
  <c r="CA30" i="87"/>
  <c r="CB30" i="87" s="1"/>
  <c r="BX30" i="87" s="1"/>
  <c r="T56" i="81"/>
  <c r="CB21" i="99"/>
  <c r="Q53" i="87"/>
  <c r="CA27" i="95"/>
  <c r="CA40" i="95" s="1"/>
  <c r="CA27" i="81"/>
  <c r="CA40" i="81" s="1"/>
  <c r="CA43" i="87"/>
  <c r="BN44" i="87" s="1"/>
  <c r="CA27" i="99"/>
  <c r="CA29" i="99" s="1"/>
  <c r="CB34" i="99" s="1"/>
  <c r="CA41" i="87"/>
  <c r="CA67" i="87" s="1"/>
  <c r="CA68" i="87" s="1"/>
  <c r="CB73" i="87" s="1"/>
  <c r="CA27" i="91"/>
  <c r="CA40" i="91" s="1"/>
  <c r="CA42" i="91" s="1"/>
  <c r="CA27" i="87"/>
  <c r="CA29" i="87" s="1"/>
  <c r="CA27" i="97"/>
  <c r="CA40" i="97" s="1"/>
  <c r="CA42" i="97" s="1"/>
  <c r="CB47" i="97" s="1"/>
  <c r="CB21" i="97"/>
  <c r="CA27" i="85"/>
  <c r="CA29" i="85" s="1"/>
  <c r="CB34" i="85" s="1"/>
  <c r="CB21" i="85"/>
  <c r="DE43" i="87"/>
  <c r="CA69" i="99"/>
  <c r="CD44" i="99" s="1"/>
  <c r="Q105" i="76"/>
  <c r="CQ20" i="96"/>
  <c r="Q107" i="76"/>
  <c r="N107" i="76" s="1"/>
  <c r="CQ20" i="100"/>
  <c r="CQ20" i="88"/>
  <c r="Q108" i="76"/>
  <c r="N108" i="76" s="1"/>
  <c r="CQ20" i="102"/>
  <c r="Q106" i="76"/>
  <c r="N106" i="76" s="1"/>
  <c r="CQ20" i="98"/>
  <c r="CQ20" i="104"/>
  <c r="Q94" i="76"/>
  <c r="N94" i="76" s="1"/>
  <c r="CQ20" i="82"/>
  <c r="Q98" i="76"/>
  <c r="N98" i="76" s="1"/>
  <c r="CQ20" i="90"/>
  <c r="CA30" i="99"/>
  <c r="CB30" i="99" s="1"/>
  <c r="BX30" i="99" s="1"/>
  <c r="CQ20" i="86"/>
  <c r="Q96" i="76"/>
  <c r="N96" i="76" s="1"/>
  <c r="CA30" i="85"/>
  <c r="CB30" i="85" s="1"/>
  <c r="BX30" i="85" s="1"/>
  <c r="CA41" i="99"/>
  <c r="CA67" i="99" s="1"/>
  <c r="CA68" i="99" s="1"/>
  <c r="CB73" i="99" s="1"/>
  <c r="CA43" i="85"/>
  <c r="BN44" i="85" s="1"/>
  <c r="CD18" i="85"/>
  <c r="CD17" i="85" s="1"/>
  <c r="CC12" i="85" s="1"/>
  <c r="CA69" i="85"/>
  <c r="DE43" i="99"/>
  <c r="Q53" i="99"/>
  <c r="CA41" i="85"/>
  <c r="CA67" i="85" s="1"/>
  <c r="CA68" i="85" s="1"/>
  <c r="CB73" i="85" s="1"/>
  <c r="CB21" i="101"/>
  <c r="CB32" i="101"/>
  <c r="DE43" i="85"/>
  <c r="CA69" i="97"/>
  <c r="BN70" i="97" s="1"/>
  <c r="CA30" i="95"/>
  <c r="CB30" i="95" s="1"/>
  <c r="BX30" i="95" s="1"/>
  <c r="CA30" i="97"/>
  <c r="CB30" i="97" s="1"/>
  <c r="BX30" i="97" s="1"/>
  <c r="CA67" i="97"/>
  <c r="CA68" i="97" s="1"/>
  <c r="CE18" i="101"/>
  <c r="CE17" i="101" s="1"/>
  <c r="CG17" i="101" s="1"/>
  <c r="DE43" i="101"/>
  <c r="CA43" i="81"/>
  <c r="CB43" i="81" s="1"/>
  <c r="CA43" i="101"/>
  <c r="CA30" i="101"/>
  <c r="CB30" i="101" s="1"/>
  <c r="CD18" i="101"/>
  <c r="CD17" i="101" s="1"/>
  <c r="CC12" i="101" s="1"/>
  <c r="CC18" i="97"/>
  <c r="CC17" i="97" s="1"/>
  <c r="CC21" i="97" s="1"/>
  <c r="CA67" i="101"/>
  <c r="CA68" i="101" s="1"/>
  <c r="CB73" i="101" s="1"/>
  <c r="DE43" i="97"/>
  <c r="CC18" i="95"/>
  <c r="CC17" i="95" s="1"/>
  <c r="BX16" i="95" s="1"/>
  <c r="CA43" i="95"/>
  <c r="CA41" i="95"/>
  <c r="CA67" i="95" s="1"/>
  <c r="CA68" i="95" s="1"/>
  <c r="CB73" i="95" s="1"/>
  <c r="CA69" i="95"/>
  <c r="BR70" i="95" s="1"/>
  <c r="BR69" i="95" s="1"/>
  <c r="Q53" i="81"/>
  <c r="DE43" i="81"/>
  <c r="DE43" i="95"/>
  <c r="CA41" i="81"/>
  <c r="CA67" i="81" s="1"/>
  <c r="CA68" i="81" s="1"/>
  <c r="CB73" i="81" s="1"/>
  <c r="CA69" i="81"/>
  <c r="CE18" i="81"/>
  <c r="CE17" i="81" s="1"/>
  <c r="CG17" i="81" s="1"/>
  <c r="N48" i="76"/>
  <c r="DC42" i="83"/>
  <c r="DC41" i="83"/>
  <c r="DC39" i="83"/>
  <c r="DC40" i="83"/>
  <c r="DC30" i="83"/>
  <c r="R58" i="83" s="1"/>
  <c r="DC29" i="83"/>
  <c r="CC71" i="83" s="1"/>
  <c r="CC69" i="83" s="1"/>
  <c r="DC31" i="83"/>
  <c r="CC32" i="83" s="1"/>
  <c r="CC30" i="83" s="1"/>
  <c r="CC30" i="25" s="1"/>
  <c r="DC28" i="83"/>
  <c r="DC26" i="83"/>
  <c r="DC23" i="83"/>
  <c r="DC24" i="83"/>
  <c r="DC25" i="83"/>
  <c r="DC24" i="93"/>
  <c r="DC26" i="93"/>
  <c r="DC25" i="93"/>
  <c r="DC23" i="93"/>
  <c r="DC36" i="83"/>
  <c r="DC35" i="83"/>
  <c r="DC33" i="83"/>
  <c r="DC34" i="83"/>
  <c r="DC37" i="83"/>
  <c r="CE67" i="83" s="1"/>
  <c r="CC67" i="83" s="1"/>
  <c r="CS20" i="19"/>
  <c r="CS20" i="93"/>
  <c r="N62" i="76"/>
  <c r="N83" i="76" s="1"/>
  <c r="R83" i="76" s="1"/>
  <c r="M47" i="76"/>
  <c r="CS20" i="83"/>
  <c r="N53" i="76"/>
  <c r="N74" i="76" s="1"/>
  <c r="CS20" i="25"/>
  <c r="T55" i="79"/>
  <c r="T55" i="103"/>
  <c r="BX30" i="89"/>
  <c r="CC21" i="89"/>
  <c r="CC21" i="103"/>
  <c r="BX16" i="103"/>
  <c r="BX16" i="81"/>
  <c r="BX17" i="103"/>
  <c r="BZ41" i="92"/>
  <c r="BQ41" i="92" s="1"/>
  <c r="CA42" i="92"/>
  <c r="CD44" i="101"/>
  <c r="CB69" i="101"/>
  <c r="BX17" i="95"/>
  <c r="CB21" i="95"/>
  <c r="BX17" i="87"/>
  <c r="CB21" i="87"/>
  <c r="BX16" i="85"/>
  <c r="CB73" i="103"/>
  <c r="CB12" i="79"/>
  <c r="O51" i="27"/>
  <c r="O51" i="79"/>
  <c r="CB21" i="81"/>
  <c r="T56" i="79"/>
  <c r="BX30" i="103"/>
  <c r="BX29" i="79"/>
  <c r="CG17" i="27"/>
  <c r="CB21" i="103"/>
  <c r="CD44" i="103"/>
  <c r="CB69" i="103"/>
  <c r="CB19" i="79"/>
  <c r="CA27" i="79"/>
  <c r="Q93" i="76"/>
  <c r="CQ20" i="80"/>
  <c r="R93" i="76"/>
  <c r="AK95" i="76" s="1"/>
  <c r="CB21" i="91"/>
  <c r="BX17" i="91"/>
  <c r="CC12" i="103"/>
  <c r="CD45" i="92"/>
  <c r="CD43" i="92" s="1"/>
  <c r="CD69" i="92"/>
  <c r="CC64" i="92" s="1"/>
  <c r="CC70" i="92"/>
  <c r="CD44" i="89"/>
  <c r="CB69" i="89"/>
  <c r="BX16" i="101"/>
  <c r="BX16" i="99"/>
  <c r="CC12" i="27"/>
  <c r="R69" i="76"/>
  <c r="AJ95" i="76" l="1"/>
  <c r="AL95" i="76" s="1"/>
  <c r="CB69" i="79"/>
  <c r="BX69" i="79" s="1"/>
  <c r="CL28" i="79" s="1"/>
  <c r="CM28" i="79" s="1"/>
  <c r="CD44" i="79"/>
  <c r="CD31" i="79" s="1"/>
  <c r="CD30" i="79" s="1"/>
  <c r="BN44" i="79"/>
  <c r="BO44" i="79" s="1"/>
  <c r="BK43" i="79" s="1"/>
  <c r="CC21" i="79"/>
  <c r="DC36" i="93"/>
  <c r="DC29" i="93"/>
  <c r="CC71" i="93" s="1"/>
  <c r="CC69" i="93" s="1"/>
  <c r="CC69" i="19" s="1"/>
  <c r="DC37" i="93"/>
  <c r="CE67" i="93" s="1"/>
  <c r="CC67" i="93" s="1"/>
  <c r="CG68" i="93" s="1"/>
  <c r="DC34" i="93"/>
  <c r="BO70" i="79"/>
  <c r="BK69" i="79" s="1"/>
  <c r="DC28" i="93"/>
  <c r="CC45" i="93" s="1"/>
  <c r="CC43" i="93" s="1"/>
  <c r="CC43" i="19" s="1"/>
  <c r="DC31" i="93"/>
  <c r="CC32" i="93" s="1"/>
  <c r="CC30" i="93" s="1"/>
  <c r="CC30" i="19" s="1"/>
  <c r="CC30" i="32" s="1"/>
  <c r="CG42" i="93"/>
  <c r="DC35" i="93"/>
  <c r="DC33" i="93"/>
  <c r="BZ40" i="93" s="1"/>
  <c r="DC40" i="93"/>
  <c r="DC41" i="93"/>
  <c r="DC42" i="93"/>
  <c r="R104" i="76"/>
  <c r="AK94" i="76" s="1"/>
  <c r="AK73" i="76"/>
  <c r="AJ74" i="76"/>
  <c r="AK74" i="76"/>
  <c r="P51" i="101"/>
  <c r="N105" i="76"/>
  <c r="CC41" i="32"/>
  <c r="AD54" i="101"/>
  <c r="AQ67" i="101" s="1"/>
  <c r="AP67" i="101" s="1"/>
  <c r="AT68" i="101" s="1"/>
  <c r="CC21" i="99"/>
  <c r="BT68" i="87"/>
  <c r="BP68" i="25"/>
  <c r="E4" i="194"/>
  <c r="AO64" i="184"/>
  <c r="AT69" i="185"/>
  <c r="AK69" i="185"/>
  <c r="BK43" i="184"/>
  <c r="AO64" i="185"/>
  <c r="BK69" i="184"/>
  <c r="BO64" i="185"/>
  <c r="AK68" i="184"/>
  <c r="BK43" i="185"/>
  <c r="AR43" i="179"/>
  <c r="AR43" i="185" s="1"/>
  <c r="AT43" i="185" s="1"/>
  <c r="AP42" i="179"/>
  <c r="AP42" i="185" s="1"/>
  <c r="AT42" i="185" s="1"/>
  <c r="BP41" i="179"/>
  <c r="BP41" i="185" s="1"/>
  <c r="BT42" i="185" s="1"/>
  <c r="AP42" i="178"/>
  <c r="AP42" i="184" s="1"/>
  <c r="AT42" i="184" s="1"/>
  <c r="BQ69" i="179"/>
  <c r="BQ69" i="185" s="1"/>
  <c r="BP66" i="179"/>
  <c r="BP66" i="185" s="1"/>
  <c r="BT68" i="185" s="1"/>
  <c r="CC12" i="182"/>
  <c r="CD17" i="179"/>
  <c r="CC21" i="182"/>
  <c r="AQ66" i="92"/>
  <c r="BQ67" i="92" s="1"/>
  <c r="BP67" i="92"/>
  <c r="BT68" i="92" s="1"/>
  <c r="BP66" i="92"/>
  <c r="BP41" i="92"/>
  <c r="BT42" i="92" s="1"/>
  <c r="BP64" i="92"/>
  <c r="CB64" i="89"/>
  <c r="CB64" i="97"/>
  <c r="BO67" i="97"/>
  <c r="BO68" i="97" s="1"/>
  <c r="BO64" i="97" s="1"/>
  <c r="BK68" i="97"/>
  <c r="BT68" i="97"/>
  <c r="P51" i="89"/>
  <c r="R56" i="83"/>
  <c r="R56" i="25" s="1"/>
  <c r="AC54" i="89"/>
  <c r="X55" i="89" s="1"/>
  <c r="AM67" i="89"/>
  <c r="AM68" i="89" s="1"/>
  <c r="AB57" i="89"/>
  <c r="X56" i="89" s="1"/>
  <c r="AM70" i="89"/>
  <c r="AO70" i="89" s="1"/>
  <c r="BO44" i="89"/>
  <c r="BK43" i="89" s="1"/>
  <c r="AR44" i="89"/>
  <c r="AR43" i="89" s="1"/>
  <c r="BT69" i="89"/>
  <c r="CB64" i="103"/>
  <c r="BX69" i="91"/>
  <c r="CB64" i="79"/>
  <c r="CL27" i="89"/>
  <c r="CM27" i="89" s="1"/>
  <c r="BP41" i="89"/>
  <c r="BT42" i="89" s="1"/>
  <c r="AR42" i="89"/>
  <c r="AP42" i="89" s="1"/>
  <c r="BX68" i="91"/>
  <c r="CL27" i="91" s="1"/>
  <c r="CM27" i="91" s="1"/>
  <c r="BT68" i="89"/>
  <c r="BK68" i="89"/>
  <c r="CD44" i="81"/>
  <c r="CD43" i="81" s="1"/>
  <c r="BN70" i="81"/>
  <c r="BP67" i="81"/>
  <c r="BT68" i="81" s="1"/>
  <c r="AR66" i="81"/>
  <c r="AP66" i="81" s="1"/>
  <c r="AT68" i="81" s="1"/>
  <c r="BP67" i="79"/>
  <c r="BK68" i="79" s="1"/>
  <c r="AR66" i="79"/>
  <c r="AP66" i="79" s="1"/>
  <c r="AT68" i="79" s="1"/>
  <c r="BP66" i="25"/>
  <c r="BO70" i="91"/>
  <c r="BT69" i="91" s="1"/>
  <c r="AO67" i="91"/>
  <c r="AO68" i="91" s="1"/>
  <c r="P51" i="85"/>
  <c r="BP67" i="91"/>
  <c r="BK68" i="91" s="1"/>
  <c r="AR66" i="91"/>
  <c r="AP66" i="91" s="1"/>
  <c r="O51" i="85"/>
  <c r="T56" i="87"/>
  <c r="CL27" i="87" s="1"/>
  <c r="CM27" i="87" s="1"/>
  <c r="BT69" i="101"/>
  <c r="BO68" i="25"/>
  <c r="P53" i="87"/>
  <c r="P51" i="87" s="1"/>
  <c r="AD54" i="87"/>
  <c r="AP70" i="85"/>
  <c r="AP69" i="85" s="1"/>
  <c r="AK68" i="85" s="1"/>
  <c r="AC54" i="85"/>
  <c r="BO44" i="85"/>
  <c r="BK43" i="85" s="1"/>
  <c r="AR44" i="85"/>
  <c r="BO44" i="87"/>
  <c r="BK43" i="87" s="1"/>
  <c r="AR44" i="87"/>
  <c r="CB43" i="87"/>
  <c r="BX43" i="87" s="1"/>
  <c r="CB43" i="85"/>
  <c r="BX43" i="85" s="1"/>
  <c r="CD44" i="87"/>
  <c r="CD43" i="87" s="1"/>
  <c r="BR70" i="87"/>
  <c r="BR69" i="87" s="1"/>
  <c r="CB69" i="85"/>
  <c r="CC64" i="85" s="1"/>
  <c r="BR70" i="85"/>
  <c r="BR69" i="85" s="1"/>
  <c r="AB57" i="87"/>
  <c r="X56" i="87" s="1"/>
  <c r="AM71" i="87"/>
  <c r="AO71" i="87" s="1"/>
  <c r="AB57" i="85"/>
  <c r="X56" i="85" s="1"/>
  <c r="AM71" i="85"/>
  <c r="AO71" i="85" s="1"/>
  <c r="AK69" i="85" s="1"/>
  <c r="BT68" i="85"/>
  <c r="BO73" i="85"/>
  <c r="BP41" i="87"/>
  <c r="BT42" i="87" s="1"/>
  <c r="AR42" i="87"/>
  <c r="BP41" i="85"/>
  <c r="BK42" i="85" s="1"/>
  <c r="AR42" i="85"/>
  <c r="CL27" i="85"/>
  <c r="CM27" i="85" s="1"/>
  <c r="BT43" i="103"/>
  <c r="BK43" i="103"/>
  <c r="CL27" i="103"/>
  <c r="CM27" i="103" s="1"/>
  <c r="BT42" i="103"/>
  <c r="BK42" i="103"/>
  <c r="AO47" i="103"/>
  <c r="AT42" i="103"/>
  <c r="AM68" i="103"/>
  <c r="AO64" i="103" s="1"/>
  <c r="BM67" i="103"/>
  <c r="BM68" i="103" s="1"/>
  <c r="AC54" i="103"/>
  <c r="AG55" i="103" s="1"/>
  <c r="AQ67" i="103"/>
  <c r="AP67" i="103" s="1"/>
  <c r="AO69" i="103"/>
  <c r="AP64" i="103" s="1"/>
  <c r="AR45" i="103"/>
  <c r="AR43" i="103" s="1"/>
  <c r="AB57" i="103"/>
  <c r="AG56" i="103" s="1"/>
  <c r="AM70" i="103"/>
  <c r="AM69" i="101"/>
  <c r="AM70" i="101"/>
  <c r="AB57" i="101"/>
  <c r="AG56" i="101" s="1"/>
  <c r="T56" i="101"/>
  <c r="CL27" i="101" s="1"/>
  <c r="CM27" i="101" s="1"/>
  <c r="AC54" i="79"/>
  <c r="AG55" i="79" s="1"/>
  <c r="AM67" i="79"/>
  <c r="AB57" i="79"/>
  <c r="AG56" i="79" s="1"/>
  <c r="AM69" i="79"/>
  <c r="CB43" i="101"/>
  <c r="BX43" i="101" s="1"/>
  <c r="BR44" i="101"/>
  <c r="BR43" i="101" s="1"/>
  <c r="BX43" i="81"/>
  <c r="BO47" i="79"/>
  <c r="T55" i="91"/>
  <c r="BK42" i="79"/>
  <c r="BT42" i="79"/>
  <c r="AC54" i="91"/>
  <c r="AG55" i="91" s="1"/>
  <c r="AM67" i="91"/>
  <c r="P53" i="81"/>
  <c r="P51" i="81" s="1"/>
  <c r="AD54" i="81"/>
  <c r="AB57" i="91"/>
  <c r="AM69" i="91"/>
  <c r="AB57" i="81"/>
  <c r="AM69" i="81"/>
  <c r="BO44" i="91"/>
  <c r="BK43" i="91" s="1"/>
  <c r="AR44" i="91"/>
  <c r="AR43" i="91" s="1"/>
  <c r="BN44" i="81"/>
  <c r="AO41" i="81" s="1"/>
  <c r="AO42" i="81" s="1"/>
  <c r="T55" i="95"/>
  <c r="BP41" i="81"/>
  <c r="BK42" i="81" s="1"/>
  <c r="AR40" i="81"/>
  <c r="AP40" i="81" s="1"/>
  <c r="BP41" i="91"/>
  <c r="BT42" i="91" s="1"/>
  <c r="AR40" i="91"/>
  <c r="AP40" i="91" s="1"/>
  <c r="T55" i="97"/>
  <c r="T56" i="95"/>
  <c r="CL27" i="95" s="1"/>
  <c r="CM27" i="95" s="1"/>
  <c r="T56" i="99"/>
  <c r="CL27" i="99" s="1"/>
  <c r="CM27" i="99" s="1"/>
  <c r="P53" i="99"/>
  <c r="T55" i="99" s="1"/>
  <c r="AD54" i="99"/>
  <c r="AB57" i="99"/>
  <c r="X56" i="99" s="1"/>
  <c r="AM70" i="99"/>
  <c r="BM69" i="99" s="1"/>
  <c r="BO69" i="99" s="1"/>
  <c r="BP64" i="99" s="1"/>
  <c r="AQ67" i="97"/>
  <c r="AP67" i="97" s="1"/>
  <c r="AC54" i="97"/>
  <c r="AB57" i="97"/>
  <c r="AG56" i="97" s="1"/>
  <c r="AM70" i="97"/>
  <c r="AO70" i="97" s="1"/>
  <c r="AQ67" i="95"/>
  <c r="AP67" i="95" s="1"/>
  <c r="AC54" i="95"/>
  <c r="AB57" i="95"/>
  <c r="X56" i="95" s="1"/>
  <c r="AM70" i="95"/>
  <c r="AO70" i="95" s="1"/>
  <c r="R56" i="93"/>
  <c r="R56" i="19" s="1"/>
  <c r="CL27" i="97"/>
  <c r="CM27" i="97" s="1"/>
  <c r="BT43" i="99"/>
  <c r="BP47" i="99"/>
  <c r="BT42" i="99"/>
  <c r="BO47" i="99"/>
  <c r="CD44" i="97"/>
  <c r="CD31" i="97" s="1"/>
  <c r="CD30" i="97" s="1"/>
  <c r="BO70" i="97"/>
  <c r="BP47" i="97"/>
  <c r="BT43" i="97"/>
  <c r="BO47" i="97"/>
  <c r="BT42" i="97"/>
  <c r="CD44" i="95"/>
  <c r="CD43" i="95" s="1"/>
  <c r="BN70" i="95"/>
  <c r="BO70" i="95" s="1"/>
  <c r="BO73" i="95"/>
  <c r="BP42" i="95"/>
  <c r="BO47" i="95" s="1"/>
  <c r="BM66" i="95"/>
  <c r="BM68" i="95" s="1"/>
  <c r="BK68" i="95" s="1"/>
  <c r="CB43" i="95"/>
  <c r="BX43" i="95" s="1"/>
  <c r="BR44" i="95"/>
  <c r="BN69" i="95" s="1"/>
  <c r="BO69" i="95" s="1"/>
  <c r="BT68" i="95"/>
  <c r="CD31" i="91"/>
  <c r="CD30" i="91" s="1"/>
  <c r="CC34" i="91" s="1"/>
  <c r="M53" i="76"/>
  <c r="M62" i="76"/>
  <c r="BX17" i="89"/>
  <c r="CB25" i="85"/>
  <c r="CA29" i="91"/>
  <c r="CB34" i="91" s="1"/>
  <c r="CC21" i="87"/>
  <c r="CA29" i="81"/>
  <c r="CB34" i="81" s="1"/>
  <c r="CA40" i="103"/>
  <c r="CA42" i="103" s="1"/>
  <c r="CB47" i="103" s="1"/>
  <c r="CB69" i="87"/>
  <c r="BX69" i="87" s="1"/>
  <c r="CB34" i="101"/>
  <c r="CA40" i="101"/>
  <c r="CA42" i="101" s="1"/>
  <c r="CB47" i="101" s="1"/>
  <c r="CL27" i="81"/>
  <c r="CM27" i="81" s="1"/>
  <c r="CA40" i="89"/>
  <c r="CA42" i="89" s="1"/>
  <c r="CB47" i="89" s="1"/>
  <c r="CA29" i="95"/>
  <c r="CB25" i="95" s="1"/>
  <c r="CB25" i="99"/>
  <c r="CA40" i="85"/>
  <c r="CA42" i="85" s="1"/>
  <c r="CB47" i="85" s="1"/>
  <c r="CA40" i="99"/>
  <c r="CA42" i="99" s="1"/>
  <c r="CB64" i="87"/>
  <c r="CA40" i="87"/>
  <c r="CA42" i="87" s="1"/>
  <c r="CB47" i="87" s="1"/>
  <c r="CA29" i="97"/>
  <c r="CB25" i="97" s="1"/>
  <c r="CB69" i="99"/>
  <c r="BX69" i="99" s="1"/>
  <c r="Q83" i="76"/>
  <c r="N90" i="76"/>
  <c r="CQ17" i="102"/>
  <c r="CQ19" i="102"/>
  <c r="CQ18" i="102"/>
  <c r="CD71" i="102" s="1"/>
  <c r="CQ16" i="102"/>
  <c r="CA40" i="102" s="1"/>
  <c r="CQ18" i="88"/>
  <c r="CD71" i="88" s="1"/>
  <c r="CQ19" i="88"/>
  <c r="CQ17" i="88"/>
  <c r="CQ16" i="88"/>
  <c r="CA40" i="88" s="1"/>
  <c r="CQ17" i="100"/>
  <c r="CQ19" i="100"/>
  <c r="CQ18" i="100"/>
  <c r="CD71" i="100" s="1"/>
  <c r="CQ16" i="100"/>
  <c r="CA40" i="100" s="1"/>
  <c r="CQ18" i="104"/>
  <c r="CD71" i="104" s="1"/>
  <c r="CQ19" i="104"/>
  <c r="CQ16" i="104"/>
  <c r="CA40" i="104" s="1"/>
  <c r="CQ17" i="104"/>
  <c r="CQ16" i="96"/>
  <c r="CA40" i="96" s="1"/>
  <c r="CQ19" i="96"/>
  <c r="CQ18" i="96"/>
  <c r="CD71" i="96" s="1"/>
  <c r="CQ17" i="96"/>
  <c r="CQ19" i="98"/>
  <c r="CQ18" i="98"/>
  <c r="CD71" i="98" s="1"/>
  <c r="CQ16" i="98"/>
  <c r="CA40" i="98" s="1"/>
  <c r="CQ17" i="98"/>
  <c r="CQ19" i="86"/>
  <c r="CQ17" i="86"/>
  <c r="CQ16" i="86"/>
  <c r="CA40" i="86" s="1"/>
  <c r="CQ18" i="86"/>
  <c r="CD71" i="86" s="1"/>
  <c r="CC21" i="85"/>
  <c r="CQ17" i="90"/>
  <c r="CQ18" i="90"/>
  <c r="CD71" i="90" s="1"/>
  <c r="CQ19" i="90"/>
  <c r="CQ16" i="90"/>
  <c r="CA40" i="90" s="1"/>
  <c r="CQ16" i="82"/>
  <c r="CA40" i="82" s="1"/>
  <c r="CQ19" i="82"/>
  <c r="CQ18" i="82"/>
  <c r="CD71" i="82" s="1"/>
  <c r="CQ17" i="82"/>
  <c r="CC67" i="82" s="1"/>
  <c r="Q74" i="76"/>
  <c r="AJ75" i="76" s="1"/>
  <c r="R74" i="76"/>
  <c r="CB64" i="85"/>
  <c r="CD44" i="85"/>
  <c r="CD31" i="85" s="1"/>
  <c r="CD30" i="85" s="1"/>
  <c r="CB69" i="97"/>
  <c r="CC64" i="97" s="1"/>
  <c r="CB64" i="99"/>
  <c r="BX30" i="101"/>
  <c r="CB73" i="97"/>
  <c r="CB64" i="95"/>
  <c r="CA42" i="95"/>
  <c r="CB47" i="95" s="1"/>
  <c r="CC21" i="101"/>
  <c r="CB69" i="81"/>
  <c r="CC64" i="81" s="1"/>
  <c r="BX16" i="97"/>
  <c r="CA42" i="81"/>
  <c r="CB47" i="81" s="1"/>
  <c r="CC21" i="95"/>
  <c r="CB69" i="95"/>
  <c r="BX69" i="95" s="1"/>
  <c r="CB64" i="101"/>
  <c r="CC21" i="81"/>
  <c r="CB64" i="81"/>
  <c r="CE16" i="83"/>
  <c r="CC16" i="83" s="1"/>
  <c r="CG16" i="83" s="1"/>
  <c r="O53" i="83"/>
  <c r="O55" i="83" s="1"/>
  <c r="O51" i="83" s="1"/>
  <c r="CS17" i="83"/>
  <c r="DE38" i="83" s="1"/>
  <c r="CA44" i="83" s="1"/>
  <c r="CB44" i="83" s="1"/>
  <c r="CS19" i="83"/>
  <c r="CS18" i="83"/>
  <c r="CS16" i="83"/>
  <c r="DC43" i="83"/>
  <c r="BZ40" i="83"/>
  <c r="CC45" i="83"/>
  <c r="CC43" i="83" s="1"/>
  <c r="CC43" i="25" s="1"/>
  <c r="CD71" i="83"/>
  <c r="CD69" i="83" s="1"/>
  <c r="CD69" i="25" s="1"/>
  <c r="CC69" i="25"/>
  <c r="CS16" i="93"/>
  <c r="CS19" i="93"/>
  <c r="CS18" i="93"/>
  <c r="CS17" i="93"/>
  <c r="DE38" i="93" s="1"/>
  <c r="CA44" i="93" s="1"/>
  <c r="CB44" i="93" s="1"/>
  <c r="CG68" i="83"/>
  <c r="CC67" i="25"/>
  <c r="CA14" i="93"/>
  <c r="CA16" i="93" s="1"/>
  <c r="BZ66" i="83"/>
  <c r="CA14" i="83"/>
  <c r="CA16" i="83" s="1"/>
  <c r="BZ27" i="83"/>
  <c r="BZ29" i="83" s="1"/>
  <c r="BZ19" i="83"/>
  <c r="CB38" i="97"/>
  <c r="CB21" i="79"/>
  <c r="CB47" i="91"/>
  <c r="CB38" i="91"/>
  <c r="BX69" i="103"/>
  <c r="CL28" i="103" s="1"/>
  <c r="CM28" i="103" s="1"/>
  <c r="CC64" i="103"/>
  <c r="CD31" i="103"/>
  <c r="CD30" i="103" s="1"/>
  <c r="CD43" i="103"/>
  <c r="BX69" i="89"/>
  <c r="CL28" i="89" s="1"/>
  <c r="CM28" i="89" s="1"/>
  <c r="CC64" i="89"/>
  <c r="CB34" i="87"/>
  <c r="CB25" i="87"/>
  <c r="CD43" i="89"/>
  <c r="CD31" i="89"/>
  <c r="CD30" i="89" s="1"/>
  <c r="CC38" i="91"/>
  <c r="CC47" i="91"/>
  <c r="BX69" i="101"/>
  <c r="CC64" i="101"/>
  <c r="CA43" i="92"/>
  <c r="CB43" i="92" s="1"/>
  <c r="CC69" i="92"/>
  <c r="CD43" i="101"/>
  <c r="CD31" i="101"/>
  <c r="CD30" i="101" s="1"/>
  <c r="CB34" i="103"/>
  <c r="CB25" i="103"/>
  <c r="CC47" i="92"/>
  <c r="CQ17" i="80"/>
  <c r="CQ16" i="80"/>
  <c r="CA40" i="80" s="1"/>
  <c r="CQ19" i="80"/>
  <c r="CQ18" i="80"/>
  <c r="CD71" i="80" s="1"/>
  <c r="CA40" i="79"/>
  <c r="CA42" i="79" s="1"/>
  <c r="CA29" i="79"/>
  <c r="CL27" i="79"/>
  <c r="CM27" i="79" s="1"/>
  <c r="CB25" i="89"/>
  <c r="CB34" i="89"/>
  <c r="BX17" i="27"/>
  <c r="BX17" i="79"/>
  <c r="CD31" i="99"/>
  <c r="CD30" i="99" s="1"/>
  <c r="CD43" i="99"/>
  <c r="N93" i="76"/>
  <c r="CA45" i="92"/>
  <c r="CA71" i="92"/>
  <c r="BZ42" i="92"/>
  <c r="N69" i="76"/>
  <c r="Q69" i="76"/>
  <c r="CC30" i="21" l="1"/>
  <c r="CC41" i="21"/>
  <c r="M8" i="67" s="1"/>
  <c r="CD43" i="79"/>
  <c r="CC38" i="79" s="1"/>
  <c r="CC64" i="79"/>
  <c r="CC67" i="19"/>
  <c r="CC67" i="32" s="1"/>
  <c r="BZ27" i="93"/>
  <c r="BZ29" i="93" s="1"/>
  <c r="BX29" i="93" s="1"/>
  <c r="BT43" i="79"/>
  <c r="BT69" i="79"/>
  <c r="BZ66" i="93"/>
  <c r="BR68" i="93" s="1"/>
  <c r="O53" i="93"/>
  <c r="O55" i="93" s="1"/>
  <c r="T56" i="93" s="1"/>
  <c r="BZ19" i="93"/>
  <c r="CB19" i="93" s="1"/>
  <c r="DC43" i="93"/>
  <c r="CE16" i="93"/>
  <c r="CC16" i="93" s="1"/>
  <c r="CG16" i="93" s="1"/>
  <c r="CD71" i="93"/>
  <c r="CD69" i="93" s="1"/>
  <c r="CD69" i="19" s="1"/>
  <c r="R90" i="76"/>
  <c r="AK75" i="76"/>
  <c r="AL75" i="76" s="1"/>
  <c r="AL74" i="76"/>
  <c r="CQ20" i="94"/>
  <c r="CQ16" i="94" s="1"/>
  <c r="CA40" i="94" s="1"/>
  <c r="AJ73" i="76"/>
  <c r="AL73" i="76" s="1"/>
  <c r="CC41" i="177"/>
  <c r="M8" i="192" s="1"/>
  <c r="M8" i="73"/>
  <c r="AM67" i="101"/>
  <c r="AM68" i="101" s="1"/>
  <c r="AK68" i="101" s="1"/>
  <c r="AC54" i="101"/>
  <c r="AG55" i="101" s="1"/>
  <c r="BM67" i="101"/>
  <c r="BM68" i="101" s="1"/>
  <c r="BM68" i="25" s="1"/>
  <c r="CB44" i="19"/>
  <c r="CG43" i="93"/>
  <c r="CG43" i="83"/>
  <c r="CB44" i="25"/>
  <c r="D4" i="194"/>
  <c r="BP64" i="185"/>
  <c r="AO47" i="185"/>
  <c r="BP73" i="185"/>
  <c r="AO47" i="184"/>
  <c r="BK42" i="185"/>
  <c r="AP47" i="185"/>
  <c r="CC30" i="177"/>
  <c r="CG68" i="34"/>
  <c r="R56" i="32"/>
  <c r="CC43" i="32"/>
  <c r="AR44" i="92"/>
  <c r="AR43" i="92" s="1"/>
  <c r="AP66" i="92"/>
  <c r="AT68" i="92" s="1"/>
  <c r="BK68" i="92"/>
  <c r="BK42" i="92"/>
  <c r="BR43" i="92"/>
  <c r="AO67" i="92"/>
  <c r="BP47" i="92"/>
  <c r="CB71" i="92"/>
  <c r="BX69" i="92" s="1"/>
  <c r="BO67" i="92"/>
  <c r="BO68" i="92" s="1"/>
  <c r="BP42" i="101"/>
  <c r="P60" i="83"/>
  <c r="AG56" i="89"/>
  <c r="BZ42" i="83"/>
  <c r="BX42" i="83" s="1"/>
  <c r="BR41" i="83"/>
  <c r="BZ68" i="83"/>
  <c r="BZ68" i="25" s="1"/>
  <c r="BR67" i="83"/>
  <c r="Z57" i="83"/>
  <c r="AG55" i="89"/>
  <c r="AO64" i="89"/>
  <c r="AK68" i="89"/>
  <c r="CL28" i="91"/>
  <c r="CM28" i="91" s="1"/>
  <c r="BT43" i="89"/>
  <c r="AT69" i="89"/>
  <c r="AK69" i="89"/>
  <c r="BK42" i="89"/>
  <c r="AT43" i="89"/>
  <c r="AP47" i="89"/>
  <c r="BX69" i="85"/>
  <c r="CL28" i="85" s="1"/>
  <c r="CM28" i="85" s="1"/>
  <c r="BK69" i="91"/>
  <c r="CD31" i="81"/>
  <c r="CD30" i="81" s="1"/>
  <c r="CC25" i="81" s="1"/>
  <c r="AO47" i="89"/>
  <c r="AT42" i="89"/>
  <c r="BK68" i="81"/>
  <c r="BT68" i="79"/>
  <c r="AO67" i="81"/>
  <c r="AO68" i="81" s="1"/>
  <c r="AT69" i="81" s="1"/>
  <c r="BO70" i="81"/>
  <c r="BT68" i="91"/>
  <c r="AT69" i="91"/>
  <c r="AT68" i="91"/>
  <c r="T55" i="87"/>
  <c r="CL28" i="87" s="1"/>
  <c r="CM28" i="87" s="1"/>
  <c r="AG55" i="85"/>
  <c r="X55" i="85"/>
  <c r="AP70" i="87"/>
  <c r="AP69" i="87" s="1"/>
  <c r="AC54" i="87"/>
  <c r="CD31" i="87"/>
  <c r="CD30" i="87" s="1"/>
  <c r="CC25" i="87" s="1"/>
  <c r="AR43" i="87"/>
  <c r="AT43" i="87" s="1"/>
  <c r="AQ70" i="87"/>
  <c r="AQ69" i="87" s="1"/>
  <c r="AR43" i="85"/>
  <c r="AT43" i="85" s="1"/>
  <c r="AQ70" i="85"/>
  <c r="AQ69" i="85" s="1"/>
  <c r="BR43" i="85"/>
  <c r="BP47" i="85" s="1"/>
  <c r="BQ69" i="85"/>
  <c r="BP64" i="85" s="1"/>
  <c r="BR43" i="87"/>
  <c r="BQ69" i="87"/>
  <c r="BT43" i="85"/>
  <c r="AG56" i="85"/>
  <c r="BP47" i="87"/>
  <c r="BT43" i="87"/>
  <c r="BT69" i="85"/>
  <c r="BT69" i="87"/>
  <c r="BR69" i="25"/>
  <c r="AG56" i="87"/>
  <c r="AK69" i="87"/>
  <c r="AO71" i="25"/>
  <c r="BK42" i="87"/>
  <c r="BT42" i="85"/>
  <c r="AP42" i="85"/>
  <c r="AT42" i="85" s="1"/>
  <c r="AN66" i="85"/>
  <c r="AN68" i="85" s="1"/>
  <c r="AP42" i="87"/>
  <c r="AT42" i="87" s="1"/>
  <c r="AN66" i="87"/>
  <c r="AN68" i="87" s="1"/>
  <c r="X55" i="103"/>
  <c r="X56" i="103"/>
  <c r="BK68" i="103"/>
  <c r="BO64" i="103"/>
  <c r="AK68" i="103"/>
  <c r="AT68" i="103"/>
  <c r="AO70" i="103"/>
  <c r="AK69" i="103" s="1"/>
  <c r="BM69" i="103"/>
  <c r="BO69" i="103" s="1"/>
  <c r="AP47" i="103"/>
  <c r="AT43" i="103"/>
  <c r="AO69" i="101"/>
  <c r="AP64" i="101" s="1"/>
  <c r="AR45" i="101"/>
  <c r="AO70" i="101"/>
  <c r="AT69" i="101" s="1"/>
  <c r="BM69" i="101"/>
  <c r="BO69" i="101" s="1"/>
  <c r="X56" i="101"/>
  <c r="X55" i="79"/>
  <c r="X56" i="79"/>
  <c r="AM68" i="79"/>
  <c r="AK68" i="79" s="1"/>
  <c r="AQ42" i="79"/>
  <c r="AP42" i="79" s="1"/>
  <c r="AO69" i="79"/>
  <c r="AP64" i="79" s="1"/>
  <c r="AR45" i="79"/>
  <c r="AR43" i="79" s="1"/>
  <c r="BP47" i="101"/>
  <c r="BR43" i="25"/>
  <c r="X55" i="91"/>
  <c r="T55" i="81"/>
  <c r="AM68" i="91"/>
  <c r="AK68" i="91" s="1"/>
  <c r="AN41" i="91"/>
  <c r="AN42" i="91" s="1"/>
  <c r="AO69" i="91"/>
  <c r="AK69" i="91" s="1"/>
  <c r="AQ45" i="91"/>
  <c r="AQ43" i="91" s="1"/>
  <c r="AP47" i="91" s="1"/>
  <c r="AO69" i="81"/>
  <c r="AK69" i="81" s="1"/>
  <c r="AQ45" i="81"/>
  <c r="AQ43" i="81" s="1"/>
  <c r="AP38" i="81" s="1"/>
  <c r="AC54" i="81"/>
  <c r="AG55" i="81" s="1"/>
  <c r="AM67" i="81"/>
  <c r="X56" i="91"/>
  <c r="AG56" i="91"/>
  <c r="AG56" i="81"/>
  <c r="X56" i="81"/>
  <c r="AO42" i="25"/>
  <c r="BO44" i="81"/>
  <c r="BT43" i="81" s="1"/>
  <c r="AR44" i="81"/>
  <c r="AR43" i="81" s="1"/>
  <c r="BT43" i="91"/>
  <c r="BT42" i="81"/>
  <c r="AT43" i="91"/>
  <c r="BK42" i="91"/>
  <c r="AT42" i="91"/>
  <c r="AT42" i="81"/>
  <c r="AP40" i="25"/>
  <c r="CL28" i="99"/>
  <c r="CM28" i="99" s="1"/>
  <c r="P51" i="99"/>
  <c r="AG56" i="99"/>
  <c r="AO70" i="99"/>
  <c r="AK69" i="99" s="1"/>
  <c r="BM70" i="99"/>
  <c r="BO70" i="99" s="1"/>
  <c r="X56" i="97"/>
  <c r="AC54" i="99"/>
  <c r="X55" i="99" s="1"/>
  <c r="AQ67" i="99"/>
  <c r="BM67" i="99" s="1"/>
  <c r="BM68" i="99" s="1"/>
  <c r="BO64" i="99" s="1"/>
  <c r="AG56" i="95"/>
  <c r="P60" i="93"/>
  <c r="X55" i="97"/>
  <c r="AG55" i="97"/>
  <c r="AK68" i="97"/>
  <c r="AT68" i="97"/>
  <c r="AK69" i="97"/>
  <c r="AT69" i="97"/>
  <c r="AG55" i="95"/>
  <c r="X55" i="95"/>
  <c r="AT68" i="95"/>
  <c r="AK68" i="95"/>
  <c r="AK69" i="95"/>
  <c r="AT69" i="95"/>
  <c r="CD31" i="95"/>
  <c r="CD30" i="95" s="1"/>
  <c r="CC25" i="95" s="1"/>
  <c r="CD43" i="97"/>
  <c r="CC38" i="97" s="1"/>
  <c r="BK69" i="97"/>
  <c r="BT69" i="97"/>
  <c r="CL28" i="95"/>
  <c r="CM28" i="95" s="1"/>
  <c r="BT69" i="95"/>
  <c r="BK69" i="95"/>
  <c r="BO69" i="19"/>
  <c r="BR43" i="95"/>
  <c r="BP47" i="95" s="1"/>
  <c r="BQ70" i="95"/>
  <c r="BQ69" i="95" s="1"/>
  <c r="BT42" i="95"/>
  <c r="BO64" i="95"/>
  <c r="CC25" i="91"/>
  <c r="BZ42" i="93"/>
  <c r="BX42" i="93" s="1"/>
  <c r="BR42" i="93"/>
  <c r="CB25" i="91"/>
  <c r="CB25" i="81"/>
  <c r="CB38" i="103"/>
  <c r="CB38" i="101"/>
  <c r="CC64" i="87"/>
  <c r="CB38" i="87"/>
  <c r="CB38" i="89"/>
  <c r="CB34" i="97"/>
  <c r="CB38" i="99"/>
  <c r="CB47" i="99"/>
  <c r="CB34" i="95"/>
  <c r="CC64" i="99"/>
  <c r="CB38" i="85"/>
  <c r="BX69" i="97"/>
  <c r="CL28" i="97" s="1"/>
  <c r="CM28" i="97" s="1"/>
  <c r="Q90" i="76"/>
  <c r="Q104" i="76"/>
  <c r="BZ41" i="100"/>
  <c r="CA42" i="100"/>
  <c r="CD43" i="85"/>
  <c r="CC38" i="85" s="1"/>
  <c r="CA42" i="98"/>
  <c r="BZ41" i="98"/>
  <c r="CD45" i="100"/>
  <c r="CD43" i="100" s="1"/>
  <c r="CD69" i="100"/>
  <c r="CC64" i="100" s="1"/>
  <c r="CC70" i="100"/>
  <c r="CC70" i="98"/>
  <c r="CD45" i="98"/>
  <c r="CD43" i="98" s="1"/>
  <c r="CD69" i="98"/>
  <c r="CC64" i="98" s="1"/>
  <c r="BZ41" i="88"/>
  <c r="CA42" i="88"/>
  <c r="CD45" i="96"/>
  <c r="CD43" i="96" s="1"/>
  <c r="CD69" i="96"/>
  <c r="CC64" i="96" s="1"/>
  <c r="CC70" i="96"/>
  <c r="CA42" i="96"/>
  <c r="BZ41" i="96"/>
  <c r="CD69" i="88"/>
  <c r="CC64" i="88" s="1"/>
  <c r="CD45" i="88"/>
  <c r="CD43" i="88" s="1"/>
  <c r="CC47" i="88" s="1"/>
  <c r="CC70" i="88"/>
  <c r="BZ41" i="102"/>
  <c r="CA42" i="102"/>
  <c r="BZ41" i="104"/>
  <c r="CA42" i="104"/>
  <c r="CD69" i="102"/>
  <c r="CC64" i="102" s="1"/>
  <c r="CC70" i="102"/>
  <c r="BQ66" i="102" s="1"/>
  <c r="BP66" i="102" s="1"/>
  <c r="CD45" i="102"/>
  <c r="CD43" i="102" s="1"/>
  <c r="CC47" i="102" s="1"/>
  <c r="CD45" i="104"/>
  <c r="CD43" i="104" s="1"/>
  <c r="CD69" i="104"/>
  <c r="CC64" i="104" s="1"/>
  <c r="CC70" i="104"/>
  <c r="CD45" i="90"/>
  <c r="CD43" i="90" s="1"/>
  <c r="CC47" i="90" s="1"/>
  <c r="CD69" i="90"/>
  <c r="CC64" i="90" s="1"/>
  <c r="CC70" i="90"/>
  <c r="BZ41" i="90"/>
  <c r="CA42" i="90"/>
  <c r="CS20" i="27"/>
  <c r="R95" i="76"/>
  <c r="CD45" i="86"/>
  <c r="CD43" i="86" s="1"/>
  <c r="CC47" i="86" s="1"/>
  <c r="CD69" i="86"/>
  <c r="CC64" i="86" s="1"/>
  <c r="CC70" i="86"/>
  <c r="CQ20" i="27"/>
  <c r="Q95" i="76"/>
  <c r="AJ96" i="76" s="1"/>
  <c r="CQ20" i="84"/>
  <c r="BZ41" i="86"/>
  <c r="CA42" i="86"/>
  <c r="BZ41" i="82"/>
  <c r="BQ41" i="82" s="1"/>
  <c r="CA42" i="82"/>
  <c r="CC67" i="27"/>
  <c r="CG68" i="27" s="1"/>
  <c r="CG68" i="82"/>
  <c r="CC70" i="82"/>
  <c r="BQ67" i="82" s="1"/>
  <c r="CD45" i="82"/>
  <c r="CD43" i="82" s="1"/>
  <c r="CC47" i="82" s="1"/>
  <c r="CD69" i="82"/>
  <c r="CC64" i="82" s="1"/>
  <c r="CL28" i="101"/>
  <c r="CM28" i="101" s="1"/>
  <c r="BX69" i="81"/>
  <c r="CB38" i="81"/>
  <c r="CB38" i="95"/>
  <c r="T56" i="83"/>
  <c r="CC64" i="95"/>
  <c r="O55" i="25"/>
  <c r="CC16" i="25"/>
  <c r="CB12" i="83"/>
  <c r="CA16" i="25"/>
  <c r="DE41" i="93"/>
  <c r="DE42" i="93"/>
  <c r="DE39" i="93"/>
  <c r="DE40" i="93"/>
  <c r="CC73" i="83"/>
  <c r="DE25" i="93"/>
  <c r="DE23" i="93"/>
  <c r="DE24" i="93"/>
  <c r="DE26" i="93"/>
  <c r="DE24" i="83"/>
  <c r="DE26" i="83"/>
  <c r="DE23" i="83"/>
  <c r="DE25" i="83"/>
  <c r="CB19" i="83"/>
  <c r="CA27" i="83"/>
  <c r="DE31" i="83"/>
  <c r="CA32" i="83" s="1"/>
  <c r="DE29" i="83"/>
  <c r="CA71" i="83" s="1"/>
  <c r="CB71" i="83" s="1"/>
  <c r="CB71" i="25" s="1"/>
  <c r="DE30" i="83"/>
  <c r="Q55" i="83" s="1"/>
  <c r="P55" i="83" s="1"/>
  <c r="DE28" i="83"/>
  <c r="CA45" i="83" s="1"/>
  <c r="CB45" i="83" s="1"/>
  <c r="CB45" i="25" s="1"/>
  <c r="CA16" i="19"/>
  <c r="CB12" i="93"/>
  <c r="BX29" i="83"/>
  <c r="BZ29" i="25"/>
  <c r="DE36" i="93"/>
  <c r="DE34" i="93"/>
  <c r="DE33" i="93"/>
  <c r="DE35" i="93"/>
  <c r="DE37" i="93"/>
  <c r="CA70" i="93" s="1"/>
  <c r="CB70" i="93" s="1"/>
  <c r="DE39" i="83"/>
  <c r="DE41" i="83"/>
  <c r="DE42" i="83"/>
  <c r="DE40" i="83"/>
  <c r="DE31" i="93"/>
  <c r="CA32" i="93" s="1"/>
  <c r="DE29" i="93"/>
  <c r="CA71" i="93" s="1"/>
  <c r="CB71" i="93" s="1"/>
  <c r="CB71" i="19" s="1"/>
  <c r="DE30" i="93"/>
  <c r="Q55" i="93" s="1"/>
  <c r="P55" i="93" s="1"/>
  <c r="DE28" i="93"/>
  <c r="CA45" i="93" s="1"/>
  <c r="CB45" i="93" s="1"/>
  <c r="CB45" i="19" s="1"/>
  <c r="DE36" i="83"/>
  <c r="DE37" i="83"/>
  <c r="CA70" i="83" s="1"/>
  <c r="CB70" i="83" s="1"/>
  <c r="DE33" i="83"/>
  <c r="DE35" i="83"/>
  <c r="DE34" i="83"/>
  <c r="CC38" i="95"/>
  <c r="CC47" i="95"/>
  <c r="CC25" i="79"/>
  <c r="CC34" i="79"/>
  <c r="CB47" i="79"/>
  <c r="CB38" i="79"/>
  <c r="CC25" i="89"/>
  <c r="CC34" i="89"/>
  <c r="CD45" i="80"/>
  <c r="CD43" i="80" s="1"/>
  <c r="CC70" i="80"/>
  <c r="BQ66" i="80" s="1"/>
  <c r="CD69" i="80"/>
  <c r="CC38" i="89"/>
  <c r="CC47" i="89"/>
  <c r="CC25" i="85"/>
  <c r="CC34" i="85"/>
  <c r="CC38" i="103"/>
  <c r="CC47" i="103"/>
  <c r="CB34" i="79"/>
  <c r="CB25" i="79"/>
  <c r="CC25" i="99"/>
  <c r="CC34" i="99"/>
  <c r="BZ41" i="80"/>
  <c r="BQ41" i="80" s="1"/>
  <c r="BP41" i="80" s="1"/>
  <c r="CA42" i="80"/>
  <c r="CC25" i="101"/>
  <c r="CC34" i="101"/>
  <c r="CC25" i="103"/>
  <c r="CC34" i="103"/>
  <c r="CC38" i="101"/>
  <c r="CC47" i="101"/>
  <c r="CC38" i="81"/>
  <c r="CC47" i="81"/>
  <c r="CC38" i="99"/>
  <c r="CC47" i="99"/>
  <c r="BX42" i="92"/>
  <c r="CB38" i="92"/>
  <c r="CC38" i="92"/>
  <c r="CC25" i="97"/>
  <c r="CC34" i="97"/>
  <c r="CC38" i="87"/>
  <c r="CC47" i="87"/>
  <c r="CA66" i="92"/>
  <c r="CA68" i="92" s="1"/>
  <c r="CB45" i="92"/>
  <c r="CB47" i="92" s="1"/>
  <c r="CC73" i="92"/>
  <c r="BX68" i="92"/>
  <c r="K6" i="65"/>
  <c r="J6" i="65"/>
  <c r="L6" i="65"/>
  <c r="F6" i="65"/>
  <c r="H6" i="65"/>
  <c r="K7" i="65"/>
  <c r="J7" i="65"/>
  <c r="E7" i="65"/>
  <c r="I7" i="65"/>
  <c r="F7" i="65"/>
  <c r="G7" i="65"/>
  <c r="K5" i="65"/>
  <c r="J5" i="65"/>
  <c r="E5" i="65"/>
  <c r="D5" i="65"/>
  <c r="I5" i="65"/>
  <c r="L5" i="65"/>
  <c r="G5" i="65"/>
  <c r="H5" i="65"/>
  <c r="K4" i="65"/>
  <c r="J4" i="65"/>
  <c r="E4" i="65"/>
  <c r="D4" i="65"/>
  <c r="F4" i="65"/>
  <c r="H4" i="65"/>
  <c r="N4" i="65"/>
  <c r="K6" i="66"/>
  <c r="J6" i="66"/>
  <c r="E6" i="66"/>
  <c r="D6" i="66"/>
  <c r="I6" i="66"/>
  <c r="L6" i="66"/>
  <c r="G6" i="66"/>
  <c r="H6" i="66"/>
  <c r="M6" i="66"/>
  <c r="K7" i="66"/>
  <c r="E7" i="66"/>
  <c r="D7" i="66"/>
  <c r="C7" i="66"/>
  <c r="F7" i="66"/>
  <c r="M7" i="66"/>
  <c r="N7" i="66"/>
  <c r="K5" i="66"/>
  <c r="E5" i="66"/>
  <c r="D5" i="66"/>
  <c r="C5" i="66"/>
  <c r="L5" i="66"/>
  <c r="F5" i="66"/>
  <c r="K4" i="66"/>
  <c r="E4" i="66"/>
  <c r="D4" i="66"/>
  <c r="C4" i="66"/>
  <c r="F4" i="66"/>
  <c r="M4" i="66"/>
  <c r="N4" i="66"/>
  <c r="K6" i="64"/>
  <c r="E6" i="64"/>
  <c r="D6" i="64"/>
  <c r="C6" i="64"/>
  <c r="L6" i="64"/>
  <c r="F6" i="64"/>
  <c r="M6" i="64"/>
  <c r="K7" i="64"/>
  <c r="E7" i="64"/>
  <c r="I7" i="64"/>
  <c r="L7" i="64"/>
  <c r="F7" i="64"/>
  <c r="H7" i="64"/>
  <c r="M7" i="64"/>
  <c r="K5" i="64"/>
  <c r="I5" i="64"/>
  <c r="L5" i="64"/>
  <c r="F5" i="64"/>
  <c r="H5" i="64"/>
  <c r="K4" i="64"/>
  <c r="E4" i="64"/>
  <c r="D4" i="64"/>
  <c r="I4" i="64"/>
  <c r="L4" i="64"/>
  <c r="F4" i="64"/>
  <c r="H4" i="64"/>
  <c r="M4" i="64"/>
  <c r="BO71" i="50"/>
  <c r="BO70" i="50"/>
  <c r="CG69" i="50"/>
  <c r="BX69" i="50"/>
  <c r="BR69" i="50"/>
  <c r="BQ69" i="50"/>
  <c r="BP69" i="50"/>
  <c r="BO69" i="50"/>
  <c r="CG68" i="50"/>
  <c r="BX68" i="50"/>
  <c r="BP68" i="50"/>
  <c r="BO68" i="50"/>
  <c r="BN68" i="50"/>
  <c r="BM68" i="50"/>
  <c r="BP67" i="50"/>
  <c r="BP66" i="50"/>
  <c r="AO71" i="50"/>
  <c r="AB58" i="50"/>
  <c r="AO70" i="50"/>
  <c r="AB57" i="50"/>
  <c r="AR69" i="50"/>
  <c r="AQ69" i="50"/>
  <c r="AP69" i="50"/>
  <c r="AO69" i="50"/>
  <c r="AE56" i="50"/>
  <c r="AD56" i="50"/>
  <c r="AC56" i="50"/>
  <c r="AB56" i="50"/>
  <c r="T56" i="50"/>
  <c r="K56" i="50"/>
  <c r="AP68" i="50"/>
  <c r="AO68" i="50"/>
  <c r="AN68" i="50"/>
  <c r="AM68" i="50"/>
  <c r="AC55" i="50"/>
  <c r="AB55" i="50"/>
  <c r="AA55" i="50"/>
  <c r="Z55" i="50"/>
  <c r="T55" i="50"/>
  <c r="K55" i="50"/>
  <c r="AP67" i="50"/>
  <c r="AC54" i="50"/>
  <c r="AP66" i="50"/>
  <c r="AC53" i="50"/>
  <c r="BO45" i="50"/>
  <c r="BO44" i="50"/>
  <c r="CG43" i="50"/>
  <c r="BX43" i="50"/>
  <c r="BR43" i="50"/>
  <c r="BQ43" i="50"/>
  <c r="BP43" i="50"/>
  <c r="BO43" i="50"/>
  <c r="CG42" i="50"/>
  <c r="BX42" i="50"/>
  <c r="BP42" i="50"/>
  <c r="BO42" i="50"/>
  <c r="BN42" i="50"/>
  <c r="BM42" i="50"/>
  <c r="BP41" i="50"/>
  <c r="BP40" i="50"/>
  <c r="AO32" i="50"/>
  <c r="AO31" i="50"/>
  <c r="CG30" i="50"/>
  <c r="BX30" i="50"/>
  <c r="AR30" i="50"/>
  <c r="AQ30" i="50"/>
  <c r="AP30" i="50"/>
  <c r="AO30" i="50"/>
  <c r="CG29" i="50"/>
  <c r="BX29" i="50"/>
  <c r="AP29" i="50"/>
  <c r="AO29" i="50"/>
  <c r="AN29" i="50"/>
  <c r="AM29" i="50"/>
  <c r="AP28" i="50"/>
  <c r="AP27" i="50"/>
  <c r="CN20" i="50"/>
  <c r="BO71" i="49"/>
  <c r="BO70" i="49"/>
  <c r="CG69" i="49"/>
  <c r="BX69" i="49"/>
  <c r="BR69" i="49"/>
  <c r="BQ69" i="49"/>
  <c r="BP69" i="49"/>
  <c r="BO69" i="49"/>
  <c r="CG68" i="49"/>
  <c r="BX68" i="49"/>
  <c r="BP68" i="49"/>
  <c r="BO68" i="49"/>
  <c r="BN68" i="49"/>
  <c r="BM68" i="49"/>
  <c r="BP67" i="49"/>
  <c r="BP66" i="49"/>
  <c r="AO71" i="49"/>
  <c r="AB58" i="49"/>
  <c r="AO70" i="49"/>
  <c r="AB57" i="49"/>
  <c r="AR69" i="49"/>
  <c r="AQ69" i="49"/>
  <c r="AP69" i="49"/>
  <c r="AO69" i="49"/>
  <c r="AE56" i="49"/>
  <c r="AD56" i="49"/>
  <c r="AC56" i="49"/>
  <c r="AB56" i="49"/>
  <c r="T56" i="49"/>
  <c r="K56" i="49"/>
  <c r="AP68" i="49"/>
  <c r="AO68" i="49"/>
  <c r="AN68" i="49"/>
  <c r="AM68" i="49"/>
  <c r="AC55" i="49"/>
  <c r="AB55" i="49"/>
  <c r="AA55" i="49"/>
  <c r="Z55" i="49"/>
  <c r="T55" i="49"/>
  <c r="K55" i="49"/>
  <c r="AP67" i="49"/>
  <c r="AC54" i="49"/>
  <c r="AP66" i="49"/>
  <c r="AC53" i="49"/>
  <c r="BO45" i="49"/>
  <c r="BO44" i="49"/>
  <c r="CG43" i="49"/>
  <c r="BX43" i="49"/>
  <c r="BR43" i="49"/>
  <c r="BQ43" i="49"/>
  <c r="BP43" i="49"/>
  <c r="BO43" i="49"/>
  <c r="CG42" i="49"/>
  <c r="BX42" i="49"/>
  <c r="BP42" i="49"/>
  <c r="BO42" i="49"/>
  <c r="BN42" i="49"/>
  <c r="BM42" i="49"/>
  <c r="BP41" i="49"/>
  <c r="BP40" i="49"/>
  <c r="AO32" i="49"/>
  <c r="AO31" i="49"/>
  <c r="CG30" i="49"/>
  <c r="BX30" i="49"/>
  <c r="AR30" i="49"/>
  <c r="AQ30" i="49"/>
  <c r="AP30" i="49"/>
  <c r="AO30" i="49"/>
  <c r="CG29" i="49"/>
  <c r="BX29" i="49"/>
  <c r="AP29" i="49"/>
  <c r="AO29" i="49"/>
  <c r="AN29" i="49"/>
  <c r="AM29" i="49"/>
  <c r="AP28" i="49"/>
  <c r="AP27" i="49"/>
  <c r="CN20" i="49"/>
  <c r="BO71" i="48"/>
  <c r="BO70" i="48"/>
  <c r="CG69" i="48"/>
  <c r="BX69" i="48"/>
  <c r="BR69" i="48"/>
  <c r="BQ69" i="48"/>
  <c r="BP69" i="48"/>
  <c r="BO69" i="48"/>
  <c r="CG68" i="48"/>
  <c r="BX68" i="48"/>
  <c r="BP68" i="48"/>
  <c r="BO68" i="48"/>
  <c r="BN68" i="48"/>
  <c r="BM68" i="48"/>
  <c r="BP67" i="48"/>
  <c r="BP66" i="48"/>
  <c r="AO71" i="48"/>
  <c r="AB58" i="48"/>
  <c r="AO70" i="48"/>
  <c r="AB57" i="48"/>
  <c r="AR69" i="48"/>
  <c r="AQ69" i="48"/>
  <c r="AP69" i="48"/>
  <c r="AO69" i="48"/>
  <c r="AE56" i="48"/>
  <c r="AD56" i="48"/>
  <c r="AC56" i="48"/>
  <c r="AB56" i="48"/>
  <c r="T56" i="48"/>
  <c r="K56" i="48"/>
  <c r="AP68" i="48"/>
  <c r="AO68" i="48"/>
  <c r="AN68" i="48"/>
  <c r="AM68" i="48"/>
  <c r="AC55" i="48"/>
  <c r="AB55" i="48"/>
  <c r="AA55" i="48"/>
  <c r="Z55" i="48"/>
  <c r="T55" i="48"/>
  <c r="K55" i="48"/>
  <c r="AP67" i="48"/>
  <c r="AC54" i="48"/>
  <c r="AP66" i="48"/>
  <c r="AC53" i="48"/>
  <c r="BO45" i="48"/>
  <c r="BO44" i="48"/>
  <c r="CG43" i="48"/>
  <c r="BX43" i="48"/>
  <c r="BR43" i="48"/>
  <c r="BQ43" i="48"/>
  <c r="BP43" i="48"/>
  <c r="BO43" i="48"/>
  <c r="CG42" i="48"/>
  <c r="BX42" i="48"/>
  <c r="BP42" i="48"/>
  <c r="BO42" i="48"/>
  <c r="BN42" i="48"/>
  <c r="BM42" i="48"/>
  <c r="BP41" i="48"/>
  <c r="BP40" i="48"/>
  <c r="AO32" i="48"/>
  <c r="AO31" i="48"/>
  <c r="CG30" i="48"/>
  <c r="BX30" i="48"/>
  <c r="AR30" i="48"/>
  <c r="AQ30" i="48"/>
  <c r="AP30" i="48"/>
  <c r="AO30" i="48"/>
  <c r="CG29" i="48"/>
  <c r="BX29" i="48"/>
  <c r="AP29" i="48"/>
  <c r="AO29" i="48"/>
  <c r="AN29" i="48"/>
  <c r="AM29" i="48"/>
  <c r="AP28" i="48"/>
  <c r="AP27" i="48"/>
  <c r="CN20" i="48"/>
  <c r="BO71" i="38"/>
  <c r="BO70" i="38"/>
  <c r="CG69" i="38"/>
  <c r="BX69" i="38"/>
  <c r="BR69" i="38"/>
  <c r="BQ69" i="38"/>
  <c r="BP69" i="38"/>
  <c r="BO69" i="38"/>
  <c r="CG68" i="38"/>
  <c r="BX68" i="38"/>
  <c r="BP68" i="38"/>
  <c r="BO68" i="38"/>
  <c r="BN68" i="38"/>
  <c r="BM68" i="38"/>
  <c r="BP67" i="38"/>
  <c r="BP66" i="38"/>
  <c r="AO71" i="38"/>
  <c r="AB58" i="38"/>
  <c r="AO70" i="38"/>
  <c r="AB57" i="38"/>
  <c r="AR69" i="38"/>
  <c r="AQ69" i="38"/>
  <c r="AP69" i="38"/>
  <c r="AO69" i="38"/>
  <c r="AE56" i="38"/>
  <c r="AD56" i="38"/>
  <c r="AC56" i="38"/>
  <c r="AB56" i="38"/>
  <c r="T56" i="38"/>
  <c r="K56" i="38"/>
  <c r="AP68" i="38"/>
  <c r="AO68" i="38"/>
  <c r="AN68" i="38"/>
  <c r="AM68" i="38"/>
  <c r="AC55" i="38"/>
  <c r="AB55" i="38"/>
  <c r="AA55" i="38"/>
  <c r="Z55" i="38"/>
  <c r="T55" i="38"/>
  <c r="K55" i="38"/>
  <c r="AP67" i="38"/>
  <c r="AC54" i="38"/>
  <c r="AP66" i="38"/>
  <c r="AC53" i="38"/>
  <c r="BO45" i="38"/>
  <c r="BO44" i="38"/>
  <c r="CG43" i="38"/>
  <c r="BX43" i="38"/>
  <c r="BR43" i="38"/>
  <c r="BQ43" i="38"/>
  <c r="BP43" i="38"/>
  <c r="BO43" i="38"/>
  <c r="CG42" i="38"/>
  <c r="BX42" i="38"/>
  <c r="BP42" i="38"/>
  <c r="BO42" i="38"/>
  <c r="BN42" i="38"/>
  <c r="BM42" i="38"/>
  <c r="BP41" i="38"/>
  <c r="BP40" i="38"/>
  <c r="AO32" i="38"/>
  <c r="AO31" i="38"/>
  <c r="CG30" i="38"/>
  <c r="BX30" i="38"/>
  <c r="AR30" i="38"/>
  <c r="AQ30" i="38"/>
  <c r="AP30" i="38"/>
  <c r="AO30" i="38"/>
  <c r="CG29" i="38"/>
  <c r="BX29" i="38"/>
  <c r="AP29" i="38"/>
  <c r="AO29" i="38"/>
  <c r="AN29" i="38"/>
  <c r="AM29" i="38"/>
  <c r="AP28" i="38"/>
  <c r="AP27" i="38"/>
  <c r="CN20" i="38"/>
  <c r="BO71" i="36"/>
  <c r="BO70" i="36"/>
  <c r="CG69" i="36"/>
  <c r="BX69" i="36"/>
  <c r="BR69" i="36"/>
  <c r="BQ69" i="36"/>
  <c r="BP69" i="36"/>
  <c r="BO69" i="36"/>
  <c r="CG68" i="36"/>
  <c r="BX68" i="36"/>
  <c r="BP68" i="36"/>
  <c r="BO68" i="36"/>
  <c r="BN68" i="36"/>
  <c r="BM68" i="36"/>
  <c r="BP67" i="36"/>
  <c r="BP66" i="36"/>
  <c r="AO71" i="36"/>
  <c r="AB58" i="36"/>
  <c r="AO70" i="36"/>
  <c r="AB57" i="36"/>
  <c r="AR69" i="36"/>
  <c r="AQ69" i="36"/>
  <c r="AP69" i="36"/>
  <c r="AO69" i="36"/>
  <c r="AE56" i="36"/>
  <c r="AD56" i="36"/>
  <c r="AC56" i="36"/>
  <c r="AB56" i="36"/>
  <c r="T56" i="36"/>
  <c r="K56" i="36"/>
  <c r="AP68" i="36"/>
  <c r="AO68" i="36"/>
  <c r="AN68" i="36"/>
  <c r="AM68" i="36"/>
  <c r="AC55" i="36"/>
  <c r="AB55" i="36"/>
  <c r="AA55" i="36"/>
  <c r="Z55" i="36"/>
  <c r="T55" i="36"/>
  <c r="K55" i="36"/>
  <c r="AP67" i="36"/>
  <c r="AC54" i="36"/>
  <c r="AP66" i="36"/>
  <c r="AC53" i="36"/>
  <c r="BO45" i="36"/>
  <c r="BO44" i="36"/>
  <c r="CG43" i="36"/>
  <c r="BX43" i="36"/>
  <c r="BR43" i="36"/>
  <c r="BQ43" i="36"/>
  <c r="BP43" i="36"/>
  <c r="BO43" i="36"/>
  <c r="CG42" i="36"/>
  <c r="BX42" i="36"/>
  <c r="BP42" i="36"/>
  <c r="BO42" i="36"/>
  <c r="BN42" i="36"/>
  <c r="BM42" i="36"/>
  <c r="BP41" i="36"/>
  <c r="BP40" i="36"/>
  <c r="AO32" i="36"/>
  <c r="AO31" i="36"/>
  <c r="CG30" i="36"/>
  <c r="BX30" i="36"/>
  <c r="AR30" i="36"/>
  <c r="AQ30" i="36"/>
  <c r="AP30" i="36"/>
  <c r="AO30" i="36"/>
  <c r="CG29" i="36"/>
  <c r="BX29" i="36"/>
  <c r="AP29" i="36"/>
  <c r="AO29" i="36"/>
  <c r="AN29" i="36"/>
  <c r="AM29" i="36"/>
  <c r="AP28" i="36"/>
  <c r="AP27" i="36"/>
  <c r="CN20" i="36"/>
  <c r="BO71" i="35"/>
  <c r="BO70" i="35"/>
  <c r="CG69" i="35"/>
  <c r="BX69" i="35"/>
  <c r="BR69" i="35"/>
  <c r="BQ69" i="35"/>
  <c r="BP69" i="35"/>
  <c r="BO69" i="35"/>
  <c r="CG68" i="35"/>
  <c r="BX68" i="35"/>
  <c r="BP68" i="35"/>
  <c r="BO68" i="35"/>
  <c r="BN68" i="35"/>
  <c r="BM68" i="35"/>
  <c r="BP67" i="35"/>
  <c r="BP66" i="35"/>
  <c r="AO71" i="35"/>
  <c r="AB58" i="35"/>
  <c r="AO70" i="35"/>
  <c r="AB57" i="35"/>
  <c r="AR69" i="35"/>
  <c r="AQ69" i="35"/>
  <c r="AP69" i="35"/>
  <c r="AO69" i="35"/>
  <c r="AE56" i="35"/>
  <c r="AD56" i="35"/>
  <c r="AC56" i="35"/>
  <c r="AB56" i="35"/>
  <c r="T56" i="35"/>
  <c r="K56" i="35"/>
  <c r="AP68" i="35"/>
  <c r="AO68" i="35"/>
  <c r="AN68" i="35"/>
  <c r="AM68" i="35"/>
  <c r="AC55" i="35"/>
  <c r="AB55" i="35"/>
  <c r="AA55" i="35"/>
  <c r="Z55" i="35"/>
  <c r="T55" i="35"/>
  <c r="K55" i="35"/>
  <c r="AP67" i="35"/>
  <c r="AC54" i="35"/>
  <c r="AP66" i="35"/>
  <c r="AC53" i="35"/>
  <c r="BO45" i="35"/>
  <c r="BO44" i="35"/>
  <c r="CG43" i="35"/>
  <c r="BX43" i="35"/>
  <c r="BR43" i="35"/>
  <c r="BQ43" i="35"/>
  <c r="BP43" i="35"/>
  <c r="BO43" i="35"/>
  <c r="CG42" i="35"/>
  <c r="BX42" i="35"/>
  <c r="BP42" i="35"/>
  <c r="BO42" i="35"/>
  <c r="BN42" i="35"/>
  <c r="BM42" i="35"/>
  <c r="BP41" i="35"/>
  <c r="BP40" i="35"/>
  <c r="AO32" i="35"/>
  <c r="AO31" i="35"/>
  <c r="CG30" i="35"/>
  <c r="BX30" i="35"/>
  <c r="AR30" i="35"/>
  <c r="AQ30" i="35"/>
  <c r="AP30" i="35"/>
  <c r="AO30" i="35"/>
  <c r="CG29" i="35"/>
  <c r="BX29" i="35"/>
  <c r="AP29" i="35"/>
  <c r="AO29" i="35"/>
  <c r="AN29" i="35"/>
  <c r="AM29" i="35"/>
  <c r="AP28" i="35"/>
  <c r="AP27" i="35"/>
  <c r="CN20" i="35"/>
  <c r="BO71" i="41"/>
  <c r="BO70" i="41"/>
  <c r="CG69" i="41"/>
  <c r="BX69" i="41"/>
  <c r="BR69" i="41"/>
  <c r="BQ69" i="41"/>
  <c r="BP69" i="41"/>
  <c r="BO69" i="41"/>
  <c r="CG68" i="41"/>
  <c r="BX68" i="41"/>
  <c r="BP68" i="41"/>
  <c r="BO68" i="41"/>
  <c r="BN68" i="41"/>
  <c r="BM68" i="41"/>
  <c r="BP67" i="41"/>
  <c r="BP66" i="41"/>
  <c r="AO71" i="41"/>
  <c r="AB58" i="41"/>
  <c r="AO70" i="41"/>
  <c r="AB57" i="41"/>
  <c r="AR69" i="41"/>
  <c r="AQ69" i="41"/>
  <c r="AP69" i="41"/>
  <c r="AO69" i="41"/>
  <c r="AE56" i="41"/>
  <c r="AD56" i="41"/>
  <c r="AC56" i="41"/>
  <c r="AB56" i="41"/>
  <c r="T56" i="41"/>
  <c r="K56" i="41"/>
  <c r="AP68" i="41"/>
  <c r="AO68" i="41"/>
  <c r="AN68" i="41"/>
  <c r="AM68" i="41"/>
  <c r="AC55" i="41"/>
  <c r="AB55" i="41"/>
  <c r="AA55" i="41"/>
  <c r="Z55" i="41"/>
  <c r="T55" i="41"/>
  <c r="K55" i="41"/>
  <c r="AP67" i="41"/>
  <c r="AC54" i="41"/>
  <c r="AP66" i="41"/>
  <c r="AC53" i="41"/>
  <c r="BO45" i="41"/>
  <c r="BO44" i="41"/>
  <c r="CG43" i="41"/>
  <c r="BX43" i="41"/>
  <c r="BR43" i="41"/>
  <c r="BQ43" i="41"/>
  <c r="BP43" i="41"/>
  <c r="BO43" i="41"/>
  <c r="CG42" i="41"/>
  <c r="BX42" i="41"/>
  <c r="BP42" i="41"/>
  <c r="BO42" i="41"/>
  <c r="BN42" i="41"/>
  <c r="BM42" i="41"/>
  <c r="BP41" i="41"/>
  <c r="BP40" i="41"/>
  <c r="AO32" i="41"/>
  <c r="AO31" i="41"/>
  <c r="CG30" i="41"/>
  <c r="BX30" i="41"/>
  <c r="AR30" i="41"/>
  <c r="AQ30" i="41"/>
  <c r="AP30" i="41"/>
  <c r="AO30" i="41"/>
  <c r="CG29" i="41"/>
  <c r="BX29" i="41"/>
  <c r="AP29" i="41"/>
  <c r="AO29" i="41"/>
  <c r="AN29" i="41"/>
  <c r="AM29" i="41"/>
  <c r="AP28" i="41"/>
  <c r="AP27" i="41"/>
  <c r="CN20" i="41"/>
  <c r="BO71" i="40"/>
  <c r="BO70" i="40"/>
  <c r="CG69" i="40"/>
  <c r="BX69" i="40"/>
  <c r="BR69" i="40"/>
  <c r="BQ69" i="40"/>
  <c r="BP69" i="40"/>
  <c r="BO69" i="40"/>
  <c r="CG68" i="40"/>
  <c r="BX68" i="40"/>
  <c r="BP68" i="40"/>
  <c r="BO68" i="40"/>
  <c r="BN68" i="40"/>
  <c r="BM68" i="40"/>
  <c r="BP67" i="40"/>
  <c r="BP66" i="40"/>
  <c r="AO71" i="40"/>
  <c r="AB58" i="40"/>
  <c r="AO70" i="40"/>
  <c r="AB57" i="40"/>
  <c r="AR69" i="40"/>
  <c r="AQ69" i="40"/>
  <c r="AP69" i="40"/>
  <c r="AO69" i="40"/>
  <c r="AE56" i="40"/>
  <c r="AD56" i="40"/>
  <c r="AC56" i="40"/>
  <c r="AB56" i="40"/>
  <c r="T56" i="40"/>
  <c r="K56" i="40"/>
  <c r="AP68" i="40"/>
  <c r="AO68" i="40"/>
  <c r="AN68" i="40"/>
  <c r="AM68" i="40"/>
  <c r="AC55" i="40"/>
  <c r="AB55" i="40"/>
  <c r="AA55" i="40"/>
  <c r="Z55" i="40"/>
  <c r="T55" i="40"/>
  <c r="K55" i="40"/>
  <c r="AP67" i="40"/>
  <c r="AC54" i="40"/>
  <c r="AP66" i="40"/>
  <c r="AC53" i="40"/>
  <c r="BO45" i="40"/>
  <c r="BO44" i="40"/>
  <c r="CG43" i="40"/>
  <c r="BX43" i="40"/>
  <c r="BR43" i="40"/>
  <c r="BQ43" i="40"/>
  <c r="BP43" i="40"/>
  <c r="BO43" i="40"/>
  <c r="CG42" i="40"/>
  <c r="BX42" i="40"/>
  <c r="BP42" i="40"/>
  <c r="BO42" i="40"/>
  <c r="BN42" i="40"/>
  <c r="BM42" i="40"/>
  <c r="BP41" i="40"/>
  <c r="BP40" i="40"/>
  <c r="AO32" i="40"/>
  <c r="AO31" i="40"/>
  <c r="CG30" i="40"/>
  <c r="BX30" i="40"/>
  <c r="AR30" i="40"/>
  <c r="AQ30" i="40"/>
  <c r="AP30" i="40"/>
  <c r="AO30" i="40"/>
  <c r="CG29" i="40"/>
  <c r="BX29" i="40"/>
  <c r="AP29" i="40"/>
  <c r="AO29" i="40"/>
  <c r="AN29" i="40"/>
  <c r="AM29" i="40"/>
  <c r="AP28" i="40"/>
  <c r="AP27" i="40"/>
  <c r="CN20" i="40"/>
  <c r="T56" i="39"/>
  <c r="K56" i="39"/>
  <c r="K55" i="39"/>
  <c r="CN20" i="39"/>
  <c r="BO71" i="39"/>
  <c r="BO70" i="39"/>
  <c r="BX69" i="39"/>
  <c r="BR69" i="39"/>
  <c r="BQ69" i="39"/>
  <c r="BP69" i="39"/>
  <c r="BO69" i="39"/>
  <c r="BP68" i="39"/>
  <c r="BO68" i="39"/>
  <c r="BN68" i="39"/>
  <c r="BM68" i="39"/>
  <c r="BP67" i="39"/>
  <c r="BP66" i="39"/>
  <c r="AO71" i="39"/>
  <c r="AB58" i="39"/>
  <c r="AO70" i="39"/>
  <c r="AB57" i="39"/>
  <c r="AR69" i="39"/>
  <c r="AQ69" i="39"/>
  <c r="AP69" i="39"/>
  <c r="AO69" i="39"/>
  <c r="AE56" i="39"/>
  <c r="AD56" i="39"/>
  <c r="AC56" i="39"/>
  <c r="AB56" i="39"/>
  <c r="AP68" i="39"/>
  <c r="AO68" i="39"/>
  <c r="AN68" i="39"/>
  <c r="AM68" i="39"/>
  <c r="AC55" i="39"/>
  <c r="AB55" i="39"/>
  <c r="AA55" i="39"/>
  <c r="Z55" i="39"/>
  <c r="AP67" i="39"/>
  <c r="AC54" i="39"/>
  <c r="AP66" i="39"/>
  <c r="AC53" i="39"/>
  <c r="BX43" i="39"/>
  <c r="BO45" i="39"/>
  <c r="BO44" i="39"/>
  <c r="CG43" i="39"/>
  <c r="BR43" i="39"/>
  <c r="BQ43" i="39"/>
  <c r="BP43" i="39"/>
  <c r="BO43" i="39"/>
  <c r="CG42" i="39"/>
  <c r="BP42" i="39"/>
  <c r="BO42" i="39"/>
  <c r="BN42" i="39"/>
  <c r="BM42" i="39"/>
  <c r="BX42" i="39"/>
  <c r="BP41" i="39"/>
  <c r="BP40" i="39"/>
  <c r="AO32" i="39"/>
  <c r="AO31" i="39"/>
  <c r="AR30" i="39"/>
  <c r="AQ30" i="39"/>
  <c r="AP30" i="39"/>
  <c r="AO30" i="39"/>
  <c r="AP29" i="39"/>
  <c r="AO29" i="39"/>
  <c r="AN29" i="39"/>
  <c r="AM29" i="39"/>
  <c r="AP28" i="39"/>
  <c r="AP27" i="39"/>
  <c r="CC47" i="79" l="1"/>
  <c r="CC43" i="21"/>
  <c r="C8" i="67" s="1"/>
  <c r="R56" i="21"/>
  <c r="CC67" i="21"/>
  <c r="CG42" i="22"/>
  <c r="M8" i="68"/>
  <c r="CG42" i="47"/>
  <c r="M8" i="69"/>
  <c r="C8" i="73"/>
  <c r="BZ29" i="19"/>
  <c r="BZ29" i="32" s="1"/>
  <c r="BZ68" i="93"/>
  <c r="BZ68" i="19" s="1"/>
  <c r="BZ68" i="32" s="1"/>
  <c r="CC16" i="19"/>
  <c r="CC16" i="32" s="1"/>
  <c r="CA27" i="93"/>
  <c r="CA40" i="93" s="1"/>
  <c r="CQ19" i="94"/>
  <c r="CC73" i="93"/>
  <c r="O55" i="19"/>
  <c r="O55" i="32" s="1"/>
  <c r="Z57" i="93"/>
  <c r="AB57" i="93" s="1"/>
  <c r="X56" i="93" s="1"/>
  <c r="O51" i="93"/>
  <c r="CQ18" i="94"/>
  <c r="CD71" i="94" s="1"/>
  <c r="CD45" i="94" s="1"/>
  <c r="CD43" i="94" s="1"/>
  <c r="CC47" i="94" s="1"/>
  <c r="CQ17" i="94"/>
  <c r="CC67" i="94" s="1"/>
  <c r="R111" i="76"/>
  <c r="CS20" i="32" s="1"/>
  <c r="AK96" i="76"/>
  <c r="AK97" i="76" s="1"/>
  <c r="AL96" i="76"/>
  <c r="N104" i="76"/>
  <c r="AJ94" i="76"/>
  <c r="CG42" i="177"/>
  <c r="CC41" i="183"/>
  <c r="CG42" i="183" s="1"/>
  <c r="AQ42" i="101"/>
  <c r="AP42" i="101" s="1"/>
  <c r="AO47" i="101" s="1"/>
  <c r="X55" i="101"/>
  <c r="CB44" i="32"/>
  <c r="C5" i="192"/>
  <c r="CC43" i="177"/>
  <c r="CC67" i="177"/>
  <c r="R56" i="177"/>
  <c r="CG16" i="34"/>
  <c r="O51" i="33"/>
  <c r="O51" i="34"/>
  <c r="T56" i="34"/>
  <c r="P60" i="34"/>
  <c r="CG16" i="33"/>
  <c r="CB12" i="33"/>
  <c r="CG68" i="33"/>
  <c r="T56" i="33"/>
  <c r="P60" i="33"/>
  <c r="CA16" i="32"/>
  <c r="AP64" i="92"/>
  <c r="BQ41" i="104"/>
  <c r="BP41" i="104" s="1"/>
  <c r="BK42" i="104" s="1"/>
  <c r="BN44" i="104"/>
  <c r="BQ66" i="104"/>
  <c r="BP66" i="104" s="1"/>
  <c r="BP64" i="104" s="1"/>
  <c r="BT68" i="102"/>
  <c r="BP64" i="102"/>
  <c r="AO68" i="92"/>
  <c r="AT69" i="92" s="1"/>
  <c r="BN70" i="92"/>
  <c r="BO70" i="92" s="1"/>
  <c r="BK69" i="92" s="1"/>
  <c r="AT43" i="92"/>
  <c r="AP47" i="92"/>
  <c r="AR43" i="27"/>
  <c r="BN44" i="92"/>
  <c r="BO44" i="92" s="1"/>
  <c r="BT43" i="92" s="1"/>
  <c r="BO64" i="92"/>
  <c r="BP67" i="82"/>
  <c r="BP67" i="27" s="1"/>
  <c r="AQ66" i="82"/>
  <c r="BK68" i="101"/>
  <c r="BP41" i="82"/>
  <c r="BK42" i="82" s="1"/>
  <c r="AQ40" i="82"/>
  <c r="BT42" i="80"/>
  <c r="BP66" i="80"/>
  <c r="BT68" i="80" s="1"/>
  <c r="BP44" i="80"/>
  <c r="BP43" i="80" s="1"/>
  <c r="AR43" i="101"/>
  <c r="AP47" i="101" s="1"/>
  <c r="BM44" i="101"/>
  <c r="BO44" i="101" s="1"/>
  <c r="BO64" i="101"/>
  <c r="BO47" i="101"/>
  <c r="BP42" i="25"/>
  <c r="BX68" i="83"/>
  <c r="CL27" i="83" s="1"/>
  <c r="CM27" i="83" s="1"/>
  <c r="BZ42" i="25"/>
  <c r="BP41" i="83"/>
  <c r="AR42" i="83"/>
  <c r="AP42" i="83" s="1"/>
  <c r="AR66" i="83"/>
  <c r="AP66" i="83" s="1"/>
  <c r="AR67" i="83"/>
  <c r="AP67" i="83" s="1"/>
  <c r="AP67" i="25" s="1"/>
  <c r="BP67" i="83"/>
  <c r="AB57" i="83"/>
  <c r="AB57" i="25" s="1"/>
  <c r="AM69" i="83"/>
  <c r="AO69" i="83" s="1"/>
  <c r="AO69" i="25" s="1"/>
  <c r="CC34" i="81"/>
  <c r="BK69" i="81"/>
  <c r="BT69" i="81"/>
  <c r="CC34" i="87"/>
  <c r="AP47" i="87"/>
  <c r="X55" i="87"/>
  <c r="AG55" i="87"/>
  <c r="AK68" i="87"/>
  <c r="AP69" i="25"/>
  <c r="AP47" i="85"/>
  <c r="AP64" i="85"/>
  <c r="AP73" i="85"/>
  <c r="AP73" i="87"/>
  <c r="AP64" i="87"/>
  <c r="AQ69" i="25"/>
  <c r="BP73" i="85"/>
  <c r="BP64" i="87"/>
  <c r="BQ69" i="25"/>
  <c r="BP73" i="87"/>
  <c r="AO47" i="87"/>
  <c r="AO47" i="85"/>
  <c r="AO73" i="87"/>
  <c r="AO64" i="87"/>
  <c r="AN68" i="25"/>
  <c r="AO73" i="85"/>
  <c r="AO64" i="85"/>
  <c r="AT69" i="103"/>
  <c r="BK69" i="103"/>
  <c r="BP64" i="103"/>
  <c r="AO64" i="101"/>
  <c r="AK69" i="101"/>
  <c r="BK69" i="101"/>
  <c r="BP64" i="101"/>
  <c r="BO69" i="25"/>
  <c r="AK69" i="79"/>
  <c r="AO64" i="79"/>
  <c r="AT42" i="79"/>
  <c r="AO47" i="79"/>
  <c r="AP47" i="79"/>
  <c r="AT43" i="79"/>
  <c r="AP64" i="91"/>
  <c r="AO64" i="91"/>
  <c r="CL28" i="81"/>
  <c r="CM28" i="81" s="1"/>
  <c r="AP38" i="91"/>
  <c r="AQ43" i="25"/>
  <c r="AP64" i="81"/>
  <c r="AM68" i="81"/>
  <c r="AK68" i="81" s="1"/>
  <c r="AN41" i="81"/>
  <c r="AN42" i="81" s="1"/>
  <c r="AO38" i="91"/>
  <c r="AO47" i="91"/>
  <c r="X55" i="81"/>
  <c r="BK43" i="81"/>
  <c r="AP47" i="81"/>
  <c r="AT43" i="81"/>
  <c r="AT69" i="99"/>
  <c r="AG55" i="99"/>
  <c r="BM68" i="19"/>
  <c r="BM68" i="32" s="1"/>
  <c r="AP67" i="99"/>
  <c r="AT68" i="99" s="1"/>
  <c r="BQ67" i="99"/>
  <c r="BP67" i="99" s="1"/>
  <c r="BK69" i="99"/>
  <c r="BT69" i="99"/>
  <c r="CC34" i="95"/>
  <c r="CC47" i="97"/>
  <c r="BZ42" i="19"/>
  <c r="BT43" i="95"/>
  <c r="BP73" i="95"/>
  <c r="BP64" i="95"/>
  <c r="BO66" i="93"/>
  <c r="BN66" i="93"/>
  <c r="BP42" i="93"/>
  <c r="BO47" i="93" s="1"/>
  <c r="N95" i="76"/>
  <c r="N111" i="76" s="1"/>
  <c r="CC47" i="85"/>
  <c r="CA45" i="104"/>
  <c r="CA71" i="104"/>
  <c r="CB71" i="104" s="1"/>
  <c r="BX69" i="104" s="1"/>
  <c r="BZ42" i="104"/>
  <c r="CA45" i="88"/>
  <c r="CA71" i="88"/>
  <c r="CB71" i="88" s="1"/>
  <c r="BX69" i="88" s="1"/>
  <c r="BZ42" i="88"/>
  <c r="CC47" i="98"/>
  <c r="CA43" i="88"/>
  <c r="CB43" i="88" s="1"/>
  <c r="CC38" i="88" s="1"/>
  <c r="CC69" i="88"/>
  <c r="CA43" i="98"/>
  <c r="CB43" i="98" s="1"/>
  <c r="CC69" i="98"/>
  <c r="CA45" i="102"/>
  <c r="CA71" i="102"/>
  <c r="BZ42" i="102"/>
  <c r="CA43" i="100"/>
  <c r="CB43" i="100" s="1"/>
  <c r="CC69" i="100"/>
  <c r="CA43" i="104"/>
  <c r="CC69" i="104"/>
  <c r="CA45" i="96"/>
  <c r="CA71" i="96"/>
  <c r="CB71" i="96" s="1"/>
  <c r="BX69" i="96" s="1"/>
  <c r="BZ42" i="96"/>
  <c r="CC47" i="100"/>
  <c r="CC47" i="104"/>
  <c r="CA45" i="98"/>
  <c r="BZ42" i="98"/>
  <c r="CA71" i="98"/>
  <c r="CB71" i="98" s="1"/>
  <c r="BX69" i="98" s="1"/>
  <c r="CC69" i="96"/>
  <c r="CA43" i="96"/>
  <c r="CB43" i="96" s="1"/>
  <c r="CA43" i="102"/>
  <c r="CB43" i="102" s="1"/>
  <c r="CC69" i="102"/>
  <c r="CC47" i="96"/>
  <c r="CA45" i="100"/>
  <c r="BZ42" i="100"/>
  <c r="CA71" i="100"/>
  <c r="CB71" i="100" s="1"/>
  <c r="BX69" i="100" s="1"/>
  <c r="CQ17" i="27"/>
  <c r="CQ19" i="27"/>
  <c r="CQ18" i="27"/>
  <c r="CQ16" i="27"/>
  <c r="CC69" i="86"/>
  <c r="CA43" i="86"/>
  <c r="CB43" i="86" s="1"/>
  <c r="CA43" i="82"/>
  <c r="CC69" i="82"/>
  <c r="CS16" i="27"/>
  <c r="CS18" i="27"/>
  <c r="CS17" i="27"/>
  <c r="CS19" i="27"/>
  <c r="Q111" i="76"/>
  <c r="CA71" i="82"/>
  <c r="CA45" i="82"/>
  <c r="BZ42" i="82"/>
  <c r="CA45" i="90"/>
  <c r="CA71" i="90"/>
  <c r="CB71" i="90" s="1"/>
  <c r="BX69" i="90" s="1"/>
  <c r="BZ42" i="90"/>
  <c r="CA43" i="90"/>
  <c r="CB43" i="90" s="1"/>
  <c r="CC38" i="90" s="1"/>
  <c r="CC69" i="90"/>
  <c r="BZ42" i="86"/>
  <c r="CA45" i="86"/>
  <c r="CA71" i="86"/>
  <c r="CB71" i="86" s="1"/>
  <c r="BX69" i="86" s="1"/>
  <c r="CQ19" i="84"/>
  <c r="CQ18" i="84"/>
  <c r="CD71" i="84" s="1"/>
  <c r="CQ16" i="84"/>
  <c r="CA40" i="84" s="1"/>
  <c r="CQ17" i="84"/>
  <c r="CC18" i="83"/>
  <c r="CC17" i="83" s="1"/>
  <c r="CC17" i="25" s="1"/>
  <c r="Q53" i="93"/>
  <c r="AP70" i="93" s="1"/>
  <c r="CA30" i="93"/>
  <c r="CB30" i="93" s="1"/>
  <c r="CB30" i="19" s="1"/>
  <c r="CE18" i="93"/>
  <c r="CE17" i="93" s="1"/>
  <c r="CG17" i="93" s="1"/>
  <c r="BX17" i="83"/>
  <c r="CB19" i="25"/>
  <c r="Q53" i="83"/>
  <c r="CB32" i="83"/>
  <c r="CB32" i="25" s="1"/>
  <c r="CA41" i="83"/>
  <c r="CA67" i="83" s="1"/>
  <c r="CA68" i="83" s="1"/>
  <c r="BX17" i="93"/>
  <c r="CB19" i="19"/>
  <c r="DE43" i="83"/>
  <c r="CA43" i="83"/>
  <c r="CE18" i="83"/>
  <c r="CE17" i="83" s="1"/>
  <c r="CG69" i="83"/>
  <c r="CB70" i="25"/>
  <c r="CB21" i="93"/>
  <c r="CA69" i="83"/>
  <c r="BN70" i="83" s="1"/>
  <c r="AN70" i="83" s="1"/>
  <c r="AO70" i="83" s="1"/>
  <c r="AO70" i="25" s="1"/>
  <c r="CD18" i="83"/>
  <c r="CD17" i="83" s="1"/>
  <c r="CA41" i="93"/>
  <c r="CA67" i="93" s="1"/>
  <c r="CA68" i="93" s="1"/>
  <c r="CB32" i="93"/>
  <c r="CB32" i="19" s="1"/>
  <c r="CC18" i="93"/>
  <c r="CC17" i="93" s="1"/>
  <c r="CA30" i="83"/>
  <c r="CB30" i="83" s="1"/>
  <c r="CG68" i="94"/>
  <c r="O60" i="93"/>
  <c r="P55" i="19"/>
  <c r="CD18" i="93"/>
  <c r="CD17" i="93" s="1"/>
  <c r="CA69" i="93"/>
  <c r="BR70" i="93" s="1"/>
  <c r="BZ41" i="94"/>
  <c r="CA42" i="94"/>
  <c r="CB21" i="83"/>
  <c r="CA40" i="83"/>
  <c r="CA29" i="83"/>
  <c r="CB70" i="19"/>
  <c r="CG69" i="93"/>
  <c r="O60" i="83"/>
  <c r="P55" i="25"/>
  <c r="CA43" i="93"/>
  <c r="DE43" i="93"/>
  <c r="AO73" i="39"/>
  <c r="AP25" i="40"/>
  <c r="BX43" i="57"/>
  <c r="AB51" i="36"/>
  <c r="AO73" i="57"/>
  <c r="AO34" i="39"/>
  <c r="AK30" i="39"/>
  <c r="X56" i="38"/>
  <c r="AO25" i="49"/>
  <c r="AP34" i="40"/>
  <c r="BP73" i="40"/>
  <c r="AC51" i="36"/>
  <c r="X56" i="36"/>
  <c r="X55" i="48"/>
  <c r="AK29" i="40"/>
  <c r="AG55" i="41"/>
  <c r="AT69" i="41"/>
  <c r="AK30" i="40"/>
  <c r="CA45" i="80"/>
  <c r="CA71" i="80"/>
  <c r="BZ42" i="80"/>
  <c r="CB73" i="92"/>
  <c r="CB64" i="92"/>
  <c r="CC64" i="80"/>
  <c r="CA43" i="80"/>
  <c r="CC69" i="80"/>
  <c r="BX43" i="92"/>
  <c r="CL28" i="92" s="1"/>
  <c r="CM28" i="92" s="1"/>
  <c r="CC47" i="80"/>
  <c r="CL27" i="92"/>
  <c r="CM27" i="92" s="1"/>
  <c r="BP47" i="57"/>
  <c r="AP25" i="38"/>
  <c r="AK69" i="40"/>
  <c r="CC64" i="57"/>
  <c r="X56" i="35"/>
  <c r="BP64" i="50"/>
  <c r="AT68" i="48"/>
  <c r="AT68" i="36"/>
  <c r="CB12" i="57"/>
  <c r="BP47" i="50"/>
  <c r="AB51" i="40"/>
  <c r="AO73" i="41"/>
  <c r="BK42" i="35"/>
  <c r="AC60" i="57"/>
  <c r="AP25" i="49"/>
  <c r="CC38" i="57"/>
  <c r="AP25" i="41"/>
  <c r="X56" i="41"/>
  <c r="BT69" i="41"/>
  <c r="AK69" i="39"/>
  <c r="BK68" i="49"/>
  <c r="BT42" i="50"/>
  <c r="AK69" i="36"/>
  <c r="AT30" i="40"/>
  <c r="X55" i="40"/>
  <c r="AO73" i="49"/>
  <c r="AP34" i="57"/>
  <c r="BK69" i="57"/>
  <c r="BO47" i="36"/>
  <c r="AO73" i="38"/>
  <c r="BT69" i="38"/>
  <c r="AO64" i="48"/>
  <c r="AO64" i="50"/>
  <c r="BP73" i="57"/>
  <c r="BO47" i="41"/>
  <c r="BK42" i="38"/>
  <c r="AT68" i="57"/>
  <c r="AO64" i="57"/>
  <c r="AK69" i="57"/>
  <c r="BO64" i="41"/>
  <c r="BO47" i="57"/>
  <c r="AT69" i="57"/>
  <c r="BK68" i="57"/>
  <c r="X56" i="39"/>
  <c r="AT69" i="39"/>
  <c r="CG43" i="57"/>
  <c r="BP64" i="48"/>
  <c r="AK30" i="50"/>
  <c r="AK68" i="50"/>
  <c r="X56" i="57"/>
  <c r="BT68" i="48"/>
  <c r="AK29" i="57"/>
  <c r="AC51" i="57"/>
  <c r="BT69" i="35"/>
  <c r="BK69" i="39"/>
  <c r="AK69" i="41"/>
  <c r="AC51" i="48"/>
  <c r="AO25" i="57"/>
  <c r="AO34" i="35"/>
  <c r="AO25" i="35"/>
  <c r="BP38" i="35"/>
  <c r="BT42" i="39"/>
  <c r="AK68" i="40"/>
  <c r="AK68" i="41"/>
  <c r="AP25" i="36"/>
  <c r="AO64" i="39"/>
  <c r="BP38" i="40"/>
  <c r="BT68" i="35"/>
  <c r="AT29" i="40"/>
  <c r="BP38" i="38"/>
  <c r="AO25" i="39"/>
  <c r="BP64" i="39"/>
  <c r="BO64" i="40"/>
  <c r="BT42" i="41"/>
  <c r="AC51" i="41"/>
  <c r="BK68" i="40"/>
  <c r="BT69" i="36"/>
  <c r="BT43" i="41"/>
  <c r="BO38" i="41"/>
  <c r="AP73" i="39"/>
  <c r="AO64" i="40"/>
  <c r="AP73" i="40"/>
  <c r="BT68" i="40"/>
  <c r="BP64" i="41"/>
  <c r="X55" i="39"/>
  <c r="BT68" i="41"/>
  <c r="AK68" i="35"/>
  <c r="AC60" i="36"/>
  <c r="BO73" i="39"/>
  <c r="AP34" i="41"/>
  <c r="AG55" i="40"/>
  <c r="AB51" i="39"/>
  <c r="BO64" i="39"/>
  <c r="X56" i="40"/>
  <c r="AP64" i="48"/>
  <c r="AP34" i="49"/>
  <c r="BO38" i="39"/>
  <c r="AP64" i="39"/>
  <c r="BT68" i="39"/>
  <c r="AO25" i="40"/>
  <c r="BK43" i="40"/>
  <c r="AP64" i="40"/>
  <c r="BO73" i="40"/>
  <c r="BK69" i="41"/>
  <c r="BT42" i="35"/>
  <c r="BT43" i="35"/>
  <c r="AO64" i="36"/>
  <c r="AT29" i="38"/>
  <c r="BT42" i="38"/>
  <c r="BT43" i="38"/>
  <c r="BK69" i="38"/>
  <c r="CB47" i="57"/>
  <c r="CB38" i="57"/>
  <c r="L4" i="66"/>
  <c r="H7" i="65"/>
  <c r="AG55" i="39"/>
  <c r="AT68" i="40"/>
  <c r="AT69" i="40"/>
  <c r="BK42" i="41"/>
  <c r="AB51" i="41"/>
  <c r="AB60" i="41"/>
  <c r="BP73" i="41"/>
  <c r="AT29" i="35"/>
  <c r="AT30" i="36"/>
  <c r="BK68" i="36"/>
  <c r="AB51" i="38"/>
  <c r="AB60" i="38"/>
  <c r="BP73" i="38"/>
  <c r="BO47" i="48"/>
  <c r="BK69" i="35"/>
  <c r="AK29" i="36"/>
  <c r="AG55" i="36"/>
  <c r="AP73" i="36"/>
  <c r="BO64" i="36"/>
  <c r="AC51" i="38"/>
  <c r="BP64" i="38"/>
  <c r="AK30" i="48"/>
  <c r="X56" i="49"/>
  <c r="BK68" i="50"/>
  <c r="BO47" i="39"/>
  <c r="BT42" i="40"/>
  <c r="BT43" i="40"/>
  <c r="AC60" i="41"/>
  <c r="BO38" i="35"/>
  <c r="AB60" i="35"/>
  <c r="BP73" i="35"/>
  <c r="BK43" i="36"/>
  <c r="AP64" i="36"/>
  <c r="BO73" i="36"/>
  <c r="BO38" i="38"/>
  <c r="AG56" i="38"/>
  <c r="BT42" i="48"/>
  <c r="AP25" i="39"/>
  <c r="AO64" i="41"/>
  <c r="AK30" i="35"/>
  <c r="AO73" i="35"/>
  <c r="BP64" i="35"/>
  <c r="AO25" i="36"/>
  <c r="AK30" i="36"/>
  <c r="BP47" i="36"/>
  <c r="X55" i="36"/>
  <c r="AT69" i="36"/>
  <c r="AO64" i="38"/>
  <c r="AK69" i="38"/>
  <c r="BT68" i="38"/>
  <c r="AP25" i="48"/>
  <c r="AK69" i="50"/>
  <c r="AT30" i="39"/>
  <c r="BK43" i="39"/>
  <c r="AT68" i="39"/>
  <c r="AG56" i="39"/>
  <c r="BK42" i="40"/>
  <c r="BK69" i="40"/>
  <c r="AT30" i="41"/>
  <c r="BK68" i="41"/>
  <c r="AP34" i="35"/>
  <c r="BO47" i="35"/>
  <c r="AC60" i="35"/>
  <c r="BP38" i="36"/>
  <c r="AK68" i="36"/>
  <c r="BT68" i="36"/>
  <c r="BO47" i="38"/>
  <c r="BK68" i="38"/>
  <c r="AB51" i="49"/>
  <c r="AB60" i="49"/>
  <c r="BP47" i="39"/>
  <c r="BO38" i="40"/>
  <c r="AB60" i="40"/>
  <c r="AK29" i="41"/>
  <c r="AP73" i="41"/>
  <c r="AB51" i="35"/>
  <c r="AO64" i="35"/>
  <c r="AK69" i="35"/>
  <c r="AT29" i="36"/>
  <c r="BT42" i="36"/>
  <c r="BT43" i="36"/>
  <c r="AP34" i="38"/>
  <c r="AG55" i="38"/>
  <c r="AT69" i="38"/>
  <c r="AP73" i="38"/>
  <c r="BO64" i="38"/>
  <c r="BO38" i="50"/>
  <c r="AK68" i="39"/>
  <c r="AC51" i="39"/>
  <c r="AO73" i="40"/>
  <c r="BP64" i="40"/>
  <c r="AP64" i="41"/>
  <c r="BO73" i="41"/>
  <c r="AP25" i="35"/>
  <c r="AC51" i="35"/>
  <c r="BK68" i="35"/>
  <c r="AT30" i="38"/>
  <c r="AP64" i="38"/>
  <c r="BO73" i="38"/>
  <c r="AK29" i="48"/>
  <c r="AT29" i="39"/>
  <c r="BT43" i="39"/>
  <c r="AC60" i="39"/>
  <c r="BO47" i="40"/>
  <c r="AC60" i="40"/>
  <c r="BT69" i="40"/>
  <c r="AO25" i="41"/>
  <c r="AK30" i="41"/>
  <c r="BK43" i="41"/>
  <c r="X55" i="41"/>
  <c r="AT68" i="41"/>
  <c r="AG55" i="35"/>
  <c r="AP73" i="35"/>
  <c r="BO64" i="35"/>
  <c r="BK42" i="36"/>
  <c r="BK69" i="36"/>
  <c r="X55" i="38"/>
  <c r="AT68" i="38"/>
  <c r="AP25" i="50"/>
  <c r="AK29" i="35"/>
  <c r="BK43" i="35"/>
  <c r="AP64" i="35"/>
  <c r="BO73" i="35"/>
  <c r="BO38" i="36"/>
  <c r="AB60" i="36"/>
  <c r="BP73" i="36"/>
  <c r="AK29" i="38"/>
  <c r="BK43" i="38"/>
  <c r="AK68" i="38"/>
  <c r="BO64" i="48"/>
  <c r="BO47" i="49"/>
  <c r="BK42" i="39"/>
  <c r="AB60" i="39"/>
  <c r="BT69" i="39"/>
  <c r="AC51" i="40"/>
  <c r="AT29" i="41"/>
  <c r="BP38" i="41"/>
  <c r="AT30" i="35"/>
  <c r="X55" i="35"/>
  <c r="AT68" i="35"/>
  <c r="AT69" i="35"/>
  <c r="AP34" i="36"/>
  <c r="AO73" i="36"/>
  <c r="BP64" i="36"/>
  <c r="AO25" i="38"/>
  <c r="AK30" i="38"/>
  <c r="AB60" i="48"/>
  <c r="AK68" i="48"/>
  <c r="BP73" i="49"/>
  <c r="AT29" i="50"/>
  <c r="AP34" i="50"/>
  <c r="AP73" i="50"/>
  <c r="BT69" i="50"/>
  <c r="AT29" i="48"/>
  <c r="AG55" i="48"/>
  <c r="AP73" i="48"/>
  <c r="BT69" i="48"/>
  <c r="AC51" i="49"/>
  <c r="BP64" i="49"/>
  <c r="BO73" i="50"/>
  <c r="AK29" i="49"/>
  <c r="AO64" i="49"/>
  <c r="AC60" i="49"/>
  <c r="AK29" i="50"/>
  <c r="AG55" i="50"/>
  <c r="AO73" i="50"/>
  <c r="BX68" i="57"/>
  <c r="H6" i="64"/>
  <c r="AO25" i="48"/>
  <c r="AT30" i="48"/>
  <c r="BK43" i="48"/>
  <c r="AG56" i="48"/>
  <c r="BO73" i="48"/>
  <c r="BK43" i="49"/>
  <c r="AG55" i="49"/>
  <c r="AK69" i="49"/>
  <c r="BT68" i="49"/>
  <c r="AP64" i="50"/>
  <c r="AT69" i="50"/>
  <c r="H7" i="66"/>
  <c r="AO34" i="48"/>
  <c r="AT69" i="48"/>
  <c r="BP73" i="48"/>
  <c r="AO34" i="49"/>
  <c r="AT30" i="49"/>
  <c r="BP47" i="49"/>
  <c r="AP73" i="49"/>
  <c r="X55" i="50"/>
  <c r="BP38" i="48"/>
  <c r="BP47" i="48"/>
  <c r="BP38" i="49"/>
  <c r="X55" i="49"/>
  <c r="BT69" i="49"/>
  <c r="AO34" i="50"/>
  <c r="BT43" i="48"/>
  <c r="AO73" i="48"/>
  <c r="BK69" i="48"/>
  <c r="BT42" i="49"/>
  <c r="AK68" i="49"/>
  <c r="AT68" i="49"/>
  <c r="BO73" i="49"/>
  <c r="BP38" i="50"/>
  <c r="BK69" i="50"/>
  <c r="BO38" i="57"/>
  <c r="N6" i="65"/>
  <c r="X56" i="48"/>
  <c r="AT29" i="49"/>
  <c r="BT43" i="49"/>
  <c r="BO64" i="49"/>
  <c r="X56" i="50"/>
  <c r="BP73" i="50"/>
  <c r="M5" i="65"/>
  <c r="BK42" i="48"/>
  <c r="AC60" i="48"/>
  <c r="BK42" i="49"/>
  <c r="AT69" i="49"/>
  <c r="BK42" i="50"/>
  <c r="AC60" i="50"/>
  <c r="BO64" i="50"/>
  <c r="AT30" i="57"/>
  <c r="AK30" i="57"/>
  <c r="CC47" i="57"/>
  <c r="BX42" i="57"/>
  <c r="BO38" i="49"/>
  <c r="AB51" i="50"/>
  <c r="AC51" i="50"/>
  <c r="CB34" i="57"/>
  <c r="G5" i="64"/>
  <c r="M5" i="66"/>
  <c r="C4" i="65"/>
  <c r="AP34" i="48"/>
  <c r="AB51" i="48"/>
  <c r="BK68" i="48"/>
  <c r="AK30" i="49"/>
  <c r="BO47" i="50"/>
  <c r="BT43" i="50"/>
  <c r="AG56" i="50"/>
  <c r="BT68" i="50"/>
  <c r="CG16" i="57"/>
  <c r="N4" i="64"/>
  <c r="AT29" i="57"/>
  <c r="CB73" i="57"/>
  <c r="G6" i="64"/>
  <c r="BT69" i="57"/>
  <c r="I4" i="66"/>
  <c r="G7" i="66"/>
  <c r="I7" i="66"/>
  <c r="N6" i="66"/>
  <c r="L7" i="65"/>
  <c r="CG29" i="57"/>
  <c r="N5" i="64"/>
  <c r="AP25" i="57"/>
  <c r="X55" i="57"/>
  <c r="CG69" i="57"/>
  <c r="J6" i="64"/>
  <c r="J7" i="66"/>
  <c r="M6" i="65"/>
  <c r="AK68" i="57"/>
  <c r="I5" i="66"/>
  <c r="C7" i="65"/>
  <c r="CB21" i="57"/>
  <c r="G4" i="64"/>
  <c r="BX29" i="57"/>
  <c r="M5" i="64"/>
  <c r="AP64" i="57"/>
  <c r="CG68" i="57"/>
  <c r="N6" i="64"/>
  <c r="C5" i="65"/>
  <c r="D7" i="65"/>
  <c r="I6" i="65"/>
  <c r="BT42" i="57"/>
  <c r="O60" i="57"/>
  <c r="G7" i="64"/>
  <c r="P60" i="57"/>
  <c r="C7" i="64"/>
  <c r="CC73" i="57"/>
  <c r="J4" i="66"/>
  <c r="M4" i="65"/>
  <c r="C6" i="65"/>
  <c r="AO34" i="57"/>
  <c r="CG42" i="57"/>
  <c r="BK43" i="57"/>
  <c r="P51" i="57"/>
  <c r="D7" i="64"/>
  <c r="K56" i="57"/>
  <c r="J7" i="64"/>
  <c r="H5" i="66"/>
  <c r="N7" i="65"/>
  <c r="D6" i="65"/>
  <c r="CC34" i="57"/>
  <c r="C5" i="64"/>
  <c r="BK42" i="57"/>
  <c r="AG56" i="57"/>
  <c r="BP64" i="57"/>
  <c r="G5" i="66"/>
  <c r="C6" i="66"/>
  <c r="G4" i="65"/>
  <c r="E6" i="65"/>
  <c r="CC21" i="57"/>
  <c r="C4" i="64"/>
  <c r="CC25" i="57"/>
  <c r="D5" i="64"/>
  <c r="O51" i="57"/>
  <c r="J5" i="66"/>
  <c r="F5" i="65"/>
  <c r="G6" i="65"/>
  <c r="CG30" i="57"/>
  <c r="E5" i="64"/>
  <c r="AB51" i="57"/>
  <c r="BO73" i="57"/>
  <c r="BX69" i="57"/>
  <c r="I6" i="64"/>
  <c r="H4" i="66"/>
  <c r="M7" i="65"/>
  <c r="L7" i="66"/>
  <c r="T55" i="57"/>
  <c r="N7" i="64"/>
  <c r="G4" i="66"/>
  <c r="N5" i="66"/>
  <c r="N5" i="65"/>
  <c r="L4" i="65"/>
  <c r="BX17" i="57"/>
  <c r="J4" i="64"/>
  <c r="BX30" i="57"/>
  <c r="J5" i="64"/>
  <c r="BT68" i="57"/>
  <c r="F6" i="66"/>
  <c r="I4" i="65"/>
  <c r="AB60" i="57"/>
  <c r="CC12" i="57"/>
  <c r="BP38" i="57"/>
  <c r="BT43" i="57"/>
  <c r="CG17" i="57"/>
  <c r="AG55" i="57"/>
  <c r="T56" i="57"/>
  <c r="AP73" i="57"/>
  <c r="BX16" i="57"/>
  <c r="K55" i="57"/>
  <c r="BO64" i="57"/>
  <c r="CB64" i="57"/>
  <c r="CB25" i="57"/>
  <c r="BO38" i="48"/>
  <c r="AT30" i="50"/>
  <c r="BK43" i="50"/>
  <c r="AB60" i="50"/>
  <c r="AK69" i="48"/>
  <c r="AP64" i="49"/>
  <c r="BK69" i="49"/>
  <c r="AO25" i="50"/>
  <c r="AT68" i="50"/>
  <c r="AG56" i="49"/>
  <c r="BP47" i="38"/>
  <c r="AC60" i="38"/>
  <c r="AO34" i="38"/>
  <c r="AG56" i="36"/>
  <c r="AO34" i="36"/>
  <c r="BP47" i="35"/>
  <c r="AG56" i="35"/>
  <c r="BP47" i="41"/>
  <c r="AG56" i="41"/>
  <c r="AO34" i="41"/>
  <c r="BP47" i="40"/>
  <c r="AG56" i="40"/>
  <c r="AO34" i="40"/>
  <c r="BX68" i="39"/>
  <c r="BX30" i="39"/>
  <c r="BX29" i="39"/>
  <c r="BP73" i="39"/>
  <c r="AP34" i="39"/>
  <c r="BP38" i="39"/>
  <c r="T55" i="39"/>
  <c r="CG29" i="39"/>
  <c r="CG30" i="39"/>
  <c r="CG68" i="39"/>
  <c r="CG69" i="39"/>
  <c r="AK29" i="39"/>
  <c r="BK68" i="39"/>
  <c r="BZ68" i="21" l="1"/>
  <c r="BZ29" i="21"/>
  <c r="P60" i="22"/>
  <c r="P60" i="47"/>
  <c r="CB44" i="21"/>
  <c r="J8" i="67" s="1"/>
  <c r="BM68" i="21"/>
  <c r="C8" i="69"/>
  <c r="O55" i="21"/>
  <c r="O51" i="47"/>
  <c r="O51" i="22"/>
  <c r="C8" i="68"/>
  <c r="CS20" i="34"/>
  <c r="CS20" i="33"/>
  <c r="AB57" i="19"/>
  <c r="AB57" i="32" s="1"/>
  <c r="BX68" i="93"/>
  <c r="BP68" i="93" s="1"/>
  <c r="BP68" i="19" s="1"/>
  <c r="BP68" i="32" s="1"/>
  <c r="CA29" i="93"/>
  <c r="CB34" i="93" s="1"/>
  <c r="CC70" i="94"/>
  <c r="CA43" i="94" s="1"/>
  <c r="CB43" i="94" s="1"/>
  <c r="AM70" i="93"/>
  <c r="AO70" i="93" s="1"/>
  <c r="AM71" i="93"/>
  <c r="AO71" i="93" s="1"/>
  <c r="AO73" i="93" s="1"/>
  <c r="AG56" i="93"/>
  <c r="CD69" i="94"/>
  <c r="CC64" i="94" s="1"/>
  <c r="CS20" i="177"/>
  <c r="CS20" i="179"/>
  <c r="CS20" i="178"/>
  <c r="AJ97" i="76"/>
  <c r="AL94" i="76"/>
  <c r="AL97" i="76" s="1"/>
  <c r="CQ20" i="32"/>
  <c r="CQ20" i="178"/>
  <c r="CQ20" i="179"/>
  <c r="CQ20" i="177"/>
  <c r="CQ20" i="33"/>
  <c r="CQ20" i="34"/>
  <c r="M8" i="191"/>
  <c r="BQ41" i="101"/>
  <c r="BP41" i="101" s="1"/>
  <c r="BK42" i="101" s="1"/>
  <c r="J8" i="73"/>
  <c r="CB44" i="177"/>
  <c r="C8" i="192"/>
  <c r="E7" i="192"/>
  <c r="M6" i="192"/>
  <c r="CD16" i="180"/>
  <c r="CC16" i="180" s="1"/>
  <c r="P60" i="177"/>
  <c r="CG68" i="177"/>
  <c r="BM68" i="177"/>
  <c r="BM68" i="183" s="1"/>
  <c r="O55" i="177"/>
  <c r="O51" i="178"/>
  <c r="O51" i="179"/>
  <c r="P60" i="179"/>
  <c r="P60" i="178"/>
  <c r="T56" i="178"/>
  <c r="CG68" i="178"/>
  <c r="BZ29" i="177"/>
  <c r="CG68" i="179"/>
  <c r="BZ68" i="177"/>
  <c r="CC16" i="181"/>
  <c r="CA14" i="181"/>
  <c r="CA16" i="181" s="1"/>
  <c r="X56" i="34"/>
  <c r="AG56" i="34"/>
  <c r="O60" i="34"/>
  <c r="CG69" i="33"/>
  <c r="CG69" i="34"/>
  <c r="BX17" i="34"/>
  <c r="BX29" i="34"/>
  <c r="CB12" i="34"/>
  <c r="P55" i="32"/>
  <c r="O60" i="33"/>
  <c r="AQ69" i="32"/>
  <c r="AN68" i="32"/>
  <c r="AO69" i="32"/>
  <c r="BO69" i="32"/>
  <c r="BX29" i="33"/>
  <c r="CB32" i="32"/>
  <c r="BK68" i="27"/>
  <c r="CB70" i="32"/>
  <c r="CB19" i="32"/>
  <c r="BT68" i="104"/>
  <c r="BT42" i="104"/>
  <c r="AO64" i="92"/>
  <c r="BR44" i="104"/>
  <c r="BR43" i="104" s="1"/>
  <c r="CB43" i="104"/>
  <c r="CC38" i="104" s="1"/>
  <c r="BO44" i="104"/>
  <c r="BK43" i="104" s="1"/>
  <c r="CB71" i="102"/>
  <c r="BX69" i="102" s="1"/>
  <c r="BO67" i="102"/>
  <c r="BO68" i="102" s="1"/>
  <c r="BT69" i="92"/>
  <c r="BK43" i="92"/>
  <c r="BP66" i="27"/>
  <c r="CB71" i="82"/>
  <c r="BX69" i="82" s="1"/>
  <c r="BN70" i="82"/>
  <c r="BT68" i="82"/>
  <c r="CB43" i="82"/>
  <c r="CC38" i="82" s="1"/>
  <c r="AO41" i="82"/>
  <c r="BK68" i="82"/>
  <c r="AP66" i="82"/>
  <c r="AP66" i="27" s="1"/>
  <c r="AQ44" i="82"/>
  <c r="AQ43" i="82" s="1"/>
  <c r="BP41" i="27"/>
  <c r="BT42" i="82"/>
  <c r="AP40" i="82"/>
  <c r="CB43" i="80"/>
  <c r="CC38" i="80" s="1"/>
  <c r="BN44" i="80"/>
  <c r="BO44" i="80" s="1"/>
  <c r="BP64" i="80"/>
  <c r="CB71" i="80"/>
  <c r="BX69" i="80" s="1"/>
  <c r="BO67" i="80"/>
  <c r="AT43" i="101"/>
  <c r="BK42" i="80"/>
  <c r="BP47" i="80"/>
  <c r="BP43" i="27"/>
  <c r="AT42" i="101"/>
  <c r="AP42" i="25"/>
  <c r="BK43" i="101"/>
  <c r="BT43" i="101"/>
  <c r="CB43" i="83"/>
  <c r="BX43" i="83" s="1"/>
  <c r="BN44" i="83"/>
  <c r="BT42" i="83"/>
  <c r="BK42" i="83"/>
  <c r="AT42" i="83"/>
  <c r="AO47" i="83"/>
  <c r="BO70" i="83"/>
  <c r="BT69" i="83" s="1"/>
  <c r="AO67" i="83"/>
  <c r="AO68" i="83" s="1"/>
  <c r="BK68" i="83"/>
  <c r="BT68" i="83"/>
  <c r="BP67" i="25"/>
  <c r="AT68" i="83"/>
  <c r="AP66" i="25"/>
  <c r="AG56" i="83"/>
  <c r="X56" i="83"/>
  <c r="AK69" i="83"/>
  <c r="AP64" i="83"/>
  <c r="P53" i="83"/>
  <c r="P53" i="25" s="1"/>
  <c r="AD54" i="83"/>
  <c r="AO64" i="81"/>
  <c r="AP38" i="25"/>
  <c r="AN42" i="25"/>
  <c r="AO47" i="81"/>
  <c r="AO38" i="81"/>
  <c r="AK68" i="99"/>
  <c r="BT68" i="99"/>
  <c r="BK68" i="99"/>
  <c r="AP69" i="93"/>
  <c r="AP69" i="19" s="1"/>
  <c r="AP69" i="32" s="1"/>
  <c r="P53" i="93"/>
  <c r="T55" i="93" s="1"/>
  <c r="BQ67" i="93"/>
  <c r="BT42" i="93"/>
  <c r="BP42" i="19"/>
  <c r="BP42" i="32" s="1"/>
  <c r="CB43" i="93"/>
  <c r="CB43" i="19" s="1"/>
  <c r="BR44" i="93"/>
  <c r="BN68" i="93"/>
  <c r="BO68" i="93"/>
  <c r="BO68" i="19" s="1"/>
  <c r="CC73" i="102"/>
  <c r="BX68" i="102"/>
  <c r="BX42" i="96"/>
  <c r="CB38" i="96"/>
  <c r="CC73" i="88"/>
  <c r="BX68" i="88"/>
  <c r="CA66" i="96"/>
  <c r="CA68" i="96" s="1"/>
  <c r="CB45" i="96"/>
  <c r="CB47" i="96" s="1"/>
  <c r="CC38" i="98"/>
  <c r="CC73" i="96"/>
  <c r="BX68" i="96"/>
  <c r="BX68" i="104"/>
  <c r="CC73" i="104"/>
  <c r="CB38" i="88"/>
  <c r="BX42" i="88"/>
  <c r="BX68" i="100"/>
  <c r="CC73" i="100"/>
  <c r="CC38" i="102"/>
  <c r="BX42" i="98"/>
  <c r="CB38" i="98"/>
  <c r="CA66" i="88"/>
  <c r="CA68" i="88" s="1"/>
  <c r="CB45" i="88"/>
  <c r="CB47" i="88" s="1"/>
  <c r="CB45" i="98"/>
  <c r="CB47" i="98" s="1"/>
  <c r="CA66" i="98"/>
  <c r="CA68" i="98" s="1"/>
  <c r="CB38" i="102"/>
  <c r="BX42" i="102"/>
  <c r="BX42" i="104"/>
  <c r="CB38" i="104"/>
  <c r="CB38" i="100"/>
  <c r="BX42" i="100"/>
  <c r="CB45" i="100"/>
  <c r="CB47" i="100" s="1"/>
  <c r="CA66" i="100"/>
  <c r="CA68" i="100" s="1"/>
  <c r="CA66" i="102"/>
  <c r="CA68" i="102" s="1"/>
  <c r="CB45" i="102"/>
  <c r="CB47" i="102" s="1"/>
  <c r="CA66" i="104"/>
  <c r="CA68" i="104" s="1"/>
  <c r="CB45" i="104"/>
  <c r="CB47" i="104" s="1"/>
  <c r="CC38" i="96"/>
  <c r="CC38" i="100"/>
  <c r="BX68" i="98"/>
  <c r="CC73" i="98"/>
  <c r="CC73" i="90"/>
  <c r="BX68" i="90"/>
  <c r="BX68" i="82"/>
  <c r="CC73" i="82"/>
  <c r="BX42" i="90"/>
  <c r="CB38" i="90"/>
  <c r="CB45" i="86"/>
  <c r="CB47" i="86" s="1"/>
  <c r="CA66" i="86"/>
  <c r="CA68" i="86" s="1"/>
  <c r="CC38" i="86"/>
  <c r="CB45" i="90"/>
  <c r="CA66" i="90"/>
  <c r="CA68" i="90" s="1"/>
  <c r="BX68" i="86"/>
  <c r="CC73" i="86"/>
  <c r="BX42" i="82"/>
  <c r="CB38" i="82"/>
  <c r="BZ41" i="84"/>
  <c r="CA42" i="84"/>
  <c r="CA42" i="27" s="1"/>
  <c r="CA66" i="82"/>
  <c r="CA68" i="82" s="1"/>
  <c r="CB45" i="82"/>
  <c r="BX42" i="86"/>
  <c r="CB38" i="86"/>
  <c r="CD45" i="84"/>
  <c r="CD43" i="84" s="1"/>
  <c r="CD69" i="84"/>
  <c r="CC70" i="84"/>
  <c r="CE17" i="19"/>
  <c r="BX16" i="83"/>
  <c r="CA42" i="83"/>
  <c r="CB47" i="83" s="1"/>
  <c r="CC21" i="83"/>
  <c r="CA42" i="93"/>
  <c r="CA42" i="19" s="1"/>
  <c r="BX30" i="83"/>
  <c r="CB30" i="25"/>
  <c r="CG17" i="83"/>
  <c r="CE17" i="25"/>
  <c r="BX16" i="93"/>
  <c r="CC17" i="19"/>
  <c r="CC17" i="32" s="1"/>
  <c r="CC21" i="93"/>
  <c r="CB34" i="83"/>
  <c r="CB25" i="83"/>
  <c r="CA29" i="25"/>
  <c r="CB73" i="93"/>
  <c r="CA68" i="19"/>
  <c r="CB64" i="93"/>
  <c r="CC12" i="83"/>
  <c r="CD17" i="25"/>
  <c r="CD44" i="83"/>
  <c r="CB69" i="83"/>
  <c r="CB73" i="83"/>
  <c r="CA68" i="25"/>
  <c r="CB64" i="83"/>
  <c r="BX30" i="93"/>
  <c r="BZ42" i="94"/>
  <c r="CA71" i="94"/>
  <c r="CB71" i="94" s="1"/>
  <c r="BX69" i="94" s="1"/>
  <c r="CA45" i="94"/>
  <c r="CD44" i="93"/>
  <c r="CB69" i="93"/>
  <c r="CC12" i="93"/>
  <c r="CD17" i="19"/>
  <c r="BX42" i="80"/>
  <c r="CB38" i="80"/>
  <c r="CC73" i="80"/>
  <c r="BX68" i="80"/>
  <c r="CA66" i="80"/>
  <c r="CA68" i="80" s="1"/>
  <c r="CB45" i="80"/>
  <c r="CD45" i="16"/>
  <c r="CD45" i="23"/>
  <c r="CD45" i="15"/>
  <c r="CA40" i="16"/>
  <c r="CA40" i="23"/>
  <c r="CA40" i="15"/>
  <c r="K55" i="25"/>
  <c r="CT20" i="25"/>
  <c r="CR20" i="25"/>
  <c r="AB57" i="21" l="1"/>
  <c r="CG43" i="22"/>
  <c r="J8" i="68"/>
  <c r="CG43" i="47"/>
  <c r="J8" i="69"/>
  <c r="BP42" i="21"/>
  <c r="BO69" i="21"/>
  <c r="BX29" i="22"/>
  <c r="AO69" i="21"/>
  <c r="T56" i="47"/>
  <c r="BX29" i="47"/>
  <c r="AN68" i="21"/>
  <c r="T56" i="22"/>
  <c r="AQ69" i="21"/>
  <c r="AP69" i="21"/>
  <c r="AP73" i="47"/>
  <c r="AP73" i="22"/>
  <c r="P55" i="21"/>
  <c r="O60" i="47"/>
  <c r="O60" i="22"/>
  <c r="CB70" i="21"/>
  <c r="CB32" i="21"/>
  <c r="BP68" i="21"/>
  <c r="CL27" i="93"/>
  <c r="CM27" i="93" s="1"/>
  <c r="CA29" i="19"/>
  <c r="CA29" i="32" s="1"/>
  <c r="CB25" i="93"/>
  <c r="AO71" i="19"/>
  <c r="AO71" i="32" s="1"/>
  <c r="CC69" i="94"/>
  <c r="CC73" i="94" s="1"/>
  <c r="BM70" i="93"/>
  <c r="BO70" i="93" s="1"/>
  <c r="BK69" i="93" s="1"/>
  <c r="AK69" i="93"/>
  <c r="BT42" i="101"/>
  <c r="BP41" i="25"/>
  <c r="BK42" i="25" s="1"/>
  <c r="J8" i="192"/>
  <c r="CB44" i="183"/>
  <c r="CG43" i="177"/>
  <c r="F7" i="192"/>
  <c r="H5" i="192"/>
  <c r="H6" i="192"/>
  <c r="CA14" i="180"/>
  <c r="CA16" i="180" s="1"/>
  <c r="CB12" i="180" s="1"/>
  <c r="CC18" i="180"/>
  <c r="CD19" i="180" s="1"/>
  <c r="O51" i="177"/>
  <c r="BX29" i="177"/>
  <c r="T56" i="177"/>
  <c r="CB12" i="181"/>
  <c r="CA16" i="178"/>
  <c r="CG16" i="181"/>
  <c r="CC16" i="178"/>
  <c r="CG16" i="179"/>
  <c r="AB57" i="177"/>
  <c r="AB57" i="183" s="1"/>
  <c r="CB32" i="177"/>
  <c r="CB70" i="177"/>
  <c r="CG69" i="178"/>
  <c r="CG69" i="179"/>
  <c r="AP69" i="177"/>
  <c r="AP69" i="183" s="1"/>
  <c r="BO69" i="177"/>
  <c r="BO69" i="183" s="1"/>
  <c r="T56" i="179"/>
  <c r="AO69" i="177"/>
  <c r="AO69" i="183" s="1"/>
  <c r="AN68" i="177"/>
  <c r="AN68" i="183" s="1"/>
  <c r="BP42" i="177"/>
  <c r="BP42" i="183" s="1"/>
  <c r="AQ69" i="177"/>
  <c r="AQ69" i="183" s="1"/>
  <c r="BP68" i="177"/>
  <c r="BP68" i="183" s="1"/>
  <c r="BX29" i="179"/>
  <c r="BX29" i="178"/>
  <c r="CB19" i="177"/>
  <c r="BX17" i="178"/>
  <c r="BX17" i="179"/>
  <c r="P55" i="177"/>
  <c r="O60" i="178"/>
  <c r="O60" i="179"/>
  <c r="CG16" i="180"/>
  <c r="CC16" i="177"/>
  <c r="CB21" i="181"/>
  <c r="CC17" i="181"/>
  <c r="CC17" i="178" s="1"/>
  <c r="CD19" i="181"/>
  <c r="AP64" i="34"/>
  <c r="AO73" i="34"/>
  <c r="BX30" i="34"/>
  <c r="CB34" i="34"/>
  <c r="AP73" i="34"/>
  <c r="CB21" i="34"/>
  <c r="BK42" i="33"/>
  <c r="AP73" i="33"/>
  <c r="CB25" i="34"/>
  <c r="CG17" i="34"/>
  <c r="CC12" i="33"/>
  <c r="CC12" i="34"/>
  <c r="AP64" i="33"/>
  <c r="BP43" i="32"/>
  <c r="BT42" i="33"/>
  <c r="CE17" i="32"/>
  <c r="CG17" i="33"/>
  <c r="AO73" i="33"/>
  <c r="X56" i="33"/>
  <c r="AG56" i="33"/>
  <c r="BX17" i="33"/>
  <c r="CB21" i="33"/>
  <c r="CB30" i="32"/>
  <c r="BX30" i="33"/>
  <c r="AP42" i="55"/>
  <c r="AP42" i="32"/>
  <c r="AP66" i="32"/>
  <c r="BP64" i="27"/>
  <c r="BT42" i="27"/>
  <c r="CD17" i="32"/>
  <c r="BP47" i="104"/>
  <c r="BR43" i="27"/>
  <c r="BT43" i="104"/>
  <c r="BT69" i="102"/>
  <c r="BO64" i="102"/>
  <c r="BT68" i="27"/>
  <c r="AO42" i="82"/>
  <c r="AO42" i="27" s="1"/>
  <c r="BN44" i="82"/>
  <c r="BO44" i="82" s="1"/>
  <c r="BO44" i="27" s="1"/>
  <c r="AP38" i="82"/>
  <c r="BO70" i="82"/>
  <c r="BO70" i="27" s="1"/>
  <c r="AO67" i="82"/>
  <c r="AN41" i="82" s="1"/>
  <c r="AN42" i="82" s="1"/>
  <c r="AN42" i="27" s="1"/>
  <c r="AP64" i="82"/>
  <c r="AT68" i="82"/>
  <c r="AQ43" i="27"/>
  <c r="AP47" i="82"/>
  <c r="AT42" i="82"/>
  <c r="AP64" i="27"/>
  <c r="AT68" i="27"/>
  <c r="AP40" i="27"/>
  <c r="BX43" i="80"/>
  <c r="CL28" i="80" s="1"/>
  <c r="CM28" i="80" s="1"/>
  <c r="BT43" i="80"/>
  <c r="BN45" i="80"/>
  <c r="BO45" i="80" s="1"/>
  <c r="BO68" i="80"/>
  <c r="BK42" i="27"/>
  <c r="AT42" i="25"/>
  <c r="CB43" i="25"/>
  <c r="BO44" i="83"/>
  <c r="BO44" i="25" s="1"/>
  <c r="AR44" i="83"/>
  <c r="AR43" i="83" s="1"/>
  <c r="BO70" i="25"/>
  <c r="BK69" i="25" s="1"/>
  <c r="BK69" i="83"/>
  <c r="AT69" i="83"/>
  <c r="AO68" i="25"/>
  <c r="AC54" i="83"/>
  <c r="AG55" i="83" s="1"/>
  <c r="AM67" i="83"/>
  <c r="AM68" i="83" s="1"/>
  <c r="T55" i="83"/>
  <c r="P51" i="83"/>
  <c r="AO47" i="25"/>
  <c r="AO38" i="25"/>
  <c r="P51" i="93"/>
  <c r="P53" i="19"/>
  <c r="P53" i="32" s="1"/>
  <c r="AP73" i="93"/>
  <c r="BP67" i="93"/>
  <c r="BK68" i="93" s="1"/>
  <c r="AQ67" i="93"/>
  <c r="AO70" i="19"/>
  <c r="AT69" i="93"/>
  <c r="CL27" i="102"/>
  <c r="CM27" i="102" s="1"/>
  <c r="BQ70" i="93"/>
  <c r="BQ66" i="93"/>
  <c r="BX43" i="93"/>
  <c r="BR43" i="93" s="1"/>
  <c r="BP47" i="93" s="1"/>
  <c r="BO64" i="93"/>
  <c r="BN68" i="19"/>
  <c r="BO73" i="93"/>
  <c r="CL27" i="100"/>
  <c r="CM27" i="100" s="1"/>
  <c r="BX43" i="86"/>
  <c r="CL28" i="86" s="1"/>
  <c r="CM28" i="86" s="1"/>
  <c r="BX43" i="102"/>
  <c r="CL28" i="102" s="1"/>
  <c r="CM28" i="102" s="1"/>
  <c r="CL27" i="104"/>
  <c r="CM27" i="104" s="1"/>
  <c r="CL27" i="88"/>
  <c r="CM27" i="88" s="1"/>
  <c r="CL27" i="86"/>
  <c r="CM27" i="86" s="1"/>
  <c r="BX43" i="88"/>
  <c r="CL28" i="88" s="1"/>
  <c r="CM28" i="88" s="1"/>
  <c r="CL27" i="96"/>
  <c r="CM27" i="96" s="1"/>
  <c r="CL27" i="98"/>
  <c r="CM27" i="98" s="1"/>
  <c r="CB73" i="96"/>
  <c r="CB64" i="96"/>
  <c r="BX43" i="96"/>
  <c r="CL28" i="96" s="1"/>
  <c r="CM28" i="96" s="1"/>
  <c r="CB64" i="104"/>
  <c r="CB73" i="104"/>
  <c r="CB64" i="98"/>
  <c r="CB73" i="98"/>
  <c r="BX43" i="104"/>
  <c r="CL28" i="104" s="1"/>
  <c r="CM28" i="104" s="1"/>
  <c r="CB73" i="102"/>
  <c r="CB64" i="102"/>
  <c r="CB73" i="100"/>
  <c r="CB64" i="100"/>
  <c r="CB64" i="88"/>
  <c r="CB73" i="88"/>
  <c r="BX43" i="100"/>
  <c r="CL28" i="100" s="1"/>
  <c r="CM28" i="100" s="1"/>
  <c r="BX43" i="98"/>
  <c r="CL28" i="98" s="1"/>
  <c r="CM28" i="98" s="1"/>
  <c r="CB47" i="82"/>
  <c r="BX43" i="82"/>
  <c r="CL28" i="82" s="1"/>
  <c r="CM28" i="82" s="1"/>
  <c r="CB64" i="86"/>
  <c r="CB73" i="86"/>
  <c r="CD43" i="27"/>
  <c r="CC47" i="84"/>
  <c r="CB73" i="82"/>
  <c r="CB64" i="82"/>
  <c r="CA71" i="84"/>
  <c r="CB71" i="84" s="1"/>
  <c r="BZ42" i="84"/>
  <c r="CA45" i="84"/>
  <c r="CL27" i="90"/>
  <c r="CM27" i="90" s="1"/>
  <c r="CL27" i="82"/>
  <c r="CM27" i="82" s="1"/>
  <c r="CA43" i="84"/>
  <c r="CB43" i="84" s="1"/>
  <c r="CB43" i="27" s="1"/>
  <c r="CC69" i="84"/>
  <c r="CB47" i="90"/>
  <c r="BX43" i="90"/>
  <c r="CL28" i="90" s="1"/>
  <c r="CM28" i="90" s="1"/>
  <c r="CC64" i="84"/>
  <c r="CD69" i="27"/>
  <c r="CB73" i="90"/>
  <c r="CB64" i="90"/>
  <c r="CA42" i="25"/>
  <c r="CA42" i="32" s="1"/>
  <c r="CB38" i="83"/>
  <c r="CB47" i="93"/>
  <c r="CB38" i="93"/>
  <c r="BX69" i="83"/>
  <c r="CC64" i="83"/>
  <c r="CB69" i="25"/>
  <c r="CC38" i="94"/>
  <c r="CD43" i="93"/>
  <c r="CD31" i="93"/>
  <c r="CD30" i="93" s="1"/>
  <c r="CD31" i="83"/>
  <c r="CD30" i="83" s="1"/>
  <c r="CD43" i="83"/>
  <c r="CB45" i="94"/>
  <c r="CB47" i="94" s="1"/>
  <c r="CA66" i="94"/>
  <c r="CA68" i="94" s="1"/>
  <c r="CC64" i="93"/>
  <c r="BX69" i="93"/>
  <c r="CB69" i="19"/>
  <c r="BX42" i="94"/>
  <c r="CB38" i="94"/>
  <c r="CL27" i="80"/>
  <c r="CM27" i="80" s="1"/>
  <c r="CB64" i="80"/>
  <c r="CB73" i="80"/>
  <c r="CB47" i="80"/>
  <c r="F4" i="74"/>
  <c r="CG43" i="25"/>
  <c r="BP64" i="25"/>
  <c r="AK29" i="25"/>
  <c r="F6" i="75"/>
  <c r="J4" i="74"/>
  <c r="L6" i="74"/>
  <c r="AP34" i="25"/>
  <c r="AK69" i="25"/>
  <c r="F5" i="75"/>
  <c r="CG29" i="25"/>
  <c r="AB60" i="25"/>
  <c r="BO64" i="25"/>
  <c r="L6" i="75"/>
  <c r="AT68" i="25"/>
  <c r="AO25" i="25"/>
  <c r="N4" i="75"/>
  <c r="AG56" i="25"/>
  <c r="X56" i="25"/>
  <c r="BP73" i="25"/>
  <c r="H4" i="75"/>
  <c r="AB51" i="25"/>
  <c r="AC60" i="25"/>
  <c r="K56" i="25"/>
  <c r="BO73" i="25"/>
  <c r="CG42" i="25"/>
  <c r="BP47" i="25"/>
  <c r="AT29" i="25"/>
  <c r="AP25" i="25"/>
  <c r="BT68" i="25"/>
  <c r="BO38" i="25"/>
  <c r="BO47" i="25"/>
  <c r="AT30" i="25"/>
  <c r="AP73" i="25"/>
  <c r="AO34" i="25"/>
  <c r="CG30" i="25"/>
  <c r="AO73" i="25"/>
  <c r="AP64" i="25"/>
  <c r="BK68" i="25"/>
  <c r="AK30" i="25"/>
  <c r="AC51" i="25"/>
  <c r="BP38" i="25"/>
  <c r="BX68" i="94" l="1"/>
  <c r="CL27" i="94" s="1"/>
  <c r="CM27" i="94" s="1"/>
  <c r="CB30" i="21"/>
  <c r="BX30" i="47"/>
  <c r="BX30" i="22"/>
  <c r="P53" i="21"/>
  <c r="AP64" i="22"/>
  <c r="AP66" i="21"/>
  <c r="AP64" i="47"/>
  <c r="AG56" i="22"/>
  <c r="X56" i="22"/>
  <c r="X56" i="47"/>
  <c r="AG56" i="47"/>
  <c r="AP42" i="21"/>
  <c r="BP43" i="21"/>
  <c r="AO71" i="21"/>
  <c r="AO73" i="47"/>
  <c r="AO73" i="22"/>
  <c r="G8" i="73"/>
  <c r="BO70" i="19"/>
  <c r="BO70" i="32" s="1"/>
  <c r="BT42" i="25"/>
  <c r="BP41" i="32"/>
  <c r="J8" i="191"/>
  <c r="CG43" i="183"/>
  <c r="C4" i="193"/>
  <c r="K5" i="192"/>
  <c r="CB21" i="180"/>
  <c r="L4" i="192"/>
  <c r="L4" i="193"/>
  <c r="J6" i="192"/>
  <c r="G4" i="193"/>
  <c r="L7" i="192"/>
  <c r="K4" i="192"/>
  <c r="CA16" i="177"/>
  <c r="AP73" i="183"/>
  <c r="CC17" i="180"/>
  <c r="BX16" i="180" s="1"/>
  <c r="AG56" i="183"/>
  <c r="X56" i="183"/>
  <c r="CE18" i="180"/>
  <c r="CE17" i="180" s="1"/>
  <c r="CG16" i="178"/>
  <c r="CG16" i="177"/>
  <c r="AG56" i="177"/>
  <c r="O60" i="177"/>
  <c r="BX17" i="177"/>
  <c r="CG69" i="177"/>
  <c r="AP73" i="177"/>
  <c r="AP73" i="179"/>
  <c r="X56" i="177"/>
  <c r="AP66" i="177"/>
  <c r="AP66" i="183" s="1"/>
  <c r="AP64" i="183" s="1"/>
  <c r="CA42" i="177"/>
  <c r="AO71" i="177"/>
  <c r="AO71" i="183" s="1"/>
  <c r="AO73" i="183" s="1"/>
  <c r="AO73" i="179"/>
  <c r="P53" i="177"/>
  <c r="BP43" i="177"/>
  <c r="BP43" i="183" s="1"/>
  <c r="CB21" i="179"/>
  <c r="CB12" i="179"/>
  <c r="CB30" i="177"/>
  <c r="BX30" i="178"/>
  <c r="BX30" i="179"/>
  <c r="CB21" i="178"/>
  <c r="CB12" i="178"/>
  <c r="X56" i="179"/>
  <c r="AG56" i="179"/>
  <c r="X56" i="178"/>
  <c r="AG56" i="178"/>
  <c r="AP73" i="178"/>
  <c r="CA29" i="177"/>
  <c r="AO73" i="178"/>
  <c r="AP64" i="178"/>
  <c r="AP64" i="179"/>
  <c r="AP42" i="54"/>
  <c r="AP42" i="177"/>
  <c r="AP42" i="183" s="1"/>
  <c r="CE17" i="181"/>
  <c r="CD18" i="181"/>
  <c r="CD17" i="181" s="1"/>
  <c r="CD17" i="178" s="1"/>
  <c r="BX16" i="181"/>
  <c r="BO73" i="34"/>
  <c r="CC64" i="34"/>
  <c r="AK69" i="34"/>
  <c r="AO47" i="34"/>
  <c r="AO38" i="34"/>
  <c r="AN42" i="56"/>
  <c r="BT42" i="34"/>
  <c r="BK42" i="34"/>
  <c r="CC21" i="34"/>
  <c r="BX16" i="34"/>
  <c r="AO42" i="56"/>
  <c r="AP38" i="34"/>
  <c r="AQ43" i="56"/>
  <c r="AP42" i="56"/>
  <c r="AO70" i="32"/>
  <c r="AN42" i="32"/>
  <c r="CC21" i="33"/>
  <c r="BX16" i="33"/>
  <c r="BN68" i="32"/>
  <c r="CB34" i="33"/>
  <c r="CB25" i="33"/>
  <c r="AO42" i="32"/>
  <c r="AT42" i="33"/>
  <c r="AP40" i="55"/>
  <c r="CD69" i="32"/>
  <c r="AQ43" i="32"/>
  <c r="CB69" i="32"/>
  <c r="AT42" i="27"/>
  <c r="AP40" i="32"/>
  <c r="BP47" i="27"/>
  <c r="BK69" i="27"/>
  <c r="BT43" i="27"/>
  <c r="BO44" i="32"/>
  <c r="CB43" i="32"/>
  <c r="CC47" i="27"/>
  <c r="AO68" i="82"/>
  <c r="AO68" i="27" s="1"/>
  <c r="AT43" i="82"/>
  <c r="BT43" i="82"/>
  <c r="BK43" i="82"/>
  <c r="BT69" i="82"/>
  <c r="BK69" i="82"/>
  <c r="AP38" i="27"/>
  <c r="AT43" i="27"/>
  <c r="AP47" i="27"/>
  <c r="AO47" i="82"/>
  <c r="AO38" i="82"/>
  <c r="AO47" i="27"/>
  <c r="AO38" i="27"/>
  <c r="BO68" i="27"/>
  <c r="BO64" i="80"/>
  <c r="BT69" i="80"/>
  <c r="BO47" i="80"/>
  <c r="BO45" i="27"/>
  <c r="BK43" i="80"/>
  <c r="BT69" i="25"/>
  <c r="AT69" i="25"/>
  <c r="BT43" i="25"/>
  <c r="BK43" i="25"/>
  <c r="BT43" i="83"/>
  <c r="BK43" i="83"/>
  <c r="AP47" i="83"/>
  <c r="AT43" i="83"/>
  <c r="AR43" i="25"/>
  <c r="CL28" i="83"/>
  <c r="CM28" i="83" s="1"/>
  <c r="AC54" i="25"/>
  <c r="X55" i="83"/>
  <c r="AK68" i="83"/>
  <c r="AO64" i="83"/>
  <c r="AM68" i="25"/>
  <c r="BP67" i="19"/>
  <c r="AP67" i="93"/>
  <c r="AD54" i="93"/>
  <c r="AC54" i="93" s="1"/>
  <c r="BT43" i="93"/>
  <c r="BR43" i="19"/>
  <c r="BR43" i="32" s="1"/>
  <c r="CL28" i="93"/>
  <c r="CM28" i="93" s="1"/>
  <c r="BR69" i="93"/>
  <c r="BQ69" i="93"/>
  <c r="BP66" i="93"/>
  <c r="CC38" i="27"/>
  <c r="BX69" i="84"/>
  <c r="CB71" i="27"/>
  <c r="CC64" i="27"/>
  <c r="CA66" i="84"/>
  <c r="CA68" i="84" s="1"/>
  <c r="CB45" i="84"/>
  <c r="BX42" i="84"/>
  <c r="CB38" i="84"/>
  <c r="BZ42" i="27"/>
  <c r="CC73" i="84"/>
  <c r="BX68" i="84"/>
  <c r="CC69" i="27"/>
  <c r="CC38" i="84"/>
  <c r="BX43" i="94"/>
  <c r="CL28" i="94" s="1"/>
  <c r="CM28" i="94" s="1"/>
  <c r="CC47" i="83"/>
  <c r="CD43" i="25"/>
  <c r="CC38" i="83"/>
  <c r="CC47" i="93"/>
  <c r="CD43" i="19"/>
  <c r="CC38" i="93"/>
  <c r="CB73" i="94"/>
  <c r="CB64" i="94"/>
  <c r="CD30" i="25"/>
  <c r="CC25" i="83"/>
  <c r="CC34" i="83"/>
  <c r="CD30" i="19"/>
  <c r="CC25" i="93"/>
  <c r="CC34" i="93"/>
  <c r="C7" i="75"/>
  <c r="D7" i="75"/>
  <c r="K7" i="74"/>
  <c r="H7" i="75"/>
  <c r="J7" i="74"/>
  <c r="D6" i="75"/>
  <c r="D7" i="74"/>
  <c r="G7" i="75"/>
  <c r="G7" i="74"/>
  <c r="M7" i="74"/>
  <c r="N6" i="75"/>
  <c r="L5" i="74"/>
  <c r="J5" i="75"/>
  <c r="J5" i="74"/>
  <c r="I4" i="75"/>
  <c r="H7" i="74"/>
  <c r="F4" i="75"/>
  <c r="H4" i="74"/>
  <c r="E5" i="75"/>
  <c r="M5" i="75"/>
  <c r="E5" i="74"/>
  <c r="J4" i="75"/>
  <c r="L5" i="75"/>
  <c r="E6" i="75"/>
  <c r="M7" i="75"/>
  <c r="M5" i="74"/>
  <c r="M4" i="75"/>
  <c r="N4" i="74"/>
  <c r="F6" i="74"/>
  <c r="N5" i="75"/>
  <c r="N5" i="74"/>
  <c r="K7" i="75"/>
  <c r="J7" i="75"/>
  <c r="I7" i="75"/>
  <c r="F5" i="74"/>
  <c r="C7" i="74"/>
  <c r="I7" i="74"/>
  <c r="E6" i="74"/>
  <c r="N6" i="74"/>
  <c r="M4" i="74"/>
  <c r="I4" i="74"/>
  <c r="AN42" i="21" l="1"/>
  <c r="CB69" i="21"/>
  <c r="AO70" i="21"/>
  <c r="AQ43" i="21"/>
  <c r="CB43" i="21"/>
  <c r="I8" i="67" s="1"/>
  <c r="AO42" i="21"/>
  <c r="T55" i="47"/>
  <c r="P51" i="47"/>
  <c r="BR43" i="21"/>
  <c r="BP47" i="22"/>
  <c r="BP47" i="47"/>
  <c r="BO44" i="21"/>
  <c r="T55" i="22"/>
  <c r="P51" i="22"/>
  <c r="BN68" i="21"/>
  <c r="BP41" i="21"/>
  <c r="AP40" i="21"/>
  <c r="AT42" i="22"/>
  <c r="AT42" i="47"/>
  <c r="BO70" i="21"/>
  <c r="I8" i="73"/>
  <c r="BP41" i="177"/>
  <c r="BP41" i="183" s="1"/>
  <c r="BK42" i="183" s="1"/>
  <c r="G8" i="192"/>
  <c r="D4" i="193"/>
  <c r="I5" i="192"/>
  <c r="G4" i="192"/>
  <c r="G5" i="192"/>
  <c r="N7" i="192"/>
  <c r="CB12" i="177"/>
  <c r="CB21" i="177"/>
  <c r="CD18" i="180"/>
  <c r="CD17" i="180" s="1"/>
  <c r="CC12" i="180" s="1"/>
  <c r="CC17" i="177"/>
  <c r="AO73" i="177"/>
  <c r="CB25" i="177"/>
  <c r="AP64" i="177"/>
  <c r="BX30" i="177"/>
  <c r="CB34" i="177"/>
  <c r="CG17" i="181"/>
  <c r="CE17" i="178"/>
  <c r="E4" i="193" s="1"/>
  <c r="BR43" i="177"/>
  <c r="BR43" i="183" s="1"/>
  <c r="BP47" i="183" s="1"/>
  <c r="AQ43" i="177"/>
  <c r="AQ43" i="183" s="1"/>
  <c r="AO70" i="177"/>
  <c r="AO70" i="183" s="1"/>
  <c r="BT42" i="179"/>
  <c r="BK42" i="179"/>
  <c r="BX16" i="178"/>
  <c r="CB69" i="177"/>
  <c r="CD69" i="177"/>
  <c r="CC64" i="178"/>
  <c r="CC64" i="179"/>
  <c r="BK42" i="178"/>
  <c r="BT42" i="178"/>
  <c r="CB43" i="177"/>
  <c r="BP47" i="179"/>
  <c r="BO44" i="177"/>
  <c r="BO44" i="183" s="1"/>
  <c r="BP47" i="178"/>
  <c r="BX16" i="179"/>
  <c r="CB34" i="179"/>
  <c r="CB25" i="179"/>
  <c r="BO70" i="177"/>
  <c r="BO70" i="183" s="1"/>
  <c r="AO42" i="177"/>
  <c r="AO42" i="183" s="1"/>
  <c r="CG17" i="179"/>
  <c r="CB34" i="178"/>
  <c r="CB25" i="178"/>
  <c r="CC12" i="178"/>
  <c r="CC12" i="179"/>
  <c r="T55" i="179"/>
  <c r="P51" i="179"/>
  <c r="T55" i="178"/>
  <c r="P51" i="178"/>
  <c r="AT42" i="178"/>
  <c r="AT42" i="179"/>
  <c r="BN68" i="177"/>
  <c r="BN68" i="183" s="1"/>
  <c r="AT42" i="32"/>
  <c r="AP40" i="177"/>
  <c r="AP40" i="183" s="1"/>
  <c r="AT42" i="183" s="1"/>
  <c r="AN42" i="177"/>
  <c r="AN42" i="183" s="1"/>
  <c r="CG17" i="180"/>
  <c r="CE17" i="177"/>
  <c r="CC12" i="181"/>
  <c r="CC21" i="181"/>
  <c r="T55" i="177"/>
  <c r="P51" i="177"/>
  <c r="BK68" i="34"/>
  <c r="BO47" i="34"/>
  <c r="BX69" i="34"/>
  <c r="AT69" i="34"/>
  <c r="BO64" i="34"/>
  <c r="AO47" i="56"/>
  <c r="AO38" i="56"/>
  <c r="BP47" i="34"/>
  <c r="CC38" i="34"/>
  <c r="CC47" i="34"/>
  <c r="AT42" i="34"/>
  <c r="AP40" i="56"/>
  <c r="AT42" i="56" s="1"/>
  <c r="BK69" i="34"/>
  <c r="T55" i="34"/>
  <c r="P51" i="34"/>
  <c r="AT43" i="34"/>
  <c r="AR43" i="56"/>
  <c r="AT43" i="56" s="1"/>
  <c r="AO47" i="32"/>
  <c r="AN42" i="54"/>
  <c r="AO47" i="54" s="1"/>
  <c r="CB38" i="34"/>
  <c r="BX42" i="34"/>
  <c r="AO64" i="34"/>
  <c r="CC73" i="34"/>
  <c r="BX68" i="34"/>
  <c r="BT43" i="34"/>
  <c r="BK43" i="34"/>
  <c r="AO38" i="32"/>
  <c r="CC64" i="33"/>
  <c r="AP47" i="34"/>
  <c r="CC38" i="33"/>
  <c r="CC47" i="33"/>
  <c r="BP67" i="32"/>
  <c r="BK68" i="33"/>
  <c r="BO68" i="32"/>
  <c r="AT42" i="55"/>
  <c r="CB71" i="32"/>
  <c r="AO68" i="32"/>
  <c r="AT69" i="33"/>
  <c r="BK69" i="33"/>
  <c r="BZ42" i="32"/>
  <c r="CC69" i="32"/>
  <c r="T55" i="33"/>
  <c r="P51" i="33"/>
  <c r="AO42" i="55"/>
  <c r="AO47" i="33"/>
  <c r="AO38" i="33"/>
  <c r="AN42" i="55"/>
  <c r="AR43" i="32"/>
  <c r="AM68" i="32"/>
  <c r="AO64" i="33"/>
  <c r="AP38" i="33"/>
  <c r="AQ43" i="55"/>
  <c r="AP38" i="55" s="1"/>
  <c r="AK69" i="33"/>
  <c r="D6" i="74"/>
  <c r="BO45" i="32"/>
  <c r="BX69" i="33"/>
  <c r="BO73" i="33"/>
  <c r="BO64" i="33"/>
  <c r="CD43" i="32"/>
  <c r="CD30" i="32"/>
  <c r="AO64" i="82"/>
  <c r="AT69" i="82"/>
  <c r="AO42" i="54"/>
  <c r="AP40" i="54"/>
  <c r="AT42" i="54" s="1"/>
  <c r="AP38" i="32"/>
  <c r="AQ43" i="54"/>
  <c r="AO64" i="27"/>
  <c r="AT69" i="27"/>
  <c r="BO47" i="27"/>
  <c r="BK43" i="27"/>
  <c r="BT69" i="27"/>
  <c r="BO64" i="27"/>
  <c r="AP47" i="25"/>
  <c r="AT43" i="25"/>
  <c r="X55" i="25"/>
  <c r="AG55" i="25"/>
  <c r="AK68" i="25"/>
  <c r="AO64" i="25"/>
  <c r="AC54" i="19"/>
  <c r="AC54" i="32" s="1"/>
  <c r="AG55" i="93"/>
  <c r="X55" i="93"/>
  <c r="AP67" i="19"/>
  <c r="AT68" i="93"/>
  <c r="AK68" i="93"/>
  <c r="BP66" i="19"/>
  <c r="BT68" i="93"/>
  <c r="BP64" i="93"/>
  <c r="BQ69" i="19"/>
  <c r="BP73" i="93"/>
  <c r="BR69" i="19"/>
  <c r="BT69" i="93"/>
  <c r="CL27" i="84"/>
  <c r="CM27" i="84" s="1"/>
  <c r="BX42" i="27"/>
  <c r="CB38" i="27"/>
  <c r="CB47" i="84"/>
  <c r="BX43" i="84"/>
  <c r="CL28" i="84" s="1"/>
  <c r="CM28" i="84" s="1"/>
  <c r="CB45" i="27"/>
  <c r="BX68" i="27"/>
  <c r="CC73" i="27"/>
  <c r="CA68" i="27"/>
  <c r="CB73" i="84"/>
  <c r="CB64" i="84"/>
  <c r="BX69" i="27"/>
  <c r="CQ17" i="19"/>
  <c r="CS19" i="19"/>
  <c r="CS18" i="19"/>
  <c r="CS17" i="19"/>
  <c r="CQ19" i="19"/>
  <c r="CQ18" i="19"/>
  <c r="CS16" i="19"/>
  <c r="CQ16" i="19"/>
  <c r="CT20" i="19"/>
  <c r="CR20" i="19"/>
  <c r="AB58" i="15"/>
  <c r="AB58" i="42" s="1"/>
  <c r="AB57" i="15"/>
  <c r="AB57" i="42" s="1"/>
  <c r="AE56" i="15"/>
  <c r="AD56" i="15"/>
  <c r="AD56" i="42" s="1"/>
  <c r="AC56" i="15"/>
  <c r="AC56" i="42" s="1"/>
  <c r="AB56" i="15"/>
  <c r="AB56" i="42" s="1"/>
  <c r="AC55" i="15"/>
  <c r="AC55" i="42" s="1"/>
  <c r="AB55" i="15"/>
  <c r="AB55" i="42" s="1"/>
  <c r="AA55" i="15"/>
  <c r="AA55" i="42" s="1"/>
  <c r="Z55" i="15"/>
  <c r="Z55" i="42" s="1"/>
  <c r="AC54" i="15"/>
  <c r="AC53" i="15"/>
  <c r="AC53" i="42" s="1"/>
  <c r="AB58" i="16"/>
  <c r="AB58" i="43" s="1"/>
  <c r="AB57" i="16"/>
  <c r="AB57" i="43" s="1"/>
  <c r="AE56" i="16"/>
  <c r="AE56" i="43" s="1"/>
  <c r="AD56" i="16"/>
  <c r="AD56" i="43" s="1"/>
  <c r="AC56" i="16"/>
  <c r="AC56" i="43" s="1"/>
  <c r="AB56" i="16"/>
  <c r="AB56" i="43" s="1"/>
  <c r="AC55" i="16"/>
  <c r="AC55" i="43" s="1"/>
  <c r="AB55" i="16"/>
  <c r="AB55" i="43" s="1"/>
  <c r="AA55" i="16"/>
  <c r="AA55" i="43" s="1"/>
  <c r="Z55" i="16"/>
  <c r="AC54" i="16"/>
  <c r="AC54" i="43" s="1"/>
  <c r="AC53" i="16"/>
  <c r="AC53" i="43" s="1"/>
  <c r="AB58" i="23"/>
  <c r="AB58" i="44" s="1"/>
  <c r="AB57" i="23"/>
  <c r="AB57" i="44" s="1"/>
  <c r="AE56" i="23"/>
  <c r="AE56" i="44" s="1"/>
  <c r="AD56" i="23"/>
  <c r="AD56" i="44" s="1"/>
  <c r="AC56" i="23"/>
  <c r="AC56" i="44" s="1"/>
  <c r="AB56" i="23"/>
  <c r="AB56" i="44" s="1"/>
  <c r="AC55" i="23"/>
  <c r="AC55" i="44" s="1"/>
  <c r="AB55" i="23"/>
  <c r="AB55" i="44" s="1"/>
  <c r="AA55" i="23"/>
  <c r="AA55" i="44" s="1"/>
  <c r="Z55" i="23"/>
  <c r="AC54" i="23"/>
  <c r="AC54" i="44" s="1"/>
  <c r="AC53" i="23"/>
  <c r="AC53" i="44" s="1"/>
  <c r="I8" i="68" l="1"/>
  <c r="AK69" i="22"/>
  <c r="BK42" i="22"/>
  <c r="BT42" i="22"/>
  <c r="AM68" i="21"/>
  <c r="AP38" i="47"/>
  <c r="BO68" i="21"/>
  <c r="BO64" i="47"/>
  <c r="BO73" i="47"/>
  <c r="BO73" i="22"/>
  <c r="BO64" i="22"/>
  <c r="BK42" i="47"/>
  <c r="BT42" i="47"/>
  <c r="AR43" i="21"/>
  <c r="AT43" i="47"/>
  <c r="AT43" i="22"/>
  <c r="BP67" i="21"/>
  <c r="BK68" i="47"/>
  <c r="BK68" i="22"/>
  <c r="BK69" i="47"/>
  <c r="AC54" i="21"/>
  <c r="BO45" i="21"/>
  <c r="BO47" i="22"/>
  <c r="BO47" i="47"/>
  <c r="BK69" i="22"/>
  <c r="AK69" i="47"/>
  <c r="CB71" i="21"/>
  <c r="BX69" i="47"/>
  <c r="BX69" i="22"/>
  <c r="AO47" i="22"/>
  <c r="AO38" i="22"/>
  <c r="CC69" i="21"/>
  <c r="BT43" i="22"/>
  <c r="BK43" i="22"/>
  <c r="AO47" i="47"/>
  <c r="AO38" i="47"/>
  <c r="AO68" i="21"/>
  <c r="AT69" i="22"/>
  <c r="AT69" i="47"/>
  <c r="AP38" i="22"/>
  <c r="AP47" i="22"/>
  <c r="BZ42" i="21"/>
  <c r="H8" i="67" s="1"/>
  <c r="BT43" i="47"/>
  <c r="I8" i="69"/>
  <c r="H8" i="73"/>
  <c r="D8" i="73"/>
  <c r="BK42" i="177"/>
  <c r="BT42" i="183"/>
  <c r="BT42" i="177"/>
  <c r="I8" i="192"/>
  <c r="C4" i="192"/>
  <c r="D6" i="192"/>
  <c r="E4" i="192"/>
  <c r="I6" i="192"/>
  <c r="CC21" i="180"/>
  <c r="CD17" i="177"/>
  <c r="CC12" i="177" s="1"/>
  <c r="BX16" i="177"/>
  <c r="CC21" i="178"/>
  <c r="BK69" i="183"/>
  <c r="AO47" i="183"/>
  <c r="AO38" i="183"/>
  <c r="AP38" i="183"/>
  <c r="AK69" i="183"/>
  <c r="BT43" i="183"/>
  <c r="BO73" i="183"/>
  <c r="BO73" i="177"/>
  <c r="CG17" i="178"/>
  <c r="BK69" i="177"/>
  <c r="CG17" i="177"/>
  <c r="AK69" i="177"/>
  <c r="AO47" i="177"/>
  <c r="AO47" i="21"/>
  <c r="BP47" i="177"/>
  <c r="AT42" i="177"/>
  <c r="AT42" i="21"/>
  <c r="CC64" i="177"/>
  <c r="CC21" i="179"/>
  <c r="AP38" i="177"/>
  <c r="BO45" i="177"/>
  <c r="BO45" i="183" s="1"/>
  <c r="BK43" i="183" s="1"/>
  <c r="BO47" i="179"/>
  <c r="BO47" i="178"/>
  <c r="BO73" i="178"/>
  <c r="AO38" i="178"/>
  <c r="AO47" i="178"/>
  <c r="CB71" i="177"/>
  <c r="BX69" i="179"/>
  <c r="BO68" i="177"/>
  <c r="BO68" i="183" s="1"/>
  <c r="BO64" i="183" s="1"/>
  <c r="BO64" i="178"/>
  <c r="AO38" i="179"/>
  <c r="AO47" i="179"/>
  <c r="AK69" i="178"/>
  <c r="BP67" i="177"/>
  <c r="BP67" i="183" s="1"/>
  <c r="BK68" i="183" s="1"/>
  <c r="BK68" i="179"/>
  <c r="BK68" i="178"/>
  <c r="AT69" i="179"/>
  <c r="AK69" i="179"/>
  <c r="BT43" i="179"/>
  <c r="BK43" i="179"/>
  <c r="CC69" i="177"/>
  <c r="BK43" i="178"/>
  <c r="BT43" i="178"/>
  <c r="AP38" i="179"/>
  <c r="BZ42" i="177"/>
  <c r="AP38" i="178"/>
  <c r="AP47" i="178"/>
  <c r="BO73" i="179"/>
  <c r="BO64" i="179"/>
  <c r="CD30" i="177"/>
  <c r="AM68" i="177"/>
  <c r="AM68" i="183" s="1"/>
  <c r="AO64" i="178"/>
  <c r="BK69" i="179"/>
  <c r="CD43" i="177"/>
  <c r="AR43" i="177"/>
  <c r="AR43" i="183" s="1"/>
  <c r="AT43" i="183" s="1"/>
  <c r="AT43" i="178"/>
  <c r="AT43" i="179"/>
  <c r="BK69" i="178"/>
  <c r="BX69" i="178"/>
  <c r="AC54" i="177"/>
  <c r="AC54" i="183" s="1"/>
  <c r="AO68" i="177"/>
  <c r="AO68" i="183" s="1"/>
  <c r="AT69" i="183" s="1"/>
  <c r="AT69" i="178"/>
  <c r="AO38" i="177"/>
  <c r="BT43" i="177"/>
  <c r="BT69" i="34"/>
  <c r="CB47" i="34"/>
  <c r="BT68" i="34"/>
  <c r="AP47" i="56"/>
  <c r="AP38" i="56"/>
  <c r="CL27" i="34"/>
  <c r="CM27" i="34" s="1"/>
  <c r="BX43" i="34"/>
  <c r="CL28" i="34" s="1"/>
  <c r="CM28" i="34" s="1"/>
  <c r="CB73" i="34"/>
  <c r="CB64" i="34"/>
  <c r="BP73" i="34"/>
  <c r="BP64" i="34"/>
  <c r="CC25" i="34"/>
  <c r="CC34" i="34"/>
  <c r="AO38" i="54"/>
  <c r="AG55" i="33"/>
  <c r="AK68" i="34"/>
  <c r="AT68" i="34"/>
  <c r="BO47" i="33"/>
  <c r="BK43" i="33"/>
  <c r="AT43" i="33"/>
  <c r="AR43" i="55"/>
  <c r="AT43" i="55" s="1"/>
  <c r="CC73" i="33"/>
  <c r="BX68" i="33"/>
  <c r="CA68" i="32"/>
  <c r="CB45" i="32"/>
  <c r="X55" i="33"/>
  <c r="CB38" i="33"/>
  <c r="BX42" i="33"/>
  <c r="AO38" i="55"/>
  <c r="AO47" i="55"/>
  <c r="BQ69" i="32"/>
  <c r="AP67" i="32"/>
  <c r="BP47" i="33"/>
  <c r="BT43" i="33"/>
  <c r="BP66" i="32"/>
  <c r="BT68" i="33"/>
  <c r="CC25" i="33"/>
  <c r="CC34" i="33"/>
  <c r="BR69" i="32"/>
  <c r="BT69" i="33"/>
  <c r="AP47" i="33"/>
  <c r="AP38" i="54"/>
  <c r="AP47" i="32"/>
  <c r="AT43" i="32"/>
  <c r="AR43" i="54"/>
  <c r="BX43" i="27"/>
  <c r="CL28" i="27" s="1"/>
  <c r="CM28" i="27" s="1"/>
  <c r="CB47" i="27"/>
  <c r="CB64" i="27"/>
  <c r="CB73" i="27"/>
  <c r="CL27" i="27"/>
  <c r="CM27" i="27" s="1"/>
  <c r="AK29" i="32"/>
  <c r="E5" i="73"/>
  <c r="AC60" i="44"/>
  <c r="AC56" i="37"/>
  <c r="AC56" i="53"/>
  <c r="AC60" i="43"/>
  <c r="AC51" i="43"/>
  <c r="AD56" i="18"/>
  <c r="AD56" i="52"/>
  <c r="AT30" i="32"/>
  <c r="AB57" i="53"/>
  <c r="AB57" i="37"/>
  <c r="AG56" i="44"/>
  <c r="AB57" i="51"/>
  <c r="AB57" i="17"/>
  <c r="AO25" i="32"/>
  <c r="J5" i="73"/>
  <c r="CG30" i="32"/>
  <c r="X55" i="32"/>
  <c r="I7" i="73"/>
  <c r="K56" i="32"/>
  <c r="AG56" i="32"/>
  <c r="F6" i="73"/>
  <c r="AG55" i="32"/>
  <c r="AE56" i="53"/>
  <c r="AE56" i="56" s="1"/>
  <c r="AE56" i="37"/>
  <c r="AB58" i="17"/>
  <c r="AB58" i="51"/>
  <c r="AB58" i="54" s="1"/>
  <c r="AO34" i="32"/>
  <c r="BK43" i="32"/>
  <c r="C7" i="73"/>
  <c r="AT69" i="32"/>
  <c r="L6" i="73"/>
  <c r="N5" i="73"/>
  <c r="CG29" i="32"/>
  <c r="J7" i="73"/>
  <c r="AC53" i="51"/>
  <c r="AC53" i="17"/>
  <c r="N4" i="73"/>
  <c r="BP47" i="32"/>
  <c r="H7" i="73"/>
  <c r="D7" i="73"/>
  <c r="K7" i="73"/>
  <c r="BK69" i="32"/>
  <c r="BO73" i="32"/>
  <c r="AB58" i="52"/>
  <c r="AB58" i="55" s="1"/>
  <c r="AB58" i="18"/>
  <c r="AC53" i="18"/>
  <c r="AC53" i="52"/>
  <c r="AG55" i="43"/>
  <c r="AC54" i="37"/>
  <c r="AC54" i="53"/>
  <c r="AC54" i="18"/>
  <c r="AC54" i="52"/>
  <c r="X55" i="15"/>
  <c r="AC54" i="42"/>
  <c r="AG55" i="42" s="1"/>
  <c r="M4" i="73"/>
  <c r="BT42" i="32"/>
  <c r="BP38" i="32"/>
  <c r="G7" i="73"/>
  <c r="X56" i="32"/>
  <c r="AE56" i="18"/>
  <c r="AE56" i="52"/>
  <c r="AE56" i="55" s="1"/>
  <c r="AB51" i="23"/>
  <c r="Z55" i="44"/>
  <c r="AB51" i="44" s="1"/>
  <c r="H4" i="73"/>
  <c r="F5" i="73"/>
  <c r="CG42" i="32"/>
  <c r="AB51" i="32"/>
  <c r="AC60" i="32"/>
  <c r="AP64" i="32"/>
  <c r="AC60" i="15"/>
  <c r="AE56" i="42"/>
  <c r="AC53" i="37"/>
  <c r="AC53" i="53"/>
  <c r="AG55" i="44"/>
  <c r="AB60" i="43"/>
  <c r="AA55" i="18"/>
  <c r="AA55" i="52"/>
  <c r="F4" i="73"/>
  <c r="L5" i="73"/>
  <c r="BK42" i="32"/>
  <c r="AB60" i="32"/>
  <c r="AC51" i="32"/>
  <c r="AO73" i="32"/>
  <c r="M7" i="73"/>
  <c r="K55" i="32"/>
  <c r="AB58" i="53"/>
  <c r="AB58" i="56" s="1"/>
  <c r="AB58" i="37"/>
  <c r="AB51" i="42"/>
  <c r="Z55" i="17"/>
  <c r="Z55" i="51"/>
  <c r="Z55" i="54" s="1"/>
  <c r="AB55" i="37"/>
  <c r="AB55" i="53"/>
  <c r="AB55" i="56" s="1"/>
  <c r="AB55" i="51"/>
  <c r="AB55" i="54" s="1"/>
  <c r="AB55" i="17"/>
  <c r="I4" i="73"/>
  <c r="AK30" i="32"/>
  <c r="BT43" i="32"/>
  <c r="N6" i="73"/>
  <c r="D6" i="73"/>
  <c r="AC56" i="17"/>
  <c r="AC56" i="51"/>
  <c r="AC56" i="54" s="1"/>
  <c r="AC51" i="42"/>
  <c r="AD56" i="17"/>
  <c r="AD56" i="51"/>
  <c r="M5" i="73"/>
  <c r="AB57" i="18"/>
  <c r="AB57" i="52"/>
  <c r="AB51" i="16"/>
  <c r="Z55" i="43"/>
  <c r="X55" i="43" s="1"/>
  <c r="AA55" i="37"/>
  <c r="AA55" i="53"/>
  <c r="AB60" i="44"/>
  <c r="AB60" i="42"/>
  <c r="AA55" i="17"/>
  <c r="AA55" i="51"/>
  <c r="AA55" i="54" s="1"/>
  <c r="AG56" i="43"/>
  <c r="AB55" i="18"/>
  <c r="AB55" i="52"/>
  <c r="AC55" i="37"/>
  <c r="AC55" i="53"/>
  <c r="AC55" i="56" s="1"/>
  <c r="AC55" i="18"/>
  <c r="AC55" i="52"/>
  <c r="AC55" i="55" s="1"/>
  <c r="AC55" i="17"/>
  <c r="AC55" i="51"/>
  <c r="AC55" i="54" s="1"/>
  <c r="J4" i="73"/>
  <c r="AP34" i="32"/>
  <c r="BO38" i="32"/>
  <c r="CG43" i="32"/>
  <c r="AK69" i="32"/>
  <c r="BK68" i="32"/>
  <c r="E6" i="73"/>
  <c r="AC56" i="52"/>
  <c r="AC56" i="18"/>
  <c r="AC51" i="44"/>
  <c r="AD56" i="37"/>
  <c r="AD56" i="53"/>
  <c r="X56" i="44"/>
  <c r="AB56" i="37"/>
  <c r="AB56" i="53"/>
  <c r="X56" i="43"/>
  <c r="AB56" i="52"/>
  <c r="AB56" i="18"/>
  <c r="X56" i="42"/>
  <c r="AB56" i="17"/>
  <c r="AB56" i="51"/>
  <c r="AT29" i="32"/>
  <c r="AP25" i="32"/>
  <c r="BO47" i="32"/>
  <c r="AO64" i="32"/>
  <c r="AP73" i="32"/>
  <c r="BO64" i="32"/>
  <c r="AC60" i="16"/>
  <c r="X55" i="23"/>
  <c r="X55" i="16"/>
  <c r="AG56" i="16"/>
  <c r="X56" i="23"/>
  <c r="AC60" i="23"/>
  <c r="AC51" i="16"/>
  <c r="AB60" i="23"/>
  <c r="CG69" i="19"/>
  <c r="BP47" i="19"/>
  <c r="K56" i="19"/>
  <c r="BK69" i="19"/>
  <c r="AP34" i="19"/>
  <c r="AT29" i="19"/>
  <c r="K55" i="19"/>
  <c r="AP73" i="19"/>
  <c r="BO38" i="19"/>
  <c r="BO64" i="19"/>
  <c r="BP64" i="19"/>
  <c r="AG56" i="19"/>
  <c r="BO73" i="19"/>
  <c r="AK68" i="19"/>
  <c r="AP64" i="19"/>
  <c r="AO34" i="19"/>
  <c r="AB51" i="19"/>
  <c r="X56" i="19"/>
  <c r="BK42" i="19"/>
  <c r="AO73" i="19"/>
  <c r="AP25" i="19"/>
  <c r="BT42" i="19"/>
  <c r="AB60" i="19"/>
  <c r="CG68" i="19"/>
  <c r="AG55" i="19"/>
  <c r="AC51" i="19"/>
  <c r="BK68" i="19"/>
  <c r="AT30" i="19"/>
  <c r="AC60" i="19"/>
  <c r="CG30" i="19"/>
  <c r="BP38" i="19"/>
  <c r="AT69" i="19"/>
  <c r="BO47" i="19"/>
  <c r="BT43" i="19"/>
  <c r="X55" i="19"/>
  <c r="AO64" i="19"/>
  <c r="CG29" i="19"/>
  <c r="CG43" i="19"/>
  <c r="AK69" i="19"/>
  <c r="CG42" i="19"/>
  <c r="BP73" i="19"/>
  <c r="AO25" i="19"/>
  <c r="AK29" i="19"/>
  <c r="AK30" i="19"/>
  <c r="BT69" i="19"/>
  <c r="BT68" i="19"/>
  <c r="AT68" i="19"/>
  <c r="BK43" i="19"/>
  <c r="AB60" i="16"/>
  <c r="AB60" i="15"/>
  <c r="X56" i="16"/>
  <c r="AG55" i="15"/>
  <c r="AG56" i="23"/>
  <c r="AC51" i="15"/>
  <c r="AG56" i="15"/>
  <c r="AC51" i="23"/>
  <c r="AG55" i="23"/>
  <c r="X56" i="15"/>
  <c r="AB51" i="15"/>
  <c r="AG55" i="16"/>
  <c r="AO64" i="47" l="1"/>
  <c r="BK43" i="47"/>
  <c r="X55" i="47"/>
  <c r="AG55" i="47"/>
  <c r="AG55" i="22"/>
  <c r="X55" i="22"/>
  <c r="CB45" i="21"/>
  <c r="K8" i="67" s="1"/>
  <c r="AO64" i="22"/>
  <c r="BR69" i="21"/>
  <c r="BT69" i="47"/>
  <c r="BT69" i="22"/>
  <c r="H8" i="68"/>
  <c r="BX42" i="22"/>
  <c r="BX68" i="22"/>
  <c r="BP66" i="21"/>
  <c r="BT68" i="47"/>
  <c r="BT68" i="22"/>
  <c r="H8" i="69"/>
  <c r="BX42" i="47"/>
  <c r="BX68" i="47"/>
  <c r="AP67" i="21"/>
  <c r="AP47" i="47"/>
  <c r="BQ69" i="21"/>
  <c r="K8" i="73"/>
  <c r="H8" i="192"/>
  <c r="D8" i="192"/>
  <c r="CC21" i="177"/>
  <c r="C6" i="192"/>
  <c r="K6" i="192"/>
  <c r="D5" i="192"/>
  <c r="D4" i="192"/>
  <c r="BO47" i="183"/>
  <c r="AP47" i="183"/>
  <c r="AO64" i="183"/>
  <c r="AG55" i="183"/>
  <c r="X55" i="183"/>
  <c r="CC25" i="177"/>
  <c r="AT69" i="177"/>
  <c r="BK68" i="177"/>
  <c r="BX42" i="177"/>
  <c r="BO47" i="177"/>
  <c r="AT43" i="177"/>
  <c r="AP47" i="21"/>
  <c r="CC38" i="177"/>
  <c r="BX69" i="177"/>
  <c r="AP38" i="21"/>
  <c r="BX68" i="177"/>
  <c r="BO64" i="177"/>
  <c r="AO38" i="21"/>
  <c r="BK43" i="177"/>
  <c r="AP47" i="177"/>
  <c r="CB38" i="177"/>
  <c r="CC73" i="177"/>
  <c r="AP47" i="179"/>
  <c r="AO64" i="179"/>
  <c r="CC34" i="177"/>
  <c r="X55" i="179"/>
  <c r="AG55" i="179"/>
  <c r="X55" i="178"/>
  <c r="AG55" i="178"/>
  <c r="CB38" i="179"/>
  <c r="BX42" i="179"/>
  <c r="BT68" i="178"/>
  <c r="BT68" i="179"/>
  <c r="CB45" i="177"/>
  <c r="BX42" i="178"/>
  <c r="CB38" i="178"/>
  <c r="CA68" i="177"/>
  <c r="G6" i="192" s="1"/>
  <c r="CC47" i="177"/>
  <c r="BQ69" i="177"/>
  <c r="BQ69" i="183" s="1"/>
  <c r="AO64" i="177"/>
  <c r="CC25" i="179"/>
  <c r="CC34" i="179"/>
  <c r="CC25" i="178"/>
  <c r="CC34" i="178"/>
  <c r="CC73" i="179"/>
  <c r="BX68" i="179"/>
  <c r="CC38" i="179"/>
  <c r="CC47" i="179"/>
  <c r="CC73" i="178"/>
  <c r="BX68" i="178"/>
  <c r="BT69" i="178"/>
  <c r="BT69" i="179"/>
  <c r="CC38" i="178"/>
  <c r="CC47" i="178"/>
  <c r="AK68" i="32"/>
  <c r="AP67" i="177"/>
  <c r="BT69" i="32"/>
  <c r="BR69" i="177"/>
  <c r="BR69" i="183" s="1"/>
  <c r="BT69" i="183" s="1"/>
  <c r="BT68" i="32"/>
  <c r="BP66" i="177"/>
  <c r="BP66" i="183" s="1"/>
  <c r="BT68" i="183" s="1"/>
  <c r="X55" i="177"/>
  <c r="AG55" i="177"/>
  <c r="BP73" i="32"/>
  <c r="AT68" i="32"/>
  <c r="AP47" i="55"/>
  <c r="BP64" i="32"/>
  <c r="X55" i="34"/>
  <c r="AG55" i="34"/>
  <c r="CB73" i="33"/>
  <c r="CB64" i="33"/>
  <c r="BX43" i="33"/>
  <c r="CL28" i="33" s="1"/>
  <c r="CM28" i="33" s="1"/>
  <c r="CB47" i="33"/>
  <c r="CL27" i="33"/>
  <c r="CM27" i="33" s="1"/>
  <c r="AK68" i="33"/>
  <c r="AT68" i="33"/>
  <c r="BP64" i="33"/>
  <c r="BP73" i="33"/>
  <c r="AT43" i="54"/>
  <c r="AP47" i="54"/>
  <c r="AB60" i="17"/>
  <c r="AB51" i="54"/>
  <c r="AC60" i="53"/>
  <c r="AC56" i="56"/>
  <c r="X56" i="51"/>
  <c r="AC51" i="51"/>
  <c r="AE56" i="17"/>
  <c r="AG56" i="21" s="1"/>
  <c r="AE56" i="51"/>
  <c r="AE56" i="54" s="1"/>
  <c r="AC53" i="54"/>
  <c r="AG56" i="42"/>
  <c r="AC51" i="17"/>
  <c r="X56" i="17"/>
  <c r="AC54" i="56"/>
  <c r="X56" i="18"/>
  <c r="AB60" i="53"/>
  <c r="AA55" i="56"/>
  <c r="AB60" i="56" s="1"/>
  <c r="AC60" i="42"/>
  <c r="AD56" i="54"/>
  <c r="Z55" i="53"/>
  <c r="Z55" i="56" s="1"/>
  <c r="Z55" i="37"/>
  <c r="X55" i="37" s="1"/>
  <c r="X55" i="44"/>
  <c r="AG56" i="53"/>
  <c r="AB57" i="56"/>
  <c r="AG56" i="56" s="1"/>
  <c r="AG55" i="53"/>
  <c r="AC53" i="56"/>
  <c r="AC54" i="55"/>
  <c r="AB60" i="54"/>
  <c r="Z55" i="18"/>
  <c r="X55" i="18" s="1"/>
  <c r="AB51" i="43"/>
  <c r="Z55" i="52"/>
  <c r="Z55" i="55" s="1"/>
  <c r="AB60" i="21"/>
  <c r="X56" i="21"/>
  <c r="AG55" i="52"/>
  <c r="AC53" i="55"/>
  <c r="AG55" i="37"/>
  <c r="AB60" i="51"/>
  <c r="BX30" i="19"/>
  <c r="X56" i="53"/>
  <c r="AB56" i="56"/>
  <c r="AG56" i="37"/>
  <c r="AB60" i="52"/>
  <c r="AA55" i="55"/>
  <c r="AB60" i="55" s="1"/>
  <c r="AB56" i="54"/>
  <c r="AG55" i="18"/>
  <c r="AB57" i="54"/>
  <c r="AC60" i="37"/>
  <c r="AC51" i="37"/>
  <c r="X56" i="52"/>
  <c r="AB56" i="55"/>
  <c r="X56" i="37"/>
  <c r="AG56" i="52"/>
  <c r="AB57" i="55"/>
  <c r="AB60" i="18"/>
  <c r="AD56" i="55"/>
  <c r="AC51" i="52"/>
  <c r="AC60" i="52"/>
  <c r="AC56" i="55"/>
  <c r="AB60" i="37"/>
  <c r="AB55" i="55"/>
  <c r="AB51" i="51"/>
  <c r="AG56" i="18"/>
  <c r="AC60" i="18"/>
  <c r="AC51" i="18"/>
  <c r="AD56" i="56"/>
  <c r="AC51" i="53"/>
  <c r="AB51" i="17"/>
  <c r="X55" i="42"/>
  <c r="AC54" i="17"/>
  <c r="X55" i="21" s="1"/>
  <c r="AC54" i="51"/>
  <c r="AG55" i="51" s="1"/>
  <c r="BX16" i="19"/>
  <c r="O60" i="19"/>
  <c r="CG16" i="19"/>
  <c r="CC73" i="19"/>
  <c r="P60" i="19"/>
  <c r="T55" i="19"/>
  <c r="BX68" i="19"/>
  <c r="AK68" i="47" l="1"/>
  <c r="AT68" i="47"/>
  <c r="K8" i="69"/>
  <c r="BX43" i="47"/>
  <c r="BP64" i="47"/>
  <c r="BP73" i="47"/>
  <c r="K8" i="68"/>
  <c r="BX43" i="22"/>
  <c r="BP64" i="22"/>
  <c r="BP73" i="22"/>
  <c r="AK68" i="22"/>
  <c r="AT68" i="22"/>
  <c r="K8" i="192"/>
  <c r="CB64" i="177"/>
  <c r="AK68" i="177"/>
  <c r="AP67" i="183"/>
  <c r="AK68" i="183" s="1"/>
  <c r="BP73" i="183"/>
  <c r="BP64" i="183"/>
  <c r="CL27" i="177"/>
  <c r="CM27" i="177" s="1"/>
  <c r="BP73" i="177"/>
  <c r="CB73" i="177"/>
  <c r="BT68" i="177"/>
  <c r="AT43" i="21"/>
  <c r="BT69" i="177"/>
  <c r="BX43" i="177"/>
  <c r="CL28" i="177" s="1"/>
  <c r="CM28" i="177" s="1"/>
  <c r="AT68" i="177"/>
  <c r="BP64" i="177"/>
  <c r="CB47" i="177"/>
  <c r="CL27" i="178"/>
  <c r="CM27" i="178" s="1"/>
  <c r="CB47" i="178"/>
  <c r="BX43" i="178"/>
  <c r="CL28" i="178" s="1"/>
  <c r="CM28" i="178" s="1"/>
  <c r="CB47" i="179"/>
  <c r="BX43" i="179"/>
  <c r="CL28" i="179" s="1"/>
  <c r="CM28" i="179" s="1"/>
  <c r="BP73" i="178"/>
  <c r="BP64" i="178"/>
  <c r="AK68" i="179"/>
  <c r="AT68" i="179"/>
  <c r="AK68" i="178"/>
  <c r="AT68" i="178"/>
  <c r="CL27" i="179"/>
  <c r="CM27" i="179" s="1"/>
  <c r="CB73" i="179"/>
  <c r="CB64" i="179"/>
  <c r="CB73" i="178"/>
  <c r="CB64" i="178"/>
  <c r="BP64" i="179"/>
  <c r="BP73" i="179"/>
  <c r="X55" i="53"/>
  <c r="AB51" i="52"/>
  <c r="X55" i="56"/>
  <c r="AB51" i="56"/>
  <c r="AG56" i="54"/>
  <c r="X56" i="54"/>
  <c r="X55" i="17"/>
  <c r="AC60" i="51"/>
  <c r="X56" i="55"/>
  <c r="AC60" i="17"/>
  <c r="AG55" i="17"/>
  <c r="AG56" i="17"/>
  <c r="AC51" i="56"/>
  <c r="AB51" i="37"/>
  <c r="X56" i="56"/>
  <c r="AB51" i="18"/>
  <c r="AC51" i="21"/>
  <c r="AC60" i="56"/>
  <c r="AC60" i="55"/>
  <c r="AC51" i="55"/>
  <c r="AB51" i="21"/>
  <c r="X55" i="55"/>
  <c r="AG56" i="51"/>
  <c r="X55" i="52"/>
  <c r="AB51" i="53"/>
  <c r="AC60" i="21"/>
  <c r="AC60" i="54"/>
  <c r="AC51" i="54"/>
  <c r="X55" i="51"/>
  <c r="AC54" i="54"/>
  <c r="X55" i="54" s="1"/>
  <c r="AB51" i="55"/>
  <c r="AG56" i="55"/>
  <c r="AG55" i="55"/>
  <c r="AG55" i="56"/>
  <c r="AG55" i="21"/>
  <c r="CB73" i="19"/>
  <c r="CG17" i="19"/>
  <c r="P51" i="19"/>
  <c r="BX43" i="19"/>
  <c r="CB64" i="19"/>
  <c r="BX29" i="19"/>
  <c r="O51" i="19"/>
  <c r="T56" i="19"/>
  <c r="CB12" i="19"/>
  <c r="BX42" i="19"/>
  <c r="CC21" i="19"/>
  <c r="CC12" i="19"/>
  <c r="AT68" i="183" l="1"/>
  <c r="AG55" i="54"/>
  <c r="BX17" i="19"/>
  <c r="CB21" i="19"/>
  <c r="CL27" i="19"/>
  <c r="CM27" i="19" s="1"/>
  <c r="BX69" i="19"/>
  <c r="CL28" i="19" s="1"/>
  <c r="CM28" i="19" s="1"/>
  <c r="CC64" i="19"/>
  <c r="CB34" i="19" l="1"/>
  <c r="CB25" i="19"/>
  <c r="CB47" i="19"/>
  <c r="CB38" i="19"/>
  <c r="CC47" i="19"/>
  <c r="CC38" i="19"/>
  <c r="CC34" i="19"/>
  <c r="CC25" i="19"/>
  <c r="BO71" i="15" l="1"/>
  <c r="BO71" i="42" s="1"/>
  <c r="BO70" i="15"/>
  <c r="BO70" i="42" s="1"/>
  <c r="BR69" i="15"/>
  <c r="BR69" i="42" s="1"/>
  <c r="BQ69" i="15"/>
  <c r="BQ69" i="42" s="1"/>
  <c r="BP69" i="15"/>
  <c r="BO69" i="15"/>
  <c r="BO69" i="42" s="1"/>
  <c r="BP68" i="15"/>
  <c r="BP68" i="42" s="1"/>
  <c r="BO68" i="15"/>
  <c r="BO68" i="42" s="1"/>
  <c r="BN68" i="15"/>
  <c r="BM68" i="15"/>
  <c r="BM68" i="42" s="1"/>
  <c r="BP67" i="15"/>
  <c r="BP67" i="42" s="1"/>
  <c r="BP66" i="15"/>
  <c r="BP66" i="42" s="1"/>
  <c r="BO71" i="16"/>
  <c r="BO71" i="43" s="1"/>
  <c r="BO70" i="16"/>
  <c r="BO70" i="43" s="1"/>
  <c r="BR69" i="16"/>
  <c r="BR69" i="43" s="1"/>
  <c r="BQ69" i="16"/>
  <c r="BQ69" i="43" s="1"/>
  <c r="BP69" i="16"/>
  <c r="BO69" i="16"/>
  <c r="BP68" i="16"/>
  <c r="BP68" i="43" s="1"/>
  <c r="BO68" i="16"/>
  <c r="BO68" i="43" s="1"/>
  <c r="BN68" i="16"/>
  <c r="BM68" i="16"/>
  <c r="BM68" i="43" s="1"/>
  <c r="BP67" i="16"/>
  <c r="BP67" i="43" s="1"/>
  <c r="BP66" i="16"/>
  <c r="BP66" i="43" s="1"/>
  <c r="BO71" i="23"/>
  <c r="BO71" i="44" s="1"/>
  <c r="BO70" i="23"/>
  <c r="BO70" i="44" s="1"/>
  <c r="BR69" i="23"/>
  <c r="BR69" i="44" s="1"/>
  <c r="BQ69" i="23"/>
  <c r="BQ69" i="44" s="1"/>
  <c r="BP69" i="23"/>
  <c r="BO69" i="23"/>
  <c r="BO69" i="44" s="1"/>
  <c r="BP68" i="23"/>
  <c r="BP68" i="44" s="1"/>
  <c r="BO68" i="23"/>
  <c r="BO68" i="44" s="1"/>
  <c r="BN68" i="23"/>
  <c r="BN68" i="44" s="1"/>
  <c r="BM68" i="23"/>
  <c r="BM68" i="44" s="1"/>
  <c r="BP67" i="23"/>
  <c r="BP67" i="44" s="1"/>
  <c r="BP66" i="23"/>
  <c r="BP66" i="44" s="1"/>
  <c r="BP64" i="44" l="1"/>
  <c r="BK69" i="44"/>
  <c r="BO69" i="37"/>
  <c r="BO69" i="53"/>
  <c r="BO68" i="18"/>
  <c r="BO68" i="52"/>
  <c r="BO68" i="55" s="1"/>
  <c r="BP73" i="16"/>
  <c r="BP69" i="43"/>
  <c r="BK68" i="43" s="1"/>
  <c r="BO73" i="15"/>
  <c r="BN68" i="42"/>
  <c r="BO64" i="42" s="1"/>
  <c r="BO68" i="17"/>
  <c r="BO68" i="51"/>
  <c r="BO68" i="54" s="1"/>
  <c r="BO69" i="51"/>
  <c r="BO69" i="17"/>
  <c r="BQ69" i="17"/>
  <c r="BQ69" i="51"/>
  <c r="BP64" i="42"/>
  <c r="BT69" i="44"/>
  <c r="BO70" i="37"/>
  <c r="BO70" i="53"/>
  <c r="BO70" i="56" s="1"/>
  <c r="BK69" i="42"/>
  <c r="BT69" i="42"/>
  <c r="BO70" i="51"/>
  <c r="BO70" i="17"/>
  <c r="BP68" i="18"/>
  <c r="BP68" i="52"/>
  <c r="BP68" i="55" s="1"/>
  <c r="BR69" i="37"/>
  <c r="BR69" i="53"/>
  <c r="BO71" i="17"/>
  <c r="BO71" i="51"/>
  <c r="BO68" i="37"/>
  <c r="BO68" i="53"/>
  <c r="BO68" i="56" s="1"/>
  <c r="BP68" i="37"/>
  <c r="BP68" i="53"/>
  <c r="BP68" i="56" s="1"/>
  <c r="BK69" i="16"/>
  <c r="BO69" i="43"/>
  <c r="BP73" i="15"/>
  <c r="BP69" i="42"/>
  <c r="BK68" i="42" s="1"/>
  <c r="BQ69" i="37"/>
  <c r="BQ69" i="53"/>
  <c r="BR69" i="18"/>
  <c r="BR69" i="52"/>
  <c r="BR69" i="55" s="1"/>
  <c r="BO73" i="44"/>
  <c r="BO71" i="53"/>
  <c r="BO71" i="56" s="1"/>
  <c r="BO71" i="37"/>
  <c r="BT68" i="42"/>
  <c r="BP66" i="17"/>
  <c r="BP66" i="51"/>
  <c r="BO64" i="16"/>
  <c r="BN68" i="43"/>
  <c r="BO64" i="43" s="1"/>
  <c r="BP73" i="23"/>
  <c r="BP69" i="44"/>
  <c r="BK68" i="44" s="1"/>
  <c r="BQ69" i="18"/>
  <c r="BQ69" i="52"/>
  <c r="BR69" i="51"/>
  <c r="BR69" i="54" s="1"/>
  <c r="BR69" i="17"/>
  <c r="BT69" i="43"/>
  <c r="BO70" i="18"/>
  <c r="BO70" i="52"/>
  <c r="BO71" i="18"/>
  <c r="BO71" i="52"/>
  <c r="BO71" i="55" s="1"/>
  <c r="BT68" i="44"/>
  <c r="BP66" i="37"/>
  <c r="BP66" i="53"/>
  <c r="BT68" i="43"/>
  <c r="BP66" i="52"/>
  <c r="BP66" i="18"/>
  <c r="BP67" i="37"/>
  <c r="BP67" i="53"/>
  <c r="BP67" i="18"/>
  <c r="BP67" i="52"/>
  <c r="BP67" i="17"/>
  <c r="BP67" i="51"/>
  <c r="BN68" i="53"/>
  <c r="BN68" i="37"/>
  <c r="BP68" i="17"/>
  <c r="BP68" i="51"/>
  <c r="BP68" i="54" s="1"/>
  <c r="BO64" i="44"/>
  <c r="BM68" i="53"/>
  <c r="BM68" i="37"/>
  <c r="BM68" i="18"/>
  <c r="BM68" i="52"/>
  <c r="BM68" i="51"/>
  <c r="BM68" i="17"/>
  <c r="BK69" i="23"/>
  <c r="BP64" i="15"/>
  <c r="BT69" i="16"/>
  <c r="BO73" i="23"/>
  <c r="BT69" i="15"/>
  <c r="BP64" i="16"/>
  <c r="BT68" i="16"/>
  <c r="BT68" i="23"/>
  <c r="BT68" i="15"/>
  <c r="BK68" i="23"/>
  <c r="BO64" i="23"/>
  <c r="BO73" i="16"/>
  <c r="BK68" i="15"/>
  <c r="BT69" i="23"/>
  <c r="BK68" i="16"/>
  <c r="BP64" i="23"/>
  <c r="BO64" i="15"/>
  <c r="BK69" i="15"/>
  <c r="CB71" i="43"/>
  <c r="AO71" i="16"/>
  <c r="AO71" i="43" s="1"/>
  <c r="O58" i="43"/>
  <c r="O58" i="169" s="1"/>
  <c r="CB70" i="43"/>
  <c r="AO70" i="16"/>
  <c r="AO70" i="43" s="1"/>
  <c r="O57" i="43"/>
  <c r="O57" i="169" s="1"/>
  <c r="CE69" i="43"/>
  <c r="CC69" i="43"/>
  <c r="CB69" i="43"/>
  <c r="AR69" i="16"/>
  <c r="AR69" i="43" s="1"/>
  <c r="AQ69" i="16"/>
  <c r="AQ69" i="43" s="1"/>
  <c r="AP69" i="16"/>
  <c r="AP69" i="43" s="1"/>
  <c r="AO69" i="16"/>
  <c r="AO69" i="43" s="1"/>
  <c r="R56" i="43"/>
  <c r="R56" i="169" s="1"/>
  <c r="Q56" i="40"/>
  <c r="P56" i="43"/>
  <c r="P56" i="169" s="1"/>
  <c r="O56" i="43"/>
  <c r="O56" i="169" s="1"/>
  <c r="CC68" i="43"/>
  <c r="CB68" i="43"/>
  <c r="BZ68" i="43"/>
  <c r="AP68" i="16"/>
  <c r="AP68" i="43" s="1"/>
  <c r="AO68" i="16"/>
  <c r="AO68" i="43" s="1"/>
  <c r="AN68" i="16"/>
  <c r="AN68" i="43" s="1"/>
  <c r="AM68" i="16"/>
  <c r="AM68" i="43" s="1"/>
  <c r="P55" i="43"/>
  <c r="P55" i="169" s="1"/>
  <c r="O55" i="43"/>
  <c r="O55" i="169" s="1"/>
  <c r="N55" i="40"/>
  <c r="M55" i="43"/>
  <c r="M55" i="169" s="1"/>
  <c r="CC67" i="43"/>
  <c r="AP67" i="16"/>
  <c r="AP67" i="43" s="1"/>
  <c r="P54" i="43"/>
  <c r="P54" i="169" s="1"/>
  <c r="CC66" i="43"/>
  <c r="AP66" i="16"/>
  <c r="AP66" i="43" s="1"/>
  <c r="P53" i="43"/>
  <c r="P53" i="169" s="1"/>
  <c r="CB45" i="16"/>
  <c r="CB45" i="43" s="1"/>
  <c r="BO45" i="16"/>
  <c r="BO45" i="43" s="1"/>
  <c r="CB44" i="16"/>
  <c r="CB44" i="43" s="1"/>
  <c r="BO44" i="16"/>
  <c r="BO44" i="43" s="1"/>
  <c r="CE43" i="16"/>
  <c r="CE43" i="43" s="1"/>
  <c r="CC43" i="16"/>
  <c r="CC43" i="43" s="1"/>
  <c r="CB43" i="16"/>
  <c r="CB43" i="43" s="1"/>
  <c r="BR43" i="16"/>
  <c r="BR43" i="43" s="1"/>
  <c r="BQ43" i="16"/>
  <c r="BQ43" i="43" s="1"/>
  <c r="BP43" i="16"/>
  <c r="BP43" i="43" s="1"/>
  <c r="BO43" i="16"/>
  <c r="BO43" i="43" s="1"/>
  <c r="CC42" i="16"/>
  <c r="CC42" i="43" s="1"/>
  <c r="CB42" i="16"/>
  <c r="CB42" i="43" s="1"/>
  <c r="BZ42" i="16"/>
  <c r="BZ42" i="43" s="1"/>
  <c r="BP42" i="16"/>
  <c r="BO42" i="16"/>
  <c r="BO42" i="43" s="1"/>
  <c r="BN42" i="16"/>
  <c r="BN42" i="43" s="1"/>
  <c r="BM42" i="16"/>
  <c r="BM42" i="43" s="1"/>
  <c r="CC41" i="16"/>
  <c r="CC41" i="43" s="1"/>
  <c r="BP41" i="16"/>
  <c r="BP41" i="43" s="1"/>
  <c r="CC40" i="16"/>
  <c r="CC40" i="43" s="1"/>
  <c r="BP40" i="16"/>
  <c r="BP40" i="43" s="1"/>
  <c r="CB32" i="16"/>
  <c r="CB32" i="43" s="1"/>
  <c r="AO32" i="16"/>
  <c r="AO32" i="43" s="1"/>
  <c r="CB31" i="16"/>
  <c r="CB31" i="43" s="1"/>
  <c r="AO31" i="16"/>
  <c r="AO31" i="43" s="1"/>
  <c r="CE30" i="16"/>
  <c r="CE30" i="43" s="1"/>
  <c r="CC30" i="16"/>
  <c r="CC30" i="43" s="1"/>
  <c r="CB30" i="16"/>
  <c r="CB30" i="43" s="1"/>
  <c r="AR30" i="16"/>
  <c r="AR30" i="43" s="1"/>
  <c r="AQ30" i="16"/>
  <c r="AQ30" i="43" s="1"/>
  <c r="AP30" i="16"/>
  <c r="AP30" i="43" s="1"/>
  <c r="AO30" i="16"/>
  <c r="AO30" i="43" s="1"/>
  <c r="CC29" i="16"/>
  <c r="CC29" i="43" s="1"/>
  <c r="CB29" i="16"/>
  <c r="CB29" i="43" s="1"/>
  <c r="BZ29" i="16"/>
  <c r="BZ29" i="43" s="1"/>
  <c r="AP29" i="16"/>
  <c r="AP29" i="43" s="1"/>
  <c r="AO29" i="16"/>
  <c r="AO29" i="43" s="1"/>
  <c r="AN29" i="16"/>
  <c r="AN29" i="43" s="1"/>
  <c r="AM29" i="16"/>
  <c r="AM29" i="43" s="1"/>
  <c r="CC28" i="16"/>
  <c r="CC28" i="43" s="1"/>
  <c r="AP28" i="16"/>
  <c r="AP28" i="43" s="1"/>
  <c r="CC27" i="16"/>
  <c r="CC27" i="43" s="1"/>
  <c r="AP27" i="16"/>
  <c r="AP27" i="43" s="1"/>
  <c r="CE17" i="43"/>
  <c r="CC16" i="43"/>
  <c r="CB16" i="43"/>
  <c r="CB71" i="44"/>
  <c r="CB71" i="170" s="1"/>
  <c r="AO71" i="23"/>
  <c r="AO71" i="44" s="1"/>
  <c r="O58" i="44"/>
  <c r="CB70" i="44"/>
  <c r="CB70" i="170" s="1"/>
  <c r="AO70" i="23"/>
  <c r="AO70" i="44" s="1"/>
  <c r="O57" i="44"/>
  <c r="CE69" i="44"/>
  <c r="CE69" i="170" s="1"/>
  <c r="CC69" i="44"/>
  <c r="CC69" i="170" s="1"/>
  <c r="CB69" i="44"/>
  <c r="CB69" i="170" s="1"/>
  <c r="AR69" i="23"/>
  <c r="AR69" i="44" s="1"/>
  <c r="AQ69" i="23"/>
  <c r="AQ69" i="44" s="1"/>
  <c r="AP69" i="23"/>
  <c r="AP69" i="44" s="1"/>
  <c r="AO69" i="23"/>
  <c r="R56" i="44"/>
  <c r="Q56" i="41"/>
  <c r="P56" i="44"/>
  <c r="O56" i="44"/>
  <c r="CC68" i="44"/>
  <c r="CC68" i="170" s="1"/>
  <c r="CB68" i="44"/>
  <c r="CB68" i="170" s="1"/>
  <c r="BZ68" i="44"/>
  <c r="BZ68" i="170" s="1"/>
  <c r="AP68" i="23"/>
  <c r="AP68" i="44" s="1"/>
  <c r="AO68" i="23"/>
  <c r="AO68" i="44" s="1"/>
  <c r="AN68" i="23"/>
  <c r="AN68" i="44" s="1"/>
  <c r="AM68" i="23"/>
  <c r="AM68" i="44" s="1"/>
  <c r="P55" i="44"/>
  <c r="O55" i="44"/>
  <c r="N55" i="41"/>
  <c r="M55" i="44"/>
  <c r="CC67" i="44"/>
  <c r="CC67" i="170" s="1"/>
  <c r="AP67" i="23"/>
  <c r="AP67" i="44" s="1"/>
  <c r="P54" i="44"/>
  <c r="CC66" i="44"/>
  <c r="CC66" i="170" s="1"/>
  <c r="AP66" i="23"/>
  <c r="AP66" i="44" s="1"/>
  <c r="P53" i="44"/>
  <c r="CB45" i="23"/>
  <c r="CB45" i="44" s="1"/>
  <c r="BO45" i="23"/>
  <c r="BO45" i="44" s="1"/>
  <c r="CB44" i="23"/>
  <c r="CB44" i="44" s="1"/>
  <c r="BO44" i="23"/>
  <c r="BO44" i="44" s="1"/>
  <c r="CE43" i="23"/>
  <c r="CE43" i="44" s="1"/>
  <c r="CC43" i="23"/>
  <c r="CC43" i="44" s="1"/>
  <c r="CB43" i="23"/>
  <c r="CB43" i="44" s="1"/>
  <c r="BR43" i="23"/>
  <c r="BR43" i="44" s="1"/>
  <c r="BQ43" i="23"/>
  <c r="BQ43" i="44" s="1"/>
  <c r="BP43" i="23"/>
  <c r="BP43" i="44" s="1"/>
  <c r="BO43" i="23"/>
  <c r="BO43" i="44" s="1"/>
  <c r="CC42" i="23"/>
  <c r="CC42" i="44" s="1"/>
  <c r="CB42" i="23"/>
  <c r="CB42" i="44" s="1"/>
  <c r="BZ42" i="23"/>
  <c r="BZ42" i="44" s="1"/>
  <c r="BP42" i="23"/>
  <c r="BP42" i="44" s="1"/>
  <c r="BO42" i="23"/>
  <c r="BO42" i="44" s="1"/>
  <c r="BN42" i="23"/>
  <c r="BN42" i="44" s="1"/>
  <c r="BM42" i="23"/>
  <c r="BM42" i="44" s="1"/>
  <c r="CC41" i="23"/>
  <c r="CC41" i="44" s="1"/>
  <c r="BP41" i="23"/>
  <c r="BP41" i="44" s="1"/>
  <c r="CC40" i="23"/>
  <c r="CC40" i="44" s="1"/>
  <c r="BP40" i="23"/>
  <c r="BP40" i="44" s="1"/>
  <c r="CB32" i="23"/>
  <c r="CB32" i="44" s="1"/>
  <c r="AO32" i="23"/>
  <c r="AO32" i="44" s="1"/>
  <c r="CB31" i="23"/>
  <c r="CB31" i="44" s="1"/>
  <c r="AO31" i="23"/>
  <c r="AO31" i="44" s="1"/>
  <c r="CE30" i="23"/>
  <c r="CE30" i="44" s="1"/>
  <c r="CC30" i="23"/>
  <c r="CC30" i="44" s="1"/>
  <c r="CB30" i="23"/>
  <c r="CB30" i="44" s="1"/>
  <c r="AR30" i="23"/>
  <c r="AR30" i="44" s="1"/>
  <c r="AQ30" i="23"/>
  <c r="AQ30" i="44" s="1"/>
  <c r="AP30" i="23"/>
  <c r="AP30" i="44" s="1"/>
  <c r="AO30" i="23"/>
  <c r="AO30" i="44" s="1"/>
  <c r="CC29" i="23"/>
  <c r="CC29" i="44" s="1"/>
  <c r="CB29" i="23"/>
  <c r="CB29" i="44" s="1"/>
  <c r="BZ29" i="23"/>
  <c r="BZ29" i="44" s="1"/>
  <c r="AP29" i="23"/>
  <c r="AP29" i="44" s="1"/>
  <c r="AO29" i="23"/>
  <c r="AO29" i="44" s="1"/>
  <c r="AN29" i="23"/>
  <c r="AN29" i="44" s="1"/>
  <c r="AM29" i="23"/>
  <c r="AM29" i="44" s="1"/>
  <c r="CC28" i="23"/>
  <c r="CC28" i="44" s="1"/>
  <c r="AP28" i="23"/>
  <c r="AP28" i="44" s="1"/>
  <c r="CC27" i="23"/>
  <c r="CC27" i="44" s="1"/>
  <c r="AP27" i="23"/>
  <c r="AP27" i="44" s="1"/>
  <c r="CE17" i="44"/>
  <c r="CC16" i="44"/>
  <c r="CC16" i="38" s="1"/>
  <c r="CB16" i="44"/>
  <c r="CB71" i="15"/>
  <c r="CB71" i="42" s="1"/>
  <c r="CB71" i="168" s="1"/>
  <c r="AO71" i="15"/>
  <c r="AO71" i="42" s="1"/>
  <c r="O58" i="42"/>
  <c r="O58" i="168" s="1"/>
  <c r="CB70" i="15"/>
  <c r="CB70" i="42" s="1"/>
  <c r="CB70" i="168" s="1"/>
  <c r="AO70" i="15"/>
  <c r="AO70" i="42" s="1"/>
  <c r="O57" i="42"/>
  <c r="O57" i="168" s="1"/>
  <c r="CE69" i="15"/>
  <c r="CE69" i="42" s="1"/>
  <c r="CE69" i="168" s="1"/>
  <c r="CD69" i="15"/>
  <c r="CC69" i="15"/>
  <c r="CC69" i="42" s="1"/>
  <c r="CC69" i="168" s="1"/>
  <c r="CB69" i="15"/>
  <c r="CB69" i="42" s="1"/>
  <c r="CB69" i="168" s="1"/>
  <c r="AR69" i="15"/>
  <c r="AR69" i="42" s="1"/>
  <c r="AQ69" i="15"/>
  <c r="AQ69" i="42" s="1"/>
  <c r="AP69" i="15"/>
  <c r="AP69" i="42" s="1"/>
  <c r="AO69" i="15"/>
  <c r="AO69" i="42" s="1"/>
  <c r="R56" i="42"/>
  <c r="R56" i="168" s="1"/>
  <c r="Q56" i="39"/>
  <c r="P56" i="42"/>
  <c r="P56" i="168" s="1"/>
  <c r="O56" i="42"/>
  <c r="O56" i="168" s="1"/>
  <c r="CC68" i="15"/>
  <c r="CC68" i="42" s="1"/>
  <c r="CC68" i="168" s="1"/>
  <c r="CB68" i="15"/>
  <c r="CB68" i="42" s="1"/>
  <c r="CB68" i="168" s="1"/>
  <c r="CA68" i="15"/>
  <c r="BZ68" i="15"/>
  <c r="BZ68" i="42" s="1"/>
  <c r="BZ68" i="168" s="1"/>
  <c r="AP68" i="15"/>
  <c r="AP68" i="42" s="1"/>
  <c r="AO68" i="15"/>
  <c r="AO68" i="42" s="1"/>
  <c r="AN68" i="15"/>
  <c r="AN68" i="42" s="1"/>
  <c r="AM68" i="15"/>
  <c r="AM68" i="42" s="1"/>
  <c r="P55" i="42"/>
  <c r="P55" i="168" s="1"/>
  <c r="O55" i="42"/>
  <c r="O55" i="168" s="1"/>
  <c r="N55" i="39"/>
  <c r="M55" i="42"/>
  <c r="M55" i="168" s="1"/>
  <c r="CC67" i="15"/>
  <c r="CC67" i="42" s="1"/>
  <c r="CC67" i="168" s="1"/>
  <c r="AP67" i="15"/>
  <c r="AP67" i="42" s="1"/>
  <c r="P54" i="42"/>
  <c r="P54" i="168" s="1"/>
  <c r="CC66" i="15"/>
  <c r="CC66" i="42" s="1"/>
  <c r="CC66" i="168" s="1"/>
  <c r="AP66" i="15"/>
  <c r="AP66" i="42" s="1"/>
  <c r="P53" i="42"/>
  <c r="P53" i="168" s="1"/>
  <c r="CB45" i="15"/>
  <c r="CB45" i="42" s="1"/>
  <c r="BO45" i="15"/>
  <c r="BO45" i="42" s="1"/>
  <c r="CB44" i="15"/>
  <c r="CB44" i="42" s="1"/>
  <c r="BO44" i="15"/>
  <c r="BO44" i="42" s="1"/>
  <c r="CE43" i="15"/>
  <c r="CE43" i="42" s="1"/>
  <c r="CC43" i="15"/>
  <c r="CC43" i="42" s="1"/>
  <c r="CB43" i="15"/>
  <c r="CB43" i="42" s="1"/>
  <c r="BR43" i="15"/>
  <c r="BR43" i="42" s="1"/>
  <c r="BQ43" i="15"/>
  <c r="BQ43" i="42" s="1"/>
  <c r="BP43" i="15"/>
  <c r="BP43" i="42" s="1"/>
  <c r="BO43" i="15"/>
  <c r="BO43" i="42" s="1"/>
  <c r="CC42" i="15"/>
  <c r="CC42" i="42" s="1"/>
  <c r="CB42" i="15"/>
  <c r="CB42" i="42" s="1"/>
  <c r="BZ42" i="15"/>
  <c r="BZ42" i="42" s="1"/>
  <c r="BP42" i="15"/>
  <c r="BP42" i="42" s="1"/>
  <c r="BO42" i="15"/>
  <c r="BO42" i="42" s="1"/>
  <c r="BN42" i="15"/>
  <c r="BN42" i="42" s="1"/>
  <c r="BM42" i="15"/>
  <c r="BM42" i="42" s="1"/>
  <c r="CC41" i="15"/>
  <c r="CC41" i="42" s="1"/>
  <c r="BP41" i="15"/>
  <c r="BP41" i="42" s="1"/>
  <c r="CC40" i="15"/>
  <c r="CC40" i="42" s="1"/>
  <c r="BP40" i="15"/>
  <c r="BP40" i="42" s="1"/>
  <c r="CB32" i="15"/>
  <c r="CB32" i="42" s="1"/>
  <c r="AO32" i="15"/>
  <c r="AO32" i="42" s="1"/>
  <c r="CB31" i="15"/>
  <c r="CB31" i="42" s="1"/>
  <c r="AO31" i="15"/>
  <c r="AO31" i="42" s="1"/>
  <c r="CE30" i="15"/>
  <c r="CE30" i="42" s="1"/>
  <c r="CC30" i="15"/>
  <c r="CC30" i="42" s="1"/>
  <c r="CC31" i="174" s="1"/>
  <c r="CB30" i="15"/>
  <c r="CB30" i="42" s="1"/>
  <c r="AR30" i="15"/>
  <c r="AR30" i="42" s="1"/>
  <c r="AQ30" i="15"/>
  <c r="AQ30" i="42" s="1"/>
  <c r="AP30" i="15"/>
  <c r="AP30" i="42" s="1"/>
  <c r="AO30" i="15"/>
  <c r="AO30" i="42" s="1"/>
  <c r="CC29" i="15"/>
  <c r="CC29" i="42" s="1"/>
  <c r="CB29" i="15"/>
  <c r="CB29" i="42" s="1"/>
  <c r="BZ29" i="15"/>
  <c r="BZ29" i="42" s="1"/>
  <c r="AP29" i="15"/>
  <c r="AP29" i="42" s="1"/>
  <c r="AO29" i="15"/>
  <c r="AO29" i="42" s="1"/>
  <c r="AN29" i="15"/>
  <c r="AN29" i="42" s="1"/>
  <c r="AM29" i="15"/>
  <c r="AM29" i="42" s="1"/>
  <c r="CC28" i="15"/>
  <c r="CC28" i="42" s="1"/>
  <c r="AP28" i="15"/>
  <c r="AP28" i="42" s="1"/>
  <c r="CC27" i="15"/>
  <c r="CC27" i="42" s="1"/>
  <c r="AP27" i="15"/>
  <c r="AP27" i="42" s="1"/>
  <c r="CB19" i="15"/>
  <c r="CB18" i="15"/>
  <c r="CE17" i="15"/>
  <c r="CD17" i="15"/>
  <c r="CC17" i="15"/>
  <c r="CB17" i="15"/>
  <c r="CC16" i="15"/>
  <c r="CB16" i="15"/>
  <c r="CA16" i="15"/>
  <c r="BZ16" i="15"/>
  <c r="CC15" i="15"/>
  <c r="CC14" i="15"/>
  <c r="CC17" i="207" l="1"/>
  <c r="CC17" i="39"/>
  <c r="CB19" i="207"/>
  <c r="CB19" i="39"/>
  <c r="CD17" i="207"/>
  <c r="CD17" i="39"/>
  <c r="CB18" i="207"/>
  <c r="CB18" i="39"/>
  <c r="CC14" i="207"/>
  <c r="CC14" i="39"/>
  <c r="BZ16" i="207"/>
  <c r="CB12" i="207" s="1"/>
  <c r="BZ16" i="39"/>
  <c r="BZ16" i="42" s="1"/>
  <c r="BZ16" i="35" s="1"/>
  <c r="CA16" i="207"/>
  <c r="CA16" i="39"/>
  <c r="CC15" i="207"/>
  <c r="CC15" i="39"/>
  <c r="CB16" i="207"/>
  <c r="CB16" i="39"/>
  <c r="CB16" i="42" s="1"/>
  <c r="CC16" i="207"/>
  <c r="CG16" i="207" s="1"/>
  <c r="CC16" i="39"/>
  <c r="CC16" i="42" s="1"/>
  <c r="CE17" i="42"/>
  <c r="CE17" i="207"/>
  <c r="CE17" i="39"/>
  <c r="CB17" i="207"/>
  <c r="CB17" i="39"/>
  <c r="C6" i="188"/>
  <c r="CC69" i="185"/>
  <c r="C6" i="190" s="1"/>
  <c r="CC68" i="169"/>
  <c r="CC68" i="167"/>
  <c r="CG69" i="170"/>
  <c r="CB68" i="185"/>
  <c r="F6" i="190" s="1"/>
  <c r="F6" i="188"/>
  <c r="E6" i="188"/>
  <c r="CE69" i="185"/>
  <c r="E6" i="190" s="1"/>
  <c r="CC67" i="169"/>
  <c r="CC67" i="167"/>
  <c r="CB70" i="167"/>
  <c r="CB70" i="169"/>
  <c r="M6" i="188"/>
  <c r="BX68" i="170"/>
  <c r="CC67" i="185"/>
  <c r="J6" i="188"/>
  <c r="CB70" i="185"/>
  <c r="CB71" i="167"/>
  <c r="CB71" i="169"/>
  <c r="CG68" i="170"/>
  <c r="CC66" i="185"/>
  <c r="N6" i="190" s="1"/>
  <c r="N6" i="188"/>
  <c r="L6" i="188"/>
  <c r="CC68" i="185"/>
  <c r="L6" i="190" s="1"/>
  <c r="K6" i="188"/>
  <c r="CB71" i="185"/>
  <c r="K6" i="190" s="1"/>
  <c r="H6" i="188"/>
  <c r="BZ68" i="185"/>
  <c r="H6" i="190" s="1"/>
  <c r="CB69" i="169"/>
  <c r="CB69" i="167"/>
  <c r="CC66" i="169"/>
  <c r="CC66" i="167"/>
  <c r="BZ68" i="169"/>
  <c r="BZ68" i="167"/>
  <c r="CC69" i="169"/>
  <c r="CC69" i="167"/>
  <c r="BX69" i="170"/>
  <c r="I6" i="188"/>
  <c r="CB69" i="185"/>
  <c r="CB68" i="169"/>
  <c r="CB68" i="167"/>
  <c r="CE69" i="169"/>
  <c r="CE69" i="167"/>
  <c r="K6" i="186"/>
  <c r="CB71" i="183"/>
  <c r="J6" i="186"/>
  <c r="CB70" i="183"/>
  <c r="J6" i="191" s="1"/>
  <c r="I6" i="186"/>
  <c r="BX69" i="168"/>
  <c r="CB69" i="183"/>
  <c r="I6" i="191" s="1"/>
  <c r="C6" i="186"/>
  <c r="CC69" i="183"/>
  <c r="C6" i="191" s="1"/>
  <c r="CG68" i="168"/>
  <c r="N6" i="186"/>
  <c r="CC66" i="183"/>
  <c r="M6" i="186"/>
  <c r="CC67" i="183"/>
  <c r="M6" i="191" s="1"/>
  <c r="L6" i="186"/>
  <c r="CC68" i="183"/>
  <c r="L6" i="191" s="1"/>
  <c r="E6" i="186"/>
  <c r="CE69" i="183"/>
  <c r="E6" i="191" s="1"/>
  <c r="CG69" i="168"/>
  <c r="F6" i="186"/>
  <c r="CB68" i="183"/>
  <c r="H6" i="186"/>
  <c r="BX68" i="168"/>
  <c r="BZ68" i="183"/>
  <c r="CA32" i="175"/>
  <c r="CB32" i="167"/>
  <c r="CA32" i="174"/>
  <c r="CA32" i="176"/>
  <c r="CA30" i="176"/>
  <c r="CB30" i="167"/>
  <c r="BX30" i="167" s="1"/>
  <c r="CA30" i="175"/>
  <c r="CA30" i="174"/>
  <c r="CD44" i="174"/>
  <c r="CC30" i="174"/>
  <c r="CC31" i="176"/>
  <c r="CC30" i="167"/>
  <c r="CC31" i="175"/>
  <c r="BZ29" i="167"/>
  <c r="BZ28" i="175"/>
  <c r="BZ28" i="176"/>
  <c r="BZ28" i="174"/>
  <c r="P56" i="184"/>
  <c r="C7" i="187"/>
  <c r="F7" i="187"/>
  <c r="O55" i="184"/>
  <c r="K7" i="187"/>
  <c r="O58" i="184"/>
  <c r="K7" i="189" s="1"/>
  <c r="L7" i="187"/>
  <c r="P55" i="184"/>
  <c r="L7" i="189" s="1"/>
  <c r="M55" i="184"/>
  <c r="H7" i="187"/>
  <c r="E7" i="187"/>
  <c r="R56" i="184"/>
  <c r="E7" i="189" s="1"/>
  <c r="T55" i="169"/>
  <c r="N7" i="187"/>
  <c r="P53" i="184"/>
  <c r="I7" i="187"/>
  <c r="O56" i="184"/>
  <c r="K56" i="169"/>
  <c r="J7" i="187"/>
  <c r="O57" i="184"/>
  <c r="T56" i="169"/>
  <c r="M7" i="187"/>
  <c r="P54" i="184"/>
  <c r="M7" i="189" s="1"/>
  <c r="K55" i="169"/>
  <c r="P56" i="170"/>
  <c r="P56" i="167"/>
  <c r="O56" i="167"/>
  <c r="O56" i="170"/>
  <c r="O58" i="167"/>
  <c r="O58" i="170"/>
  <c r="O55" i="170"/>
  <c r="O55" i="167"/>
  <c r="R56" i="170"/>
  <c r="R56" i="167"/>
  <c r="P53" i="167"/>
  <c r="P53" i="170"/>
  <c r="O57" i="167"/>
  <c r="O57" i="170"/>
  <c r="P54" i="170"/>
  <c r="P54" i="167"/>
  <c r="M55" i="170"/>
  <c r="M55" i="167"/>
  <c r="P55" i="167"/>
  <c r="P55" i="170"/>
  <c r="CE17" i="167"/>
  <c r="CB16" i="167"/>
  <c r="CD16" i="176"/>
  <c r="CC16" i="167"/>
  <c r="CC16" i="36"/>
  <c r="P56" i="183"/>
  <c r="C7" i="186"/>
  <c r="T56" i="168"/>
  <c r="F7" i="186"/>
  <c r="O55" i="183"/>
  <c r="L7" i="186"/>
  <c r="P55" i="183"/>
  <c r="E7" i="186"/>
  <c r="R56" i="183"/>
  <c r="E7" i="191" s="1"/>
  <c r="O58" i="183"/>
  <c r="K7" i="191" s="1"/>
  <c r="K7" i="186"/>
  <c r="J7" i="186"/>
  <c r="O57" i="183"/>
  <c r="O56" i="183"/>
  <c r="I7" i="186"/>
  <c r="K56" i="168"/>
  <c r="N7" i="186"/>
  <c r="T55" i="168"/>
  <c r="P53" i="183"/>
  <c r="H7" i="186"/>
  <c r="M55" i="183"/>
  <c r="M7" i="186"/>
  <c r="P54" i="183"/>
  <c r="M7" i="191" s="1"/>
  <c r="K55" i="168"/>
  <c r="M5" i="9"/>
  <c r="CC28" i="17"/>
  <c r="CC28" i="51"/>
  <c r="CC41" i="53"/>
  <c r="CC41" i="37"/>
  <c r="BX42" i="44"/>
  <c r="CB43" i="17"/>
  <c r="CB43" i="51"/>
  <c r="CB43" i="53"/>
  <c r="CB43" i="37"/>
  <c r="BX43" i="44"/>
  <c r="AK68" i="43"/>
  <c r="AP67" i="18"/>
  <c r="AP67" i="52"/>
  <c r="BT68" i="51"/>
  <c r="BP66" i="54"/>
  <c r="AO25" i="42"/>
  <c r="AN29" i="17"/>
  <c r="AN29" i="51"/>
  <c r="AN29" i="54" s="1"/>
  <c r="AO34" i="42"/>
  <c r="BO47" i="42"/>
  <c r="BN42" i="51"/>
  <c r="BN42" i="54" s="1"/>
  <c r="BN42" i="17"/>
  <c r="M6" i="9"/>
  <c r="CC67" i="17"/>
  <c r="CC67" i="51"/>
  <c r="BX68" i="42"/>
  <c r="E6" i="9"/>
  <c r="CE69" i="17"/>
  <c r="CE69" i="51"/>
  <c r="L4" i="24"/>
  <c r="CC16" i="50"/>
  <c r="CC16" i="53" s="1"/>
  <c r="L4" i="63" s="1"/>
  <c r="CC16" i="37"/>
  <c r="CC16" i="47" s="1"/>
  <c r="AO34" i="44"/>
  <c r="AN29" i="53"/>
  <c r="AN29" i="37"/>
  <c r="CC30" i="53"/>
  <c r="C5" i="24"/>
  <c r="CC30" i="37"/>
  <c r="BO47" i="44"/>
  <c r="BN42" i="37"/>
  <c r="BN42" i="53"/>
  <c r="CC43" i="53"/>
  <c r="CC43" i="37"/>
  <c r="CC67" i="53"/>
  <c r="M6" i="24"/>
  <c r="CC67" i="37"/>
  <c r="BX68" i="44"/>
  <c r="CC68" i="53"/>
  <c r="CC68" i="37"/>
  <c r="L6" i="24"/>
  <c r="CE69" i="53"/>
  <c r="E6" i="24"/>
  <c r="CE69" i="37"/>
  <c r="L4" i="10"/>
  <c r="CC16" i="49"/>
  <c r="CC16" i="52" s="1"/>
  <c r="L4" i="62" s="1"/>
  <c r="CC16" i="18"/>
  <c r="CC16" i="22" s="1"/>
  <c r="AO34" i="43"/>
  <c r="AN29" i="18"/>
  <c r="AN29" i="52"/>
  <c r="CC30" i="52"/>
  <c r="C5" i="10"/>
  <c r="CC30" i="18"/>
  <c r="BN42" i="52"/>
  <c r="BN42" i="18"/>
  <c r="CC43" i="52"/>
  <c r="CC43" i="18"/>
  <c r="CC67" i="52"/>
  <c r="M6" i="10"/>
  <c r="CC67" i="18"/>
  <c r="BX68" i="43"/>
  <c r="CC68" i="52"/>
  <c r="CC68" i="18"/>
  <c r="L6" i="10"/>
  <c r="CE69" i="52"/>
  <c r="E6" i="10"/>
  <c r="CE69" i="18"/>
  <c r="BT69" i="52"/>
  <c r="BO70" i="55"/>
  <c r="BT69" i="55" s="1"/>
  <c r="BP64" i="17"/>
  <c r="BT68" i="17"/>
  <c r="BT69" i="51"/>
  <c r="BO70" i="54"/>
  <c r="BT69" i="54" s="1"/>
  <c r="CC69" i="53"/>
  <c r="C6" i="24"/>
  <c r="CC69" i="37"/>
  <c r="I5" i="24"/>
  <c r="CB30" i="53"/>
  <c r="CB30" i="37"/>
  <c r="BM42" i="52"/>
  <c r="BM42" i="18"/>
  <c r="BO38" i="43"/>
  <c r="F6" i="10"/>
  <c r="CB68" i="52"/>
  <c r="CB68" i="18"/>
  <c r="CB68" i="22" s="1"/>
  <c r="CG69" i="22" s="1"/>
  <c r="BP64" i="43"/>
  <c r="BO69" i="52"/>
  <c r="BP64" i="52" s="1"/>
  <c r="BK69" i="43"/>
  <c r="BO69" i="18"/>
  <c r="BP64" i="18" s="1"/>
  <c r="BT69" i="17"/>
  <c r="BT69" i="21"/>
  <c r="C5" i="9"/>
  <c r="CC30" i="17"/>
  <c r="CC30" i="51"/>
  <c r="CC43" i="17"/>
  <c r="CC43" i="51"/>
  <c r="CC68" i="17"/>
  <c r="L6" i="9"/>
  <c r="CC68" i="51"/>
  <c r="CB17" i="42"/>
  <c r="CB17" i="35" s="1"/>
  <c r="CB17" i="168" s="1"/>
  <c r="BX17" i="39"/>
  <c r="AO29" i="51"/>
  <c r="AO29" i="54" s="1"/>
  <c r="AO29" i="17"/>
  <c r="BO42" i="51"/>
  <c r="BO42" i="54" s="1"/>
  <c r="BO42" i="17"/>
  <c r="H7" i="9"/>
  <c r="M55" i="51"/>
  <c r="M55" i="17"/>
  <c r="I7" i="9"/>
  <c r="O56" i="17"/>
  <c r="O56" i="51"/>
  <c r="K56" i="42"/>
  <c r="J7" i="9"/>
  <c r="O57" i="17"/>
  <c r="O57" i="51"/>
  <c r="T56" i="42"/>
  <c r="CB17" i="44"/>
  <c r="BX17" i="41"/>
  <c r="AO29" i="37"/>
  <c r="AO29" i="53"/>
  <c r="AO29" i="56" s="1"/>
  <c r="BO42" i="37"/>
  <c r="BO42" i="53"/>
  <c r="BO42" i="56" s="1"/>
  <c r="M55" i="53"/>
  <c r="H7" i="24"/>
  <c r="M55" i="37"/>
  <c r="K56" i="44"/>
  <c r="I7" i="24"/>
  <c r="O56" i="53"/>
  <c r="O56" i="37"/>
  <c r="J7" i="24"/>
  <c r="O57" i="53"/>
  <c r="O57" i="37"/>
  <c r="T56" i="44"/>
  <c r="CB17" i="43"/>
  <c r="BX17" i="40"/>
  <c r="AO29" i="18"/>
  <c r="AO29" i="52"/>
  <c r="AO29" i="55" s="1"/>
  <c r="BO42" i="18"/>
  <c r="BO42" i="52"/>
  <c r="BO42" i="55" s="1"/>
  <c r="M55" i="52"/>
  <c r="H7" i="10"/>
  <c r="M55" i="18"/>
  <c r="K56" i="43"/>
  <c r="I7" i="10"/>
  <c r="O56" i="52"/>
  <c r="O56" i="18"/>
  <c r="T56" i="43"/>
  <c r="J7" i="10"/>
  <c r="O57" i="52"/>
  <c r="O57" i="18"/>
  <c r="BO64" i="37"/>
  <c r="BP67" i="56"/>
  <c r="BT69" i="18"/>
  <c r="BO73" i="42"/>
  <c r="BN68" i="51"/>
  <c r="BN68" i="54" s="1"/>
  <c r="BN68" i="17"/>
  <c r="BO64" i="17" s="1"/>
  <c r="BR43" i="17"/>
  <c r="BR43" i="51"/>
  <c r="BR43" i="54" s="1"/>
  <c r="AR30" i="37"/>
  <c r="AR30" i="53"/>
  <c r="AR30" i="56" s="1"/>
  <c r="BO38" i="42"/>
  <c r="BM42" i="17"/>
  <c r="BM42" i="51"/>
  <c r="BO38" i="44"/>
  <c r="BM42" i="53"/>
  <c r="BM42" i="37"/>
  <c r="I5" i="10"/>
  <c r="CB30" i="52"/>
  <c r="CB30" i="18"/>
  <c r="CC21" i="39"/>
  <c r="CD30" i="39"/>
  <c r="CC17" i="42"/>
  <c r="CC17" i="35" s="1"/>
  <c r="AP29" i="51"/>
  <c r="AP29" i="54" s="1"/>
  <c r="AP29" i="17"/>
  <c r="E5" i="9"/>
  <c r="CE30" i="17"/>
  <c r="CE30" i="51"/>
  <c r="BP42" i="17"/>
  <c r="BP42" i="51"/>
  <c r="BP42" i="54" s="1"/>
  <c r="CE43" i="17"/>
  <c r="CE43" i="51"/>
  <c r="CE43" i="54" s="1"/>
  <c r="N55" i="42"/>
  <c r="O60" i="39"/>
  <c r="O51" i="39"/>
  <c r="C7" i="9"/>
  <c r="P56" i="17"/>
  <c r="P56" i="51"/>
  <c r="AK69" i="42"/>
  <c r="AT69" i="42"/>
  <c r="AO70" i="51"/>
  <c r="AO70" i="54" s="1"/>
  <c r="AO70" i="17"/>
  <c r="CC17" i="44"/>
  <c r="CC21" i="41"/>
  <c r="CD30" i="41"/>
  <c r="AP29" i="37"/>
  <c r="AP29" i="53"/>
  <c r="AP29" i="56" s="1"/>
  <c r="CE30" i="53"/>
  <c r="E5" i="24"/>
  <c r="CE30" i="37"/>
  <c r="BP42" i="37"/>
  <c r="BP42" i="53"/>
  <c r="BP42" i="56" s="1"/>
  <c r="CE43" i="53"/>
  <c r="CE43" i="56" s="1"/>
  <c r="CE43" i="37"/>
  <c r="N55" i="44"/>
  <c r="O60" i="41"/>
  <c r="O51" i="41"/>
  <c r="P56" i="53"/>
  <c r="C7" i="24"/>
  <c r="P56" i="37"/>
  <c r="AT69" i="44"/>
  <c r="AO70" i="53"/>
  <c r="AO70" i="37"/>
  <c r="CC17" i="43"/>
  <c r="CC21" i="40"/>
  <c r="CD30" i="40"/>
  <c r="AP29" i="52"/>
  <c r="AP29" i="55" s="1"/>
  <c r="AP29" i="18"/>
  <c r="CE30" i="52"/>
  <c r="E5" i="10"/>
  <c r="CE30" i="18"/>
  <c r="BT42" i="16"/>
  <c r="BP42" i="43"/>
  <c r="CE43" i="52"/>
  <c r="CE43" i="55" s="1"/>
  <c r="CE43" i="18"/>
  <c r="N55" i="43"/>
  <c r="O51" i="43" s="1"/>
  <c r="O60" i="40"/>
  <c r="O51" i="40"/>
  <c r="P56" i="52"/>
  <c r="C7" i="10"/>
  <c r="P56" i="18"/>
  <c r="AT69" i="43"/>
  <c r="AO70" i="18"/>
  <c r="AO70" i="52"/>
  <c r="BO64" i="53"/>
  <c r="BM68" i="56"/>
  <c r="CC41" i="17"/>
  <c r="CC41" i="51"/>
  <c r="BX42" i="42"/>
  <c r="AM29" i="51"/>
  <c r="AM29" i="17"/>
  <c r="CB43" i="52"/>
  <c r="CB43" i="18"/>
  <c r="CD17" i="42"/>
  <c r="CC12" i="39"/>
  <c r="BX29" i="42"/>
  <c r="H5" i="9"/>
  <c r="BZ29" i="17"/>
  <c r="BZ29" i="51"/>
  <c r="AK30" i="42"/>
  <c r="AO31" i="17"/>
  <c r="AT30" i="42"/>
  <c r="AO31" i="51"/>
  <c r="BZ42" i="17"/>
  <c r="BZ42" i="51"/>
  <c r="BT43" i="42"/>
  <c r="BO44" i="17"/>
  <c r="BO44" i="51"/>
  <c r="F7" i="9"/>
  <c r="O55" i="17"/>
  <c r="O55" i="51"/>
  <c r="F7" i="61" s="1"/>
  <c r="P60" i="39"/>
  <c r="Q56" i="42"/>
  <c r="Q56" i="35" s="1"/>
  <c r="Q56" i="168" s="1"/>
  <c r="P51" i="39"/>
  <c r="BX69" i="42"/>
  <c r="J6" i="9"/>
  <c r="CB70" i="17"/>
  <c r="CB70" i="51"/>
  <c r="CG69" i="42"/>
  <c r="CD17" i="44"/>
  <c r="CC12" i="41"/>
  <c r="H5" i="24"/>
  <c r="BZ29" i="53"/>
  <c r="BZ29" i="37"/>
  <c r="AO31" i="37"/>
  <c r="AO31" i="53"/>
  <c r="AT30" i="44"/>
  <c r="BZ42" i="53"/>
  <c r="BZ42" i="37"/>
  <c r="BT43" i="44"/>
  <c r="BO44" i="53"/>
  <c r="BO44" i="56" s="1"/>
  <c r="BO44" i="37"/>
  <c r="O55" i="53"/>
  <c r="F7" i="63" s="1"/>
  <c r="F7" i="24"/>
  <c r="O55" i="37"/>
  <c r="Q56" i="44"/>
  <c r="P51" i="41"/>
  <c r="P60" i="41"/>
  <c r="J6" i="24"/>
  <c r="CB70" i="53"/>
  <c r="CB70" i="37"/>
  <c r="CG69" i="44"/>
  <c r="CD17" i="43"/>
  <c r="CC12" i="40"/>
  <c r="BZ29" i="52"/>
  <c r="H5" i="10"/>
  <c r="BZ29" i="18"/>
  <c r="AT30" i="43"/>
  <c r="AO31" i="18"/>
  <c r="AO31" i="52"/>
  <c r="AO31" i="55" s="1"/>
  <c r="BZ42" i="52"/>
  <c r="BZ42" i="18"/>
  <c r="BT43" i="43"/>
  <c r="BO44" i="18"/>
  <c r="BO44" i="52"/>
  <c r="BO44" i="55" s="1"/>
  <c r="O55" i="52"/>
  <c r="F7" i="62" s="1"/>
  <c r="F7" i="10"/>
  <c r="O55" i="18"/>
  <c r="Q56" i="43"/>
  <c r="P51" i="40"/>
  <c r="P60" i="40"/>
  <c r="BX69" i="43"/>
  <c r="J6" i="10"/>
  <c r="CB70" i="18"/>
  <c r="CB70" i="52"/>
  <c r="CG69" i="43"/>
  <c r="BP73" i="43"/>
  <c r="BP69" i="52"/>
  <c r="BK68" i="52" s="1"/>
  <c r="BP69" i="18"/>
  <c r="C6" i="9"/>
  <c r="CC69" i="17"/>
  <c r="CC69" i="51"/>
  <c r="F4" i="24"/>
  <c r="CB16" i="38"/>
  <c r="CB16" i="50"/>
  <c r="CB16" i="53" s="1"/>
  <c r="J5" i="9"/>
  <c r="CB31" i="17"/>
  <c r="CB31" i="51"/>
  <c r="CG30" i="42"/>
  <c r="L7" i="24"/>
  <c r="P55" i="37"/>
  <c r="P55" i="53"/>
  <c r="L7" i="63" s="1"/>
  <c r="P60" i="43"/>
  <c r="E7" i="10"/>
  <c r="R56" i="18"/>
  <c r="R56" i="52"/>
  <c r="E7" i="62" s="1"/>
  <c r="BT69" i="37"/>
  <c r="AR30" i="17"/>
  <c r="AR30" i="51"/>
  <c r="AR30" i="54" s="1"/>
  <c r="K55" i="44"/>
  <c r="P54" i="53"/>
  <c r="M7" i="24"/>
  <c r="P54" i="37"/>
  <c r="F6" i="9"/>
  <c r="CB68" i="17"/>
  <c r="CB68" i="21" s="1"/>
  <c r="CB68" i="51"/>
  <c r="F6" i="24"/>
  <c r="CB68" i="53"/>
  <c r="CB68" i="37"/>
  <c r="CB68" i="47" s="1"/>
  <c r="CG69" i="47" s="1"/>
  <c r="K7" i="9"/>
  <c r="O58" i="17"/>
  <c r="O58" i="51"/>
  <c r="E4" i="10"/>
  <c r="CE17" i="49"/>
  <c r="CE17" i="52" s="1"/>
  <c r="E4" i="62" s="1"/>
  <c r="CE17" i="36"/>
  <c r="K7" i="10"/>
  <c r="O58" i="18"/>
  <c r="O58" i="52"/>
  <c r="CB18" i="42"/>
  <c r="CB18" i="35" s="1"/>
  <c r="CA18" i="174" s="1"/>
  <c r="CB18" i="174" s="1"/>
  <c r="CG17" i="39"/>
  <c r="F5" i="9"/>
  <c r="CB29" i="17"/>
  <c r="CB29" i="51"/>
  <c r="AO32" i="17"/>
  <c r="AO32" i="51"/>
  <c r="CB42" i="17"/>
  <c r="CB42" i="51"/>
  <c r="BO45" i="17"/>
  <c r="BO45" i="51"/>
  <c r="AO64" i="42"/>
  <c r="AM68" i="51"/>
  <c r="AM68" i="17"/>
  <c r="AO69" i="51"/>
  <c r="AO69" i="17"/>
  <c r="AO71" i="51"/>
  <c r="AO71" i="54" s="1"/>
  <c r="AO71" i="17"/>
  <c r="CB18" i="44"/>
  <c r="CG17" i="41"/>
  <c r="F5" i="24"/>
  <c r="CB29" i="53"/>
  <c r="CB29" i="37"/>
  <c r="AO32" i="37"/>
  <c r="AO32" i="53"/>
  <c r="AO32" i="56" s="1"/>
  <c r="CB42" i="53"/>
  <c r="CB42" i="56" s="1"/>
  <c r="CB42" i="37"/>
  <c r="BO45" i="37"/>
  <c r="BO45" i="53"/>
  <c r="BO45" i="56" s="1"/>
  <c r="AO64" i="44"/>
  <c r="AM68" i="53"/>
  <c r="AM68" i="37"/>
  <c r="AP64" i="23"/>
  <c r="AO69" i="44"/>
  <c r="AK69" i="44" s="1"/>
  <c r="AO71" i="37"/>
  <c r="AO71" i="53"/>
  <c r="AO71" i="56" s="1"/>
  <c r="CB18" i="43"/>
  <c r="CG17" i="40"/>
  <c r="F5" i="10"/>
  <c r="CB29" i="52"/>
  <c r="CB29" i="18"/>
  <c r="AO32" i="52"/>
  <c r="AO32" i="55" s="1"/>
  <c r="AO32" i="18"/>
  <c r="CB42" i="52"/>
  <c r="CB42" i="55" s="1"/>
  <c r="CB42" i="18"/>
  <c r="BO45" i="18"/>
  <c r="BO45" i="52"/>
  <c r="BO45" i="55" s="1"/>
  <c r="AO64" i="43"/>
  <c r="AM68" i="18"/>
  <c r="AM68" i="52"/>
  <c r="AK69" i="43"/>
  <c r="AO69" i="52"/>
  <c r="AO69" i="18"/>
  <c r="AO71" i="52"/>
  <c r="AO71" i="55" s="1"/>
  <c r="AO71" i="18"/>
  <c r="BP66" i="55"/>
  <c r="BT68" i="52"/>
  <c r="BQ69" i="55"/>
  <c r="BO71" i="54"/>
  <c r="M7" i="9"/>
  <c r="P54" i="17"/>
  <c r="P54" i="51"/>
  <c r="K55" i="42"/>
  <c r="F4" i="10"/>
  <c r="CB16" i="36"/>
  <c r="CB16" i="49"/>
  <c r="CB16" i="52" s="1"/>
  <c r="E4" i="24"/>
  <c r="CE17" i="38"/>
  <c r="CE17" i="50"/>
  <c r="CE17" i="53" s="1"/>
  <c r="E4" i="63" s="1"/>
  <c r="E7" i="24"/>
  <c r="R56" i="37"/>
  <c r="R56" i="53"/>
  <c r="E7" i="63" s="1"/>
  <c r="BX43" i="43"/>
  <c r="CB44" i="18"/>
  <c r="CB44" i="52"/>
  <c r="CG43" i="43"/>
  <c r="BT68" i="18"/>
  <c r="K5" i="9"/>
  <c r="CB32" i="17"/>
  <c r="CB32" i="51"/>
  <c r="K5" i="61" s="1"/>
  <c r="AO73" i="42"/>
  <c r="AN68" i="51"/>
  <c r="AN68" i="17"/>
  <c r="AP69" i="17"/>
  <c r="AP69" i="51"/>
  <c r="AP69" i="54" s="1"/>
  <c r="AP73" i="42"/>
  <c r="K6" i="9"/>
  <c r="CB71" i="17"/>
  <c r="CB71" i="51"/>
  <c r="K6" i="61" s="1"/>
  <c r="CB19" i="44"/>
  <c r="CA29" i="41"/>
  <c r="CC29" i="53"/>
  <c r="CC29" i="37"/>
  <c r="L5" i="24"/>
  <c r="BX30" i="44"/>
  <c r="K5" i="24"/>
  <c r="CB32" i="53"/>
  <c r="K5" i="63" s="1"/>
  <c r="CB32" i="37"/>
  <c r="CC42" i="53"/>
  <c r="CC42" i="56" s="1"/>
  <c r="CC42" i="37"/>
  <c r="CB45" i="53"/>
  <c r="CB45" i="37"/>
  <c r="AO73" i="44"/>
  <c r="AN68" i="37"/>
  <c r="AN68" i="53"/>
  <c r="AK68" i="44"/>
  <c r="AP73" i="44"/>
  <c r="AP69" i="53"/>
  <c r="AP69" i="37"/>
  <c r="K6" i="24"/>
  <c r="CB71" i="53"/>
  <c r="K6" i="63" s="1"/>
  <c r="CB71" i="37"/>
  <c r="CB19" i="43"/>
  <c r="CA29" i="40"/>
  <c r="CC29" i="52"/>
  <c r="L5" i="10"/>
  <c r="CC29" i="18"/>
  <c r="K5" i="10"/>
  <c r="CB32" i="52"/>
  <c r="K5" i="62" s="1"/>
  <c r="CB32" i="18"/>
  <c r="CC42" i="52"/>
  <c r="CC42" i="55" s="1"/>
  <c r="CC42" i="18"/>
  <c r="CB45" i="52"/>
  <c r="CB45" i="18"/>
  <c r="AO73" i="43"/>
  <c r="AN68" i="52"/>
  <c r="AN68" i="18"/>
  <c r="AP73" i="43"/>
  <c r="AP69" i="18"/>
  <c r="AP69" i="52"/>
  <c r="K6" i="10"/>
  <c r="CB71" i="52"/>
  <c r="K6" i="62" s="1"/>
  <c r="CB71" i="18"/>
  <c r="BO73" i="37"/>
  <c r="CA16" i="42"/>
  <c r="CA16" i="35" s="1"/>
  <c r="CB21" i="39"/>
  <c r="CA16" i="43"/>
  <c r="CB21" i="40"/>
  <c r="I5" i="9"/>
  <c r="CB30" i="17"/>
  <c r="CB30" i="51"/>
  <c r="BX30" i="42"/>
  <c r="AP67" i="37"/>
  <c r="AP67" i="53"/>
  <c r="E7" i="9"/>
  <c r="R56" i="17"/>
  <c r="R56" i="51"/>
  <c r="CB44" i="37"/>
  <c r="CB44" i="53"/>
  <c r="CG43" i="44"/>
  <c r="CC29" i="17"/>
  <c r="L5" i="9"/>
  <c r="CC29" i="51"/>
  <c r="CG16" i="39"/>
  <c r="CC14" i="42"/>
  <c r="CC14" i="35" s="1"/>
  <c r="AT29" i="42"/>
  <c r="AP27" i="51"/>
  <c r="AP27" i="17"/>
  <c r="AO30" i="51"/>
  <c r="AO30" i="17"/>
  <c r="BT42" i="42"/>
  <c r="BP40" i="51"/>
  <c r="BP40" i="17"/>
  <c r="BO43" i="51"/>
  <c r="BK43" i="42"/>
  <c r="BO43" i="17"/>
  <c r="N7" i="9"/>
  <c r="P53" i="17"/>
  <c r="P53" i="51"/>
  <c r="N7" i="61" s="1"/>
  <c r="T55" i="42"/>
  <c r="AO68" i="17"/>
  <c r="AO68" i="51"/>
  <c r="AP64" i="42"/>
  <c r="AQ69" i="51"/>
  <c r="AQ69" i="17"/>
  <c r="CC14" i="44"/>
  <c r="CC14" i="38" s="1"/>
  <c r="CG16" i="41"/>
  <c r="AP27" i="53"/>
  <c r="AP27" i="37"/>
  <c r="AT29" i="44"/>
  <c r="AP25" i="44"/>
  <c r="AO30" i="53"/>
  <c r="AO30" i="37"/>
  <c r="AK30" i="44"/>
  <c r="BT42" i="44"/>
  <c r="BP40" i="37"/>
  <c r="BP40" i="53"/>
  <c r="BP38" i="44"/>
  <c r="BO43" i="37"/>
  <c r="BO43" i="53"/>
  <c r="BK43" i="44"/>
  <c r="P53" i="53"/>
  <c r="N7" i="24"/>
  <c r="P53" i="37"/>
  <c r="T55" i="44"/>
  <c r="AO68" i="37"/>
  <c r="AO68" i="53"/>
  <c r="AO68" i="56" s="1"/>
  <c r="AQ69" i="53"/>
  <c r="AQ69" i="37"/>
  <c r="CC14" i="43"/>
  <c r="CG16" i="40"/>
  <c r="AT29" i="43"/>
  <c r="AP27" i="52"/>
  <c r="AP27" i="18"/>
  <c r="AK30" i="43"/>
  <c r="AO30" i="18"/>
  <c r="AO30" i="52"/>
  <c r="BP40" i="52"/>
  <c r="BP40" i="18"/>
  <c r="BK43" i="43"/>
  <c r="BO43" i="18"/>
  <c r="BO43" i="52"/>
  <c r="T55" i="43"/>
  <c r="P53" i="52"/>
  <c r="N7" i="10"/>
  <c r="P53" i="18"/>
  <c r="AO68" i="52"/>
  <c r="AO68" i="55" s="1"/>
  <c r="AO68" i="18"/>
  <c r="AP64" i="43"/>
  <c r="AQ69" i="18"/>
  <c r="AQ69" i="52"/>
  <c r="AQ69" i="55" s="1"/>
  <c r="BO73" i="53"/>
  <c r="BN68" i="56"/>
  <c r="BO73" i="56" s="1"/>
  <c r="BT68" i="53"/>
  <c r="BP66" i="56"/>
  <c r="BP73" i="44"/>
  <c r="BP69" i="53"/>
  <c r="BK68" i="53" s="1"/>
  <c r="BP69" i="37"/>
  <c r="BQ69" i="56"/>
  <c r="BP64" i="53"/>
  <c r="BT69" i="53"/>
  <c r="BR69" i="56"/>
  <c r="BT69" i="56" s="1"/>
  <c r="BP64" i="51"/>
  <c r="BQ69" i="54"/>
  <c r="BO69" i="56"/>
  <c r="BK69" i="56" s="1"/>
  <c r="BK69" i="53"/>
  <c r="CA16" i="44"/>
  <c r="CB21" i="41"/>
  <c r="AK29" i="44"/>
  <c r="AO25" i="44"/>
  <c r="AM29" i="53"/>
  <c r="AM29" i="37"/>
  <c r="E4" i="9"/>
  <c r="CE17" i="48"/>
  <c r="CE17" i="51" s="1"/>
  <c r="CE17" i="35"/>
  <c r="P55" i="17"/>
  <c r="L7" i="9"/>
  <c r="P55" i="51"/>
  <c r="K7" i="24"/>
  <c r="O58" i="37"/>
  <c r="O58" i="53"/>
  <c r="P55" i="18"/>
  <c r="L7" i="10"/>
  <c r="P55" i="52"/>
  <c r="L7" i="62" s="1"/>
  <c r="CB19" i="42"/>
  <c r="CB19" i="35" s="1"/>
  <c r="CB19" i="168" s="1"/>
  <c r="CA29" i="39"/>
  <c r="CC42" i="17"/>
  <c r="CC42" i="51"/>
  <c r="CC42" i="54" s="1"/>
  <c r="CC15" i="42"/>
  <c r="CC15" i="35" s="1"/>
  <c r="N5" i="9"/>
  <c r="CC27" i="51"/>
  <c r="CC27" i="17"/>
  <c r="CG29" i="42"/>
  <c r="AP30" i="51"/>
  <c r="AP30" i="54" s="1"/>
  <c r="AP30" i="17"/>
  <c r="AP34" i="42"/>
  <c r="CC40" i="51"/>
  <c r="CC40" i="17"/>
  <c r="CG42" i="42"/>
  <c r="BP47" i="42"/>
  <c r="BP43" i="17"/>
  <c r="BP43" i="51"/>
  <c r="BP43" i="54" s="1"/>
  <c r="AP66" i="51"/>
  <c r="AP66" i="17"/>
  <c r="AT68" i="42"/>
  <c r="AP68" i="51"/>
  <c r="AP68" i="54" s="1"/>
  <c r="AP68" i="17"/>
  <c r="AR69" i="51"/>
  <c r="AR69" i="54" s="1"/>
  <c r="AR69" i="17"/>
  <c r="CC15" i="44"/>
  <c r="CC15" i="38" s="1"/>
  <c r="BX16" i="41"/>
  <c r="N5" i="24"/>
  <c r="CC27" i="37"/>
  <c r="CC27" i="53"/>
  <c r="CG29" i="44"/>
  <c r="AP34" i="44"/>
  <c r="AP30" i="37"/>
  <c r="AP30" i="53"/>
  <c r="CC40" i="53"/>
  <c r="CC40" i="37"/>
  <c r="CG42" i="44"/>
  <c r="BP47" i="44"/>
  <c r="BP43" i="53"/>
  <c r="BP43" i="37"/>
  <c r="AT68" i="44"/>
  <c r="AP66" i="37"/>
  <c r="AP66" i="53"/>
  <c r="AP68" i="37"/>
  <c r="AP68" i="53"/>
  <c r="AP68" i="56" s="1"/>
  <c r="AR69" i="37"/>
  <c r="AR69" i="53"/>
  <c r="AR69" i="56" s="1"/>
  <c r="CC15" i="43"/>
  <c r="BX16" i="40"/>
  <c r="CG29" i="43"/>
  <c r="CC27" i="52"/>
  <c r="N5" i="10"/>
  <c r="CC27" i="18"/>
  <c r="AK29" i="43"/>
  <c r="AP30" i="52"/>
  <c r="AP30" i="55" s="1"/>
  <c r="AP30" i="18"/>
  <c r="AP34" i="43"/>
  <c r="CC40" i="52"/>
  <c r="CC40" i="18"/>
  <c r="CG42" i="43"/>
  <c r="BP47" i="43"/>
  <c r="BP43" i="52"/>
  <c r="BP43" i="18"/>
  <c r="AT68" i="43"/>
  <c r="AP66" i="52"/>
  <c r="AP66" i="18"/>
  <c r="AP68" i="52"/>
  <c r="AP68" i="55" s="1"/>
  <c r="AP68" i="18"/>
  <c r="AR69" i="52"/>
  <c r="AR69" i="55" s="1"/>
  <c r="AR69" i="18"/>
  <c r="BO64" i="51"/>
  <c r="BM68" i="54"/>
  <c r="BP67" i="54"/>
  <c r="BT68" i="37"/>
  <c r="BP64" i="37"/>
  <c r="BK69" i="37"/>
  <c r="BR43" i="53"/>
  <c r="BR43" i="37"/>
  <c r="AK68" i="42"/>
  <c r="AP67" i="17"/>
  <c r="AP67" i="51"/>
  <c r="AO25" i="43"/>
  <c r="AM29" i="52"/>
  <c r="AM29" i="18"/>
  <c r="BX43" i="42"/>
  <c r="CB44" i="17"/>
  <c r="CG43" i="42"/>
  <c r="CB44" i="51"/>
  <c r="CB44" i="54" s="1"/>
  <c r="J5" i="24"/>
  <c r="CB31" i="37"/>
  <c r="CB31" i="53"/>
  <c r="CG30" i="44"/>
  <c r="BX30" i="43"/>
  <c r="J5" i="10"/>
  <c r="CB31" i="18"/>
  <c r="CB31" i="52"/>
  <c r="CG30" i="43"/>
  <c r="CB45" i="17"/>
  <c r="CB45" i="51"/>
  <c r="AK29" i="42"/>
  <c r="AP28" i="17"/>
  <c r="AP28" i="51"/>
  <c r="AP25" i="42"/>
  <c r="AQ30" i="51"/>
  <c r="AQ30" i="17"/>
  <c r="BP41" i="51"/>
  <c r="BP41" i="17"/>
  <c r="BK42" i="42"/>
  <c r="BQ43" i="51"/>
  <c r="BP38" i="42"/>
  <c r="BQ43" i="17"/>
  <c r="N6" i="9"/>
  <c r="CC66" i="51"/>
  <c r="CC66" i="17"/>
  <c r="CC66" i="21" s="1"/>
  <c r="CG68" i="42"/>
  <c r="H6" i="9"/>
  <c r="BZ68" i="17"/>
  <c r="BZ68" i="51"/>
  <c r="H6" i="61" s="1"/>
  <c r="I6" i="9"/>
  <c r="CB69" i="17"/>
  <c r="CB69" i="51"/>
  <c r="CB12" i="41"/>
  <c r="BZ16" i="44"/>
  <c r="AP28" i="37"/>
  <c r="AP28" i="53"/>
  <c r="AQ30" i="53"/>
  <c r="AQ30" i="37"/>
  <c r="BK42" i="44"/>
  <c r="BP41" i="37"/>
  <c r="BP41" i="53"/>
  <c r="BQ43" i="53"/>
  <c r="BQ43" i="37"/>
  <c r="CC66" i="53"/>
  <c r="N6" i="24"/>
  <c r="CC66" i="37"/>
  <c r="CC66" i="47" s="1"/>
  <c r="CG68" i="47" s="1"/>
  <c r="CG68" i="44"/>
  <c r="BZ68" i="53"/>
  <c r="H6" i="24"/>
  <c r="BZ68" i="37"/>
  <c r="I6" i="24"/>
  <c r="CB69" i="53"/>
  <c r="CB69" i="37"/>
  <c r="BX69" i="44"/>
  <c r="CB12" i="40"/>
  <c r="BZ16" i="43"/>
  <c r="AP28" i="18"/>
  <c r="AP28" i="52"/>
  <c r="AP25" i="43"/>
  <c r="AQ30" i="18"/>
  <c r="AQ30" i="52"/>
  <c r="BP41" i="52"/>
  <c r="BP41" i="18"/>
  <c r="BK42" i="43"/>
  <c r="BP38" i="43"/>
  <c r="BQ43" i="18"/>
  <c r="BQ43" i="52"/>
  <c r="CC66" i="52"/>
  <c r="N6" i="10"/>
  <c r="CC66" i="18"/>
  <c r="CC66" i="22" s="1"/>
  <c r="CG68" i="22" s="1"/>
  <c r="CG68" i="43"/>
  <c r="BZ68" i="52"/>
  <c r="H6" i="10"/>
  <c r="BZ68" i="18"/>
  <c r="I6" i="10"/>
  <c r="CB69" i="52"/>
  <c r="CB69" i="18"/>
  <c r="BO73" i="43"/>
  <c r="BN68" i="18"/>
  <c r="BN68" i="52"/>
  <c r="BO64" i="52" s="1"/>
  <c r="BP73" i="42"/>
  <c r="BP69" i="51"/>
  <c r="BP69" i="54" s="1"/>
  <c r="BP69" i="17"/>
  <c r="BK69" i="17"/>
  <c r="M5" i="24"/>
  <c r="CC28" i="53"/>
  <c r="CC28" i="37"/>
  <c r="BX29" i="44"/>
  <c r="CC28" i="52"/>
  <c r="M5" i="10"/>
  <c r="CC28" i="18"/>
  <c r="BX29" i="43"/>
  <c r="AR30" i="18"/>
  <c r="AR30" i="52"/>
  <c r="CC41" i="52"/>
  <c r="CC41" i="18"/>
  <c r="BX42" i="43"/>
  <c r="BR43" i="52"/>
  <c r="BR43" i="18"/>
  <c r="P54" i="52"/>
  <c r="M7" i="10"/>
  <c r="P54" i="18"/>
  <c r="K55" i="43"/>
  <c r="CC69" i="52"/>
  <c r="C6" i="10"/>
  <c r="CC69" i="18"/>
  <c r="BM68" i="55"/>
  <c r="BP67" i="55"/>
  <c r="BK69" i="51"/>
  <c r="BO69" i="54"/>
  <c r="CG42" i="16"/>
  <c r="BO38" i="16"/>
  <c r="AO64" i="15"/>
  <c r="AP25" i="23"/>
  <c r="BK42" i="16"/>
  <c r="BO47" i="15"/>
  <c r="AT68" i="23"/>
  <c r="AP34" i="15"/>
  <c r="BO38" i="23"/>
  <c r="AP73" i="23"/>
  <c r="AO34" i="16"/>
  <c r="AK30" i="23"/>
  <c r="AT30" i="16"/>
  <c r="BX43" i="23"/>
  <c r="BP38" i="23"/>
  <c r="AK68" i="23"/>
  <c r="AT30" i="23"/>
  <c r="CG42" i="23"/>
  <c r="BX42" i="23"/>
  <c r="BO38" i="15"/>
  <c r="BK43" i="15"/>
  <c r="BK42" i="23"/>
  <c r="AK30" i="15"/>
  <c r="BP47" i="15"/>
  <c r="AP64" i="15"/>
  <c r="AT69" i="23"/>
  <c r="AT29" i="16"/>
  <c r="AK69" i="16"/>
  <c r="AT29" i="23"/>
  <c r="AP25" i="15"/>
  <c r="BP38" i="15"/>
  <c r="AO25" i="23"/>
  <c r="AP34" i="16"/>
  <c r="CG43" i="15"/>
  <c r="CG42" i="15"/>
  <c r="BX43" i="15"/>
  <c r="AO34" i="23"/>
  <c r="BT43" i="23"/>
  <c r="AP64" i="16"/>
  <c r="BT43" i="15"/>
  <c r="BK43" i="23"/>
  <c r="AT30" i="15"/>
  <c r="BP47" i="23"/>
  <c r="CG29" i="16"/>
  <c r="AK30" i="16"/>
  <c r="BT43" i="16"/>
  <c r="CG43" i="16"/>
  <c r="CG69" i="16"/>
  <c r="CB21" i="23"/>
  <c r="CA28" i="23" s="1"/>
  <c r="K55" i="23"/>
  <c r="P60" i="23"/>
  <c r="AP25" i="16"/>
  <c r="CG29" i="15"/>
  <c r="CG30" i="15"/>
  <c r="BK42" i="15"/>
  <c r="BO47" i="16"/>
  <c r="BP38" i="16"/>
  <c r="AO25" i="15"/>
  <c r="BX42" i="15"/>
  <c r="AT68" i="15"/>
  <c r="AK69" i="15"/>
  <c r="AO64" i="23"/>
  <c r="CC21" i="16"/>
  <c r="CD31" i="16" s="1"/>
  <c r="BP47" i="16"/>
  <c r="AO64" i="16"/>
  <c r="AO34" i="15"/>
  <c r="AO73" i="15"/>
  <c r="CB73" i="15"/>
  <c r="AK29" i="16"/>
  <c r="AO73" i="16"/>
  <c r="AP73" i="16"/>
  <c r="BX16" i="15"/>
  <c r="AP34" i="23"/>
  <c r="BX68" i="15"/>
  <c r="AP73" i="15"/>
  <c r="CC21" i="23"/>
  <c r="CD31" i="23" s="1"/>
  <c r="CB64" i="16"/>
  <c r="AT29" i="15"/>
  <c r="AT69" i="15"/>
  <c r="CG30" i="23"/>
  <c r="O51" i="23"/>
  <c r="AO73" i="23"/>
  <c r="BX68" i="23"/>
  <c r="K56" i="16"/>
  <c r="BX69" i="15"/>
  <c r="BO47" i="23"/>
  <c r="CG43" i="23"/>
  <c r="AK69" i="23"/>
  <c r="AT68" i="16"/>
  <c r="AT69" i="16"/>
  <c r="CC73" i="16"/>
  <c r="CG30" i="16"/>
  <c r="K56" i="23"/>
  <c r="T56" i="23"/>
  <c r="O60" i="23"/>
  <c r="T55" i="23"/>
  <c r="P51" i="23"/>
  <c r="CC73" i="23"/>
  <c r="CG69" i="23"/>
  <c r="CG68" i="23"/>
  <c r="CB73" i="23"/>
  <c r="CC64" i="23"/>
  <c r="CB64" i="23"/>
  <c r="BX30" i="23"/>
  <c r="BX29" i="23"/>
  <c r="BX17" i="23"/>
  <c r="CG17" i="23"/>
  <c r="BX16" i="23"/>
  <c r="CG16" i="23"/>
  <c r="CC12" i="23"/>
  <c r="P51" i="16"/>
  <c r="P60" i="16"/>
  <c r="O60" i="16"/>
  <c r="T55" i="16"/>
  <c r="K55" i="16"/>
  <c r="T56" i="16"/>
  <c r="CC64" i="16"/>
  <c r="CG68" i="16"/>
  <c r="CB73" i="16"/>
  <c r="BX30" i="16"/>
  <c r="BX29" i="16"/>
  <c r="CB21" i="16"/>
  <c r="CA28" i="16" s="1"/>
  <c r="BX17" i="16"/>
  <c r="CC12" i="16"/>
  <c r="CG17" i="16"/>
  <c r="CB12" i="16"/>
  <c r="O51" i="15"/>
  <c r="T56" i="15"/>
  <c r="K56" i="15"/>
  <c r="P51" i="15"/>
  <c r="P60" i="15"/>
  <c r="O60" i="15"/>
  <c r="T55" i="15"/>
  <c r="CC73" i="15"/>
  <c r="CB64" i="15"/>
  <c r="CG69" i="15"/>
  <c r="CG68" i="15"/>
  <c r="BX30" i="15"/>
  <c r="BX17" i="15"/>
  <c r="CC21" i="15"/>
  <c r="CD31" i="15" s="1"/>
  <c r="CB21" i="15"/>
  <c r="CA28" i="15" s="1"/>
  <c r="CG16" i="15"/>
  <c r="CC12" i="15"/>
  <c r="CB12" i="15"/>
  <c r="CG17" i="15"/>
  <c r="BT42" i="15"/>
  <c r="CG29" i="23"/>
  <c r="AK29" i="15"/>
  <c r="BX16" i="16"/>
  <c r="BX42" i="16"/>
  <c r="BK43" i="16"/>
  <c r="O51" i="16"/>
  <c r="AK68" i="16"/>
  <c r="BX69" i="23"/>
  <c r="K55" i="15"/>
  <c r="AK68" i="15"/>
  <c r="CB12" i="23"/>
  <c r="AK29" i="23"/>
  <c r="AO25" i="16"/>
  <c r="CG16" i="16"/>
  <c r="BX29" i="15"/>
  <c r="BX43" i="16"/>
  <c r="BX68" i="16"/>
  <c r="BX69" i="16"/>
  <c r="CC64" i="15"/>
  <c r="BT42" i="23"/>
  <c r="CA41" i="23" l="1"/>
  <c r="CA42" i="23" s="1"/>
  <c r="CA29" i="23"/>
  <c r="CD44" i="23"/>
  <c r="CD43" i="23" s="1"/>
  <c r="CD30" i="23"/>
  <c r="CB17" i="167"/>
  <c r="CC16" i="35"/>
  <c r="L4" i="9"/>
  <c r="CC16" i="48"/>
  <c r="CC16" i="51" s="1"/>
  <c r="L4" i="61" s="1"/>
  <c r="CB16" i="35"/>
  <c r="F4" i="9"/>
  <c r="CB16" i="48"/>
  <c r="CB16" i="51" s="1"/>
  <c r="CD44" i="16"/>
  <c r="CD43" i="16" s="1"/>
  <c r="CD30" i="16"/>
  <c r="CA41" i="16"/>
  <c r="CA42" i="16" s="1"/>
  <c r="CA29" i="16"/>
  <c r="CG17" i="207"/>
  <c r="CB12" i="39"/>
  <c r="BX16" i="39"/>
  <c r="CC12" i="207"/>
  <c r="CA41" i="15"/>
  <c r="CA42" i="15" s="1"/>
  <c r="CA29" i="15"/>
  <c r="CD44" i="15"/>
  <c r="CD43" i="15" s="1"/>
  <c r="CD30" i="15"/>
  <c r="BX16" i="207"/>
  <c r="CA29" i="207"/>
  <c r="BX17" i="207"/>
  <c r="CB21" i="207"/>
  <c r="CD30" i="207"/>
  <c r="CC21" i="207"/>
  <c r="C6" i="187"/>
  <c r="CC69" i="184"/>
  <c r="BX68" i="167"/>
  <c r="K6" i="12"/>
  <c r="H6" i="187"/>
  <c r="BZ68" i="184"/>
  <c r="H6" i="189" s="1"/>
  <c r="M6" i="187"/>
  <c r="BX68" i="169"/>
  <c r="CC67" i="184"/>
  <c r="CG68" i="167"/>
  <c r="CC66" i="184"/>
  <c r="N6" i="189" s="1"/>
  <c r="N6" i="187"/>
  <c r="CG68" i="169"/>
  <c r="BX69" i="169"/>
  <c r="K6" i="187"/>
  <c r="CB71" i="184"/>
  <c r="E6" i="187"/>
  <c r="CE69" i="184"/>
  <c r="E6" i="189" s="1"/>
  <c r="BX69" i="167"/>
  <c r="CG69" i="167"/>
  <c r="I6" i="187"/>
  <c r="CB69" i="184"/>
  <c r="I6" i="189" s="1"/>
  <c r="J6" i="190"/>
  <c r="CG69" i="185"/>
  <c r="F6" i="187"/>
  <c r="CB68" i="184"/>
  <c r="F6" i="189" s="1"/>
  <c r="I6" i="190"/>
  <c r="BX69" i="185"/>
  <c r="CG68" i="185"/>
  <c r="M6" i="190"/>
  <c r="BX68" i="185"/>
  <c r="L6" i="187"/>
  <c r="CC68" i="184"/>
  <c r="L6" i="189" s="1"/>
  <c r="K6" i="60"/>
  <c r="J6" i="187"/>
  <c r="CG69" i="169"/>
  <c r="CB70" i="184"/>
  <c r="N6" i="191"/>
  <c r="CG68" i="183"/>
  <c r="M6" i="11"/>
  <c r="K6" i="11"/>
  <c r="BX69" i="183"/>
  <c r="K6" i="191"/>
  <c r="F6" i="191"/>
  <c r="CG69" i="183"/>
  <c r="H6" i="191"/>
  <c r="BX68" i="183"/>
  <c r="BZ16" i="167"/>
  <c r="BX29" i="167"/>
  <c r="K5" i="11"/>
  <c r="CB32" i="176"/>
  <c r="CB32" i="170" s="1"/>
  <c r="CA41" i="176"/>
  <c r="CA42" i="176" s="1"/>
  <c r="CB47" i="176" s="1"/>
  <c r="BZ45" i="176"/>
  <c r="CB45" i="176" s="1"/>
  <c r="CB45" i="170" s="1"/>
  <c r="K5" i="60"/>
  <c r="CA41" i="174"/>
  <c r="CA42" i="174" s="1"/>
  <c r="CB32" i="174"/>
  <c r="CB32" i="168" s="1"/>
  <c r="BZ45" i="174"/>
  <c r="CB45" i="174" s="1"/>
  <c r="K5" i="12"/>
  <c r="CA41" i="175"/>
  <c r="CA42" i="175" s="1"/>
  <c r="BZ45" i="175"/>
  <c r="CB45" i="175" s="1"/>
  <c r="CB45" i="169" s="1"/>
  <c r="CB32" i="175"/>
  <c r="CB32" i="169" s="1"/>
  <c r="BZ43" i="174"/>
  <c r="CB30" i="174"/>
  <c r="BZ43" i="175"/>
  <c r="CB30" i="175"/>
  <c r="CB30" i="176"/>
  <c r="BZ43" i="176"/>
  <c r="CD44" i="175"/>
  <c r="CC30" i="175"/>
  <c r="CC30" i="176"/>
  <c r="CD44" i="176"/>
  <c r="CC30" i="168"/>
  <c r="CC44" i="174"/>
  <c r="CC43" i="174" s="1"/>
  <c r="CD43" i="174"/>
  <c r="BZ29" i="174"/>
  <c r="CA27" i="174"/>
  <c r="CA27" i="176"/>
  <c r="BZ29" i="176"/>
  <c r="CA27" i="175"/>
  <c r="BZ29" i="175"/>
  <c r="N55" i="167"/>
  <c r="O60" i="167" s="1"/>
  <c r="J7" i="189"/>
  <c r="T56" i="184"/>
  <c r="K55" i="184"/>
  <c r="H7" i="189"/>
  <c r="I7" i="189"/>
  <c r="K56" i="184"/>
  <c r="E7" i="12"/>
  <c r="T55" i="184"/>
  <c r="N7" i="189"/>
  <c r="F7" i="189"/>
  <c r="L7" i="12"/>
  <c r="F7" i="12"/>
  <c r="T55" i="167"/>
  <c r="C7" i="189"/>
  <c r="L7" i="60"/>
  <c r="T55" i="170"/>
  <c r="N7" i="188"/>
  <c r="P53" i="185"/>
  <c r="E7" i="188"/>
  <c r="R56" i="185"/>
  <c r="L7" i="188"/>
  <c r="P55" i="185"/>
  <c r="F7" i="188"/>
  <c r="O55" i="185"/>
  <c r="E7" i="60"/>
  <c r="K7" i="188"/>
  <c r="O58" i="185"/>
  <c r="K7" i="190" s="1"/>
  <c r="M55" i="185"/>
  <c r="H7" i="188"/>
  <c r="K55" i="167"/>
  <c r="K56" i="170"/>
  <c r="O56" i="185"/>
  <c r="I7" i="188"/>
  <c r="P51" i="44"/>
  <c r="Q56" i="167"/>
  <c r="P51" i="167" s="1"/>
  <c r="M7" i="188"/>
  <c r="P54" i="185"/>
  <c r="M7" i="190" s="1"/>
  <c r="K55" i="170"/>
  <c r="F7" i="60"/>
  <c r="J7" i="188"/>
  <c r="O57" i="185"/>
  <c r="T56" i="170"/>
  <c r="K56" i="167"/>
  <c r="T56" i="167"/>
  <c r="P56" i="185"/>
  <c r="C7" i="190" s="1"/>
  <c r="C7" i="188"/>
  <c r="CD14" i="176"/>
  <c r="CC14" i="176" s="1"/>
  <c r="CC14" i="170"/>
  <c r="CB16" i="37"/>
  <c r="CB16" i="47" s="1"/>
  <c r="CB15" i="176"/>
  <c r="CB16" i="176" s="1"/>
  <c r="CB16" i="170" s="1"/>
  <c r="CE17" i="37"/>
  <c r="CE17" i="47" s="1"/>
  <c r="CE18" i="176"/>
  <c r="CC17" i="167"/>
  <c r="CA16" i="167"/>
  <c r="CD15" i="176"/>
  <c r="CC15" i="176" s="1"/>
  <c r="CB19" i="167"/>
  <c r="L4" i="60"/>
  <c r="CC16" i="176"/>
  <c r="CC16" i="170" s="1"/>
  <c r="CA14" i="176"/>
  <c r="CA16" i="176" s="1"/>
  <c r="CD17" i="167"/>
  <c r="CC14" i="167"/>
  <c r="CC14" i="36"/>
  <c r="CG17" i="43"/>
  <c r="CB18" i="167"/>
  <c r="CG17" i="167" s="1"/>
  <c r="L4" i="12"/>
  <c r="CD16" i="175"/>
  <c r="CE17" i="18"/>
  <c r="CE17" i="22" s="1"/>
  <c r="CE18" i="175"/>
  <c r="CC15" i="167"/>
  <c r="CC15" i="36"/>
  <c r="CB16" i="18"/>
  <c r="CB15" i="175"/>
  <c r="CB16" i="175" s="1"/>
  <c r="CB16" i="169" s="1"/>
  <c r="K55" i="183"/>
  <c r="H7" i="191"/>
  <c r="E7" i="11"/>
  <c r="O51" i="42"/>
  <c r="N55" i="35"/>
  <c r="N55" i="168" s="1"/>
  <c r="N7" i="191"/>
  <c r="T55" i="183"/>
  <c r="L7" i="191"/>
  <c r="F7" i="191"/>
  <c r="D7" i="186"/>
  <c r="Q56" i="183"/>
  <c r="P51" i="168"/>
  <c r="L7" i="11"/>
  <c r="K56" i="183"/>
  <c r="I7" i="191"/>
  <c r="P60" i="168"/>
  <c r="F7" i="11"/>
  <c r="J7" i="191"/>
  <c r="T56" i="183"/>
  <c r="C7" i="191"/>
  <c r="P60" i="183"/>
  <c r="K4" i="186"/>
  <c r="CB19" i="183"/>
  <c r="I4" i="186"/>
  <c r="CB17" i="183"/>
  <c r="I4" i="191" s="1"/>
  <c r="CB18" i="168"/>
  <c r="BX17" i="174"/>
  <c r="CC18" i="174"/>
  <c r="CE17" i="17"/>
  <c r="CE17" i="21" s="1"/>
  <c r="CE18" i="174"/>
  <c r="CD14" i="174"/>
  <c r="CC14" i="174" s="1"/>
  <c r="CD15" i="174"/>
  <c r="CC15" i="174" s="1"/>
  <c r="CC15" i="168" s="1"/>
  <c r="BZ15" i="174"/>
  <c r="BZ16" i="174" s="1"/>
  <c r="O60" i="43"/>
  <c r="AP64" i="44"/>
  <c r="BK69" i="21"/>
  <c r="BO64" i="54"/>
  <c r="BO73" i="51"/>
  <c r="O60" i="42"/>
  <c r="BP64" i="56"/>
  <c r="BT68" i="56"/>
  <c r="BP73" i="54"/>
  <c r="BP73" i="51"/>
  <c r="BO64" i="56"/>
  <c r="BX42" i="18"/>
  <c r="D4" i="9"/>
  <c r="CD17" i="35"/>
  <c r="CD17" i="48"/>
  <c r="CD17" i="51" s="1"/>
  <c r="E5" i="11"/>
  <c r="E5" i="67"/>
  <c r="J7" i="60"/>
  <c r="T56" i="37"/>
  <c r="J7" i="69"/>
  <c r="BX42" i="52"/>
  <c r="CC41" i="55"/>
  <c r="I6" i="63"/>
  <c r="BX69" i="53"/>
  <c r="BK42" i="53"/>
  <c r="BP41" i="56"/>
  <c r="CG43" i="17"/>
  <c r="CG43" i="21"/>
  <c r="BP64" i="21"/>
  <c r="AP34" i="18"/>
  <c r="AT68" i="17"/>
  <c r="AO25" i="37"/>
  <c r="AQ69" i="56"/>
  <c r="CC12" i="44"/>
  <c r="N4" i="24"/>
  <c r="CG16" i="44"/>
  <c r="CC14" i="50"/>
  <c r="BK43" i="51"/>
  <c r="BO43" i="54"/>
  <c r="I5" i="11"/>
  <c r="BX30" i="17"/>
  <c r="AO73" i="17"/>
  <c r="AO73" i="21"/>
  <c r="AK69" i="18"/>
  <c r="F5" i="12"/>
  <c r="F5" i="68"/>
  <c r="D7" i="10"/>
  <c r="Q56" i="36"/>
  <c r="Q56" i="169" s="1"/>
  <c r="P51" i="43"/>
  <c r="Q56" i="49"/>
  <c r="AT30" i="53"/>
  <c r="AO31" i="56"/>
  <c r="AT30" i="56" s="1"/>
  <c r="BX43" i="18"/>
  <c r="AT69" i="52"/>
  <c r="AO70" i="55"/>
  <c r="AT69" i="55" s="1"/>
  <c r="C7" i="60"/>
  <c r="C7" i="69"/>
  <c r="C7" i="11"/>
  <c r="C7" i="67"/>
  <c r="BO38" i="51"/>
  <c r="BM42" i="54"/>
  <c r="BO38" i="54" s="1"/>
  <c r="H7" i="12"/>
  <c r="J7" i="63"/>
  <c r="T56" i="53"/>
  <c r="O57" i="56"/>
  <c r="L6" i="11"/>
  <c r="L6" i="67"/>
  <c r="BO38" i="52"/>
  <c r="BM42" i="55"/>
  <c r="AO34" i="53"/>
  <c r="AN29" i="56"/>
  <c r="AO34" i="56" s="1"/>
  <c r="BO47" i="17"/>
  <c r="BO47" i="21"/>
  <c r="BP47" i="51"/>
  <c r="BP38" i="51"/>
  <c r="BQ43" i="54"/>
  <c r="BP47" i="54" s="1"/>
  <c r="AP73" i="53"/>
  <c r="AP69" i="56"/>
  <c r="E5" i="60"/>
  <c r="E5" i="69"/>
  <c r="C6" i="12"/>
  <c r="AT30" i="52"/>
  <c r="AR30" i="55"/>
  <c r="AT30" i="55" s="1"/>
  <c r="H6" i="12"/>
  <c r="BK42" i="18"/>
  <c r="BK42" i="37"/>
  <c r="AT68" i="53"/>
  <c r="AP66" i="56"/>
  <c r="AT68" i="51"/>
  <c r="AP66" i="54"/>
  <c r="N5" i="11"/>
  <c r="CG29" i="17"/>
  <c r="AO25" i="53"/>
  <c r="AM29" i="56"/>
  <c r="AP64" i="18"/>
  <c r="BP40" i="55"/>
  <c r="BP40" i="56"/>
  <c r="BT42" i="53"/>
  <c r="AP64" i="17"/>
  <c r="BT42" i="17"/>
  <c r="L5" i="11"/>
  <c r="L5" i="67"/>
  <c r="AP73" i="52"/>
  <c r="AP69" i="55"/>
  <c r="AP73" i="55" s="1"/>
  <c r="AO73" i="51"/>
  <c r="AN68" i="54"/>
  <c r="AO73" i="54" s="1"/>
  <c r="M7" i="61"/>
  <c r="K55" i="51"/>
  <c r="P54" i="54"/>
  <c r="AP64" i="52"/>
  <c r="AK69" i="52"/>
  <c r="AO69" i="55"/>
  <c r="F5" i="62"/>
  <c r="CB29" i="55"/>
  <c r="F5" i="71" s="1"/>
  <c r="F5" i="61"/>
  <c r="CB29" i="54"/>
  <c r="F5" i="70" s="1"/>
  <c r="K55" i="53"/>
  <c r="M7" i="63"/>
  <c r="P54" i="56"/>
  <c r="BK68" i="18"/>
  <c r="BP73" i="18"/>
  <c r="H5" i="12"/>
  <c r="D7" i="24"/>
  <c r="Q56" i="38"/>
  <c r="Q56" i="170" s="1"/>
  <c r="Q56" i="50"/>
  <c r="AT30" i="37"/>
  <c r="AT30" i="51"/>
  <c r="AO31" i="54"/>
  <c r="AT30" i="54" s="1"/>
  <c r="BX43" i="52"/>
  <c r="AT69" i="18"/>
  <c r="E5" i="12"/>
  <c r="E5" i="68"/>
  <c r="E5" i="63"/>
  <c r="CE30" i="56"/>
  <c r="E5" i="72" s="1"/>
  <c r="BK42" i="17"/>
  <c r="BO38" i="17"/>
  <c r="H7" i="11"/>
  <c r="H7" i="67"/>
  <c r="BK69" i="18"/>
  <c r="I5" i="60"/>
  <c r="BX30" i="37"/>
  <c r="BX68" i="53"/>
  <c r="M6" i="63"/>
  <c r="BX43" i="37"/>
  <c r="I6" i="62"/>
  <c r="BX69" i="52"/>
  <c r="AO64" i="53"/>
  <c r="AM68" i="56"/>
  <c r="C6" i="11"/>
  <c r="BX42" i="17"/>
  <c r="BP42" i="18"/>
  <c r="BP42" i="52"/>
  <c r="BP42" i="55" s="1"/>
  <c r="C7" i="61"/>
  <c r="P56" i="54"/>
  <c r="C7" i="70" s="1"/>
  <c r="AO34" i="37"/>
  <c r="BP73" i="17"/>
  <c r="BP73" i="21"/>
  <c r="BP41" i="55"/>
  <c r="BK42" i="52"/>
  <c r="BX68" i="17"/>
  <c r="H6" i="11"/>
  <c r="BK42" i="51"/>
  <c r="BP41" i="54"/>
  <c r="J5" i="62"/>
  <c r="CG30" i="52"/>
  <c r="CB31" i="55"/>
  <c r="AO25" i="18"/>
  <c r="AT68" i="18"/>
  <c r="AT68" i="37"/>
  <c r="N5" i="63"/>
  <c r="CC27" i="56"/>
  <c r="N5" i="61"/>
  <c r="CG29" i="51"/>
  <c r="CC27" i="54"/>
  <c r="K7" i="63"/>
  <c r="O58" i="56"/>
  <c r="K7" i="72" s="1"/>
  <c r="BT42" i="43"/>
  <c r="BT42" i="37"/>
  <c r="AP73" i="51"/>
  <c r="AP64" i="51"/>
  <c r="AQ69" i="54"/>
  <c r="BT42" i="51"/>
  <c r="BP40" i="54"/>
  <c r="AP73" i="18"/>
  <c r="L5" i="12"/>
  <c r="L5" i="68"/>
  <c r="AO73" i="53"/>
  <c r="AN68" i="56"/>
  <c r="AO73" i="56" s="1"/>
  <c r="L5" i="60"/>
  <c r="L5" i="69"/>
  <c r="M7" i="11"/>
  <c r="K55" i="17"/>
  <c r="AK69" i="17"/>
  <c r="F5" i="11"/>
  <c r="F5" i="67"/>
  <c r="K56" i="51"/>
  <c r="K7" i="61"/>
  <c r="O58" i="54"/>
  <c r="K7" i="70" s="1"/>
  <c r="BP73" i="52"/>
  <c r="BP69" i="55"/>
  <c r="BP73" i="55" s="1"/>
  <c r="D7" i="9"/>
  <c r="P51" i="42"/>
  <c r="Q56" i="48"/>
  <c r="AO25" i="17"/>
  <c r="C7" i="63"/>
  <c r="P56" i="56"/>
  <c r="C7" i="72" s="1"/>
  <c r="P60" i="42"/>
  <c r="H7" i="62"/>
  <c r="M55" i="55"/>
  <c r="H7" i="71" s="1"/>
  <c r="I7" i="60"/>
  <c r="K56" i="37"/>
  <c r="H7" i="61"/>
  <c r="M55" i="54"/>
  <c r="H7" i="70" s="1"/>
  <c r="I5" i="63"/>
  <c r="BX30" i="53"/>
  <c r="E6" i="12"/>
  <c r="E6" i="68"/>
  <c r="BX43" i="53"/>
  <c r="AO34" i="51"/>
  <c r="AO32" i="54"/>
  <c r="AO34" i="54" s="1"/>
  <c r="M6" i="60"/>
  <c r="BX68" i="37"/>
  <c r="C6" i="62"/>
  <c r="H6" i="62"/>
  <c r="AP34" i="52"/>
  <c r="AP25" i="52"/>
  <c r="AQ30" i="55"/>
  <c r="H6" i="60"/>
  <c r="AP25" i="37"/>
  <c r="AP25" i="17"/>
  <c r="J5" i="12"/>
  <c r="CG30" i="18"/>
  <c r="AO25" i="52"/>
  <c r="AM29" i="55"/>
  <c r="AT68" i="52"/>
  <c r="AP66" i="55"/>
  <c r="N5" i="12"/>
  <c r="CG29" i="18"/>
  <c r="N5" i="60"/>
  <c r="CG29" i="37"/>
  <c r="BP47" i="17"/>
  <c r="K7" i="60"/>
  <c r="K7" i="69"/>
  <c r="BP73" i="37"/>
  <c r="AO30" i="55"/>
  <c r="AK30" i="55" s="1"/>
  <c r="AK30" i="52"/>
  <c r="CG43" i="53"/>
  <c r="CB44" i="56"/>
  <c r="CG43" i="56" s="1"/>
  <c r="G4" i="10"/>
  <c r="CA16" i="49"/>
  <c r="CB21" i="43"/>
  <c r="CA16" i="36"/>
  <c r="AO73" i="37"/>
  <c r="L5" i="63"/>
  <c r="CC29" i="56"/>
  <c r="L5" i="72" s="1"/>
  <c r="AM68" i="55"/>
  <c r="AO64" i="52"/>
  <c r="AK69" i="51"/>
  <c r="AO69" i="54"/>
  <c r="AK69" i="54" s="1"/>
  <c r="K7" i="11"/>
  <c r="K7" i="67"/>
  <c r="J5" i="61"/>
  <c r="CG30" i="51"/>
  <c r="CB31" i="54"/>
  <c r="H5" i="62"/>
  <c r="H5" i="60"/>
  <c r="AT30" i="17"/>
  <c r="AO25" i="51"/>
  <c r="AM29" i="54"/>
  <c r="AO25" i="54" s="1"/>
  <c r="C7" i="12"/>
  <c r="C7" i="68"/>
  <c r="E5" i="62"/>
  <c r="CE30" i="55"/>
  <c r="E5" i="71" s="1"/>
  <c r="P60" i="44"/>
  <c r="C4" i="9"/>
  <c r="CC21" i="42"/>
  <c r="CC17" i="48"/>
  <c r="I7" i="63"/>
  <c r="K56" i="53"/>
  <c r="O56" i="56"/>
  <c r="I7" i="72" s="1"/>
  <c r="I4" i="24"/>
  <c r="BX17" i="44"/>
  <c r="CB17" i="50"/>
  <c r="CB17" i="38"/>
  <c r="CB17" i="170" s="1"/>
  <c r="BK69" i="52"/>
  <c r="BO69" i="55"/>
  <c r="BK69" i="55" s="1"/>
  <c r="BX43" i="51"/>
  <c r="AP25" i="53"/>
  <c r="AQ30" i="56"/>
  <c r="BP73" i="53"/>
  <c r="BP69" i="56"/>
  <c r="BP73" i="56" s="1"/>
  <c r="AK30" i="18"/>
  <c r="AT69" i="51"/>
  <c r="AO68" i="54"/>
  <c r="AT69" i="54" s="1"/>
  <c r="AK30" i="17"/>
  <c r="CG43" i="37"/>
  <c r="AO73" i="18"/>
  <c r="L5" i="62"/>
  <c r="CC29" i="55"/>
  <c r="L5" i="71" s="1"/>
  <c r="CA29" i="44"/>
  <c r="CA42" i="41"/>
  <c r="CB34" i="41"/>
  <c r="CB25" i="41"/>
  <c r="AO64" i="18"/>
  <c r="J4" i="10"/>
  <c r="CB18" i="36"/>
  <c r="CB18" i="49"/>
  <c r="AO64" i="17"/>
  <c r="J5" i="11"/>
  <c r="CG30" i="17"/>
  <c r="H5" i="63"/>
  <c r="CD30" i="44"/>
  <c r="CC25" i="41"/>
  <c r="CC34" i="41"/>
  <c r="CD43" i="41"/>
  <c r="CD43" i="39"/>
  <c r="CC25" i="39"/>
  <c r="CD30" i="42"/>
  <c r="CC34" i="39"/>
  <c r="J7" i="12"/>
  <c r="T56" i="18"/>
  <c r="C6" i="60"/>
  <c r="E6" i="62"/>
  <c r="CE69" i="55"/>
  <c r="E6" i="71" s="1"/>
  <c r="BN42" i="55"/>
  <c r="E6" i="60"/>
  <c r="E6" i="69"/>
  <c r="BX43" i="17"/>
  <c r="AP34" i="37"/>
  <c r="L5" i="61"/>
  <c r="CC29" i="54"/>
  <c r="L5" i="70" s="1"/>
  <c r="AP73" i="17"/>
  <c r="AT30" i="18"/>
  <c r="BO38" i="18"/>
  <c r="M7" i="12"/>
  <c r="K55" i="18"/>
  <c r="M7" i="68"/>
  <c r="BO73" i="52"/>
  <c r="BN68" i="55"/>
  <c r="BO73" i="55" s="1"/>
  <c r="H6" i="63"/>
  <c r="AK29" i="53"/>
  <c r="AP28" i="56"/>
  <c r="N6" i="11"/>
  <c r="CG68" i="17"/>
  <c r="N6" i="67"/>
  <c r="AK68" i="51"/>
  <c r="AP67" i="54"/>
  <c r="BP47" i="18"/>
  <c r="N5" i="62"/>
  <c r="CG29" i="52"/>
  <c r="CC27" i="55"/>
  <c r="BP47" i="53"/>
  <c r="BP43" i="56"/>
  <c r="T55" i="51"/>
  <c r="L7" i="61"/>
  <c r="CB21" i="44"/>
  <c r="G4" i="24"/>
  <c r="CA16" i="38"/>
  <c r="CA16" i="170" s="1"/>
  <c r="CA16" i="50"/>
  <c r="T55" i="18"/>
  <c r="N7" i="12"/>
  <c r="N7" i="60"/>
  <c r="T55" i="37"/>
  <c r="AK30" i="37"/>
  <c r="AK30" i="51"/>
  <c r="AO30" i="54"/>
  <c r="T56" i="51"/>
  <c r="E7" i="61"/>
  <c r="G4" i="9"/>
  <c r="CB21" i="42"/>
  <c r="CA16" i="48"/>
  <c r="AO73" i="52"/>
  <c r="AN68" i="55"/>
  <c r="AO73" i="55" s="1"/>
  <c r="CA29" i="43"/>
  <c r="CA42" i="40"/>
  <c r="CB34" i="40"/>
  <c r="CB25" i="40"/>
  <c r="K4" i="24"/>
  <c r="CB19" i="38"/>
  <c r="CB19" i="170" s="1"/>
  <c r="CB19" i="50"/>
  <c r="AO64" i="51"/>
  <c r="AM68" i="54"/>
  <c r="J4" i="9"/>
  <c r="CG17" i="42"/>
  <c r="CB18" i="48"/>
  <c r="F6" i="60"/>
  <c r="F6" i="69"/>
  <c r="BT43" i="18"/>
  <c r="BT43" i="37"/>
  <c r="BX42" i="51"/>
  <c r="CC41" i="54"/>
  <c r="C7" i="62"/>
  <c r="P56" i="55"/>
  <c r="C7" i="71" s="1"/>
  <c r="G7" i="9"/>
  <c r="N55" i="48"/>
  <c r="J7" i="62"/>
  <c r="T56" i="52"/>
  <c r="O57" i="55"/>
  <c r="J7" i="71" s="1"/>
  <c r="J7" i="61"/>
  <c r="O57" i="54"/>
  <c r="J7" i="70" s="1"/>
  <c r="C5" i="61"/>
  <c r="BO47" i="43"/>
  <c r="BO47" i="53"/>
  <c r="BN42" i="56"/>
  <c r="BO47" i="56" s="1"/>
  <c r="E6" i="61"/>
  <c r="CE69" i="54"/>
  <c r="E6" i="70" s="1"/>
  <c r="AO34" i="17"/>
  <c r="AO34" i="21"/>
  <c r="BK43" i="37"/>
  <c r="J4" i="24"/>
  <c r="CG17" i="44"/>
  <c r="CB18" i="38"/>
  <c r="CB18" i="50"/>
  <c r="M6" i="62"/>
  <c r="BX68" i="52"/>
  <c r="M5" i="12"/>
  <c r="BX29" i="18"/>
  <c r="M5" i="68"/>
  <c r="BK69" i="54"/>
  <c r="BX29" i="52"/>
  <c r="M5" i="62"/>
  <c r="CC28" i="55"/>
  <c r="M5" i="71" s="1"/>
  <c r="BO73" i="18"/>
  <c r="CG68" i="18"/>
  <c r="N6" i="12"/>
  <c r="N6" i="68"/>
  <c r="AK29" i="52"/>
  <c r="AP28" i="55"/>
  <c r="AK29" i="37"/>
  <c r="N6" i="61"/>
  <c r="CG68" i="51"/>
  <c r="CC66" i="54"/>
  <c r="N6" i="70" s="1"/>
  <c r="AK29" i="51"/>
  <c r="AP28" i="54"/>
  <c r="AK68" i="17"/>
  <c r="BK68" i="54"/>
  <c r="BP47" i="52"/>
  <c r="BP43" i="55"/>
  <c r="M4" i="24"/>
  <c r="BX16" i="44"/>
  <c r="CC15" i="50"/>
  <c r="CG42" i="17"/>
  <c r="CG42" i="21"/>
  <c r="M4" i="9"/>
  <c r="CC15" i="48"/>
  <c r="AT29" i="18"/>
  <c r="AK30" i="53"/>
  <c r="AO30" i="56"/>
  <c r="AT29" i="17"/>
  <c r="K4" i="10"/>
  <c r="CB19" i="49"/>
  <c r="CB19" i="36"/>
  <c r="F4" i="62"/>
  <c r="CB16" i="55"/>
  <c r="F4" i="71" s="1"/>
  <c r="K7" i="62"/>
  <c r="O58" i="55"/>
  <c r="K7" i="71" s="1"/>
  <c r="F6" i="63"/>
  <c r="CB68" i="56"/>
  <c r="F6" i="72" s="1"/>
  <c r="F4" i="63"/>
  <c r="CB16" i="56"/>
  <c r="F4" i="72" s="1"/>
  <c r="J6" i="62"/>
  <c r="CG69" i="52"/>
  <c r="CC12" i="43"/>
  <c r="D4" i="10"/>
  <c r="CD17" i="36"/>
  <c r="CD17" i="49"/>
  <c r="H5" i="61"/>
  <c r="CD30" i="43"/>
  <c r="CD30" i="167" s="1"/>
  <c r="CC25" i="40"/>
  <c r="CC34" i="40"/>
  <c r="CD43" i="40"/>
  <c r="O60" i="44"/>
  <c r="G7" i="24"/>
  <c r="N55" i="38"/>
  <c r="N55" i="170" s="1"/>
  <c r="N55" i="50"/>
  <c r="CC21" i="44"/>
  <c r="C4" i="24"/>
  <c r="CC17" i="38"/>
  <c r="CC17" i="50"/>
  <c r="I5" i="12"/>
  <c r="BX30" i="18"/>
  <c r="O51" i="44"/>
  <c r="J7" i="11"/>
  <c r="T56" i="17"/>
  <c r="J7" i="67"/>
  <c r="C5" i="11"/>
  <c r="BO64" i="18"/>
  <c r="C6" i="63"/>
  <c r="L6" i="12"/>
  <c r="L6" i="68"/>
  <c r="E6" i="63"/>
  <c r="CE69" i="56"/>
  <c r="E6" i="72" s="1"/>
  <c r="BO47" i="37"/>
  <c r="E6" i="11"/>
  <c r="E6" i="67"/>
  <c r="BX42" i="37"/>
  <c r="AP25" i="18"/>
  <c r="BP47" i="37"/>
  <c r="K55" i="52"/>
  <c r="M7" i="62"/>
  <c r="P54" i="55"/>
  <c r="AK29" i="18"/>
  <c r="N6" i="60"/>
  <c r="CG68" i="37"/>
  <c r="N6" i="69"/>
  <c r="H4" i="24"/>
  <c r="BZ16" i="38"/>
  <c r="BZ16" i="50"/>
  <c r="CB12" i="44"/>
  <c r="AK29" i="17"/>
  <c r="J5" i="63"/>
  <c r="CG30" i="53"/>
  <c r="CB31" i="56"/>
  <c r="BK68" i="51"/>
  <c r="CG42" i="51"/>
  <c r="CC40" i="54"/>
  <c r="T55" i="52"/>
  <c r="N7" i="62"/>
  <c r="AP27" i="55"/>
  <c r="AT29" i="52"/>
  <c r="N7" i="63"/>
  <c r="T55" i="53"/>
  <c r="AT29" i="51"/>
  <c r="AP27" i="54"/>
  <c r="F5" i="60"/>
  <c r="F5" i="69"/>
  <c r="BO47" i="51"/>
  <c r="BO45" i="54"/>
  <c r="BO47" i="54" s="1"/>
  <c r="K7" i="12"/>
  <c r="K7" i="68"/>
  <c r="F4" i="69"/>
  <c r="J6" i="12"/>
  <c r="CG69" i="18"/>
  <c r="D4" i="24"/>
  <c r="CD17" i="38"/>
  <c r="CD17" i="50"/>
  <c r="BT43" i="51"/>
  <c r="BO44" i="54"/>
  <c r="BT43" i="54" s="1"/>
  <c r="BX29" i="17"/>
  <c r="H5" i="11"/>
  <c r="AT69" i="17"/>
  <c r="AT69" i="21"/>
  <c r="I5" i="62"/>
  <c r="BX30" i="52"/>
  <c r="BO73" i="17"/>
  <c r="BO73" i="21"/>
  <c r="H7" i="60"/>
  <c r="H7" i="69"/>
  <c r="F6" i="12"/>
  <c r="F6" i="68"/>
  <c r="L6" i="62"/>
  <c r="CC68" i="55"/>
  <c r="L6" i="71" s="1"/>
  <c r="C5" i="12"/>
  <c r="BT68" i="54"/>
  <c r="BX42" i="53"/>
  <c r="CC41" i="56"/>
  <c r="AO34" i="18"/>
  <c r="CO7" i="15"/>
  <c r="CO11" i="15" s="1"/>
  <c r="M5" i="60"/>
  <c r="BX29" i="37"/>
  <c r="M5" i="69"/>
  <c r="N6" i="62"/>
  <c r="CG68" i="52"/>
  <c r="CC66" i="55"/>
  <c r="N6" i="71" s="1"/>
  <c r="H4" i="10"/>
  <c r="CB12" i="43"/>
  <c r="BZ16" i="36"/>
  <c r="BZ16" i="49"/>
  <c r="J5" i="60"/>
  <c r="CG30" i="37"/>
  <c r="BX16" i="43"/>
  <c r="M4" i="10"/>
  <c r="CC15" i="49"/>
  <c r="CG42" i="37"/>
  <c r="BP64" i="54"/>
  <c r="N7" i="11"/>
  <c r="T55" i="17"/>
  <c r="AK68" i="53"/>
  <c r="AP67" i="56"/>
  <c r="AO69" i="37"/>
  <c r="AP64" i="37" s="1"/>
  <c r="AO69" i="53"/>
  <c r="AP64" i="53" s="1"/>
  <c r="F5" i="63"/>
  <c r="CB29" i="56"/>
  <c r="F5" i="72" s="1"/>
  <c r="F6" i="61"/>
  <c r="CB68" i="54"/>
  <c r="F6" i="70" s="1"/>
  <c r="J6" i="60"/>
  <c r="CG69" i="37"/>
  <c r="BT43" i="17"/>
  <c r="G7" i="10"/>
  <c r="N55" i="49"/>
  <c r="N55" i="36"/>
  <c r="N55" i="169" s="1"/>
  <c r="C4" i="10"/>
  <c r="CC21" i="43"/>
  <c r="CC17" i="36"/>
  <c r="CC17" i="49"/>
  <c r="BO73" i="54"/>
  <c r="I7" i="12"/>
  <c r="K56" i="18"/>
  <c r="I7" i="68"/>
  <c r="F6" i="62"/>
  <c r="CB68" i="55"/>
  <c r="F6" i="71" s="1"/>
  <c r="L6" i="60"/>
  <c r="L6" i="69"/>
  <c r="C5" i="60"/>
  <c r="M5" i="61"/>
  <c r="BX29" i="51"/>
  <c r="CC28" i="54"/>
  <c r="M5" i="70" s="1"/>
  <c r="I6" i="60"/>
  <c r="BX69" i="37"/>
  <c r="BX30" i="51"/>
  <c r="I5" i="61"/>
  <c r="M7" i="60"/>
  <c r="K55" i="37"/>
  <c r="AP34" i="51"/>
  <c r="AP25" i="51"/>
  <c r="AQ30" i="54"/>
  <c r="BT43" i="52"/>
  <c r="BR43" i="55"/>
  <c r="BT43" i="55" s="1"/>
  <c r="CG29" i="53"/>
  <c r="M5" i="63"/>
  <c r="BX29" i="53"/>
  <c r="CC28" i="56"/>
  <c r="M5" i="72" s="1"/>
  <c r="BK68" i="17"/>
  <c r="BQ43" i="55"/>
  <c r="BP38" i="52"/>
  <c r="N6" i="63"/>
  <c r="CG68" i="53"/>
  <c r="CC66" i="56"/>
  <c r="N6" i="72" s="1"/>
  <c r="BX69" i="51"/>
  <c r="I6" i="61"/>
  <c r="BP38" i="17"/>
  <c r="BT43" i="53"/>
  <c r="BR43" i="56"/>
  <c r="BT43" i="56" s="1"/>
  <c r="CG42" i="18"/>
  <c r="CG42" i="53"/>
  <c r="CC40" i="56"/>
  <c r="CB25" i="39"/>
  <c r="CA29" i="42"/>
  <c r="CA42" i="39"/>
  <c r="CB34" i="39"/>
  <c r="BK43" i="52"/>
  <c r="BO43" i="55"/>
  <c r="BK43" i="55" s="1"/>
  <c r="AT29" i="37"/>
  <c r="CC12" i="42"/>
  <c r="N4" i="9"/>
  <c r="CC14" i="48"/>
  <c r="CG16" i="42"/>
  <c r="AK68" i="37"/>
  <c r="CG43" i="52"/>
  <c r="CB44" i="55"/>
  <c r="CG43" i="55" s="1"/>
  <c r="F4" i="61"/>
  <c r="CB16" i="54"/>
  <c r="F4" i="70" s="1"/>
  <c r="BT68" i="55"/>
  <c r="CG43" i="51"/>
  <c r="CB42" i="54"/>
  <c r="CG43" i="54" s="1"/>
  <c r="F6" i="11"/>
  <c r="F6" i="67"/>
  <c r="J6" i="63"/>
  <c r="CG69" i="53"/>
  <c r="J6" i="61"/>
  <c r="CG69" i="51"/>
  <c r="BK68" i="37"/>
  <c r="AT69" i="37"/>
  <c r="BO38" i="37"/>
  <c r="I7" i="62"/>
  <c r="K56" i="52"/>
  <c r="O56" i="55"/>
  <c r="BX17" i="43"/>
  <c r="I4" i="10"/>
  <c r="CB17" i="36"/>
  <c r="CB17" i="169" s="1"/>
  <c r="CB17" i="49"/>
  <c r="H7" i="63"/>
  <c r="M55" i="56"/>
  <c r="H7" i="72" s="1"/>
  <c r="I7" i="61"/>
  <c r="O56" i="54"/>
  <c r="I4" i="9"/>
  <c r="BX17" i="42"/>
  <c r="CB17" i="48"/>
  <c r="BT68" i="21"/>
  <c r="M6" i="12"/>
  <c r="BX68" i="18"/>
  <c r="C5" i="62"/>
  <c r="L6" i="63"/>
  <c r="CC68" i="56"/>
  <c r="L6" i="72" s="1"/>
  <c r="M6" i="61"/>
  <c r="BX68" i="51"/>
  <c r="AK68" i="52"/>
  <c r="AP67" i="55"/>
  <c r="M5" i="11"/>
  <c r="M5" i="67"/>
  <c r="BP38" i="53"/>
  <c r="BQ43" i="56"/>
  <c r="I6" i="12"/>
  <c r="BX69" i="18"/>
  <c r="BP38" i="18"/>
  <c r="BP38" i="37"/>
  <c r="I6" i="11"/>
  <c r="BX69" i="17"/>
  <c r="BX16" i="42"/>
  <c r="H4" i="9"/>
  <c r="BZ16" i="48"/>
  <c r="CB12" i="42"/>
  <c r="CG42" i="52"/>
  <c r="CC40" i="55"/>
  <c r="AP34" i="53"/>
  <c r="AP30" i="56"/>
  <c r="AP34" i="17"/>
  <c r="K4" i="9"/>
  <c r="CB19" i="48"/>
  <c r="E4" i="61"/>
  <c r="BK43" i="18"/>
  <c r="CG16" i="43"/>
  <c r="N4" i="10"/>
  <c r="CC14" i="49"/>
  <c r="BK43" i="53"/>
  <c r="BO43" i="56"/>
  <c r="BK43" i="56" s="1"/>
  <c r="AP27" i="56"/>
  <c r="AT29" i="53"/>
  <c r="BK43" i="17"/>
  <c r="AP73" i="37"/>
  <c r="CG43" i="18"/>
  <c r="AO64" i="37"/>
  <c r="C6" i="61"/>
  <c r="J6" i="11"/>
  <c r="CG69" i="17"/>
  <c r="AT69" i="53"/>
  <c r="AO70" i="56"/>
  <c r="AT69" i="56" s="1"/>
  <c r="E5" i="61"/>
  <c r="CE30" i="54"/>
  <c r="E5" i="70" s="1"/>
  <c r="BO38" i="53"/>
  <c r="BM42" i="56"/>
  <c r="I7" i="11"/>
  <c r="K56" i="17"/>
  <c r="L6" i="61"/>
  <c r="CC68" i="54"/>
  <c r="L6" i="70" s="1"/>
  <c r="AO34" i="52"/>
  <c r="AN29" i="55"/>
  <c r="AO34" i="55" s="1"/>
  <c r="C5" i="63"/>
  <c r="AK68" i="18"/>
  <c r="CP7" i="23"/>
  <c r="CP10" i="23" s="1"/>
  <c r="CU10" i="23" s="1"/>
  <c r="CP7" i="16"/>
  <c r="CP11" i="16" s="1"/>
  <c r="CU11" i="16" s="1"/>
  <c r="CO7" i="23"/>
  <c r="CO10" i="23" s="1"/>
  <c r="CT10" i="23" s="1"/>
  <c r="CP7" i="15"/>
  <c r="CP11" i="15" s="1"/>
  <c r="CU11" i="15" s="1"/>
  <c r="CO7" i="16"/>
  <c r="CO11" i="16" s="1"/>
  <c r="CT11" i="16" s="1"/>
  <c r="CC34" i="23" l="1"/>
  <c r="CC25" i="23"/>
  <c r="CC47" i="23"/>
  <c r="CC38" i="23"/>
  <c r="CB34" i="23"/>
  <c r="CB25" i="23"/>
  <c r="CB21" i="176"/>
  <c r="CB47" i="23"/>
  <c r="CB38" i="23"/>
  <c r="CB25" i="16"/>
  <c r="CB34" i="16"/>
  <c r="CB38" i="16"/>
  <c r="CB47" i="16"/>
  <c r="CC34" i="207"/>
  <c r="CD43" i="207"/>
  <c r="CC25" i="207"/>
  <c r="CB25" i="207"/>
  <c r="CA42" i="207"/>
  <c r="CB34" i="207"/>
  <c r="CC25" i="16"/>
  <c r="CC34" i="16"/>
  <c r="CC38" i="16"/>
  <c r="CC47" i="16"/>
  <c r="CC25" i="15"/>
  <c r="CC34" i="15"/>
  <c r="CT11" i="15"/>
  <c r="CC38" i="15"/>
  <c r="CC47" i="15"/>
  <c r="CB25" i="15"/>
  <c r="CB34" i="15"/>
  <c r="CB15" i="174"/>
  <c r="CB16" i="174" s="1"/>
  <c r="CB16" i="168" s="1"/>
  <c r="CB16" i="17"/>
  <c r="CB38" i="15"/>
  <c r="CB47" i="15"/>
  <c r="CC16" i="17"/>
  <c r="CD16" i="174"/>
  <c r="CB16" i="22"/>
  <c r="F4" i="68" s="1"/>
  <c r="CG68" i="184"/>
  <c r="M6" i="189"/>
  <c r="BX69" i="184"/>
  <c r="K6" i="189"/>
  <c r="J6" i="189"/>
  <c r="CG69" i="184"/>
  <c r="BX68" i="184"/>
  <c r="C6" i="189"/>
  <c r="F4" i="60"/>
  <c r="CA29" i="167"/>
  <c r="CB34" i="167" s="1"/>
  <c r="CC21" i="167"/>
  <c r="O51" i="167"/>
  <c r="CB47" i="174"/>
  <c r="CB45" i="168"/>
  <c r="K5" i="186"/>
  <c r="CB32" i="183"/>
  <c r="K5" i="191" s="1"/>
  <c r="K8" i="188"/>
  <c r="CB45" i="185"/>
  <c r="K8" i="190" s="1"/>
  <c r="K5" i="187"/>
  <c r="CB32" i="184"/>
  <c r="K5" i="189" s="1"/>
  <c r="K5" i="188"/>
  <c r="CB32" i="185"/>
  <c r="K5" i="190" s="1"/>
  <c r="K8" i="187"/>
  <c r="CB45" i="184"/>
  <c r="K8" i="189" s="1"/>
  <c r="CB47" i="175"/>
  <c r="CD32" i="176"/>
  <c r="CD30" i="176" s="1"/>
  <c r="CC25" i="176" s="1"/>
  <c r="CB43" i="176"/>
  <c r="BX30" i="176"/>
  <c r="CB30" i="170"/>
  <c r="BX30" i="175"/>
  <c r="CB30" i="169"/>
  <c r="CD32" i="175"/>
  <c r="CD30" i="175" s="1"/>
  <c r="CC25" i="175" s="1"/>
  <c r="CB43" i="175"/>
  <c r="BX30" i="174"/>
  <c r="CB30" i="168"/>
  <c r="CB43" i="174"/>
  <c r="CC38" i="174" s="1"/>
  <c r="CD32" i="174"/>
  <c r="CD30" i="174" s="1"/>
  <c r="CC43" i="168"/>
  <c r="CC47" i="174"/>
  <c r="C5" i="186"/>
  <c r="CC30" i="183"/>
  <c r="C5" i="191" s="1"/>
  <c r="CC44" i="176"/>
  <c r="CC43" i="176" s="1"/>
  <c r="CD43" i="176"/>
  <c r="CC38" i="176" s="1"/>
  <c r="CC34" i="176"/>
  <c r="CC30" i="170"/>
  <c r="CC30" i="169"/>
  <c r="CC44" i="175"/>
  <c r="CC43" i="175" s="1"/>
  <c r="CD43" i="175"/>
  <c r="BX29" i="175"/>
  <c r="BZ29" i="169"/>
  <c r="CA29" i="175"/>
  <c r="CB34" i="175" s="1"/>
  <c r="BZ40" i="175"/>
  <c r="BZ42" i="175" s="1"/>
  <c r="BX29" i="176"/>
  <c r="BZ29" i="170"/>
  <c r="CA29" i="176"/>
  <c r="CB34" i="176" s="1"/>
  <c r="BZ40" i="176"/>
  <c r="BZ42" i="176" s="1"/>
  <c r="BZ40" i="174"/>
  <c r="BZ42" i="174" s="1"/>
  <c r="CA29" i="174"/>
  <c r="CB34" i="174" s="1"/>
  <c r="BX29" i="174"/>
  <c r="BZ29" i="168"/>
  <c r="F4" i="12"/>
  <c r="Q56" i="184"/>
  <c r="D7" i="187"/>
  <c r="P60" i="169"/>
  <c r="P51" i="169"/>
  <c r="N55" i="184"/>
  <c r="G7" i="187"/>
  <c r="O60" i="169"/>
  <c r="O51" i="169"/>
  <c r="CB21" i="167"/>
  <c r="CB12" i="167"/>
  <c r="BX16" i="167"/>
  <c r="P60" i="167"/>
  <c r="G7" i="188"/>
  <c r="N55" i="185"/>
  <c r="G7" i="190" s="1"/>
  <c r="O60" i="170"/>
  <c r="O51" i="185"/>
  <c r="F7" i="190"/>
  <c r="K56" i="185"/>
  <c r="I7" i="190"/>
  <c r="L7" i="190"/>
  <c r="P51" i="170"/>
  <c r="Q56" i="185"/>
  <c r="D7" i="190" s="1"/>
  <c r="D7" i="188"/>
  <c r="J7" i="190"/>
  <c r="T56" i="185"/>
  <c r="O51" i="170"/>
  <c r="E7" i="190"/>
  <c r="K55" i="185"/>
  <c r="H7" i="190"/>
  <c r="N7" i="190"/>
  <c r="T55" i="185"/>
  <c r="P60" i="170"/>
  <c r="CB16" i="185"/>
  <c r="F4" i="190" s="1"/>
  <c r="F4" i="188"/>
  <c r="CA18" i="176"/>
  <c r="CB18" i="176" s="1"/>
  <c r="CB18" i="170" s="1"/>
  <c r="CB17" i="185"/>
  <c r="I4" i="190" s="1"/>
  <c r="I4" i="188"/>
  <c r="CD18" i="176"/>
  <c r="CE17" i="176"/>
  <c r="K4" i="188"/>
  <c r="CB19" i="185"/>
  <c r="E4" i="60"/>
  <c r="BZ15" i="176"/>
  <c r="BZ16" i="176" s="1"/>
  <c r="CB12" i="176" s="1"/>
  <c r="L4" i="188"/>
  <c r="CC16" i="185"/>
  <c r="CC18" i="176"/>
  <c r="CH21" i="44"/>
  <c r="N4" i="188"/>
  <c r="CC14" i="185"/>
  <c r="N4" i="190" s="1"/>
  <c r="G4" i="188"/>
  <c r="CB21" i="170"/>
  <c r="CA16" i="185"/>
  <c r="CC15" i="170"/>
  <c r="CG16" i="176"/>
  <c r="F4" i="187"/>
  <c r="CB16" i="184"/>
  <c r="F4" i="189" s="1"/>
  <c r="BZ15" i="175"/>
  <c r="BZ16" i="175" s="1"/>
  <c r="CA14" i="175"/>
  <c r="CA16" i="175" s="1"/>
  <c r="CA16" i="169" s="1"/>
  <c r="CC16" i="175"/>
  <c r="CC16" i="169" s="1"/>
  <c r="CB19" i="169"/>
  <c r="CA29" i="36"/>
  <c r="CA29" i="169" s="1"/>
  <c r="CA18" i="175"/>
  <c r="CB18" i="175" s="1"/>
  <c r="CB18" i="169" s="1"/>
  <c r="CD15" i="175"/>
  <c r="CC15" i="175" s="1"/>
  <c r="CB17" i="184"/>
  <c r="I4" i="189" s="1"/>
  <c r="I4" i="187"/>
  <c r="CC34" i="167"/>
  <c r="CC25" i="167"/>
  <c r="CD14" i="175"/>
  <c r="CC14" i="175" s="1"/>
  <c r="CC14" i="169" s="1"/>
  <c r="CC18" i="175"/>
  <c r="CD30" i="36"/>
  <c r="CG16" i="167"/>
  <c r="CH21" i="43"/>
  <c r="CE17" i="175"/>
  <c r="CE17" i="169" s="1"/>
  <c r="CD18" i="175"/>
  <c r="BX17" i="167"/>
  <c r="E4" i="12"/>
  <c r="CC12" i="167"/>
  <c r="N55" i="183"/>
  <c r="G7" i="186"/>
  <c r="O60" i="168"/>
  <c r="O51" i="168"/>
  <c r="D7" i="191"/>
  <c r="P51" i="183"/>
  <c r="J4" i="186"/>
  <c r="CB18" i="183"/>
  <c r="J4" i="191" s="1"/>
  <c r="BX17" i="168"/>
  <c r="K4" i="191"/>
  <c r="CD18" i="174"/>
  <c r="CE17" i="174"/>
  <c r="E4" i="11"/>
  <c r="CD19" i="174"/>
  <c r="CC17" i="174"/>
  <c r="BX16" i="174" s="1"/>
  <c r="M4" i="186"/>
  <c r="CC15" i="183"/>
  <c r="M4" i="191" s="1"/>
  <c r="CC14" i="168"/>
  <c r="CB16" i="183"/>
  <c r="F4" i="186"/>
  <c r="BZ16" i="168"/>
  <c r="CG42" i="55"/>
  <c r="BO38" i="21"/>
  <c r="AO64" i="21"/>
  <c r="AP34" i="21"/>
  <c r="BO38" i="56"/>
  <c r="BK68" i="21"/>
  <c r="BO64" i="55"/>
  <c r="AK30" i="56"/>
  <c r="AK29" i="54"/>
  <c r="CG42" i="56"/>
  <c r="AK30" i="54"/>
  <c r="BK68" i="55"/>
  <c r="BO64" i="21"/>
  <c r="AP64" i="54"/>
  <c r="AT29" i="54"/>
  <c r="CO8" i="15"/>
  <c r="CT8" i="15" s="1"/>
  <c r="BK42" i="54"/>
  <c r="CO10" i="15"/>
  <c r="CT10" i="15" s="1"/>
  <c r="CP8" i="15"/>
  <c r="CU8" i="15" s="1"/>
  <c r="AT29" i="56"/>
  <c r="BP47" i="55"/>
  <c r="AP64" i="21"/>
  <c r="CP8" i="23"/>
  <c r="CU8" i="23" s="1"/>
  <c r="AK68" i="21"/>
  <c r="BP38" i="55"/>
  <c r="AO64" i="56"/>
  <c r="AO64" i="55"/>
  <c r="CG42" i="54"/>
  <c r="AO25" i="56"/>
  <c r="AP73" i="54"/>
  <c r="BO38" i="55"/>
  <c r="BO47" i="52"/>
  <c r="BO47" i="18"/>
  <c r="CO9" i="15"/>
  <c r="CT9" i="15" s="1"/>
  <c r="CC12" i="48"/>
  <c r="CC14" i="51"/>
  <c r="CG16" i="48"/>
  <c r="AP25" i="54"/>
  <c r="CC17" i="52"/>
  <c r="CC21" i="49"/>
  <c r="CD30" i="49"/>
  <c r="BZ16" i="18"/>
  <c r="BZ16" i="22" s="1"/>
  <c r="CB12" i="36"/>
  <c r="CD17" i="53"/>
  <c r="CC12" i="50"/>
  <c r="CC17" i="37"/>
  <c r="CC17" i="47" s="1"/>
  <c r="CD30" i="38"/>
  <c r="CD30" i="170" s="1"/>
  <c r="CC21" i="38"/>
  <c r="N55" i="51"/>
  <c r="O51" i="48"/>
  <c r="O60" i="48"/>
  <c r="AT68" i="55"/>
  <c r="I7" i="69"/>
  <c r="AK29" i="21"/>
  <c r="AO25" i="21"/>
  <c r="AK69" i="21"/>
  <c r="CG29" i="54"/>
  <c r="N5" i="70"/>
  <c r="CG30" i="55"/>
  <c r="J5" i="71"/>
  <c r="M7" i="70"/>
  <c r="K55" i="54"/>
  <c r="BP38" i="54"/>
  <c r="CC14" i="37"/>
  <c r="CC14" i="47" s="1"/>
  <c r="CG16" i="38"/>
  <c r="CP11" i="23"/>
  <c r="CU11" i="23" s="1"/>
  <c r="I7" i="70"/>
  <c r="K56" i="54"/>
  <c r="CC14" i="17"/>
  <c r="CC14" i="21" s="1"/>
  <c r="CG16" i="35"/>
  <c r="CC17" i="18"/>
  <c r="CC17" i="22" s="1"/>
  <c r="CC21" i="36"/>
  <c r="CD17" i="37"/>
  <c r="CD17" i="47" s="1"/>
  <c r="CC12" i="38"/>
  <c r="BP64" i="55"/>
  <c r="N55" i="17"/>
  <c r="O60" i="35"/>
  <c r="O51" i="35"/>
  <c r="CA42" i="43"/>
  <c r="CB47" i="40"/>
  <c r="CA68" i="40"/>
  <c r="CB38" i="40"/>
  <c r="J5" i="67"/>
  <c r="CG30" i="21"/>
  <c r="CA42" i="44"/>
  <c r="G8" i="24" s="1"/>
  <c r="CA68" i="41"/>
  <c r="CB38" i="41"/>
  <c r="CB47" i="41"/>
  <c r="Q56" i="51"/>
  <c r="P60" i="48"/>
  <c r="P51" i="48"/>
  <c r="BT42" i="54"/>
  <c r="AT68" i="54"/>
  <c r="K56" i="56"/>
  <c r="J7" i="72"/>
  <c r="CC12" i="49"/>
  <c r="CD17" i="52"/>
  <c r="D4" i="62" s="1"/>
  <c r="BX16" i="48"/>
  <c r="CC15" i="51"/>
  <c r="CG17" i="48"/>
  <c r="CB18" i="51"/>
  <c r="CB34" i="43"/>
  <c r="G5" i="10"/>
  <c r="CB25" i="43"/>
  <c r="BP47" i="56"/>
  <c r="CB34" i="44"/>
  <c r="G5" i="24"/>
  <c r="CB25" i="44"/>
  <c r="CB17" i="37"/>
  <c r="CB17" i="47" s="1"/>
  <c r="BX17" i="38"/>
  <c r="AP25" i="55"/>
  <c r="Q56" i="17"/>
  <c r="P60" i="35"/>
  <c r="P51" i="35"/>
  <c r="M7" i="67"/>
  <c r="K55" i="21"/>
  <c r="K55" i="56"/>
  <c r="M7" i="72"/>
  <c r="M7" i="69"/>
  <c r="N55" i="53"/>
  <c r="O51" i="50"/>
  <c r="O60" i="50"/>
  <c r="CD17" i="18"/>
  <c r="CD17" i="22" s="1"/>
  <c r="CC12" i="36"/>
  <c r="CC15" i="17"/>
  <c r="CC15" i="21" s="1"/>
  <c r="BX16" i="35"/>
  <c r="CB18" i="53"/>
  <c r="CG17" i="50"/>
  <c r="CB18" i="17"/>
  <c r="CB18" i="21" s="1"/>
  <c r="CG17" i="35"/>
  <c r="AK29" i="56"/>
  <c r="D5" i="9"/>
  <c r="CC34" i="42"/>
  <c r="CC25" i="42"/>
  <c r="BX17" i="50"/>
  <c r="CB17" i="53"/>
  <c r="J5" i="70"/>
  <c r="CG30" i="54"/>
  <c r="AO25" i="55"/>
  <c r="BK68" i="56"/>
  <c r="BT42" i="55"/>
  <c r="AT68" i="56"/>
  <c r="CP9" i="15"/>
  <c r="CU9" i="15" s="1"/>
  <c r="CB19" i="51"/>
  <c r="K4" i="61" s="1"/>
  <c r="CA29" i="48"/>
  <c r="BZ16" i="17"/>
  <c r="BZ16" i="21" s="1"/>
  <c r="CB12" i="35"/>
  <c r="N55" i="18"/>
  <c r="O51" i="36"/>
  <c r="O60" i="36"/>
  <c r="CC15" i="18"/>
  <c r="CC15" i="22" s="1"/>
  <c r="BX16" i="36"/>
  <c r="J5" i="72"/>
  <c r="CG30" i="56"/>
  <c r="N55" i="37"/>
  <c r="O51" i="38"/>
  <c r="O60" i="38"/>
  <c r="CB19" i="18"/>
  <c r="CB19" i="22" s="1"/>
  <c r="CB18" i="37"/>
  <c r="CB18" i="47" s="1"/>
  <c r="CG17" i="47" s="1"/>
  <c r="CG17" i="38"/>
  <c r="CG29" i="55"/>
  <c r="N5" i="71"/>
  <c r="AP73" i="21"/>
  <c r="CA16" i="18"/>
  <c r="CA16" i="22" s="1"/>
  <c r="CB21" i="36"/>
  <c r="BP47" i="21"/>
  <c r="N5" i="72"/>
  <c r="CG29" i="56"/>
  <c r="BT42" i="52"/>
  <c r="H7" i="68"/>
  <c r="AT29" i="55"/>
  <c r="AK29" i="55"/>
  <c r="J7" i="68"/>
  <c r="CB19" i="17"/>
  <c r="CB19" i="21" s="1"/>
  <c r="CA29" i="35"/>
  <c r="N55" i="52"/>
  <c r="O51" i="49"/>
  <c r="O60" i="49"/>
  <c r="CC15" i="52"/>
  <c r="BX16" i="49"/>
  <c r="CA29" i="49"/>
  <c r="CB19" i="52"/>
  <c r="K4" i="62" s="1"/>
  <c r="CA16" i="17"/>
  <c r="CA16" i="21" s="1"/>
  <c r="CB21" i="35"/>
  <c r="CD43" i="42"/>
  <c r="D8" i="9" s="1"/>
  <c r="CD69" i="39"/>
  <c r="CC47" i="39"/>
  <c r="CC38" i="39"/>
  <c r="AP34" i="56"/>
  <c r="AP25" i="56"/>
  <c r="J5" i="68"/>
  <c r="BO47" i="55"/>
  <c r="AP34" i="55"/>
  <c r="BT42" i="56"/>
  <c r="BK42" i="56"/>
  <c r="D4" i="61"/>
  <c r="CB12" i="49"/>
  <c r="BZ16" i="52"/>
  <c r="CB12" i="48"/>
  <c r="BZ16" i="51"/>
  <c r="CG16" i="49"/>
  <c r="CC14" i="52"/>
  <c r="BP38" i="56"/>
  <c r="CB17" i="52"/>
  <c r="BX17" i="49"/>
  <c r="AO69" i="56"/>
  <c r="AK69" i="56" s="1"/>
  <c r="AK69" i="53"/>
  <c r="M7" i="71"/>
  <c r="K55" i="55"/>
  <c r="AK68" i="54"/>
  <c r="AO64" i="54"/>
  <c r="CA16" i="51"/>
  <c r="CB21" i="48"/>
  <c r="CD43" i="44"/>
  <c r="D8" i="24" s="1"/>
  <c r="CC38" i="41"/>
  <c r="CC47" i="41"/>
  <c r="CD69" i="41"/>
  <c r="CB18" i="52"/>
  <c r="CG17" i="49"/>
  <c r="CB21" i="49"/>
  <c r="CA16" i="52"/>
  <c r="N5" i="69"/>
  <c r="Q56" i="53"/>
  <c r="P51" i="50"/>
  <c r="P60" i="50"/>
  <c r="BK42" i="21"/>
  <c r="BT42" i="18"/>
  <c r="CD17" i="17"/>
  <c r="CD17" i="21" s="1"/>
  <c r="CC12" i="35"/>
  <c r="BZ16" i="37"/>
  <c r="BZ16" i="47" s="1"/>
  <c r="CB12" i="38"/>
  <c r="CC14" i="18"/>
  <c r="CC14" i="22" s="1"/>
  <c r="CG16" i="36"/>
  <c r="CB17" i="18"/>
  <c r="CB17" i="22" s="1"/>
  <c r="BX17" i="36"/>
  <c r="AK69" i="37"/>
  <c r="CD43" i="43"/>
  <c r="CD69" i="40"/>
  <c r="CC38" i="40"/>
  <c r="CC47" i="40"/>
  <c r="CC15" i="37"/>
  <c r="CC15" i="47" s="1"/>
  <c r="BX16" i="38"/>
  <c r="CB18" i="18"/>
  <c r="CB18" i="22" s="1"/>
  <c r="CG17" i="22" s="1"/>
  <c r="CG17" i="36"/>
  <c r="Q56" i="37"/>
  <c r="P51" i="38"/>
  <c r="P60" i="38"/>
  <c r="AP64" i="55"/>
  <c r="BK43" i="21"/>
  <c r="BT43" i="21"/>
  <c r="J5" i="69"/>
  <c r="AT29" i="21"/>
  <c r="CC15" i="53"/>
  <c r="BX16" i="50"/>
  <c r="CA29" i="50"/>
  <c r="CB19" i="53"/>
  <c r="K4" i="63" s="1"/>
  <c r="CA16" i="53"/>
  <c r="CB21" i="50"/>
  <c r="AP25" i="21"/>
  <c r="AP73" i="56"/>
  <c r="P60" i="49"/>
  <c r="Q56" i="52"/>
  <c r="P51" i="49"/>
  <c r="BK43" i="54"/>
  <c r="AP34" i="54"/>
  <c r="I7" i="67"/>
  <c r="K56" i="21"/>
  <c r="CC17" i="53"/>
  <c r="CD30" i="50"/>
  <c r="CC21" i="50"/>
  <c r="CB17" i="17"/>
  <c r="CB17" i="21" s="1"/>
  <c r="BX17" i="35"/>
  <c r="CA42" i="42"/>
  <c r="G8" i="9" s="1"/>
  <c r="CA68" i="39"/>
  <c r="CB38" i="39"/>
  <c r="CB47" i="39"/>
  <c r="AK68" i="56"/>
  <c r="CP10" i="15"/>
  <c r="CU10" i="15" s="1"/>
  <c r="CB19" i="37"/>
  <c r="CB19" i="47" s="1"/>
  <c r="CA29" i="38"/>
  <c r="CA29" i="170" s="1"/>
  <c r="CA16" i="37"/>
  <c r="CA16" i="47" s="1"/>
  <c r="CB21" i="38"/>
  <c r="CC34" i="44"/>
  <c r="D5" i="24"/>
  <c r="CC25" i="44"/>
  <c r="CC17" i="17"/>
  <c r="CC17" i="21" s="1"/>
  <c r="CC21" i="35"/>
  <c r="CD30" i="35"/>
  <c r="CD30" i="168" s="1"/>
  <c r="AK30" i="21"/>
  <c r="AT30" i="21"/>
  <c r="BK42" i="55"/>
  <c r="AK69" i="55"/>
  <c r="BP38" i="21"/>
  <c r="BT42" i="21"/>
  <c r="CG29" i="21"/>
  <c r="N5" i="67"/>
  <c r="N5" i="68"/>
  <c r="AK68" i="55"/>
  <c r="CB17" i="51"/>
  <c r="BX17" i="48"/>
  <c r="I7" i="71"/>
  <c r="K56" i="55"/>
  <c r="G5" i="9"/>
  <c r="CB34" i="42"/>
  <c r="CB25" i="42"/>
  <c r="BZ16" i="53"/>
  <c r="CB12" i="50"/>
  <c r="CC25" i="43"/>
  <c r="D5" i="10"/>
  <c r="CC34" i="43"/>
  <c r="CC21" i="48"/>
  <c r="CC17" i="51"/>
  <c r="CD30" i="48"/>
  <c r="Q56" i="18"/>
  <c r="P51" i="36"/>
  <c r="P60" i="36"/>
  <c r="CG16" i="50"/>
  <c r="CC14" i="53"/>
  <c r="AT68" i="21"/>
  <c r="CP9" i="16"/>
  <c r="CU9" i="16" s="1"/>
  <c r="CO8" i="23"/>
  <c r="CT8" i="23" s="1"/>
  <c r="CO9" i="23"/>
  <c r="CT9" i="23" s="1"/>
  <c r="CP8" i="16"/>
  <c r="CU8" i="16" s="1"/>
  <c r="CO9" i="16"/>
  <c r="CT9" i="16" s="1"/>
  <c r="CO11" i="23"/>
  <c r="CT11" i="23" s="1"/>
  <c r="CO10" i="16"/>
  <c r="CT10" i="16" s="1"/>
  <c r="CO8" i="16"/>
  <c r="CP9" i="23"/>
  <c r="CU9" i="23" s="1"/>
  <c r="CP10" i="16"/>
  <c r="CU10" i="16" s="1"/>
  <c r="CB16" i="21" l="1"/>
  <c r="F4" i="67" s="1"/>
  <c r="F4" i="11"/>
  <c r="CB38" i="207"/>
  <c r="CA68" i="207"/>
  <c r="CB47" i="207"/>
  <c r="BX17" i="183"/>
  <c r="CG16" i="22"/>
  <c r="CC38" i="207"/>
  <c r="CC47" i="207"/>
  <c r="CD69" i="207"/>
  <c r="CC16" i="174"/>
  <c r="CA14" i="174"/>
  <c r="CA16" i="174" s="1"/>
  <c r="CC16" i="21"/>
  <c r="L4" i="11"/>
  <c r="CC21" i="22"/>
  <c r="BX16" i="47"/>
  <c r="CB21" i="22"/>
  <c r="BX17" i="47"/>
  <c r="CB12" i="47"/>
  <c r="CC12" i="47"/>
  <c r="CC21" i="47"/>
  <c r="BX17" i="22"/>
  <c r="CB21" i="47"/>
  <c r="CG16" i="47"/>
  <c r="BX16" i="22"/>
  <c r="CB12" i="22"/>
  <c r="CC12" i="22"/>
  <c r="CB12" i="175"/>
  <c r="CB25" i="167"/>
  <c r="O60" i="185"/>
  <c r="CC34" i="175"/>
  <c r="K8" i="186"/>
  <c r="CB45" i="183"/>
  <c r="K8" i="191" s="1"/>
  <c r="CB43" i="169"/>
  <c r="BX43" i="175"/>
  <c r="CB43" i="168"/>
  <c r="BX43" i="174"/>
  <c r="I5" i="187"/>
  <c r="BX30" i="169"/>
  <c r="CB30" i="184"/>
  <c r="CD30" i="169"/>
  <c r="D5" i="187" s="1"/>
  <c r="I5" i="188"/>
  <c r="BX30" i="170"/>
  <c r="CB30" i="185"/>
  <c r="I5" i="186"/>
  <c r="BX30" i="168"/>
  <c r="CB30" i="183"/>
  <c r="CB43" i="170"/>
  <c r="BX43" i="176"/>
  <c r="CC38" i="175"/>
  <c r="CC25" i="174"/>
  <c r="CC34" i="174"/>
  <c r="CC43" i="169"/>
  <c r="CC47" i="175"/>
  <c r="C5" i="187"/>
  <c r="CC30" i="184"/>
  <c r="C5" i="189" s="1"/>
  <c r="C5" i="188"/>
  <c r="CC30" i="185"/>
  <c r="C5" i="190" s="1"/>
  <c r="CC43" i="170"/>
  <c r="CC47" i="176"/>
  <c r="C8" i="186"/>
  <c r="CC43" i="183"/>
  <c r="C8" i="191" s="1"/>
  <c r="BZ42" i="168"/>
  <c r="CB38" i="174"/>
  <c r="BX42" i="174"/>
  <c r="BZ42" i="170"/>
  <c r="BX42" i="176"/>
  <c r="CB38" i="176"/>
  <c r="H5" i="188"/>
  <c r="BX29" i="170"/>
  <c r="BZ29" i="185"/>
  <c r="CB25" i="176"/>
  <c r="BZ42" i="169"/>
  <c r="CB38" i="175"/>
  <c r="BX42" i="175"/>
  <c r="CA29" i="168"/>
  <c r="G5" i="186" s="1"/>
  <c r="H5" i="186"/>
  <c r="BX29" i="168"/>
  <c r="BZ29" i="183"/>
  <c r="H5" i="187"/>
  <c r="BX29" i="169"/>
  <c r="BZ29" i="184"/>
  <c r="CB25" i="174"/>
  <c r="CB25" i="175"/>
  <c r="G7" i="189"/>
  <c r="O60" i="184"/>
  <c r="O51" i="184"/>
  <c r="D7" i="189"/>
  <c r="P51" i="184"/>
  <c r="P60" i="184"/>
  <c r="CH34" i="44"/>
  <c r="P51" i="185"/>
  <c r="P60" i="185"/>
  <c r="J4" i="188"/>
  <c r="CB18" i="185"/>
  <c r="J4" i="190" s="1"/>
  <c r="BX17" i="170"/>
  <c r="K4" i="190"/>
  <c r="CC34" i="170"/>
  <c r="D5" i="188"/>
  <c r="CC25" i="170"/>
  <c r="CD30" i="185"/>
  <c r="CC17" i="176"/>
  <c r="CC17" i="170" s="1"/>
  <c r="CD19" i="176"/>
  <c r="CD17" i="176" s="1"/>
  <c r="CE17" i="170"/>
  <c r="CG17" i="170" s="1"/>
  <c r="L4" i="190"/>
  <c r="G5" i="188"/>
  <c r="CB34" i="170"/>
  <c r="CB25" i="170"/>
  <c r="CA29" i="185"/>
  <c r="CH21" i="167"/>
  <c r="CG16" i="170"/>
  <c r="CC15" i="185"/>
  <c r="CG16" i="185" s="1"/>
  <c r="M4" i="188"/>
  <c r="K4" i="60"/>
  <c r="G4" i="190"/>
  <c r="CB21" i="185"/>
  <c r="BZ16" i="170"/>
  <c r="BX17" i="176"/>
  <c r="CG17" i="176"/>
  <c r="K4" i="12"/>
  <c r="G8" i="10"/>
  <c r="CA42" i="167"/>
  <c r="BX17" i="175"/>
  <c r="CG17" i="175"/>
  <c r="CD19" i="175"/>
  <c r="CD17" i="175" s="1"/>
  <c r="CC17" i="175"/>
  <c r="BX16" i="175" s="1"/>
  <c r="G4" i="187"/>
  <c r="CB21" i="169"/>
  <c r="CA16" i="184"/>
  <c r="CG17" i="169"/>
  <c r="CB18" i="184"/>
  <c r="J4" i="187"/>
  <c r="CC14" i="184"/>
  <c r="N4" i="189" s="1"/>
  <c r="N4" i="187"/>
  <c r="CB25" i="169"/>
  <c r="G5" i="187"/>
  <c r="CB34" i="169"/>
  <c r="CA29" i="184"/>
  <c r="D4" i="12"/>
  <c r="CG16" i="175"/>
  <c r="K4" i="187"/>
  <c r="CB19" i="184"/>
  <c r="L4" i="187"/>
  <c r="CC16" i="184"/>
  <c r="CB21" i="175"/>
  <c r="E4" i="187"/>
  <c r="CE17" i="184"/>
  <c r="E4" i="189" s="1"/>
  <c r="BX17" i="169"/>
  <c r="CH34" i="43"/>
  <c r="D8" i="10"/>
  <c r="CD43" i="167"/>
  <c r="BZ16" i="169"/>
  <c r="CC15" i="169"/>
  <c r="G7" i="191"/>
  <c r="O60" i="183"/>
  <c r="O51" i="183"/>
  <c r="K4" i="11"/>
  <c r="D4" i="11"/>
  <c r="D5" i="186"/>
  <c r="CC25" i="168"/>
  <c r="CC34" i="168"/>
  <c r="CD30" i="183"/>
  <c r="CG17" i="174"/>
  <c r="CE17" i="168"/>
  <c r="CD17" i="174"/>
  <c r="CC21" i="174" s="1"/>
  <c r="CC17" i="168"/>
  <c r="CC14" i="183"/>
  <c r="N4" i="186"/>
  <c r="F4" i="191"/>
  <c r="H4" i="186"/>
  <c r="BZ16" i="183"/>
  <c r="CC12" i="51"/>
  <c r="CT12" i="15"/>
  <c r="CO12" i="15"/>
  <c r="CP12" i="15"/>
  <c r="I4" i="62"/>
  <c r="BX17" i="52"/>
  <c r="CB17" i="55"/>
  <c r="I4" i="71" s="1"/>
  <c r="J4" i="11"/>
  <c r="CG17" i="17"/>
  <c r="J4" i="67"/>
  <c r="M4" i="61"/>
  <c r="CC15" i="54"/>
  <c r="M4" i="70" s="1"/>
  <c r="G7" i="11"/>
  <c r="O60" i="17"/>
  <c r="G7" i="67"/>
  <c r="O51" i="17"/>
  <c r="C4" i="63"/>
  <c r="CC21" i="53"/>
  <c r="CB21" i="53"/>
  <c r="G4" i="63"/>
  <c r="CC38" i="44"/>
  <c r="CC47" i="44"/>
  <c r="CC12" i="52"/>
  <c r="N4" i="62"/>
  <c r="CG16" i="52"/>
  <c r="CC14" i="55"/>
  <c r="N4" i="71" s="1"/>
  <c r="CA29" i="52"/>
  <c r="CA42" i="49"/>
  <c r="CB34" i="49"/>
  <c r="CB25" i="49"/>
  <c r="BX16" i="18"/>
  <c r="M4" i="12"/>
  <c r="M4" i="68"/>
  <c r="CU12" i="15"/>
  <c r="D4" i="63"/>
  <c r="CC12" i="53"/>
  <c r="D7" i="63"/>
  <c r="Q56" i="56"/>
  <c r="D7" i="72" s="1"/>
  <c r="P60" i="53"/>
  <c r="P51" i="53"/>
  <c r="J4" i="63"/>
  <c r="CG17" i="53"/>
  <c r="CB18" i="56"/>
  <c r="J4" i="72" s="1"/>
  <c r="I4" i="60"/>
  <c r="BX17" i="37"/>
  <c r="I4" i="69"/>
  <c r="CA68" i="44"/>
  <c r="CB73" i="41"/>
  <c r="CB64" i="41"/>
  <c r="CA29" i="53"/>
  <c r="CA42" i="50"/>
  <c r="CB34" i="50"/>
  <c r="CB25" i="50"/>
  <c r="D7" i="60"/>
  <c r="P51" i="37"/>
  <c r="D7" i="69"/>
  <c r="P60" i="37"/>
  <c r="I4" i="12"/>
  <c r="BX17" i="18"/>
  <c r="I4" i="68"/>
  <c r="G4" i="61"/>
  <c r="CB21" i="51"/>
  <c r="BX16" i="51"/>
  <c r="H4" i="61"/>
  <c r="CB12" i="51"/>
  <c r="BZ16" i="54"/>
  <c r="H4" i="70" s="1"/>
  <c r="M4" i="62"/>
  <c r="CC15" i="55"/>
  <c r="M4" i="71" s="1"/>
  <c r="CB47" i="44"/>
  <c r="CB38" i="44"/>
  <c r="H4" i="12"/>
  <c r="CB12" i="18"/>
  <c r="H4" i="68"/>
  <c r="CC38" i="43"/>
  <c r="CC47" i="43"/>
  <c r="BZ16" i="56"/>
  <c r="H4" i="72" s="1"/>
  <c r="H4" i="63"/>
  <c r="CB12" i="53"/>
  <c r="CA68" i="42"/>
  <c r="CB64" i="39"/>
  <c r="CB73" i="39"/>
  <c r="J4" i="60"/>
  <c r="CG17" i="37"/>
  <c r="J4" i="69"/>
  <c r="G7" i="12"/>
  <c r="O60" i="18"/>
  <c r="G7" i="68"/>
  <c r="O51" i="18"/>
  <c r="M4" i="11"/>
  <c r="M4" i="67"/>
  <c r="D4" i="60"/>
  <c r="CC12" i="37"/>
  <c r="N4" i="69"/>
  <c r="N4" i="60"/>
  <c r="CG16" i="37"/>
  <c r="CD30" i="52"/>
  <c r="CC34" i="49"/>
  <c r="CD43" i="49"/>
  <c r="CC25" i="49"/>
  <c r="G4" i="11"/>
  <c r="CB21" i="17"/>
  <c r="CB47" i="42"/>
  <c r="CB38" i="42"/>
  <c r="M4" i="63"/>
  <c r="BX16" i="53"/>
  <c r="CC15" i="56"/>
  <c r="M4" i="72" s="1"/>
  <c r="J4" i="12"/>
  <c r="CG17" i="18"/>
  <c r="J4" i="68"/>
  <c r="CC12" i="18"/>
  <c r="N4" i="12"/>
  <c r="CG16" i="18"/>
  <c r="N4" i="68"/>
  <c r="BX16" i="52"/>
  <c r="H4" i="62"/>
  <c r="CB12" i="52"/>
  <c r="BZ16" i="55"/>
  <c r="H4" i="71" s="1"/>
  <c r="CA29" i="18"/>
  <c r="CA29" i="22" s="1"/>
  <c r="CA42" i="36"/>
  <c r="CA42" i="169" s="1"/>
  <c r="CB34" i="36"/>
  <c r="CB25" i="36"/>
  <c r="I4" i="63"/>
  <c r="BX17" i="53"/>
  <c r="CB17" i="56"/>
  <c r="I4" i="72" s="1"/>
  <c r="CD30" i="18"/>
  <c r="CD30" i="22" s="1"/>
  <c r="CC25" i="36"/>
  <c r="CD43" i="36"/>
  <c r="CD43" i="169" s="1"/>
  <c r="CC34" i="36"/>
  <c r="CD30" i="51"/>
  <c r="CC25" i="48"/>
  <c r="CC34" i="48"/>
  <c r="CD43" i="48"/>
  <c r="D7" i="62"/>
  <c r="P51" i="52"/>
  <c r="Q56" i="55"/>
  <c r="D7" i="71" s="1"/>
  <c r="P60" i="52"/>
  <c r="CB21" i="52"/>
  <c r="G4" i="62"/>
  <c r="G7" i="62"/>
  <c r="O60" i="52"/>
  <c r="N55" i="55"/>
  <c r="G7" i="71" s="1"/>
  <c r="O51" i="52"/>
  <c r="BX16" i="17"/>
  <c r="H4" i="11"/>
  <c r="CB12" i="17"/>
  <c r="H4" i="67"/>
  <c r="C4" i="62"/>
  <c r="CC21" i="52"/>
  <c r="D7" i="12"/>
  <c r="P51" i="18"/>
  <c r="D7" i="68"/>
  <c r="P60" i="18"/>
  <c r="G4" i="60"/>
  <c r="CB21" i="37"/>
  <c r="M4" i="60"/>
  <c r="BX16" i="37"/>
  <c r="M4" i="69"/>
  <c r="H4" i="69"/>
  <c r="H4" i="60"/>
  <c r="CB12" i="37"/>
  <c r="CA29" i="17"/>
  <c r="CA29" i="21" s="1"/>
  <c r="CA42" i="35"/>
  <c r="CA42" i="168" s="1"/>
  <c r="CB34" i="35"/>
  <c r="CB25" i="35"/>
  <c r="CA29" i="51"/>
  <c r="CB34" i="48"/>
  <c r="CB25" i="48"/>
  <c r="CA42" i="48"/>
  <c r="CA68" i="43"/>
  <c r="CB64" i="40"/>
  <c r="CB73" i="40"/>
  <c r="C4" i="12"/>
  <c r="CC21" i="18"/>
  <c r="CA29" i="37"/>
  <c r="CA29" i="47" s="1"/>
  <c r="CB25" i="38"/>
  <c r="CA42" i="38"/>
  <c r="CA42" i="170" s="1"/>
  <c r="CB34" i="38"/>
  <c r="I4" i="11"/>
  <c r="BX17" i="17"/>
  <c r="I4" i="67"/>
  <c r="CD69" i="42"/>
  <c r="CC73" i="39"/>
  <c r="CC64" i="39"/>
  <c r="G7" i="61"/>
  <c r="O60" i="51"/>
  <c r="N55" i="54"/>
  <c r="G7" i="70" s="1"/>
  <c r="O51" i="51"/>
  <c r="C4" i="11"/>
  <c r="CC21" i="17"/>
  <c r="C4" i="61"/>
  <c r="CC21" i="51"/>
  <c r="I4" i="61"/>
  <c r="CB17" i="54"/>
  <c r="I4" i="70" s="1"/>
  <c r="J4" i="62"/>
  <c r="CG17" i="52"/>
  <c r="CB18" i="55"/>
  <c r="J4" i="71" s="1"/>
  <c r="CC38" i="42"/>
  <c r="CC47" i="42"/>
  <c r="G7" i="60"/>
  <c r="O60" i="37"/>
  <c r="G7" i="69"/>
  <c r="O51" i="37"/>
  <c r="AP64" i="56"/>
  <c r="G7" i="63"/>
  <c r="O60" i="53"/>
  <c r="N55" i="56"/>
  <c r="G7" i="72" s="1"/>
  <c r="O51" i="53"/>
  <c r="D7" i="11"/>
  <c r="P51" i="17"/>
  <c r="D7" i="67"/>
  <c r="P60" i="17"/>
  <c r="CB47" i="43"/>
  <c r="CB38" i="43"/>
  <c r="CC12" i="17"/>
  <c r="N4" i="11"/>
  <c r="CG16" i="17"/>
  <c r="N4" i="67"/>
  <c r="N4" i="61"/>
  <c r="CG16" i="51"/>
  <c r="CC14" i="54"/>
  <c r="N4" i="70" s="1"/>
  <c r="C4" i="60"/>
  <c r="CC21" i="37"/>
  <c r="CC14" i="56"/>
  <c r="N4" i="72" s="1"/>
  <c r="N4" i="63"/>
  <c r="CG16" i="53"/>
  <c r="CD30" i="17"/>
  <c r="CD30" i="21" s="1"/>
  <c r="CD43" i="35"/>
  <c r="CD43" i="168" s="1"/>
  <c r="CC25" i="35"/>
  <c r="CC34" i="35"/>
  <c r="CD30" i="53"/>
  <c r="CC25" i="50"/>
  <c r="CC34" i="50"/>
  <c r="CD43" i="50"/>
  <c r="CD69" i="43"/>
  <c r="CC73" i="40"/>
  <c r="CC64" i="40"/>
  <c r="CD69" i="44"/>
  <c r="CC73" i="41"/>
  <c r="CC64" i="41"/>
  <c r="G4" i="12"/>
  <c r="CB21" i="18"/>
  <c r="BX17" i="51"/>
  <c r="J4" i="61"/>
  <c r="CG17" i="51"/>
  <c r="CB18" i="54"/>
  <c r="J4" i="70" s="1"/>
  <c r="D7" i="61"/>
  <c r="P51" i="51"/>
  <c r="Q56" i="54"/>
  <c r="D7" i="70" s="1"/>
  <c r="P60" i="51"/>
  <c r="CD30" i="37"/>
  <c r="CD30" i="47" s="1"/>
  <c r="CD43" i="38"/>
  <c r="CD43" i="170" s="1"/>
  <c r="CC25" i="38"/>
  <c r="CC34" i="38"/>
  <c r="CP12" i="23"/>
  <c r="CP12" i="16"/>
  <c r="CT12" i="23"/>
  <c r="CU12" i="23"/>
  <c r="CT8" i="16"/>
  <c r="CT12" i="16" s="1"/>
  <c r="CO12" i="16"/>
  <c r="CU12" i="16"/>
  <c r="CO12" i="23"/>
  <c r="CG16" i="174" l="1"/>
  <c r="CC16" i="168"/>
  <c r="CC64" i="207"/>
  <c r="CC73" i="207"/>
  <c r="CB21" i="174"/>
  <c r="CA16" i="168"/>
  <c r="CB12" i="174"/>
  <c r="CB73" i="207"/>
  <c r="CB64" i="207"/>
  <c r="CB34" i="47"/>
  <c r="CB25" i="47"/>
  <c r="CC34" i="47"/>
  <c r="CC25" i="47"/>
  <c r="CB34" i="22"/>
  <c r="CB25" i="22"/>
  <c r="CC25" i="22"/>
  <c r="CC34" i="22"/>
  <c r="BX16" i="170"/>
  <c r="CA68" i="167"/>
  <c r="CB73" i="167" s="1"/>
  <c r="CB25" i="168"/>
  <c r="CA29" i="183"/>
  <c r="CB25" i="183" s="1"/>
  <c r="CB34" i="168"/>
  <c r="CD30" i="184"/>
  <c r="CC34" i="184" s="1"/>
  <c r="I5" i="189"/>
  <c r="BX30" i="184"/>
  <c r="CC25" i="169"/>
  <c r="CC34" i="169"/>
  <c r="I5" i="190"/>
  <c r="BX30" i="185"/>
  <c r="CH34" i="167"/>
  <c r="BX43" i="170"/>
  <c r="I8" i="188"/>
  <c r="CB43" i="185"/>
  <c r="I8" i="186"/>
  <c r="BX43" i="168"/>
  <c r="CB43" i="183"/>
  <c r="I5" i="191"/>
  <c r="BX30" i="183"/>
  <c r="I8" i="187"/>
  <c r="BX43" i="169"/>
  <c r="CB43" i="184"/>
  <c r="C8" i="188"/>
  <c r="CC43" i="185"/>
  <c r="C8" i="190" s="1"/>
  <c r="C8" i="187"/>
  <c r="CC43" i="184"/>
  <c r="C8" i="189" s="1"/>
  <c r="H8" i="187"/>
  <c r="BX42" i="169"/>
  <c r="BZ42" i="184"/>
  <c r="BX29" i="185"/>
  <c r="H5" i="190"/>
  <c r="H5" i="189"/>
  <c r="BX29" i="184"/>
  <c r="H5" i="191"/>
  <c r="BX29" i="183"/>
  <c r="BX42" i="170"/>
  <c r="H8" i="188"/>
  <c r="BZ42" i="185"/>
  <c r="H8" i="186"/>
  <c r="BX42" i="168"/>
  <c r="BZ42" i="183"/>
  <c r="CH47" i="43"/>
  <c r="CC12" i="176"/>
  <c r="CD17" i="170"/>
  <c r="BX16" i="176"/>
  <c r="CC25" i="185"/>
  <c r="D5" i="190"/>
  <c r="CC34" i="185"/>
  <c r="CH47" i="44"/>
  <c r="CB25" i="185"/>
  <c r="G5" i="190"/>
  <c r="CB34" i="185"/>
  <c r="CB12" i="170"/>
  <c r="BZ16" i="185"/>
  <c r="H4" i="188"/>
  <c r="C4" i="188"/>
  <c r="CC21" i="170"/>
  <c r="CC17" i="185"/>
  <c r="CD69" i="167"/>
  <c r="CC73" i="167" s="1"/>
  <c r="BX17" i="185"/>
  <c r="G8" i="188"/>
  <c r="CB47" i="170"/>
  <c r="CB38" i="170"/>
  <c r="CA42" i="185"/>
  <c r="CC47" i="170"/>
  <c r="D8" i="188"/>
  <c r="CC38" i="170"/>
  <c r="CD43" i="185"/>
  <c r="E4" i="188"/>
  <c r="CE17" i="185"/>
  <c r="M4" i="190"/>
  <c r="CC21" i="176"/>
  <c r="CC12" i="175"/>
  <c r="CD17" i="169"/>
  <c r="CB47" i="167"/>
  <c r="CB38" i="167"/>
  <c r="M4" i="187"/>
  <c r="CC15" i="184"/>
  <c r="CG16" i="184" s="1"/>
  <c r="CG16" i="169"/>
  <c r="BZ16" i="184"/>
  <c r="H4" i="187"/>
  <c r="CB12" i="169"/>
  <c r="BX17" i="184"/>
  <c r="K4" i="189"/>
  <c r="CC47" i="167"/>
  <c r="CC38" i="167"/>
  <c r="J4" i="189"/>
  <c r="CG17" i="184"/>
  <c r="D8" i="187"/>
  <c r="CC38" i="169"/>
  <c r="CC47" i="169"/>
  <c r="CD43" i="184"/>
  <c r="CB47" i="169"/>
  <c r="G8" i="187"/>
  <c r="CB38" i="169"/>
  <c r="CA42" i="184"/>
  <c r="G4" i="189"/>
  <c r="CB21" i="184"/>
  <c r="CC21" i="175"/>
  <c r="CC17" i="169"/>
  <c r="L4" i="189"/>
  <c r="CB34" i="184"/>
  <c r="CB25" i="184"/>
  <c r="G5" i="189"/>
  <c r="C4" i="186"/>
  <c r="CC17" i="183"/>
  <c r="BX16" i="183" s="1"/>
  <c r="E4" i="186"/>
  <c r="CE17" i="183"/>
  <c r="CG17" i="168"/>
  <c r="D8" i="186"/>
  <c r="CC38" i="168"/>
  <c r="CC47" i="168"/>
  <c r="CD43" i="183"/>
  <c r="D5" i="191"/>
  <c r="CC34" i="183"/>
  <c r="CC25" i="183"/>
  <c r="BX16" i="168"/>
  <c r="CC12" i="174"/>
  <c r="CD17" i="168"/>
  <c r="N4" i="191"/>
  <c r="G8" i="186"/>
  <c r="CB47" i="168"/>
  <c r="CB38" i="168"/>
  <c r="CA42" i="183"/>
  <c r="H4" i="191"/>
  <c r="CL40" i="44"/>
  <c r="CL41" i="44" s="1"/>
  <c r="CL40" i="43"/>
  <c r="CL41" i="43" s="1"/>
  <c r="CL40" i="42"/>
  <c r="CL41" i="42" s="1"/>
  <c r="CA42" i="53"/>
  <c r="CB47" i="50"/>
  <c r="CA68" i="50"/>
  <c r="CB38" i="50"/>
  <c r="G5" i="62"/>
  <c r="CB34" i="52"/>
  <c r="CB25" i="52"/>
  <c r="D5" i="63"/>
  <c r="CC25" i="53"/>
  <c r="CC34" i="53"/>
  <c r="CD43" i="52"/>
  <c r="CC38" i="49"/>
  <c r="CD69" i="49"/>
  <c r="CC47" i="49"/>
  <c r="G5" i="63"/>
  <c r="CB34" i="53"/>
  <c r="CB25" i="53"/>
  <c r="CB73" i="43"/>
  <c r="G6" i="10"/>
  <c r="CB64" i="43"/>
  <c r="CA42" i="51"/>
  <c r="CA68" i="48"/>
  <c r="CB38" i="48"/>
  <c r="CB47" i="48"/>
  <c r="CD43" i="51"/>
  <c r="CC47" i="48"/>
  <c r="CC38" i="48"/>
  <c r="CD69" i="48"/>
  <c r="D5" i="62"/>
  <c r="CC25" i="52"/>
  <c r="CC34" i="52"/>
  <c r="CD43" i="37"/>
  <c r="CD43" i="47" s="1"/>
  <c r="CC47" i="38"/>
  <c r="CC38" i="38"/>
  <c r="CD69" i="38"/>
  <c r="CD69" i="170" s="1"/>
  <c r="CD43" i="17"/>
  <c r="CD43" i="21" s="1"/>
  <c r="CC38" i="35"/>
  <c r="CC47" i="35"/>
  <c r="CD69" i="35"/>
  <c r="CD69" i="168" s="1"/>
  <c r="CA42" i="18"/>
  <c r="CA42" i="22" s="1"/>
  <c r="CA68" i="36"/>
  <c r="CA68" i="169" s="1"/>
  <c r="CB47" i="36"/>
  <c r="CB38" i="36"/>
  <c r="CB73" i="44"/>
  <c r="G6" i="24"/>
  <c r="CB64" i="44"/>
  <c r="G5" i="12"/>
  <c r="CB34" i="18"/>
  <c r="CB25" i="18"/>
  <c r="CC73" i="44"/>
  <c r="D6" i="24"/>
  <c r="CC64" i="44"/>
  <c r="G5" i="61"/>
  <c r="CB34" i="51"/>
  <c r="CB25" i="51"/>
  <c r="D5" i="61"/>
  <c r="CC25" i="51"/>
  <c r="CC34" i="51"/>
  <c r="CA42" i="37"/>
  <c r="CA42" i="47" s="1"/>
  <c r="CB38" i="38"/>
  <c r="CA68" i="38"/>
  <c r="CA68" i="170" s="1"/>
  <c r="CB47" i="38"/>
  <c r="CA42" i="52"/>
  <c r="CB47" i="49"/>
  <c r="CB38" i="49"/>
  <c r="CA68" i="49"/>
  <c r="D5" i="11"/>
  <c r="CC34" i="17"/>
  <c r="CC25" i="17"/>
  <c r="CD43" i="18"/>
  <c r="CD43" i="22" s="1"/>
  <c r="CC47" i="36"/>
  <c r="CC38" i="36"/>
  <c r="CD69" i="36"/>
  <c r="CD69" i="169" s="1"/>
  <c r="G6" i="9"/>
  <c r="CB73" i="42"/>
  <c r="CB64" i="42"/>
  <c r="D6" i="9"/>
  <c r="CC73" i="42"/>
  <c r="CC64" i="42"/>
  <c r="D5" i="60"/>
  <c r="CC25" i="37"/>
  <c r="CC34" i="37"/>
  <c r="CC64" i="43"/>
  <c r="D6" i="10"/>
  <c r="CC73" i="43"/>
  <c r="G5" i="60"/>
  <c r="CB34" i="37"/>
  <c r="CB25" i="37"/>
  <c r="CA42" i="17"/>
  <c r="CA42" i="21" s="1"/>
  <c r="CB47" i="35"/>
  <c r="CA68" i="35"/>
  <c r="CA68" i="168" s="1"/>
  <c r="CB38" i="35"/>
  <c r="CD43" i="53"/>
  <c r="CD69" i="50"/>
  <c r="CC47" i="50"/>
  <c r="CC38" i="50"/>
  <c r="G5" i="11"/>
  <c r="CB34" i="17"/>
  <c r="CB25" i="17"/>
  <c r="D5" i="12"/>
  <c r="CC25" i="18"/>
  <c r="CC34" i="18"/>
  <c r="CB64" i="167" l="1"/>
  <c r="G4" i="186"/>
  <c r="CB21" i="168"/>
  <c r="CA16" i="183"/>
  <c r="CB12" i="168"/>
  <c r="CG16" i="168"/>
  <c r="L4" i="186"/>
  <c r="CC16" i="183"/>
  <c r="CC38" i="47"/>
  <c r="CC47" i="47"/>
  <c r="CB38" i="47"/>
  <c r="CB47" i="47"/>
  <c r="CC38" i="22"/>
  <c r="CC47" i="22"/>
  <c r="CC25" i="184"/>
  <c r="CB38" i="22"/>
  <c r="CB47" i="22"/>
  <c r="CH73" i="44"/>
  <c r="D5" i="189"/>
  <c r="CB34" i="183"/>
  <c r="G5" i="191"/>
  <c r="CC64" i="167"/>
  <c r="BX43" i="185"/>
  <c r="I8" i="190"/>
  <c r="I8" i="189"/>
  <c r="BX43" i="184"/>
  <c r="I8" i="191"/>
  <c r="BX43" i="183"/>
  <c r="CH47" i="167"/>
  <c r="H8" i="190"/>
  <c r="BX42" i="185"/>
  <c r="H8" i="191"/>
  <c r="BX42" i="183"/>
  <c r="H8" i="189"/>
  <c r="BX42" i="184"/>
  <c r="BX16" i="185"/>
  <c r="CB38" i="185"/>
  <c r="CB47" i="185"/>
  <c r="G8" i="190"/>
  <c r="H4" i="190"/>
  <c r="CB12" i="185"/>
  <c r="G6" i="188"/>
  <c r="CB73" i="170"/>
  <c r="CB64" i="170"/>
  <c r="CA68" i="185"/>
  <c r="D8" i="60"/>
  <c r="D8" i="69"/>
  <c r="CG17" i="185"/>
  <c r="E4" i="190"/>
  <c r="G8" i="60"/>
  <c r="G8" i="69"/>
  <c r="C4" i="190"/>
  <c r="CC73" i="170"/>
  <c r="D6" i="188"/>
  <c r="CC64" i="170"/>
  <c r="CD69" i="185"/>
  <c r="CC38" i="185"/>
  <c r="CC47" i="185"/>
  <c r="D8" i="190"/>
  <c r="D4" i="188"/>
  <c r="CC12" i="170"/>
  <c r="CD17" i="185"/>
  <c r="CC21" i="185" s="1"/>
  <c r="CC21" i="169"/>
  <c r="C4" i="187"/>
  <c r="CC17" i="184"/>
  <c r="BX16" i="184" s="1"/>
  <c r="D8" i="12"/>
  <c r="D8" i="68"/>
  <c r="BX16" i="169"/>
  <c r="CC47" i="184"/>
  <c r="CC38" i="184"/>
  <c r="D8" i="189"/>
  <c r="G8" i="12"/>
  <c r="G8" i="68"/>
  <c r="G8" i="189"/>
  <c r="CB38" i="184"/>
  <c r="CB47" i="184"/>
  <c r="M4" i="189"/>
  <c r="CB73" i="169"/>
  <c r="G6" i="187"/>
  <c r="CB64" i="169"/>
  <c r="CA68" i="184"/>
  <c r="H4" i="189"/>
  <c r="CB12" i="184"/>
  <c r="D6" i="187"/>
  <c r="CC73" i="169"/>
  <c r="CC64" i="169"/>
  <c r="CD69" i="184"/>
  <c r="CH73" i="43"/>
  <c r="D4" i="187"/>
  <c r="CC12" i="169"/>
  <c r="CD17" i="184"/>
  <c r="D8" i="11"/>
  <c r="D8" i="67"/>
  <c r="E4" i="191"/>
  <c r="CG17" i="183"/>
  <c r="D8" i="191"/>
  <c r="CC47" i="183"/>
  <c r="CC38" i="183"/>
  <c r="D4" i="186"/>
  <c r="CD17" i="183"/>
  <c r="CC21" i="183" s="1"/>
  <c r="CC12" i="168"/>
  <c r="C4" i="191"/>
  <c r="D6" i="186"/>
  <c r="CC64" i="168"/>
  <c r="CC73" i="168"/>
  <c r="CD69" i="183"/>
  <c r="CC21" i="168"/>
  <c r="G6" i="186"/>
  <c r="CB73" i="168"/>
  <c r="CB64" i="168"/>
  <c r="CA68" i="183"/>
  <c r="G8" i="191"/>
  <c r="CB38" i="183"/>
  <c r="CB47" i="183"/>
  <c r="G8" i="11"/>
  <c r="G8" i="67"/>
  <c r="CC38" i="17"/>
  <c r="CC47" i="17"/>
  <c r="CC38" i="37"/>
  <c r="CC47" i="37"/>
  <c r="CA68" i="52"/>
  <c r="CB64" i="49"/>
  <c r="CB73" i="49"/>
  <c r="CC38" i="52"/>
  <c r="CC47" i="52"/>
  <c r="CD69" i="53"/>
  <c r="CC64" i="50"/>
  <c r="CC73" i="50"/>
  <c r="CC38" i="53"/>
  <c r="CC47" i="53"/>
  <c r="CB47" i="17"/>
  <c r="CB38" i="17"/>
  <c r="CA68" i="18"/>
  <c r="CA68" i="22" s="1"/>
  <c r="CB73" i="36"/>
  <c r="CB64" i="36"/>
  <c r="CB47" i="37"/>
  <c r="CB38" i="37"/>
  <c r="CA68" i="51"/>
  <c r="CB64" i="48"/>
  <c r="CB73" i="48"/>
  <c r="CB47" i="18"/>
  <c r="CB38" i="18"/>
  <c r="CD69" i="51"/>
  <c r="CC73" i="48"/>
  <c r="CC64" i="48"/>
  <c r="CA68" i="17"/>
  <c r="CA68" i="21" s="1"/>
  <c r="CB73" i="35"/>
  <c r="CB64" i="35"/>
  <c r="CB47" i="52"/>
  <c r="CB38" i="52"/>
  <c r="CD69" i="17"/>
  <c r="CD69" i="21" s="1"/>
  <c r="CC73" i="35"/>
  <c r="CC64" i="35"/>
  <c r="CA68" i="53"/>
  <c r="CB73" i="50"/>
  <c r="CB64" i="50"/>
  <c r="CD69" i="37"/>
  <c r="CD69" i="47" s="1"/>
  <c r="CC73" i="38"/>
  <c r="CC64" i="38"/>
  <c r="CC38" i="18"/>
  <c r="CC47" i="18"/>
  <c r="CB47" i="51"/>
  <c r="CB38" i="51"/>
  <c r="CD69" i="18"/>
  <c r="CD69" i="22" s="1"/>
  <c r="CC73" i="36"/>
  <c r="CC64" i="36"/>
  <c r="CA68" i="37"/>
  <c r="CA68" i="47" s="1"/>
  <c r="CB73" i="38"/>
  <c r="CB64" i="38"/>
  <c r="CC38" i="51"/>
  <c r="CC47" i="51"/>
  <c r="CD69" i="52"/>
  <c r="CC64" i="49"/>
  <c r="CC73" i="49"/>
  <c r="CB47" i="53"/>
  <c r="CB38" i="53"/>
  <c r="CG16" i="183" l="1"/>
  <c r="L4" i="191"/>
  <c r="G4" i="191"/>
  <c r="CB12" i="183"/>
  <c r="CB21" i="183"/>
  <c r="CC64" i="47"/>
  <c r="CC73" i="47"/>
  <c r="CH73" i="167"/>
  <c r="CB73" i="47"/>
  <c r="CB64" i="47"/>
  <c r="CC64" i="22"/>
  <c r="CC73" i="22"/>
  <c r="CB73" i="22"/>
  <c r="CB64" i="22"/>
  <c r="D6" i="190"/>
  <c r="CC64" i="185"/>
  <c r="CC73" i="185"/>
  <c r="G6" i="190"/>
  <c r="CB64" i="185"/>
  <c r="CB73" i="185"/>
  <c r="D4" i="190"/>
  <c r="CC12" i="185"/>
  <c r="CC12" i="184"/>
  <c r="D4" i="189"/>
  <c r="G6" i="189"/>
  <c r="CB73" i="184"/>
  <c r="CB64" i="184"/>
  <c r="C4" i="189"/>
  <c r="CC21" i="184"/>
  <c r="D6" i="189"/>
  <c r="CC64" i="184"/>
  <c r="CC73" i="184"/>
  <c r="D6" i="191"/>
  <c r="CC64" i="183"/>
  <c r="CC73" i="183"/>
  <c r="D4" i="191"/>
  <c r="CC12" i="183"/>
  <c r="G6" i="191"/>
  <c r="CB73" i="183"/>
  <c r="CB64" i="183"/>
  <c r="D6" i="12"/>
  <c r="CC64" i="18"/>
  <c r="D6" i="68"/>
  <c r="CC73" i="18"/>
  <c r="D6" i="63"/>
  <c r="CC64" i="53"/>
  <c r="CD69" i="56"/>
  <c r="D6" i="72" s="1"/>
  <c r="CC73" i="53"/>
  <c r="D6" i="11"/>
  <c r="D6" i="67"/>
  <c r="CC73" i="17"/>
  <c r="CC64" i="17"/>
  <c r="D6" i="62"/>
  <c r="CC64" i="52"/>
  <c r="CD69" i="55"/>
  <c r="D6" i="71" s="1"/>
  <c r="CC73" i="52"/>
  <c r="G6" i="61"/>
  <c r="CB73" i="51"/>
  <c r="CB64" i="51"/>
  <c r="G6" i="11"/>
  <c r="CB73" i="17"/>
  <c r="CB64" i="17"/>
  <c r="G6" i="12"/>
  <c r="CB73" i="18"/>
  <c r="CB64" i="18"/>
  <c r="G6" i="62"/>
  <c r="CB73" i="52"/>
  <c r="CB64" i="52"/>
  <c r="D6" i="60"/>
  <c r="CC64" i="37"/>
  <c r="D6" i="69"/>
  <c r="CC73" i="37"/>
  <c r="G6" i="60"/>
  <c r="CB73" i="37"/>
  <c r="CB64" i="37"/>
  <c r="G6" i="63"/>
  <c r="CB73" i="53"/>
  <c r="CB64" i="53"/>
  <c r="D6" i="61"/>
  <c r="CC64" i="51"/>
  <c r="CD69" i="54"/>
  <c r="D6" i="70" s="1"/>
  <c r="CC73" i="51"/>
  <c r="CB45" i="56"/>
  <c r="CB71" i="56"/>
  <c r="K6" i="72" s="1"/>
  <c r="K6" i="69"/>
  <c r="K6" i="75"/>
  <c r="E4" i="75" l="1"/>
  <c r="CE17" i="56"/>
  <c r="CB32" i="56"/>
  <c r="K5" i="72" s="1"/>
  <c r="K5" i="75"/>
  <c r="K5" i="69"/>
  <c r="CC17" i="56"/>
  <c r="C4" i="75"/>
  <c r="CS19" i="25"/>
  <c r="CS17" i="25"/>
  <c r="CS18" i="25"/>
  <c r="CS16" i="25"/>
  <c r="L7" i="75"/>
  <c r="P55" i="56"/>
  <c r="J6" i="75"/>
  <c r="CB70" i="56"/>
  <c r="M6" i="75" l="1"/>
  <c r="CC67" i="56"/>
  <c r="C4" i="72"/>
  <c r="BX16" i="56"/>
  <c r="G6" i="75"/>
  <c r="CA68" i="56"/>
  <c r="CC43" i="56"/>
  <c r="D4" i="75"/>
  <c r="CD17" i="56"/>
  <c r="CC21" i="56" s="1"/>
  <c r="I5" i="75"/>
  <c r="CB30" i="56"/>
  <c r="E7" i="75"/>
  <c r="R56" i="56"/>
  <c r="C4" i="69"/>
  <c r="N7" i="75"/>
  <c r="P53" i="56"/>
  <c r="J6" i="69"/>
  <c r="CG69" i="56"/>
  <c r="J6" i="72"/>
  <c r="CQ17" i="25"/>
  <c r="CQ19" i="25"/>
  <c r="CQ18" i="25"/>
  <c r="CQ16" i="25"/>
  <c r="O60" i="56"/>
  <c r="L7" i="72"/>
  <c r="CB43" i="56"/>
  <c r="BX43" i="56" s="1"/>
  <c r="CC16" i="56"/>
  <c r="L4" i="75"/>
  <c r="E4" i="69"/>
  <c r="E4" i="72"/>
  <c r="CG17" i="56"/>
  <c r="CC30" i="56"/>
  <c r="C5" i="75"/>
  <c r="C6" i="75"/>
  <c r="CC69" i="56"/>
  <c r="L7" i="69"/>
  <c r="CG69" i="25" l="1"/>
  <c r="CG17" i="25"/>
  <c r="G6" i="69"/>
  <c r="BZ42" i="56"/>
  <c r="BX42" i="56" s="1"/>
  <c r="C6" i="72"/>
  <c r="CC73" i="56"/>
  <c r="BZ68" i="56"/>
  <c r="BX68" i="56" s="1"/>
  <c r="H6" i="75"/>
  <c r="M6" i="72"/>
  <c r="CG68" i="56"/>
  <c r="CG16" i="56"/>
  <c r="L4" i="72"/>
  <c r="CB45" i="54"/>
  <c r="D4" i="69"/>
  <c r="C5" i="69"/>
  <c r="CB69" i="56"/>
  <c r="I6" i="75"/>
  <c r="M6" i="69"/>
  <c r="P51" i="25"/>
  <c r="T55" i="25"/>
  <c r="C6" i="69"/>
  <c r="I5" i="69"/>
  <c r="C5" i="72"/>
  <c r="CA16" i="56"/>
  <c r="G4" i="75"/>
  <c r="P51" i="56"/>
  <c r="N7" i="72"/>
  <c r="T55" i="56"/>
  <c r="P60" i="56"/>
  <c r="E7" i="72"/>
  <c r="O60" i="25"/>
  <c r="L4" i="69"/>
  <c r="N7" i="69"/>
  <c r="E7" i="69"/>
  <c r="D4" i="72"/>
  <c r="CC12" i="56"/>
  <c r="CB73" i="56"/>
  <c r="G6" i="72"/>
  <c r="F7" i="75"/>
  <c r="O55" i="56"/>
  <c r="T56" i="56" s="1"/>
  <c r="BX30" i="56"/>
  <c r="I5" i="72"/>
  <c r="CB71" i="54"/>
  <c r="K6" i="70" s="1"/>
  <c r="K6" i="67"/>
  <c r="K6" i="73"/>
  <c r="BZ29" i="56"/>
  <c r="H5" i="75"/>
  <c r="CB45" i="55" l="1"/>
  <c r="BX43" i="25"/>
  <c r="CD30" i="56"/>
  <c r="D5" i="75"/>
  <c r="K5" i="67"/>
  <c r="K5" i="73"/>
  <c r="CB32" i="54"/>
  <c r="K5" i="70" s="1"/>
  <c r="CG69" i="32"/>
  <c r="J6" i="73"/>
  <c r="CB70" i="54"/>
  <c r="CD43" i="56"/>
  <c r="CB73" i="25"/>
  <c r="H5" i="72"/>
  <c r="BX29" i="56"/>
  <c r="I6" i="69"/>
  <c r="I6" i="72"/>
  <c r="BX69" i="56"/>
  <c r="CC64" i="56"/>
  <c r="P60" i="25"/>
  <c r="T56" i="25"/>
  <c r="G4" i="69"/>
  <c r="F7" i="72"/>
  <c r="O51" i="56"/>
  <c r="H6" i="69"/>
  <c r="CB19" i="56"/>
  <c r="CB21" i="56" s="1"/>
  <c r="K4" i="75"/>
  <c r="P51" i="32"/>
  <c r="P53" i="54"/>
  <c r="T55" i="32"/>
  <c r="N7" i="73"/>
  <c r="BX16" i="25"/>
  <c r="CC21" i="25"/>
  <c r="O51" i="25"/>
  <c r="CC73" i="25"/>
  <c r="O60" i="32"/>
  <c r="L7" i="73"/>
  <c r="P55" i="54"/>
  <c r="G4" i="72"/>
  <c r="CB12" i="56"/>
  <c r="CC12" i="25"/>
  <c r="BX30" i="25"/>
  <c r="CB64" i="56"/>
  <c r="H6" i="72"/>
  <c r="CG68" i="25"/>
  <c r="F7" i="69"/>
  <c r="H5" i="69"/>
  <c r="CB71" i="55"/>
  <c r="K6" i="71" s="1"/>
  <c r="K6" i="68"/>
  <c r="K6" i="74"/>
  <c r="CE17" i="54"/>
  <c r="CG17" i="32"/>
  <c r="E4" i="73"/>
  <c r="CC21" i="32" l="1"/>
  <c r="CC38" i="56"/>
  <c r="CC47" i="56"/>
  <c r="C4" i="74"/>
  <c r="CC17" i="55"/>
  <c r="J6" i="67"/>
  <c r="CG69" i="21"/>
  <c r="D5" i="69"/>
  <c r="F7" i="73"/>
  <c r="O51" i="32"/>
  <c r="O55" i="54"/>
  <c r="CB30" i="54"/>
  <c r="I5" i="73"/>
  <c r="BX30" i="32"/>
  <c r="CG17" i="21"/>
  <c r="E4" i="67"/>
  <c r="CB12" i="25"/>
  <c r="CG69" i="54"/>
  <c r="J6" i="70"/>
  <c r="CB64" i="25"/>
  <c r="BX68" i="32"/>
  <c r="CA29" i="56"/>
  <c r="G5" i="75"/>
  <c r="CG16" i="25"/>
  <c r="C5" i="73"/>
  <c r="CC30" i="54"/>
  <c r="BX43" i="21"/>
  <c r="BX43" i="32"/>
  <c r="CB43" i="54"/>
  <c r="BX43" i="54" s="1"/>
  <c r="E4" i="70"/>
  <c r="CG17" i="54"/>
  <c r="CA42" i="56"/>
  <c r="CC25" i="56"/>
  <c r="D5" i="72"/>
  <c r="CC34" i="56"/>
  <c r="BX29" i="25"/>
  <c r="G6" i="73"/>
  <c r="CA68" i="54"/>
  <c r="CB73" i="32"/>
  <c r="K4" i="69"/>
  <c r="D4" i="73"/>
  <c r="CC12" i="32"/>
  <c r="CD17" i="54"/>
  <c r="BX68" i="25"/>
  <c r="BX69" i="25"/>
  <c r="CL28" i="25" s="1"/>
  <c r="CM28" i="25" s="1"/>
  <c r="CC64" i="25"/>
  <c r="CB21" i="25"/>
  <c r="E7" i="73"/>
  <c r="R56" i="54"/>
  <c r="P60" i="32"/>
  <c r="T56" i="32"/>
  <c r="M6" i="73"/>
  <c r="CC67" i="54"/>
  <c r="CG68" i="32"/>
  <c r="O60" i="54"/>
  <c r="L7" i="70"/>
  <c r="K5" i="74"/>
  <c r="K5" i="68"/>
  <c r="CB32" i="55"/>
  <c r="K5" i="71" s="1"/>
  <c r="CC17" i="54"/>
  <c r="BX16" i="32"/>
  <c r="C4" i="73"/>
  <c r="K4" i="72"/>
  <c r="BX17" i="56"/>
  <c r="O60" i="21"/>
  <c r="L7" i="67"/>
  <c r="BX42" i="25"/>
  <c r="N7" i="70"/>
  <c r="T55" i="54"/>
  <c r="P51" i="54"/>
  <c r="CC43" i="54"/>
  <c r="CB70" i="55"/>
  <c r="J6" i="74"/>
  <c r="C6" i="73"/>
  <c r="CC69" i="54"/>
  <c r="CC73" i="32"/>
  <c r="N7" i="67"/>
  <c r="T55" i="21"/>
  <c r="P51" i="21"/>
  <c r="L7" i="74"/>
  <c r="P55" i="55"/>
  <c r="CL27" i="25" l="1"/>
  <c r="CM27" i="25" s="1"/>
  <c r="L4" i="73"/>
  <c r="CG16" i="32"/>
  <c r="CC16" i="54"/>
  <c r="J6" i="68"/>
  <c r="D4" i="67"/>
  <c r="CC12" i="21"/>
  <c r="H5" i="73"/>
  <c r="BX29" i="32"/>
  <c r="BZ29" i="54"/>
  <c r="CC73" i="21"/>
  <c r="C6" i="67"/>
  <c r="BX17" i="25"/>
  <c r="CB21" i="32"/>
  <c r="F7" i="74"/>
  <c r="O55" i="55"/>
  <c r="CC25" i="25"/>
  <c r="CC34" i="25"/>
  <c r="CA68" i="55"/>
  <c r="G6" i="74"/>
  <c r="C4" i="67"/>
  <c r="BX16" i="21"/>
  <c r="CC21" i="21"/>
  <c r="BX16" i="54"/>
  <c r="C4" i="70"/>
  <c r="CC21" i="54"/>
  <c r="CC30" i="55"/>
  <c r="C5" i="74"/>
  <c r="CC38" i="25"/>
  <c r="CC47" i="25"/>
  <c r="E4" i="74"/>
  <c r="CE17" i="55"/>
  <c r="CB34" i="56"/>
  <c r="G5" i="72"/>
  <c r="CB25" i="56"/>
  <c r="C4" i="68"/>
  <c r="CB69" i="54"/>
  <c r="CC64" i="32"/>
  <c r="I6" i="73"/>
  <c r="BX69" i="32"/>
  <c r="CL28" i="32" s="1"/>
  <c r="CM28" i="32" s="1"/>
  <c r="CC69" i="55"/>
  <c r="C6" i="74"/>
  <c r="CC67" i="55"/>
  <c r="M6" i="74"/>
  <c r="G5" i="69"/>
  <c r="I5" i="70"/>
  <c r="BX30" i="54"/>
  <c r="C4" i="71"/>
  <c r="BX16" i="55"/>
  <c r="P60" i="21"/>
  <c r="E7" i="67"/>
  <c r="T56" i="21"/>
  <c r="M6" i="67"/>
  <c r="CG68" i="21"/>
  <c r="BZ68" i="54"/>
  <c r="CB64" i="32"/>
  <c r="H6" i="73"/>
  <c r="I5" i="67"/>
  <c r="BX30" i="21"/>
  <c r="CB38" i="56"/>
  <c r="CB47" i="56"/>
  <c r="N7" i="74"/>
  <c r="P53" i="55"/>
  <c r="O60" i="55"/>
  <c r="L7" i="71"/>
  <c r="CB43" i="55"/>
  <c r="BX43" i="55" s="1"/>
  <c r="CC16" i="55"/>
  <c r="L4" i="74"/>
  <c r="I5" i="74"/>
  <c r="CB30" i="55"/>
  <c r="O51" i="54"/>
  <c r="F7" i="70"/>
  <c r="J6" i="71"/>
  <c r="CG69" i="55"/>
  <c r="C5" i="67"/>
  <c r="O51" i="21"/>
  <c r="F7" i="67"/>
  <c r="C6" i="70"/>
  <c r="CC73" i="54"/>
  <c r="BZ42" i="54"/>
  <c r="BX42" i="32"/>
  <c r="CC12" i="54"/>
  <c r="D4" i="70"/>
  <c r="G6" i="67"/>
  <c r="CB73" i="21"/>
  <c r="C5" i="70"/>
  <c r="E7" i="70"/>
  <c r="P60" i="54"/>
  <c r="T56" i="54"/>
  <c r="CC43" i="55"/>
  <c r="D4" i="74"/>
  <c r="CD17" i="55"/>
  <c r="L7" i="68"/>
  <c r="CG68" i="54"/>
  <c r="M6" i="70"/>
  <c r="E7" i="74"/>
  <c r="R56" i="55"/>
  <c r="G6" i="70"/>
  <c r="CB73" i="54"/>
  <c r="CA16" i="54"/>
  <c r="G4" i="73"/>
  <c r="CB12" i="32"/>
  <c r="BZ68" i="55" l="1"/>
  <c r="CB64" i="55" s="1"/>
  <c r="CL27" i="32"/>
  <c r="CM27" i="32" s="1"/>
  <c r="H6" i="74"/>
  <c r="H6" i="68"/>
  <c r="C6" i="71"/>
  <c r="CC73" i="55"/>
  <c r="H5" i="74"/>
  <c r="BZ29" i="55"/>
  <c r="CB34" i="25"/>
  <c r="CB25" i="25"/>
  <c r="H6" i="67"/>
  <c r="CB64" i="21"/>
  <c r="CC38" i="32"/>
  <c r="CD43" i="54"/>
  <c r="CC47" i="32"/>
  <c r="CC64" i="54"/>
  <c r="I6" i="70"/>
  <c r="BX69" i="54"/>
  <c r="CB47" i="25"/>
  <c r="CB38" i="25"/>
  <c r="CB21" i="21"/>
  <c r="K4" i="73"/>
  <c r="CB19" i="54"/>
  <c r="CB21" i="54" s="1"/>
  <c r="BX17" i="32"/>
  <c r="O51" i="55"/>
  <c r="F7" i="71"/>
  <c r="L4" i="67"/>
  <c r="CG16" i="21"/>
  <c r="N7" i="71"/>
  <c r="T55" i="55"/>
  <c r="P51" i="55"/>
  <c r="G4" i="67"/>
  <c r="CB12" i="21"/>
  <c r="C5" i="68"/>
  <c r="G6" i="71"/>
  <c r="CB73" i="55"/>
  <c r="L4" i="70"/>
  <c r="CG16" i="54"/>
  <c r="E7" i="68"/>
  <c r="N7" i="68"/>
  <c r="G4" i="70"/>
  <c r="CB12" i="54"/>
  <c r="BX42" i="54"/>
  <c r="M6" i="71"/>
  <c r="CG68" i="55"/>
  <c r="G6" i="68"/>
  <c r="CB64" i="54"/>
  <c r="H6" i="70"/>
  <c r="M6" i="68"/>
  <c r="D4" i="71"/>
  <c r="CC12" i="55"/>
  <c r="BX42" i="21"/>
  <c r="I5" i="71"/>
  <c r="BX30" i="55"/>
  <c r="E4" i="71"/>
  <c r="CG17" i="55"/>
  <c r="C5" i="71"/>
  <c r="L4" i="68"/>
  <c r="CG16" i="55"/>
  <c r="L4" i="71"/>
  <c r="I5" i="68"/>
  <c r="CC21" i="55"/>
  <c r="H5" i="67"/>
  <c r="BX29" i="21"/>
  <c r="F7" i="68"/>
  <c r="BX68" i="21"/>
  <c r="D4" i="68"/>
  <c r="I6" i="74"/>
  <c r="CB69" i="55"/>
  <c r="E4" i="68"/>
  <c r="CC25" i="32"/>
  <c r="D5" i="73"/>
  <c r="CD30" i="54"/>
  <c r="CC34" i="32"/>
  <c r="H5" i="70"/>
  <c r="BX29" i="54"/>
  <c r="BX68" i="54"/>
  <c r="I6" i="67"/>
  <c r="CC64" i="21"/>
  <c r="BX69" i="21"/>
  <c r="C6" i="68"/>
  <c r="P60" i="55"/>
  <c r="E7" i="71"/>
  <c r="T56" i="55"/>
  <c r="CA16" i="55"/>
  <c r="G4" i="74"/>
  <c r="BZ42" i="55"/>
  <c r="H6" i="71" l="1"/>
  <c r="BX68" i="55"/>
  <c r="G4" i="68"/>
  <c r="CA29" i="54"/>
  <c r="G5" i="73"/>
  <c r="CB34" i="32"/>
  <c r="CB25" i="32"/>
  <c r="G4" i="71"/>
  <c r="CB12" i="55"/>
  <c r="CC25" i="21"/>
  <c r="D5" i="67"/>
  <c r="CC34" i="21"/>
  <c r="CA42" i="54"/>
  <c r="CB47" i="32"/>
  <c r="CB38" i="32"/>
  <c r="CD43" i="55"/>
  <c r="I6" i="71"/>
  <c r="CC64" i="55"/>
  <c r="BX69" i="55"/>
  <c r="I6" i="68"/>
  <c r="D5" i="74"/>
  <c r="CD30" i="55"/>
  <c r="BX29" i="55"/>
  <c r="H5" i="71"/>
  <c r="BX17" i="54"/>
  <c r="K4" i="70"/>
  <c r="H5" i="68"/>
  <c r="D5" i="70"/>
  <c r="CC25" i="54"/>
  <c r="CC34" i="54"/>
  <c r="CC38" i="21"/>
  <c r="CC47" i="21"/>
  <c r="K4" i="74"/>
  <c r="CB19" i="55"/>
  <c r="CB21" i="55" s="1"/>
  <c r="K4" i="67"/>
  <c r="BX17" i="21"/>
  <c r="CC38" i="54"/>
  <c r="CC47" i="54"/>
  <c r="BX42" i="55"/>
  <c r="K4" i="68" l="1"/>
  <c r="CB34" i="21"/>
  <c r="G5" i="67"/>
  <c r="CB25" i="21"/>
  <c r="CA29" i="55"/>
  <c r="G5" i="74"/>
  <c r="D5" i="68"/>
  <c r="CB47" i="54"/>
  <c r="CB38" i="54"/>
  <c r="CB34" i="54"/>
  <c r="G5" i="70"/>
  <c r="CB25" i="54"/>
  <c r="CC38" i="55"/>
  <c r="CC47" i="55"/>
  <c r="CC25" i="55"/>
  <c r="D5" i="71"/>
  <c r="CC34" i="55"/>
  <c r="CB47" i="21"/>
  <c r="CB38" i="21"/>
  <c r="BX17" i="55"/>
  <c r="K4" i="71"/>
  <c r="CA42" i="55"/>
  <c r="CB47" i="55" l="1"/>
  <c r="CB38" i="55"/>
  <c r="G5" i="68"/>
  <c r="G5" i="71"/>
  <c r="CB34" i="55"/>
  <c r="CB25" i="55"/>
</calcChain>
</file>

<file path=xl/comments1.xml><?xml version="1.0" encoding="utf-8"?>
<comments xmlns="http://schemas.openxmlformats.org/spreadsheetml/2006/main">
  <authors>
    <author>Chan, Jacky</author>
  </authors>
  <commentList>
    <comment ref="A20" authorId="0" shapeId="0">
      <text>
        <r>
          <rPr>
            <b/>
            <sz val="9"/>
            <color indexed="81"/>
            <rFont val="Tahoma"/>
            <family val="2"/>
          </rPr>
          <t>Chan, Jacky:</t>
        </r>
        <r>
          <rPr>
            <sz val="9"/>
            <color indexed="81"/>
            <rFont val="Tahoma"/>
            <family val="2"/>
          </rPr>
          <t xml:space="preserve">
Total residential Units
</t>
        </r>
      </text>
    </comment>
    <comment ref="I23" authorId="0" shapeId="0">
      <text>
        <r>
          <rPr>
            <b/>
            <sz val="9"/>
            <color indexed="81"/>
            <rFont val="Tahoma"/>
            <family val="2"/>
          </rPr>
          <t>Chan, Jacky:</t>
        </r>
        <r>
          <rPr>
            <sz val="9"/>
            <color indexed="81"/>
            <rFont val="Tahoma"/>
            <family val="2"/>
          </rPr>
          <t xml:space="preserve">
Mike: "Block 15 will have remainder of the residential units (I believe 104 units)"</t>
        </r>
      </text>
    </comment>
  </commentList>
</comments>
</file>

<file path=xl/comments2.xml><?xml version="1.0" encoding="utf-8"?>
<comments xmlns="http://schemas.openxmlformats.org/spreadsheetml/2006/main">
  <authors>
    <author>Chan, Jacky</author>
  </authors>
  <commentList>
    <comment ref="A20" authorId="0" shapeId="0">
      <text>
        <r>
          <rPr>
            <b/>
            <sz val="9"/>
            <color indexed="81"/>
            <rFont val="Tahoma"/>
            <family val="2"/>
          </rPr>
          <t>Chan, Jacky:</t>
        </r>
        <r>
          <rPr>
            <sz val="9"/>
            <color indexed="81"/>
            <rFont val="Tahoma"/>
            <family val="2"/>
          </rPr>
          <t xml:space="preserve">
Total residential Units
</t>
        </r>
      </text>
    </comment>
    <comment ref="I23" authorId="0" shapeId="0">
      <text>
        <r>
          <rPr>
            <b/>
            <sz val="9"/>
            <color indexed="81"/>
            <rFont val="Tahoma"/>
            <family val="2"/>
          </rPr>
          <t>Chan, Jacky:</t>
        </r>
        <r>
          <rPr>
            <sz val="9"/>
            <color indexed="81"/>
            <rFont val="Tahoma"/>
            <family val="2"/>
          </rPr>
          <t xml:space="preserve">
Mike: "Block 15 will have remainder of the residential units (I believe 104 units)"</t>
        </r>
      </text>
    </comment>
  </commentList>
</comments>
</file>

<file path=xl/comments3.xml><?xml version="1.0" encoding="utf-8"?>
<comments xmlns="http://schemas.openxmlformats.org/spreadsheetml/2006/main">
  <authors>
    <author>Chan, Jacky</author>
  </authors>
  <commentList>
    <comment ref="A20" authorId="0" shapeId="0">
      <text>
        <r>
          <rPr>
            <b/>
            <sz val="9"/>
            <color indexed="81"/>
            <rFont val="Tahoma"/>
            <family val="2"/>
          </rPr>
          <t>Chan, Jacky:</t>
        </r>
        <r>
          <rPr>
            <sz val="9"/>
            <color indexed="81"/>
            <rFont val="Tahoma"/>
            <family val="2"/>
          </rPr>
          <t xml:space="preserve">
Total residential Units
</t>
        </r>
      </text>
    </comment>
    <comment ref="I23" authorId="0" shapeId="0">
      <text>
        <r>
          <rPr>
            <b/>
            <sz val="9"/>
            <color indexed="81"/>
            <rFont val="Tahoma"/>
            <family val="2"/>
          </rPr>
          <t>Chan, Jacky:</t>
        </r>
        <r>
          <rPr>
            <sz val="9"/>
            <color indexed="81"/>
            <rFont val="Tahoma"/>
            <family val="2"/>
          </rPr>
          <t xml:space="preserve">
Mike: "Block 15 will have remainder of the residential units (I believe 104 units)"</t>
        </r>
      </text>
    </comment>
  </commentList>
</comments>
</file>

<file path=xl/sharedStrings.xml><?xml version="1.0" encoding="utf-8"?>
<sst xmlns="http://schemas.openxmlformats.org/spreadsheetml/2006/main" count="9252" uniqueCount="227">
  <si>
    <t>ITE Code</t>
  </si>
  <si>
    <t>Size</t>
  </si>
  <si>
    <t>Rate/Eq/Ln</t>
  </si>
  <si>
    <t>Val1</t>
  </si>
  <si>
    <t>Val2</t>
  </si>
  <si>
    <t>Trips</t>
  </si>
  <si>
    <t>Trips In</t>
  </si>
  <si>
    <t>Trips Out</t>
  </si>
  <si>
    <t>Total</t>
  </si>
  <si>
    <t>Rate</t>
  </si>
  <si>
    <t>Subtotal:</t>
  </si>
  <si>
    <t>[Lanes]</t>
  </si>
  <si>
    <t>Lane Group Data</t>
  </si>
  <si>
    <t>RECORDNAME</t>
  </si>
  <si>
    <t>INTID</t>
  </si>
  <si>
    <t>NBL</t>
  </si>
  <si>
    <t>NBT</t>
  </si>
  <si>
    <t>NBR</t>
  </si>
  <si>
    <t>SBL</t>
  </si>
  <si>
    <t>SBT</t>
  </si>
  <si>
    <t>SBR</t>
  </si>
  <si>
    <t>EBL</t>
  </si>
  <si>
    <t>EBT</t>
  </si>
  <si>
    <t>EBR</t>
  </si>
  <si>
    <t>WBL</t>
  </si>
  <si>
    <t>WBT</t>
  </si>
  <si>
    <t>WBR</t>
  </si>
  <si>
    <t>Volume</t>
  </si>
  <si>
    <t>#</t>
  </si>
  <si>
    <t>Twin Oak Drive</t>
  </si>
  <si>
    <t>EC Row Avenue</t>
  </si>
  <si>
    <t>Anchor Drive</t>
  </si>
  <si>
    <t>South Service Road</t>
  </si>
  <si>
    <t>Banwell Road</t>
  </si>
  <si>
    <t>Intersection Road</t>
  </si>
  <si>
    <t>Lauzon Parkway</t>
  </si>
  <si>
    <t xml:space="preserve">Saturday Midday </t>
  </si>
  <si>
    <t xml:space="preserve">Weekday </t>
  </si>
  <si>
    <t>EC Row Expressway</t>
  </si>
  <si>
    <t>ksf</t>
  </si>
  <si>
    <t>Unit</t>
  </si>
  <si>
    <t>out%</t>
  </si>
  <si>
    <t>Block Size</t>
  </si>
  <si>
    <t>hectare</t>
  </si>
  <si>
    <t>acre</t>
  </si>
  <si>
    <t>Coverage Assumption</t>
  </si>
  <si>
    <t>1000 sq.ft.</t>
  </si>
  <si>
    <t>dwellings</t>
  </si>
  <si>
    <t>Internal Trips</t>
  </si>
  <si>
    <t>External Trips</t>
  </si>
  <si>
    <t>Internal Capture Calc:</t>
  </si>
  <si>
    <t>RESIDENTIAL DISTRIBUTION</t>
  </si>
  <si>
    <t>North</t>
  </si>
  <si>
    <t>East</t>
  </si>
  <si>
    <t>South</t>
  </si>
  <si>
    <t>West</t>
  </si>
  <si>
    <t>IN</t>
  </si>
  <si>
    <t>OUT</t>
  </si>
  <si>
    <t>via Banwell via Intersectoin</t>
  </si>
  <si>
    <t>via Lauzon Pwky via Twin Oak</t>
  </si>
  <si>
    <t>via EC Row Expressway via Intersection</t>
  </si>
  <si>
    <t>via EC Row Expressway via Lauzon Pkwy</t>
  </si>
  <si>
    <t>N</t>
  </si>
  <si>
    <t>E</t>
  </si>
  <si>
    <t>S</t>
  </si>
  <si>
    <t>W</t>
  </si>
  <si>
    <t>via EC Row Expressway via EC Row Avenue</t>
  </si>
  <si>
    <t>via EC Row Expressway via Lauzon Parkway</t>
  </si>
  <si>
    <t>CHECK</t>
  </si>
  <si>
    <t>Via Banwell via EC Row Avenue</t>
  </si>
  <si>
    <t>via Banwell via EC Row Avenue</t>
  </si>
  <si>
    <t>via Intersection Road</t>
  </si>
  <si>
    <t>Exiting</t>
  </si>
  <si>
    <t>Entering</t>
  </si>
  <si>
    <t>Trip Distribution Estimation</t>
  </si>
  <si>
    <t>USE</t>
  </si>
  <si>
    <t>Net external</t>
  </si>
  <si>
    <t>Internal</t>
  </si>
  <si>
    <t>TMC Inflation to 2021</t>
  </si>
  <si>
    <t>TMC count year</t>
  </si>
  <si>
    <t>Analysis Year</t>
  </si>
  <si>
    <t>Growth Rate</t>
  </si>
  <si>
    <t>Growth Factor</t>
  </si>
  <si>
    <t>Base Year</t>
  </si>
  <si>
    <t>Horizon Year</t>
  </si>
  <si>
    <t>Ln</t>
  </si>
  <si>
    <t>Eq</t>
  </si>
  <si>
    <t>65,000 sq ft per hectare</t>
  </si>
  <si>
    <t>Windsor, ON</t>
  </si>
  <si>
    <t>Pointe East</t>
  </si>
  <si>
    <t>Project Number: 20-2636</t>
  </si>
  <si>
    <t># of Apt on Block</t>
  </si>
  <si>
    <t>in%</t>
  </si>
  <si>
    <t>Pass-by Calcs</t>
  </si>
  <si>
    <t>Pass by %</t>
  </si>
  <si>
    <t>Pass-by Trips</t>
  </si>
  <si>
    <t>Primary Trip Calcs</t>
  </si>
  <si>
    <t>ITE CODE</t>
  </si>
  <si>
    <t>dwelling</t>
  </si>
  <si>
    <t>out %</t>
  </si>
  <si>
    <t>Avg Rate</t>
  </si>
  <si>
    <t>Val 1</t>
  </si>
  <si>
    <t>Val 2</t>
  </si>
  <si>
    <t>Fitted Curve Equation</t>
  </si>
  <si>
    <t>AM Trip Gen Rates</t>
  </si>
  <si>
    <t>Internal capture in %</t>
  </si>
  <si>
    <t>Internal Capture out %</t>
  </si>
  <si>
    <t>Passby %</t>
  </si>
  <si>
    <t>Trip Generation - AM Peak Hour</t>
  </si>
  <si>
    <t>Green Area</t>
  </si>
  <si>
    <t>Street B</t>
  </si>
  <si>
    <t>Twin Oaks Drive</t>
  </si>
  <si>
    <t>Street A</t>
  </si>
  <si>
    <t>Street C</t>
  </si>
  <si>
    <t>COMMERCIAL DISTRIBUTION</t>
  </si>
  <si>
    <t>Sheet name</t>
  </si>
  <si>
    <t>Block1</t>
  </si>
  <si>
    <t>Block3</t>
  </si>
  <si>
    <t>Block4</t>
  </si>
  <si>
    <t>Block5</t>
  </si>
  <si>
    <t>Block6</t>
  </si>
  <si>
    <t>Block7</t>
  </si>
  <si>
    <t>Block8</t>
  </si>
  <si>
    <t>Block9</t>
  </si>
  <si>
    <t>Block10</t>
  </si>
  <si>
    <t>Block11</t>
  </si>
  <si>
    <t>Block12</t>
  </si>
  <si>
    <t>Block13</t>
  </si>
  <si>
    <t>Block14</t>
  </si>
  <si>
    <t>Block15</t>
  </si>
  <si>
    <t>Block16</t>
  </si>
  <si>
    <t>Block17</t>
  </si>
  <si>
    <t>Peak</t>
  </si>
  <si>
    <t>Site #</t>
  </si>
  <si>
    <t>Location of first space in Sheet name</t>
  </si>
  <si>
    <t>Location of second space in Sheet name</t>
  </si>
  <si>
    <t>Trip Type</t>
  </si>
  <si>
    <t>Block2</t>
  </si>
  <si>
    <t>PassBy Distribution</t>
  </si>
  <si>
    <t>via Banwell via Street B</t>
  </si>
  <si>
    <t>via EC Row Expressway via Street B</t>
  </si>
  <si>
    <t>Commercial</t>
  </si>
  <si>
    <t>Residential</t>
  </si>
  <si>
    <t>Residential Trip Distribution</t>
  </si>
  <si>
    <t>Commercial Trip Distribution</t>
  </si>
  <si>
    <t>Residential Trip Assignment</t>
  </si>
  <si>
    <t>Vlookup row</t>
  </si>
  <si>
    <t>vlookup up values are in blue</t>
  </si>
  <si>
    <t>vlookup values are in blue</t>
  </si>
  <si>
    <t>Net Trip Calcs</t>
  </si>
  <si>
    <t>Summary</t>
  </si>
  <si>
    <t>Retail</t>
  </si>
  <si>
    <t>Office</t>
  </si>
  <si>
    <t>size</t>
  </si>
  <si>
    <t>Mode Split</t>
  </si>
  <si>
    <t>Walking</t>
  </si>
  <si>
    <t>Cycling</t>
  </si>
  <si>
    <t>Auto</t>
  </si>
  <si>
    <t>Modal split applied after internal capture</t>
  </si>
  <si>
    <t>Net External (adjusted with Modal Split)</t>
  </si>
  <si>
    <t>Assume 50% enters/exits before intersection</t>
  </si>
  <si>
    <t>Distribution: Commercial or Residential?</t>
  </si>
  <si>
    <t>Assignment of Commercial: Office or Retail ?</t>
  </si>
  <si>
    <t>Commercial Retail Trip Assignment</t>
  </si>
  <si>
    <t>Commercial Office Trip Assignment</t>
  </si>
  <si>
    <t>ignore</t>
  </si>
  <si>
    <t>should be OK if passby are 0 or if passby is subtracted</t>
  </si>
  <si>
    <t>Net Site Trip Calcs</t>
  </si>
  <si>
    <t>Banwell Road South of EC Row Expressway</t>
  </si>
  <si>
    <t>Banwell Road North of EC Row Expressway</t>
  </si>
  <si>
    <t>Others</t>
  </si>
  <si>
    <t>From IBI Group Banwell Road Corridor Assessment (section 4.1)</t>
  </si>
  <si>
    <t>From Lauzon Parkway EA exhibit 2-16</t>
  </si>
  <si>
    <t>Do Nothing Scenario - No Interchange or Road Widening</t>
  </si>
  <si>
    <t>Tecumseh Hamlet</t>
  </si>
  <si>
    <t>Maisonneuve Street</t>
  </si>
  <si>
    <t>Reassignment assumption</t>
  </si>
  <si>
    <t>Dillon proj # 12-6653</t>
  </si>
  <si>
    <t>\\Dillon.ca\dillon_dfs\Toronto\Toronto Data\PROJECTS\DRAFT\12\126653 Tecumseh Hamlet Secondary Plan Transportation Study</t>
  </si>
  <si>
    <t>assume half of Gouin WBL now exits at Lesperance and EC Row</t>
  </si>
  <si>
    <t>assume 50% of EBT and SBL into site is reassigned</t>
  </si>
  <si>
    <t>assume 75% of EBT and SBL into site is reassigned</t>
  </si>
  <si>
    <t>Total IN</t>
  </si>
  <si>
    <t>Total IN (SAT vs PM)</t>
  </si>
  <si>
    <t>Assume SAT is 65% of PM</t>
  </si>
  <si>
    <t>Royal Oaks</t>
  </si>
  <si>
    <t>mentioned in 2016 IBI's Banwell Corridor Assessment Report</t>
  </si>
  <si>
    <t>Exhibit 4-7</t>
  </si>
  <si>
    <t>Volumes are very small (less than 10)</t>
  </si>
  <si>
    <t>not included</t>
  </si>
  <si>
    <t>acknowledge in report</t>
  </si>
  <si>
    <t>Assume this to be the new EC Row EB off ramp terminal and Gouin Street Intersection</t>
  </si>
  <si>
    <t>Via Street B</t>
  </si>
  <si>
    <t>via Street B</t>
  </si>
  <si>
    <t>Essex -Windsor Regional Transportation Master Plan</t>
  </si>
  <si>
    <t>executive summary first pargraph (pg 6 of pdf)</t>
  </si>
  <si>
    <t>Aggregated Trip Gen</t>
  </si>
  <si>
    <t>Aggregated Internal Capture</t>
  </si>
  <si>
    <t>Aggregated Primary Trips</t>
  </si>
  <si>
    <t>Aggregated Passby</t>
  </si>
  <si>
    <t>Aggregated Net Site Trip</t>
  </si>
  <si>
    <t>Modal Split adjustments</t>
  </si>
  <si>
    <t># of residential units North of Twin Oaks</t>
  </si>
  <si>
    <t># of residenital south of Twin Oaks</t>
  </si>
  <si>
    <t>assuming res north of twin oaks will 50/50 split between Street B and Twin oaks</t>
  </si>
  <si>
    <t>Future EC Row Express Way ramp terminal / Gouin Street</t>
  </si>
  <si>
    <t>interim may be 50% Intersection Road</t>
  </si>
  <si>
    <t>TOTAL CITY</t>
  </si>
  <si>
    <t>TOTAL SL</t>
  </si>
  <si>
    <t>% Diff</t>
  </si>
  <si>
    <t>use adjusted SL for Saturday volume and other missing intersecitons</t>
  </si>
  <si>
    <t>Adjusted SL data</t>
  </si>
  <si>
    <t>use adjusted SL for Saturday volume and other missing turning movements</t>
  </si>
  <si>
    <t>REASSIGN TRAFFIC at EC ROW Expressway and EC ROW AVENUE</t>
  </si>
  <si>
    <t>for TF Interchange scenario</t>
  </si>
  <si>
    <t>REASSIGN ONLY EC Row Avenue</t>
  </si>
  <si>
    <t>for TF DO NOTHING scenario</t>
  </si>
  <si>
    <t>Banwell Road ESR</t>
  </si>
  <si>
    <t>2014 TMC</t>
  </si>
  <si>
    <t>AM</t>
  </si>
  <si>
    <t>PM</t>
  </si>
  <si>
    <t>StreetLight</t>
  </si>
  <si>
    <t>Tecumseh Hamlet 2015-01-30 TIS</t>
  </si>
  <si>
    <t>2012 TMC</t>
  </si>
  <si>
    <t>TOTAL EA</t>
  </si>
  <si>
    <t>** Use City TMC for Lauzon Pkwy and Twin Oaks.</t>
  </si>
  <si>
    <t>Use Banwell EA TMC for EC Row Express and Banwell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</si>
</sst>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\-0;\-;@"/>
    <numFmt numFmtId="165" formatCode="0.0"/>
    <numFmt numFmtId="166" formatCode="0.0%"/>
  </numFmts>
  <fonts count="28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color indexed="9"/>
      <name val="Calibri"/>
      <family val="2"/>
    </font>
    <font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</font>
    <font>
      <b/>
      <sz val="18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4"/>
      <color indexed="12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/>
      <right style="mediumDashed">
        <color indexed="64"/>
      </right>
      <top style="dashed">
        <color indexed="64"/>
      </top>
      <bottom/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dashed">
        <color indexed="64"/>
      </left>
      <right/>
      <top/>
      <bottom style="mediumDashed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 style="mediumDashed">
        <color theme="9"/>
      </left>
      <right/>
      <top style="mediumDashed">
        <color theme="9"/>
      </top>
      <bottom/>
      <diagonal/>
    </border>
    <border>
      <left/>
      <right/>
      <top style="mediumDashed">
        <color theme="9"/>
      </top>
      <bottom/>
      <diagonal/>
    </border>
    <border>
      <left/>
      <right style="mediumDashed">
        <color theme="9"/>
      </right>
      <top style="mediumDashed">
        <color theme="9"/>
      </top>
      <bottom/>
      <diagonal/>
    </border>
    <border>
      <left style="mediumDashed">
        <color theme="9"/>
      </left>
      <right/>
      <top/>
      <bottom/>
      <diagonal/>
    </border>
    <border>
      <left/>
      <right style="mediumDashed">
        <color theme="9"/>
      </right>
      <top/>
      <bottom/>
      <diagonal/>
    </border>
    <border>
      <left style="mediumDashed">
        <color theme="9"/>
      </left>
      <right/>
      <top/>
      <bottom style="medium">
        <color indexed="64"/>
      </bottom>
      <diagonal/>
    </border>
    <border>
      <left/>
      <right style="mediumDashed">
        <color theme="9"/>
      </right>
      <top/>
      <bottom style="medium">
        <color indexed="64"/>
      </bottom>
      <diagonal/>
    </border>
    <border>
      <left style="mediumDashed">
        <color theme="9"/>
      </left>
      <right/>
      <top/>
      <bottom style="mediumDashed">
        <color theme="9"/>
      </bottom>
      <diagonal/>
    </border>
    <border>
      <left/>
      <right/>
      <top/>
      <bottom style="mediumDashed">
        <color theme="9"/>
      </bottom>
      <diagonal/>
    </border>
    <border>
      <left/>
      <right style="mediumDashed">
        <color indexed="64"/>
      </right>
      <top/>
      <bottom style="mediumDashed">
        <color theme="9"/>
      </bottom>
      <diagonal/>
    </border>
    <border>
      <left/>
      <right style="mediumDashed">
        <color theme="9"/>
      </right>
      <top/>
      <bottom style="mediumDashed">
        <color theme="9"/>
      </bottom>
      <diagonal/>
    </border>
    <border>
      <left/>
      <right style="mediumDashed">
        <color indexed="64"/>
      </right>
      <top style="mediumDashed">
        <color theme="9"/>
      </top>
      <bottom/>
      <diagonal/>
    </border>
    <border>
      <left style="mediumDashed">
        <color theme="9"/>
      </left>
      <right/>
      <top/>
      <bottom style="mediumDashed">
        <color indexed="64"/>
      </bottom>
      <diagonal/>
    </border>
    <border>
      <left/>
      <right style="mediumDashed">
        <color theme="9"/>
      </right>
      <top/>
      <bottom style="mediumDashed">
        <color indexed="64"/>
      </bottom>
      <diagonal/>
    </border>
    <border>
      <left style="mediumDashed">
        <color indexed="64"/>
      </left>
      <right/>
      <top/>
      <bottom style="mediumDashed">
        <color theme="9"/>
      </bottom>
      <diagonal/>
    </border>
    <border>
      <left/>
      <right style="medium">
        <color indexed="64"/>
      </right>
      <top style="mediumDashed">
        <color theme="9"/>
      </top>
      <bottom/>
      <diagonal/>
    </border>
    <border>
      <left style="dashed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</borders>
  <cellStyleXfs count="4">
    <xf numFmtId="0" fontId="0" fillId="0" borderId="0"/>
    <xf numFmtId="0" fontId="3" fillId="0" borderId="0"/>
    <xf numFmtId="9" fontId="9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342">
    <xf numFmtId="0" fontId="0" fillId="0" borderId="0" xfId="0"/>
    <xf numFmtId="0" fontId="1" fillId="0" borderId="0" xfId="0" applyFont="1" applyBorder="1"/>
    <xf numFmtId="0" fontId="1" fillId="0" borderId="1" xfId="0" applyFont="1" applyBorder="1"/>
    <xf numFmtId="0" fontId="1" fillId="0" borderId="0" xfId="0" applyFont="1" applyFill="1" applyBorder="1"/>
    <xf numFmtId="0" fontId="1" fillId="0" borderId="3" xfId="0" applyFont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164" fontId="1" fillId="4" borderId="0" xfId="0" applyNumberFormat="1" applyFont="1" applyFill="1" applyBorder="1" applyAlignment="1">
      <alignment horizontal="left"/>
    </xf>
    <xf numFmtId="164" fontId="1" fillId="4" borderId="0" xfId="0" applyNumberFormat="1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164" fontId="1" fillId="4" borderId="3" xfId="0" applyNumberFormat="1" applyFont="1" applyFill="1" applyBorder="1" applyAlignment="1">
      <alignment horizontal="left"/>
    </xf>
    <xf numFmtId="1" fontId="1" fillId="0" borderId="3" xfId="0" applyNumberFormat="1" applyFont="1" applyFill="1" applyBorder="1" applyAlignment="1">
      <alignment horizontal="center"/>
    </xf>
    <xf numFmtId="164" fontId="1" fillId="4" borderId="0" xfId="0" applyNumberFormat="1" applyFont="1" applyFill="1" applyBorder="1" applyAlignment="1">
      <alignment horizontal="right"/>
    </xf>
    <xf numFmtId="164" fontId="1" fillId="0" borderId="2" xfId="0" applyNumberFormat="1" applyFont="1" applyBorder="1" applyAlignment="1">
      <alignment horizontal="center"/>
    </xf>
    <xf numFmtId="164" fontId="1" fillId="0" borderId="5" xfId="0" applyNumberFormat="1" applyFont="1" applyBorder="1" applyAlignment="1">
      <alignment horizontal="center"/>
    </xf>
    <xf numFmtId="164" fontId="1" fillId="3" borderId="0" xfId="0" applyNumberFormat="1" applyFont="1" applyFill="1" applyBorder="1" applyAlignment="1">
      <alignment horizontal="center"/>
    </xf>
    <xf numFmtId="164" fontId="1" fillId="3" borderId="2" xfId="0" applyNumberFormat="1" applyFont="1" applyFill="1" applyBorder="1" applyAlignment="1">
      <alignment horizontal="center"/>
    </xf>
    <xf numFmtId="164" fontId="1" fillId="3" borderId="0" xfId="0" applyNumberFormat="1" applyFont="1" applyFill="1" applyBorder="1" applyAlignment="1">
      <alignment horizontal="left"/>
    </xf>
    <xf numFmtId="164" fontId="1" fillId="3" borderId="3" xfId="0" applyNumberFormat="1" applyFont="1" applyFill="1" applyBorder="1" applyAlignment="1">
      <alignment horizontal="left"/>
    </xf>
    <xf numFmtId="164" fontId="1" fillId="3" borderId="0" xfId="0" applyNumberFormat="1" applyFont="1" applyFill="1" applyBorder="1" applyAlignment="1">
      <alignment horizontal="right"/>
    </xf>
    <xf numFmtId="0" fontId="0" fillId="0" borderId="0" xfId="0" applyBorder="1"/>
    <xf numFmtId="0" fontId="1" fillId="0" borderId="6" xfId="0" applyFont="1" applyFill="1" applyBorder="1" applyAlignment="1"/>
    <xf numFmtId="0" fontId="1" fillId="0" borderId="7" xfId="0" applyFont="1" applyFill="1" applyBorder="1" applyAlignment="1"/>
    <xf numFmtId="0" fontId="1" fillId="0" borderId="7" xfId="0" applyFont="1" applyBorder="1"/>
    <xf numFmtId="0" fontId="2" fillId="2" borderId="8" xfId="0" applyFont="1" applyFill="1" applyBorder="1" applyAlignment="1">
      <alignment horizontal="center"/>
    </xf>
    <xf numFmtId="1" fontId="2" fillId="2" borderId="7" xfId="0" applyNumberFormat="1" applyFont="1" applyFill="1" applyBorder="1" applyAlignment="1">
      <alignment horizontal="center"/>
    </xf>
    <xf numFmtId="0" fontId="1" fillId="0" borderId="7" xfId="0" applyFont="1" applyBorder="1" applyAlignment="1"/>
    <xf numFmtId="0" fontId="1" fillId="0" borderId="9" xfId="0" applyFont="1" applyBorder="1" applyAlignment="1"/>
    <xf numFmtId="0" fontId="1" fillId="0" borderId="10" xfId="0" applyFont="1" applyFill="1" applyBorder="1"/>
    <xf numFmtId="0" fontId="1" fillId="0" borderId="11" xfId="0" applyFont="1" applyBorder="1"/>
    <xf numFmtId="0" fontId="2" fillId="0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1" fillId="0" borderId="14" xfId="0" applyFont="1" applyFill="1" applyBorder="1"/>
    <xf numFmtId="0" fontId="1" fillId="0" borderId="15" xfId="0" applyFont="1" applyFill="1" applyBorder="1"/>
    <xf numFmtId="0" fontId="1" fillId="0" borderId="15" xfId="0" applyFont="1" applyBorder="1"/>
    <xf numFmtId="0" fontId="2" fillId="2" borderId="15" xfId="0" applyFont="1" applyFill="1" applyBorder="1" applyAlignment="1">
      <alignment horizontal="center"/>
    </xf>
    <xf numFmtId="1" fontId="2" fillId="2" borderId="15" xfId="0" applyNumberFormat="1" applyFont="1" applyFill="1" applyBorder="1" applyAlignment="1">
      <alignment horizontal="center"/>
    </xf>
    <xf numFmtId="0" fontId="1" fillId="0" borderId="16" xfId="0" applyFont="1" applyBorder="1"/>
    <xf numFmtId="0" fontId="4" fillId="0" borderId="0" xfId="1" applyFont="1"/>
    <xf numFmtId="0" fontId="3" fillId="0" borderId="0" xfId="1"/>
    <xf numFmtId="0" fontId="5" fillId="0" borderId="0" xfId="1" applyFont="1"/>
    <xf numFmtId="0" fontId="6" fillId="0" borderId="0" xfId="1" applyFont="1"/>
    <xf numFmtId="0" fontId="7" fillId="0" borderId="0" xfId="1" applyFont="1" applyAlignment="1">
      <alignment horizontal="center"/>
    </xf>
    <xf numFmtId="0" fontId="8" fillId="0" borderId="0" xfId="1" applyFont="1"/>
    <xf numFmtId="0" fontId="8" fillId="0" borderId="0" xfId="1" applyFont="1" applyAlignment="1">
      <alignment horizontal="center"/>
    </xf>
    <xf numFmtId="1" fontId="0" fillId="0" borderId="0" xfId="0" applyNumberFormat="1"/>
    <xf numFmtId="9" fontId="0" fillId="0" borderId="0" xfId="2" applyFont="1"/>
    <xf numFmtId="2" fontId="0" fillId="0" borderId="0" xfId="0" applyNumberFormat="1"/>
    <xf numFmtId="164" fontId="1" fillId="0" borderId="17" xfId="0" applyNumberFormat="1" applyFont="1" applyBorder="1" applyAlignment="1">
      <alignment horizontal="center"/>
    </xf>
    <xf numFmtId="1" fontId="1" fillId="0" borderId="1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0" xfId="0" applyFont="1" applyFill="1" applyBorder="1" applyAlignment="1"/>
    <xf numFmtId="1" fontId="2" fillId="2" borderId="0" xfId="0" applyNumberFormat="1" applyFont="1" applyFill="1" applyBorder="1" applyAlignment="1">
      <alignment horizontal="center"/>
    </xf>
    <xf numFmtId="0" fontId="1" fillId="0" borderId="0" xfId="0" applyFont="1" applyBorder="1" applyAlignment="1"/>
    <xf numFmtId="0" fontId="2" fillId="0" borderId="0" xfId="0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1" fontId="2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left"/>
    </xf>
    <xf numFmtId="164" fontId="1" fillId="0" borderId="0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13" xfId="0" applyBorder="1"/>
    <xf numFmtId="0" fontId="0" fillId="0" borderId="2" xfId="0" applyBorder="1"/>
    <xf numFmtId="164" fontId="1" fillId="0" borderId="18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0" fontId="1" fillId="0" borderId="19" xfId="0" applyFont="1" applyBorder="1"/>
    <xf numFmtId="0" fontId="0" fillId="0" borderId="19" xfId="0" applyBorder="1"/>
    <xf numFmtId="0" fontId="2" fillId="2" borderId="20" xfId="0" applyFont="1" applyFill="1" applyBorder="1" applyAlignment="1">
      <alignment horizontal="center"/>
    </xf>
    <xf numFmtId="164" fontId="1" fillId="3" borderId="19" xfId="0" applyNumberFormat="1" applyFont="1" applyFill="1" applyBorder="1" applyAlignment="1">
      <alignment horizontal="center"/>
    </xf>
    <xf numFmtId="164" fontId="1" fillId="4" borderId="19" xfId="0" applyNumberFormat="1" applyFont="1" applyFill="1" applyBorder="1" applyAlignment="1">
      <alignment horizontal="center"/>
    </xf>
    <xf numFmtId="164" fontId="1" fillId="0" borderId="21" xfId="0" applyNumberFormat="1" applyFont="1" applyBorder="1" applyAlignment="1">
      <alignment horizontal="center"/>
    </xf>
    <xf numFmtId="0" fontId="1" fillId="0" borderId="23" xfId="0" applyFont="1" applyBorder="1"/>
    <xf numFmtId="164" fontId="1" fillId="0" borderId="23" xfId="0" applyNumberFormat="1" applyFont="1" applyBorder="1" applyAlignment="1">
      <alignment horizontal="center"/>
    </xf>
    <xf numFmtId="164" fontId="1" fillId="0" borderId="24" xfId="0" applyNumberFormat="1" applyFont="1" applyBorder="1" applyAlignment="1">
      <alignment horizontal="center"/>
    </xf>
    <xf numFmtId="164" fontId="1" fillId="4" borderId="23" xfId="0" applyNumberFormat="1" applyFont="1" applyFill="1" applyBorder="1" applyAlignment="1">
      <alignment horizontal="left"/>
    </xf>
    <xf numFmtId="164" fontId="1" fillId="3" borderId="23" xfId="0" applyNumberFormat="1" applyFont="1" applyFill="1" applyBorder="1" applyAlignment="1">
      <alignment horizontal="left"/>
    </xf>
    <xf numFmtId="1" fontId="1" fillId="0" borderId="23" xfId="0" applyNumberFormat="1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164" fontId="1" fillId="0" borderId="22" xfId="0" applyNumberFormat="1" applyFont="1" applyBorder="1" applyAlignment="1">
      <alignment horizontal="center"/>
    </xf>
    <xf numFmtId="164" fontId="1" fillId="0" borderId="26" xfId="0" applyNumberFormat="1" applyFont="1" applyBorder="1" applyAlignment="1">
      <alignment horizontal="center"/>
    </xf>
    <xf numFmtId="0" fontId="1" fillId="0" borderId="27" xfId="0" applyFont="1" applyFill="1" applyBorder="1" applyAlignment="1"/>
    <xf numFmtId="0" fontId="1" fillId="0" borderId="28" xfId="0" applyFont="1" applyFill="1" applyBorder="1" applyAlignment="1"/>
    <xf numFmtId="0" fontId="1" fillId="0" borderId="28" xfId="0" applyFont="1" applyBorder="1"/>
    <xf numFmtId="0" fontId="2" fillId="2" borderId="28" xfId="0" applyFont="1" applyFill="1" applyBorder="1" applyAlignment="1">
      <alignment horizontal="center"/>
    </xf>
    <xf numFmtId="1" fontId="2" fillId="2" borderId="28" xfId="0" applyNumberFormat="1" applyFont="1" applyFill="1" applyBorder="1" applyAlignment="1">
      <alignment horizontal="center"/>
    </xf>
    <xf numFmtId="0" fontId="1" fillId="0" borderId="28" xfId="0" applyFont="1" applyBorder="1" applyAlignment="1"/>
    <xf numFmtId="0" fontId="1" fillId="0" borderId="29" xfId="0" applyFont="1" applyBorder="1" applyAlignment="1"/>
    <xf numFmtId="0" fontId="1" fillId="0" borderId="30" xfId="0" applyFont="1" applyFill="1" applyBorder="1"/>
    <xf numFmtId="0" fontId="1" fillId="0" borderId="31" xfId="0" applyFont="1" applyBorder="1"/>
    <xf numFmtId="0" fontId="2" fillId="0" borderId="30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1" fillId="0" borderId="34" xfId="0" applyFont="1" applyFill="1" applyBorder="1"/>
    <xf numFmtId="0" fontId="1" fillId="0" borderId="35" xfId="0" applyFont="1" applyFill="1" applyBorder="1"/>
    <xf numFmtId="0" fontId="1" fillId="0" borderId="35" xfId="0" applyFont="1" applyBorder="1"/>
    <xf numFmtId="0" fontId="2" fillId="2" borderId="36" xfId="0" applyFont="1" applyFill="1" applyBorder="1" applyAlignment="1">
      <alignment horizontal="center"/>
    </xf>
    <xf numFmtId="1" fontId="2" fillId="2" borderId="35" xfId="0" applyNumberFormat="1" applyFont="1" applyFill="1" applyBorder="1" applyAlignment="1">
      <alignment horizontal="center"/>
    </xf>
    <xf numFmtId="0" fontId="1" fillId="0" borderId="37" xfId="0" applyFont="1" applyBorder="1"/>
    <xf numFmtId="0" fontId="2" fillId="2" borderId="38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0" fillId="0" borderId="35" xfId="0" applyBorder="1"/>
    <xf numFmtId="0" fontId="1" fillId="0" borderId="41" xfId="0" applyFont="1" applyBorder="1"/>
    <xf numFmtId="0" fontId="2" fillId="2" borderId="42" xfId="0" applyFont="1" applyFill="1" applyBorder="1" applyAlignment="1">
      <alignment horizont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164" fontId="1" fillId="0" borderId="44" xfId="0" applyNumberFormat="1" applyFont="1" applyBorder="1" applyAlignment="1">
      <alignment horizontal="center"/>
    </xf>
    <xf numFmtId="0" fontId="0" fillId="0" borderId="4" xfId="0" applyBorder="1"/>
    <xf numFmtId="0" fontId="0" fillId="0" borderId="2" xfId="0" applyFill="1" applyBorder="1"/>
    <xf numFmtId="0" fontId="2" fillId="0" borderId="2" xfId="0" applyFont="1" applyFill="1" applyBorder="1" applyAlignment="1">
      <alignment horizontal="center"/>
    </xf>
    <xf numFmtId="0" fontId="1" fillId="0" borderId="2" xfId="0" applyFont="1" applyFill="1" applyBorder="1"/>
    <xf numFmtId="164" fontId="1" fillId="0" borderId="2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15" fillId="0" borderId="0" xfId="0" applyFont="1"/>
    <xf numFmtId="0" fontId="2" fillId="2" borderId="45" xfId="0" applyFont="1" applyFill="1" applyBorder="1" applyAlignment="1">
      <alignment horizontal="center"/>
    </xf>
    <xf numFmtId="0" fontId="0" fillId="0" borderId="36" xfId="0" applyBorder="1"/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/>
    <xf numFmtId="0" fontId="0" fillId="0" borderId="19" xfId="0" applyFill="1" applyBorder="1"/>
    <xf numFmtId="0" fontId="1" fillId="0" borderId="23" xfId="0" applyFont="1" applyFill="1" applyBorder="1"/>
    <xf numFmtId="164" fontId="1" fillId="0" borderId="23" xfId="0" applyNumberFormat="1" applyFont="1" applyFill="1" applyBorder="1" applyAlignment="1">
      <alignment horizontal="center"/>
    </xf>
    <xf numFmtId="164" fontId="1" fillId="0" borderId="23" xfId="0" applyNumberFormat="1" applyFont="1" applyFill="1" applyBorder="1" applyAlignment="1">
      <alignment horizontal="left"/>
    </xf>
    <xf numFmtId="0" fontId="2" fillId="0" borderId="23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0" fillId="0" borderId="23" xfId="0" applyBorder="1"/>
    <xf numFmtId="0" fontId="0" fillId="0" borderId="40" xfId="0" applyBorder="1"/>
    <xf numFmtId="0" fontId="3" fillId="0" borderId="0" xfId="1" applyFont="1" applyFill="1"/>
    <xf numFmtId="0" fontId="3" fillId="0" borderId="0" xfId="1" applyFont="1" applyFill="1" applyAlignment="1">
      <alignment horizontal="center"/>
    </xf>
    <xf numFmtId="0" fontId="7" fillId="0" borderId="0" xfId="1" applyFont="1" applyFill="1" applyAlignment="1">
      <alignment horizontal="center"/>
    </xf>
    <xf numFmtId="9" fontId="3" fillId="0" borderId="0" xfId="1" applyNumberFormat="1" applyFont="1" applyFill="1" applyAlignment="1">
      <alignment horizontal="center"/>
    </xf>
    <xf numFmtId="9" fontId="0" fillId="0" borderId="0" xfId="0" applyNumberFormat="1"/>
    <xf numFmtId="0" fontId="0" fillId="4" borderId="0" xfId="0" applyFill="1"/>
    <xf numFmtId="0" fontId="10" fillId="5" borderId="0" xfId="0" applyFont="1" applyFill="1"/>
    <xf numFmtId="0" fontId="10" fillId="0" borderId="0" xfId="0" applyFont="1" applyFill="1"/>
    <xf numFmtId="9" fontId="0" fillId="5" borderId="0" xfId="2" applyFont="1" applyFill="1"/>
    <xf numFmtId="0" fontId="0" fillId="0" borderId="0" xfId="0" applyFont="1" applyAlignment="1">
      <alignment horizontal="left" vertical="center"/>
    </xf>
    <xf numFmtId="9" fontId="3" fillId="0" borderId="0" xfId="2" applyFont="1"/>
    <xf numFmtId="9" fontId="17" fillId="0" borderId="0" xfId="2" applyFont="1"/>
    <xf numFmtId="9" fontId="17" fillId="0" borderId="0" xfId="1" applyNumberFormat="1" applyFont="1"/>
    <xf numFmtId="0" fontId="1" fillId="0" borderId="2" xfId="0" applyFont="1" applyBorder="1"/>
    <xf numFmtId="0" fontId="10" fillId="3" borderId="0" xfId="0" applyFont="1" applyFill="1"/>
    <xf numFmtId="0" fontId="0" fillId="3" borderId="0" xfId="0" applyFill="1"/>
    <xf numFmtId="0" fontId="15" fillId="3" borderId="0" xfId="0" applyFont="1" applyFill="1"/>
    <xf numFmtId="0" fontId="10" fillId="4" borderId="0" xfId="0" applyFont="1" applyFill="1"/>
    <xf numFmtId="0" fontId="15" fillId="0" borderId="46" xfId="0" applyFont="1" applyBorder="1"/>
    <xf numFmtId="0" fontId="10" fillId="0" borderId="46" xfId="0" applyFont="1" applyBorder="1"/>
    <xf numFmtId="0" fontId="15" fillId="0" borderId="0" xfId="0" applyFont="1" applyFill="1" applyBorder="1"/>
    <xf numFmtId="0" fontId="15" fillId="3" borderId="0" xfId="0" applyFont="1" applyFill="1" applyBorder="1"/>
    <xf numFmtId="0" fontId="15" fillId="4" borderId="0" xfId="0" applyFont="1" applyFill="1" applyBorder="1"/>
    <xf numFmtId="1" fontId="0" fillId="3" borderId="0" xfId="0" applyNumberFormat="1" applyFill="1" applyBorder="1"/>
    <xf numFmtId="1" fontId="0" fillId="4" borderId="0" xfId="0" applyNumberFormat="1" applyFill="1" applyBorder="1"/>
    <xf numFmtId="1" fontId="0" fillId="3" borderId="0" xfId="2" applyNumberFormat="1" applyFont="1" applyFill="1" applyBorder="1"/>
    <xf numFmtId="1" fontId="0" fillId="4" borderId="0" xfId="2" applyNumberFormat="1" applyFont="1" applyFill="1" applyBorder="1"/>
    <xf numFmtId="1" fontId="0" fillId="0" borderId="0" xfId="0" applyNumberFormat="1" applyFill="1" applyBorder="1"/>
    <xf numFmtId="1" fontId="0" fillId="0" borderId="0" xfId="2" applyNumberFormat="1" applyFont="1" applyFill="1" applyBorder="1"/>
    <xf numFmtId="0" fontId="10" fillId="0" borderId="0" xfId="0" applyFont="1" applyFill="1" applyBorder="1"/>
    <xf numFmtId="0" fontId="16" fillId="0" borderId="0" xfId="0" applyFont="1" applyFill="1" applyBorder="1"/>
    <xf numFmtId="9" fontId="16" fillId="0" borderId="0" xfId="2" applyFont="1" applyFill="1" applyBorder="1"/>
    <xf numFmtId="9" fontId="0" fillId="0" borderId="0" xfId="2" applyFont="1" applyFill="1" applyBorder="1"/>
    <xf numFmtId="0" fontId="16" fillId="0" borderId="0" xfId="0" applyFont="1"/>
    <xf numFmtId="10" fontId="0" fillId="0" borderId="0" xfId="2" applyNumberFormat="1" applyFont="1"/>
    <xf numFmtId="9" fontId="0" fillId="3" borderId="0" xfId="0" applyNumberFormat="1" applyFill="1"/>
    <xf numFmtId="0" fontId="15" fillId="5" borderId="0" xfId="0" applyFont="1" applyFill="1"/>
    <xf numFmtId="0" fontId="18" fillId="3" borderId="0" xfId="0" applyFont="1" applyFill="1"/>
    <xf numFmtId="9" fontId="18" fillId="3" borderId="0" xfId="2" applyFont="1" applyFill="1"/>
    <xf numFmtId="0" fontId="18" fillId="4" borderId="0" xfId="0" applyFont="1" applyFill="1"/>
    <xf numFmtId="9" fontId="18" fillId="4" borderId="0" xfId="2" applyFont="1" applyFill="1"/>
    <xf numFmtId="9" fontId="18" fillId="0" borderId="46" xfId="2" applyFont="1" applyBorder="1"/>
    <xf numFmtId="0" fontId="18" fillId="0" borderId="0" xfId="0" applyFont="1"/>
    <xf numFmtId="9" fontId="16" fillId="0" borderId="0" xfId="2" applyFont="1"/>
    <xf numFmtId="1" fontId="0" fillId="0" borderId="0" xfId="0" applyNumberFormat="1" applyFill="1"/>
    <xf numFmtId="0" fontId="15" fillId="0" borderId="0" xfId="0" applyFont="1" applyFill="1"/>
    <xf numFmtId="10" fontId="0" fillId="0" borderId="0" xfId="2" applyNumberFormat="1" applyFont="1" applyFill="1"/>
    <xf numFmtId="9" fontId="0" fillId="0" borderId="0" xfId="2" applyFont="1" applyFill="1"/>
    <xf numFmtId="9" fontId="0" fillId="0" borderId="0" xfId="0" applyNumberFormat="1" applyFill="1"/>
    <xf numFmtId="0" fontId="0" fillId="6" borderId="0" xfId="0" applyFont="1" applyFill="1" applyAlignment="1">
      <alignment horizontal="left" vertical="center"/>
    </xf>
    <xf numFmtId="0" fontId="0" fillId="7" borderId="0" xfId="0" applyFont="1" applyFill="1" applyAlignment="1">
      <alignment horizontal="left" vertical="center"/>
    </xf>
    <xf numFmtId="0" fontId="3" fillId="7" borderId="0" xfId="1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0" fillId="9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" fontId="10" fillId="0" borderId="0" xfId="0" applyNumberFormat="1" applyFont="1" applyFill="1"/>
    <xf numFmtId="0" fontId="0" fillId="0" borderId="0" xfId="0" applyFont="1" applyFill="1"/>
    <xf numFmtId="165" fontId="0" fillId="0" borderId="0" xfId="0" applyNumberFormat="1" applyFill="1"/>
    <xf numFmtId="0" fontId="7" fillId="0" borderId="0" xfId="1" applyFont="1" applyFill="1" applyAlignment="1">
      <alignment horizontal="center" vertical="center"/>
    </xf>
    <xf numFmtId="9" fontId="7" fillId="0" borderId="0" xfId="1" applyNumberFormat="1" applyFont="1" applyFill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9" fontId="0" fillId="0" borderId="0" xfId="0" applyNumberFormat="1" applyFont="1" applyFill="1" applyAlignment="1">
      <alignment horizontal="center" vertical="center"/>
    </xf>
    <xf numFmtId="9" fontId="0" fillId="0" borderId="0" xfId="2" applyFont="1" applyFill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18" fillId="0" borderId="0" xfId="0" applyFont="1" applyFill="1"/>
    <xf numFmtId="9" fontId="3" fillId="0" borderId="0" xfId="1" applyNumberFormat="1" applyFont="1" applyFill="1"/>
    <xf numFmtId="164" fontId="13" fillId="0" borderId="0" xfId="0" applyNumberFormat="1" applyFont="1" applyFill="1" applyBorder="1" applyAlignment="1">
      <alignment horizontal="left"/>
    </xf>
    <xf numFmtId="0" fontId="13" fillId="0" borderId="0" xfId="0" applyFont="1" applyFill="1" applyBorder="1"/>
    <xf numFmtId="0" fontId="22" fillId="0" borderId="0" xfId="0" applyFont="1"/>
    <xf numFmtId="0" fontId="0" fillId="0" borderId="47" xfId="0" applyBorder="1"/>
    <xf numFmtId="0" fontId="0" fillId="0" borderId="24" xfId="0" applyBorder="1"/>
    <xf numFmtId="0" fontId="1" fillId="0" borderId="48" xfId="0" applyFont="1" applyBorder="1"/>
    <xf numFmtId="0" fontId="13" fillId="0" borderId="43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3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textRotation="90"/>
    </xf>
    <xf numFmtId="0" fontId="0" fillId="0" borderId="0" xfId="0" applyAlignment="1">
      <alignment horizontal="right"/>
    </xf>
    <xf numFmtId="0" fontId="23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30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49" fontId="0" fillId="6" borderId="0" xfId="0" applyNumberFormat="1" applyFont="1" applyFill="1" applyAlignment="1">
      <alignment horizontal="left" vertical="center"/>
    </xf>
    <xf numFmtId="49" fontId="0" fillId="7" borderId="0" xfId="0" applyNumberFormat="1" applyFont="1" applyFill="1" applyAlignment="1">
      <alignment horizontal="left" vertical="center"/>
    </xf>
    <xf numFmtId="49" fontId="3" fillId="7" borderId="0" xfId="1" applyNumberFormat="1" applyFont="1" applyFill="1" applyAlignment="1">
      <alignment horizontal="left" vertical="center"/>
    </xf>
    <xf numFmtId="49" fontId="0" fillId="9" borderId="0" xfId="0" applyNumberFormat="1" applyFont="1" applyFill="1" applyAlignment="1">
      <alignment horizontal="left" vertical="center"/>
    </xf>
    <xf numFmtId="49" fontId="0" fillId="8" borderId="0" xfId="0" applyNumberFormat="1" applyFont="1" applyFill="1" applyAlignment="1">
      <alignment horizontal="left" vertical="center"/>
    </xf>
    <xf numFmtId="0" fontId="10" fillId="0" borderId="0" xfId="0" applyNumberFormat="1" applyFont="1" applyAlignment="1">
      <alignment horizontal="left"/>
    </xf>
    <xf numFmtId="0" fontId="0" fillId="6" borderId="0" xfId="0" applyNumberFormat="1" applyFont="1" applyFill="1" applyAlignment="1">
      <alignment horizontal="left" vertical="center"/>
    </xf>
    <xf numFmtId="0" fontId="0" fillId="7" borderId="0" xfId="0" applyNumberFormat="1" applyFont="1" applyFill="1" applyAlignment="1">
      <alignment horizontal="left" vertical="center"/>
    </xf>
    <xf numFmtId="0" fontId="3" fillId="7" borderId="0" xfId="1" applyNumberFormat="1" applyFont="1" applyFill="1" applyAlignment="1">
      <alignment horizontal="left" vertical="center"/>
    </xf>
    <xf numFmtId="0" fontId="0" fillId="9" borderId="0" xfId="0" applyNumberFormat="1" applyFont="1" applyFill="1" applyAlignment="1">
      <alignment horizontal="left" vertical="center"/>
    </xf>
    <xf numFmtId="0" fontId="0" fillId="8" borderId="0" xfId="0" applyNumberFormat="1" applyFont="1" applyFill="1" applyAlignment="1">
      <alignment horizontal="left" vertical="center"/>
    </xf>
    <xf numFmtId="9" fontId="18" fillId="0" borderId="0" xfId="2" applyFont="1" applyFill="1"/>
    <xf numFmtId="9" fontId="1" fillId="0" borderId="0" xfId="0" applyNumberFormat="1" applyFont="1" applyFill="1" applyBorder="1"/>
    <xf numFmtId="9" fontId="18" fillId="0" borderId="0" xfId="2" applyFont="1" applyFill="1" applyBorder="1"/>
    <xf numFmtId="0" fontId="18" fillId="0" borderId="0" xfId="0" applyFont="1" applyFill="1" applyBorder="1"/>
    <xf numFmtId="9" fontId="24" fillId="0" borderId="46" xfId="2" applyFont="1" applyBorder="1"/>
    <xf numFmtId="0" fontId="24" fillId="0" borderId="0" xfId="0" applyFont="1"/>
    <xf numFmtId="9" fontId="24" fillId="4" borderId="0" xfId="2" applyFont="1" applyFill="1"/>
    <xf numFmtId="9" fontId="24" fillId="3" borderId="0" xfId="2" applyFont="1" applyFill="1"/>
    <xf numFmtId="0" fontId="24" fillId="3" borderId="0" xfId="0" applyFont="1" applyFill="1"/>
    <xf numFmtId="0" fontId="24" fillId="4" borderId="0" xfId="0" applyFont="1" applyFill="1"/>
    <xf numFmtId="0" fontId="25" fillId="0" borderId="0" xfId="1" applyFont="1"/>
    <xf numFmtId="9" fontId="10" fillId="0" borderId="0" xfId="0" applyNumberFormat="1" applyFont="1"/>
    <xf numFmtId="9" fontId="15" fillId="0" borderId="0" xfId="0" applyNumberFormat="1" applyFont="1"/>
    <xf numFmtId="9" fontId="1" fillId="0" borderId="0" xfId="0" applyNumberFormat="1" applyFont="1" applyBorder="1"/>
    <xf numFmtId="9" fontId="1" fillId="0" borderId="19" xfId="0" applyNumberFormat="1" applyFont="1" applyBorder="1"/>
    <xf numFmtId="9" fontId="0" fillId="0" borderId="23" xfId="0" applyNumberFormat="1" applyBorder="1"/>
    <xf numFmtId="9" fontId="1" fillId="0" borderId="23" xfId="0" applyNumberFormat="1" applyFont="1" applyBorder="1"/>
    <xf numFmtId="9" fontId="1" fillId="0" borderId="35" xfId="0" applyNumberFormat="1" applyFont="1" applyBorder="1"/>
    <xf numFmtId="166" fontId="16" fillId="0" borderId="0" xfId="2" applyNumberFormat="1" applyFont="1"/>
    <xf numFmtId="166" fontId="18" fillId="0" borderId="0" xfId="2" applyNumberFormat="1" applyFont="1"/>
    <xf numFmtId="0" fontId="23" fillId="0" borderId="0" xfId="0" applyFont="1"/>
    <xf numFmtId="0" fontId="14" fillId="0" borderId="0" xfId="0" applyFont="1" applyAlignment="1">
      <alignment vertical="center"/>
    </xf>
    <xf numFmtId="9" fontId="1" fillId="0" borderId="3" xfId="2" applyFont="1" applyBorder="1" applyAlignment="1">
      <alignment horizontal="center"/>
    </xf>
    <xf numFmtId="9" fontId="1" fillId="0" borderId="4" xfId="2" applyFont="1" applyBorder="1" applyAlignment="1">
      <alignment horizontal="center"/>
    </xf>
    <xf numFmtId="9" fontId="1" fillId="0" borderId="0" xfId="2" applyFont="1" applyBorder="1" applyAlignment="1">
      <alignment horizontal="center"/>
    </xf>
    <xf numFmtId="9" fontId="1" fillId="0" borderId="2" xfId="2" applyFont="1" applyBorder="1" applyAlignment="1">
      <alignment horizontal="center"/>
    </xf>
    <xf numFmtId="9" fontId="1" fillId="0" borderId="5" xfId="2" applyFont="1" applyBorder="1" applyAlignment="1">
      <alignment horizontal="center"/>
    </xf>
    <xf numFmtId="9" fontId="1" fillId="3" borderId="0" xfId="2" applyFont="1" applyFill="1" applyBorder="1" applyAlignment="1">
      <alignment horizontal="center"/>
    </xf>
    <xf numFmtId="9" fontId="1" fillId="3" borderId="2" xfId="2" applyFont="1" applyFill="1" applyBorder="1" applyAlignment="1">
      <alignment horizontal="center"/>
    </xf>
    <xf numFmtId="9" fontId="1" fillId="4" borderId="0" xfId="2" applyFont="1" applyFill="1" applyBorder="1" applyAlignment="1">
      <alignment horizontal="left"/>
    </xf>
    <xf numFmtId="9" fontId="1" fillId="3" borderId="0" xfId="2" applyFont="1" applyFill="1" applyBorder="1" applyAlignment="1">
      <alignment horizontal="left"/>
    </xf>
    <xf numFmtId="9" fontId="1" fillId="4" borderId="0" xfId="2" applyFont="1" applyFill="1" applyBorder="1" applyAlignment="1">
      <alignment horizontal="center"/>
    </xf>
    <xf numFmtId="9" fontId="1" fillId="4" borderId="2" xfId="2" applyFont="1" applyFill="1" applyBorder="1" applyAlignment="1">
      <alignment horizontal="center"/>
    </xf>
    <xf numFmtId="9" fontId="1" fillId="4" borderId="3" xfId="2" applyFont="1" applyFill="1" applyBorder="1" applyAlignment="1">
      <alignment horizontal="left"/>
    </xf>
    <xf numFmtId="9" fontId="1" fillId="3" borderId="3" xfId="2" applyFont="1" applyFill="1" applyBorder="1" applyAlignment="1">
      <alignment horizontal="left"/>
    </xf>
    <xf numFmtId="9" fontId="1" fillId="3" borderId="0" xfId="2" applyFont="1" applyFill="1" applyBorder="1" applyAlignment="1">
      <alignment horizontal="right"/>
    </xf>
    <xf numFmtId="9" fontId="1" fillId="4" borderId="0" xfId="2" applyFont="1" applyFill="1" applyBorder="1" applyAlignment="1">
      <alignment horizontal="right"/>
    </xf>
    <xf numFmtId="9" fontId="1" fillId="0" borderId="1" xfId="2" applyFont="1" applyBorder="1" applyAlignment="1">
      <alignment horizontal="center"/>
    </xf>
    <xf numFmtId="9" fontId="1" fillId="0" borderId="23" xfId="2" applyFont="1" applyBorder="1" applyAlignment="1">
      <alignment horizontal="center"/>
    </xf>
    <xf numFmtId="9" fontId="1" fillId="0" borderId="22" xfId="2" applyFont="1" applyBorder="1" applyAlignment="1">
      <alignment horizontal="center"/>
    </xf>
    <xf numFmtId="9" fontId="1" fillId="0" borderId="44" xfId="2" applyFont="1" applyBorder="1" applyAlignment="1">
      <alignment horizontal="center"/>
    </xf>
    <xf numFmtId="9" fontId="1" fillId="4" borderId="23" xfId="2" applyFont="1" applyFill="1" applyBorder="1" applyAlignment="1">
      <alignment horizontal="left"/>
    </xf>
    <xf numFmtId="9" fontId="1" fillId="3" borderId="23" xfId="2" applyFont="1" applyFill="1" applyBorder="1" applyAlignment="1">
      <alignment horizontal="left"/>
    </xf>
    <xf numFmtId="9" fontId="1" fillId="0" borderId="19" xfId="2" applyFont="1" applyBorder="1" applyAlignment="1">
      <alignment horizontal="center"/>
    </xf>
    <xf numFmtId="9" fontId="1" fillId="3" borderId="19" xfId="2" applyFont="1" applyFill="1" applyBorder="1" applyAlignment="1">
      <alignment horizontal="center"/>
    </xf>
    <xf numFmtId="9" fontId="1" fillId="4" borderId="19" xfId="2" applyFont="1" applyFill="1" applyBorder="1" applyAlignment="1">
      <alignment horizontal="center"/>
    </xf>
    <xf numFmtId="9" fontId="1" fillId="0" borderId="24" xfId="2" applyFont="1" applyBorder="1" applyAlignment="1">
      <alignment horizontal="center"/>
    </xf>
    <xf numFmtId="9" fontId="1" fillId="0" borderId="18" xfId="2" applyFont="1" applyBorder="1" applyAlignment="1">
      <alignment horizontal="center"/>
    </xf>
    <xf numFmtId="9" fontId="1" fillId="0" borderId="17" xfId="2" applyFont="1" applyBorder="1" applyAlignment="1">
      <alignment horizontal="center"/>
    </xf>
    <xf numFmtId="9" fontId="1" fillId="0" borderId="21" xfId="2" applyFont="1" applyBorder="1" applyAlignment="1">
      <alignment horizontal="center"/>
    </xf>
    <xf numFmtId="9" fontId="1" fillId="0" borderId="26" xfId="2" applyFont="1" applyBorder="1" applyAlignment="1">
      <alignment horizontal="center"/>
    </xf>
    <xf numFmtId="0" fontId="26" fillId="0" borderId="0" xfId="3" applyAlignment="1">
      <alignment vertical="center"/>
    </xf>
    <xf numFmtId="9" fontId="18" fillId="0" borderId="0" xfId="0" applyNumberFormat="1" applyFont="1"/>
    <xf numFmtId="0" fontId="24" fillId="0" borderId="46" xfId="0" applyFont="1" applyBorder="1"/>
    <xf numFmtId="1" fontId="3" fillId="0" borderId="0" xfId="1" applyNumberFormat="1"/>
    <xf numFmtId="166" fontId="0" fillId="0" borderId="0" xfId="2" applyNumberFormat="1" applyFont="1"/>
    <xf numFmtId="166" fontId="3" fillId="0" borderId="0" xfId="2" applyNumberFormat="1" applyFont="1"/>
    <xf numFmtId="9" fontId="16" fillId="0" borderId="0" xfId="0" applyNumberFormat="1" applyFont="1"/>
    <xf numFmtId="9" fontId="16" fillId="0" borderId="46" xfId="2" applyFont="1" applyBorder="1"/>
    <xf numFmtId="0" fontId="27" fillId="0" borderId="0" xfId="0" applyFont="1"/>
    <xf numFmtId="0" fontId="16" fillId="0" borderId="0" xfId="0" applyFont="1" applyFill="1"/>
    <xf numFmtId="164" fontId="0" fillId="0" borderId="0" xfId="0" applyNumberFormat="1"/>
    <xf numFmtId="1" fontId="1" fillId="10" borderId="7" xfId="0" applyNumberFormat="1" applyFont="1" applyFill="1" applyBorder="1" applyAlignment="1">
      <alignment horizontal="center"/>
    </xf>
    <xf numFmtId="1" fontId="1" fillId="10" borderId="15" xfId="0" applyNumberFormat="1" applyFont="1" applyFill="1" applyBorder="1" applyAlignment="1">
      <alignment horizontal="center"/>
    </xf>
    <xf numFmtId="164" fontId="1" fillId="10" borderId="12" xfId="0" applyNumberFormat="1" applyFont="1" applyFill="1" applyBorder="1" applyAlignment="1">
      <alignment horizontal="center"/>
    </xf>
    <xf numFmtId="164" fontId="1" fillId="10" borderId="10" xfId="0" applyNumberFormat="1" applyFont="1" applyFill="1" applyBorder="1" applyAlignment="1">
      <alignment horizontal="center"/>
    </xf>
    <xf numFmtId="164" fontId="1" fillId="10" borderId="15" xfId="0" applyNumberFormat="1" applyFont="1" applyFill="1" applyBorder="1" applyAlignment="1">
      <alignment horizontal="center"/>
    </xf>
    <xf numFmtId="164" fontId="1" fillId="10" borderId="13" xfId="0" applyNumberFormat="1" applyFont="1" applyFill="1" applyBorder="1" applyAlignment="1">
      <alignment horizontal="center"/>
    </xf>
    <xf numFmtId="164" fontId="1" fillId="10" borderId="11" xfId="0" applyNumberFormat="1" applyFont="1" applyFill="1" applyBorder="1" applyAlignment="1">
      <alignment horizontal="center"/>
    </xf>
    <xf numFmtId="164" fontId="1" fillId="10" borderId="8" xfId="0" applyNumberFormat="1" applyFont="1" applyFill="1" applyBorder="1" applyAlignment="1">
      <alignment horizontal="center"/>
    </xf>
    <xf numFmtId="1" fontId="1" fillId="11" borderId="3" xfId="0" applyNumberFormat="1" applyFont="1" applyFill="1" applyBorder="1" applyAlignment="1">
      <alignment horizontal="center"/>
    </xf>
    <xf numFmtId="164" fontId="18" fillId="11" borderId="0" xfId="0" applyNumberFormat="1" applyFont="1" applyFill="1" applyBorder="1"/>
    <xf numFmtId="164" fontId="1" fillId="11" borderId="1" xfId="0" applyNumberFormat="1" applyFont="1" applyFill="1" applyBorder="1"/>
    <xf numFmtId="164" fontId="18" fillId="11" borderId="0" xfId="0" applyNumberFormat="1" applyFont="1" applyFill="1"/>
    <xf numFmtId="164" fontId="18" fillId="11" borderId="13" xfId="0" applyNumberFormat="1" applyFont="1" applyFill="1" applyBorder="1"/>
    <xf numFmtId="9" fontId="27" fillId="0" borderId="0" xfId="0" applyNumberFormat="1" applyFont="1"/>
    <xf numFmtId="0" fontId="13" fillId="0" borderId="43" xfId="0" applyFont="1" applyBorder="1" applyAlignment="1">
      <alignment vertical="center" wrapText="1"/>
    </xf>
    <xf numFmtId="0" fontId="13" fillId="0" borderId="17" xfId="0" applyFont="1" applyBorder="1" applyAlignment="1">
      <alignment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Border="1" applyAlignment="1">
      <alignment vertical="center" wrapText="1"/>
    </xf>
    <xf numFmtId="9" fontId="1" fillId="0" borderId="1" xfId="2" applyFont="1" applyBorder="1"/>
    <xf numFmtId="1" fontId="0" fillId="0" borderId="0" xfId="0" applyNumberFormat="1" applyFont="1" applyFill="1" applyAlignment="1">
      <alignment horizontal="center" vertical="center"/>
    </xf>
    <xf numFmtId="0" fontId="14" fillId="0" borderId="0" xfId="0" applyFont="1"/>
    <xf numFmtId="0" fontId="1" fillId="0" borderId="0" xfId="0" quotePrefix="1" applyFont="1" applyBorder="1"/>
    <xf numFmtId="0" fontId="13" fillId="0" borderId="43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3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textRotation="90"/>
    </xf>
    <xf numFmtId="0" fontId="14" fillId="0" borderId="0" xfId="0" applyFont="1" applyAlignment="1">
      <alignment horizontal="left" vertical="center"/>
    </xf>
  </cellXfs>
  <cellStyles count="4">
    <cellStyle name="Hyperlink" xfId="3" builtinId="8"/>
    <cellStyle name="Normal" xfId="0" builtinId="0"/>
    <cellStyle name="Normal 2" xfId="1"/>
    <cellStyle name="Percent" xfId="2" builtinId="5"/>
  </cellStyles>
  <dxfs count="3644"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  <dxf>
      <numFmt numFmtId="164" formatCode="0;\-0;\-;@"/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calcChain" Target="calcChain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90</xdr:col>
      <xdr:colOff>299358</xdr:colOff>
      <xdr:row>17</xdr:row>
      <xdr:rowOff>122465</xdr:rowOff>
    </xdr:from>
    <xdr:to>
      <xdr:col>104</xdr:col>
      <xdr:colOff>206155</xdr:colOff>
      <xdr:row>51</xdr:row>
      <xdr:rowOff>189668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40072" y="3429001"/>
          <a:ext cx="5390476" cy="666666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W8:AG11" totalsRowShown="0" headerRowDxfId="2243" dataDxfId="2242">
  <autoFilter ref="W8:AG11"/>
  <tableColumns count="11">
    <tableColumn id="1" name="ITE CODE" dataDxfId="2241"/>
    <tableColumn id="2" name="Unit" dataDxfId="2240"/>
    <tableColumn id="3" name="in%" dataDxfId="2239"/>
    <tableColumn id="4" name="out %" dataDxfId="2238"/>
    <tableColumn id="5" name="Avg Rate" dataDxfId="2237"/>
    <tableColumn id="6" name="Val 1" dataDxfId="2236"/>
    <tableColumn id="7" name="Val 2" dataDxfId="2235"/>
    <tableColumn id="8" name="Fitted Curve Equation" dataDxfId="2234"/>
    <tableColumn id="9" name="Internal capture in %" dataDxfId="2233" dataCellStyle="Percent"/>
    <tableColumn id="10" name="Internal Capture out %" dataDxfId="2232" dataCellStyle="Percent"/>
    <tableColumn id="11" name="Passby %" dataDxfId="22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W8:AG12" totalsRowShown="0" headerRowDxfId="2230" dataDxfId="2229">
  <autoFilter ref="W8:AG12"/>
  <tableColumns count="11">
    <tableColumn id="1" name="ITE CODE" dataDxfId="2228"/>
    <tableColumn id="2" name="Unit" dataDxfId="2227"/>
    <tableColumn id="3" name="in%" dataDxfId="2226"/>
    <tableColumn id="4" name="out %" dataDxfId="2225"/>
    <tableColumn id="5" name="Avg Rate" dataDxfId="2224"/>
    <tableColumn id="6" name="Val 1" dataDxfId="2223"/>
    <tableColumn id="7" name="Val 2" dataDxfId="2222"/>
    <tableColumn id="8" name="Fitted Curve Equation" dataDxfId="2221"/>
    <tableColumn id="9" name="Internal capture in %" dataDxfId="2220" dataCellStyle="Percent"/>
    <tableColumn id="10" name="Internal Capture out %" dataDxfId="2219" dataCellStyle="Percent"/>
    <tableColumn id="11" name="Passby %" dataDxfId="22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W8:AG12" totalsRowShown="0" headerRowDxfId="2217" dataDxfId="2216">
  <autoFilter ref="W8:AG12"/>
  <tableColumns count="11">
    <tableColumn id="1" name="ITE CODE" dataDxfId="2215"/>
    <tableColumn id="2" name="Unit" dataDxfId="2214"/>
    <tableColumn id="3" name="in%" dataDxfId="2213"/>
    <tableColumn id="4" name="out %" dataDxfId="2212"/>
    <tableColumn id="5" name="Avg Rate" dataDxfId="2211"/>
    <tableColumn id="6" name="Val 1" dataDxfId="2210"/>
    <tableColumn id="7" name="Val 2" dataDxfId="2209"/>
    <tableColumn id="8" name="Fitted Curve Equation" dataDxfId="2208"/>
    <tableColumn id="9" name="Internal capture in %" dataDxfId="2207" dataCellStyle="Percent"/>
    <tableColumn id="10" name="Internal Capture out %" dataDxfId="2206" dataCellStyle="Percent"/>
    <tableColumn id="11" name="Passby %" dataDxfId="220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file:///\\Dillon.ca\dillon_dfs\Toronto\Toronto%20Data\PROJECTS\DRAFT\12\126653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file:///\\Dillon.ca\dillon_dfs\Toronto\Toronto%20Data\PROJECTS\DRAFT\12\126653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file:///\\Dillon.ca\dillon_dfs\Toronto\Toronto%20Data\PROJECTS\DRAFT\12\126653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file:///\\Dillon.ca\dillon_dfs\Toronto\Toronto%20Data\PROJECTS\DRAFT\12\126653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file:///\\Dillon.ca\dillon_dfs\Toronto\Toronto%20Data\PROJECTS\DRAFT\12\126653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file:///\\Dillon.ca\dillon_dfs\Toronto\Toronto%20Data\PROJECTS\DRAFT\12\126653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3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Q3" zoomScale="55" zoomScaleNormal="55" workbookViewId="0">
      <selection activeCell="BX12" sqref="BX12:CG21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U56:W57"/>
    <mergeCell ref="AU28:AW29"/>
    <mergeCell ref="N26:N34"/>
  </mergeCells>
  <conditionalFormatting sqref="K27:L32 S27:T32 K33:M34 K25:T26 O33:T34 BF40:BG43 BF45:BG45 BF44 BA44">
    <cfRule type="cellIs" dxfId="3643" priority="21" operator="equal">
      <formula>0</formula>
    </cfRule>
  </conditionalFormatting>
  <conditionalFormatting sqref="AX38:BG39 AX46:BG47 AX40:AY41 AX44:AY45">
    <cfRule type="cellIs" dxfId="3642" priority="20" operator="equal">
      <formula>0</formula>
    </cfRule>
  </conditionalFormatting>
  <conditionalFormatting sqref="AX25:BG26 AX33:BG34 AX27:AY28 BF27:BG28 BF31:BG32 AX31:AY32">
    <cfRule type="cellIs" dxfId="3641" priority="19" operator="equal">
      <formula>0</formula>
    </cfRule>
  </conditionalFormatting>
  <conditionalFormatting sqref="BK25:BT26 BK33:BT34 BK27:BL28 BS27:BT28 BS31:BT32 BK31:BL32">
    <cfRule type="cellIs" dxfId="3640" priority="18" operator="equal">
      <formula>0</formula>
    </cfRule>
  </conditionalFormatting>
  <conditionalFormatting sqref="BX12:CG13 BX20:CG21 BX14:BY19 CF14:CG19">
    <cfRule type="cellIs" dxfId="3639" priority="17" operator="equal">
      <formula>0</formula>
    </cfRule>
  </conditionalFormatting>
  <conditionalFormatting sqref="BX25:CG26 BX33:CG34 BX27:BY32 CF27:CG32">
    <cfRule type="cellIs" dxfId="3638" priority="16" operator="equal">
      <formula>0</formula>
    </cfRule>
  </conditionalFormatting>
  <conditionalFormatting sqref="BX64:CG65 BX72:CG73 BX66:BY71 CF66:CG71">
    <cfRule type="cellIs" dxfId="3637" priority="14" operator="equal">
      <formula>0</formula>
    </cfRule>
  </conditionalFormatting>
  <conditionalFormatting sqref="BX38:CG39 BX46:CG47 BX40:BY45 CF40:CG45">
    <cfRule type="cellIs" dxfId="3636" priority="15" operator="equal">
      <formula>0</formula>
    </cfRule>
  </conditionalFormatting>
  <conditionalFormatting sqref="K51:T52 K59:T60 K53:L58 S53:T58">
    <cfRule type="cellIs" dxfId="3635" priority="13" operator="equal">
      <formula>0</formula>
    </cfRule>
  </conditionalFormatting>
  <conditionalFormatting sqref="AK64:AT65 AK72:AT73 AK66:AL71 AS66:AT71">
    <cfRule type="cellIs" dxfId="3634" priority="12" operator="equal">
      <formula>0</formula>
    </cfRule>
  </conditionalFormatting>
  <conditionalFormatting sqref="BK38:BT39 BK46:BT47 BK40:BL45 BS40:BT45">
    <cfRule type="cellIs" dxfId="3633" priority="9" operator="equal">
      <formula>0</formula>
    </cfRule>
  </conditionalFormatting>
  <conditionalFormatting sqref="AK25:AT26 AK33:AT34 AK27:AL32 AS27:AT32">
    <cfRule type="cellIs" dxfId="3632" priority="8" operator="equal">
      <formula>0</formula>
    </cfRule>
  </conditionalFormatting>
  <conditionalFormatting sqref="AX51:BG52 AX59:BG60 AX53:AY58 BF53:BG58">
    <cfRule type="cellIs" dxfId="3631" priority="11" operator="equal">
      <formula>0</formula>
    </cfRule>
  </conditionalFormatting>
  <conditionalFormatting sqref="BK51:BT52 BK59:BT60 BK53:BL58 BS53:BT58">
    <cfRule type="cellIs" dxfId="3630" priority="10" operator="equal">
      <formula>0</formula>
    </cfRule>
  </conditionalFormatting>
  <conditionalFormatting sqref="BK64:BT65 BK72:BT73 BK66:BL71 BS66:BT71">
    <cfRule type="cellIs" dxfId="3629" priority="7" operator="equal">
      <formula>0</formula>
    </cfRule>
  </conditionalFormatting>
  <conditionalFormatting sqref="X51:AG52 X59:AG60 X53:Y58 AF53:AG58">
    <cfRule type="cellIs" dxfId="3628" priority="6" operator="equal">
      <formula>0</formula>
    </cfRule>
  </conditionalFormatting>
  <conditionalFormatting sqref="AK38:AT39 AK46:AT47 AK40:AL45 AS40:AT45">
    <cfRule type="cellIs" dxfId="3627" priority="5" operator="equal">
      <formula>0</formula>
    </cfRule>
  </conditionalFormatting>
  <conditionalFormatting sqref="AX42:AY43">
    <cfRule type="cellIs" dxfId="3626" priority="4" operator="equal">
      <formula>0</formula>
    </cfRule>
  </conditionalFormatting>
  <conditionalFormatting sqref="AO51:AP52 AO59:AP60">
    <cfRule type="cellIs" dxfId="3625" priority="3" operator="equal">
      <formula>0</formula>
    </cfRule>
  </conditionalFormatting>
  <conditionalFormatting sqref="BO75:BP76">
    <cfRule type="cellIs" dxfId="3624" priority="2" operator="equal">
      <formula>0</formula>
    </cfRule>
  </conditionalFormatting>
  <conditionalFormatting sqref="AO75:AP76">
    <cfRule type="cellIs" dxfId="3623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>
      <selection activeCell="BH37"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29"/>
  <sheetViews>
    <sheetView zoomScale="70" zoomScaleNormal="70" workbookViewId="0">
      <selection activeCell="B20" sqref="B20"/>
    </sheetView>
  </sheetViews>
  <sheetFormatPr defaultRowHeight="15" x14ac:dyDescent="0.25"/>
  <sheetData>
    <row r="3" spans="2:23" x14ac:dyDescent="0.25">
      <c r="B3" t="s">
        <v>217</v>
      </c>
      <c r="N3" t="s">
        <v>221</v>
      </c>
    </row>
    <row r="4" spans="2:23" x14ac:dyDescent="0.25">
      <c r="B4" t="s">
        <v>218</v>
      </c>
      <c r="N4">
        <v>2019</v>
      </c>
    </row>
    <row r="5" spans="2:23" x14ac:dyDescent="0.25">
      <c r="B5" s="23"/>
      <c r="C5" s="24"/>
      <c r="D5" s="24"/>
      <c r="E5" s="25"/>
      <c r="F5" s="26">
        <f>SUM(D9:F9)</f>
        <v>1613</v>
      </c>
      <c r="G5" s="27">
        <f>SUM(H10,F10,G7)</f>
        <v>1255</v>
      </c>
      <c r="H5" s="25"/>
      <c r="I5" s="25"/>
      <c r="J5" s="28"/>
      <c r="K5" s="29"/>
      <c r="N5" s="23"/>
      <c r="O5" s="24"/>
      <c r="P5" s="24"/>
      <c r="Q5" s="25"/>
      <c r="R5" s="26">
        <f>SUM(P9:R9)</f>
        <v>1382</v>
      </c>
      <c r="S5" s="27">
        <f>SUM(T10,R10,S7)</f>
        <v>1017</v>
      </c>
      <c r="T5" s="25"/>
      <c r="U5" s="25"/>
      <c r="V5" s="28"/>
      <c r="W5" s="29"/>
    </row>
    <row r="6" spans="2:23" x14ac:dyDescent="0.25">
      <c r="B6" s="30"/>
      <c r="C6" s="3"/>
      <c r="D6" s="1"/>
      <c r="E6" s="1"/>
      <c r="F6" s="1"/>
      <c r="G6" s="2"/>
      <c r="H6" s="1"/>
      <c r="I6" s="1"/>
      <c r="J6" s="1"/>
      <c r="K6" s="31"/>
      <c r="N6" s="30"/>
      <c r="O6" s="3"/>
      <c r="P6" s="1"/>
      <c r="Q6" s="1"/>
      <c r="R6" s="1"/>
      <c r="S6" s="2"/>
      <c r="T6" s="1"/>
      <c r="U6" s="1"/>
      <c r="V6" s="1"/>
      <c r="W6" s="31"/>
    </row>
    <row r="7" spans="2:23" x14ac:dyDescent="0.25">
      <c r="B7" s="30"/>
      <c r="C7" s="3" t="s">
        <v>220</v>
      </c>
      <c r="D7" s="17">
        <v>123</v>
      </c>
      <c r="E7" s="17">
        <v>374</v>
      </c>
      <c r="F7" s="18">
        <v>213</v>
      </c>
      <c r="G7" s="6">
        <f>H7+I7</f>
        <v>110</v>
      </c>
      <c r="H7" s="7">
        <v>29</v>
      </c>
      <c r="I7" s="19">
        <v>81</v>
      </c>
      <c r="J7" s="1"/>
      <c r="K7" s="31"/>
      <c r="N7" s="30"/>
      <c r="O7" s="3" t="s">
        <v>220</v>
      </c>
      <c r="P7" s="17">
        <f>'PM Raw SL'!BZ15</f>
        <v>266</v>
      </c>
      <c r="Q7" s="17">
        <f>'PM Raw SL'!CA15</f>
        <v>154</v>
      </c>
      <c r="R7" s="18">
        <f>'PM Raw SL'!CB15</f>
        <v>155</v>
      </c>
      <c r="S7" s="6">
        <f>T7+U7</f>
        <v>317</v>
      </c>
      <c r="T7" s="7">
        <f>'AM Raw SL'!CD14</f>
        <v>114</v>
      </c>
      <c r="U7" s="19">
        <f>'PM Raw SL'!CD14</f>
        <v>203</v>
      </c>
      <c r="V7" s="1"/>
      <c r="W7" s="31"/>
    </row>
    <row r="8" spans="2:23" x14ac:dyDescent="0.25">
      <c r="B8" s="32"/>
      <c r="C8" s="3" t="s">
        <v>219</v>
      </c>
      <c r="D8" s="8">
        <v>371</v>
      </c>
      <c r="E8" s="8">
        <v>347</v>
      </c>
      <c r="F8" s="9">
        <v>185</v>
      </c>
      <c r="G8" s="6">
        <f>H8+I8</f>
        <v>3253</v>
      </c>
      <c r="H8" s="7">
        <v>1784</v>
      </c>
      <c r="I8" s="19">
        <v>1469</v>
      </c>
      <c r="J8" s="1"/>
      <c r="K8" s="31"/>
      <c r="N8" s="32"/>
      <c r="O8" s="3" t="s">
        <v>219</v>
      </c>
      <c r="P8" s="8">
        <f>'AM Raw SL'!BZ15</f>
        <v>446</v>
      </c>
      <c r="Q8" s="8">
        <f>'AM Raw SL'!CA15</f>
        <v>255</v>
      </c>
      <c r="R8" s="9">
        <f>'AM Raw SL'!CB15</f>
        <v>106</v>
      </c>
      <c r="S8" s="6">
        <f>T8+U8</f>
        <v>2172</v>
      </c>
      <c r="T8" s="7">
        <f>'AM Raw SL'!CD15</f>
        <v>1145</v>
      </c>
      <c r="U8" s="19">
        <f>'PM Raw SL'!CD15</f>
        <v>1027</v>
      </c>
      <c r="V8" s="1"/>
      <c r="W8" s="31"/>
    </row>
    <row r="9" spans="2:23" ht="15.75" thickBot="1" x14ac:dyDescent="0.3">
      <c r="B9" s="33">
        <f>SUM(G8,D9,G10)</f>
        <v>4054</v>
      </c>
      <c r="C9" s="4"/>
      <c r="D9" s="10">
        <f>D7+D8</f>
        <v>494</v>
      </c>
      <c r="E9" s="10">
        <f>E7+E8</f>
        <v>721</v>
      </c>
      <c r="F9" s="11">
        <f>F7+F8</f>
        <v>398</v>
      </c>
      <c r="G9" s="6">
        <f>H9+I9</f>
        <v>128</v>
      </c>
      <c r="H9" s="12">
        <v>79</v>
      </c>
      <c r="I9" s="20">
        <v>49</v>
      </c>
      <c r="J9" s="4"/>
      <c r="K9" s="34">
        <f>SUM(G7:G9)</f>
        <v>3491</v>
      </c>
      <c r="N9" s="33">
        <f>SUM(S8,P9,S10)</f>
        <v>3150</v>
      </c>
      <c r="O9" s="4"/>
      <c r="P9" s="10">
        <f>P7+P8</f>
        <v>712</v>
      </c>
      <c r="Q9" s="10">
        <f>Q7+Q8</f>
        <v>409</v>
      </c>
      <c r="R9" s="11">
        <f>R7+R8</f>
        <v>261</v>
      </c>
      <c r="S9" s="6">
        <f>T9+U9</f>
        <v>118</v>
      </c>
      <c r="T9" s="12">
        <f>'AM Raw SL'!CD16</f>
        <v>82</v>
      </c>
      <c r="U9" s="20">
        <f>'PM Raw SL'!CD16</f>
        <v>36</v>
      </c>
      <c r="V9" s="4"/>
      <c r="W9" s="34">
        <f>SUM(S7:S9)</f>
        <v>2607</v>
      </c>
    </row>
    <row r="10" spans="2:23" x14ac:dyDescent="0.25">
      <c r="B10" s="35">
        <f>SUM(F10:F12)</f>
        <v>3431</v>
      </c>
      <c r="C10" s="1"/>
      <c r="D10" s="21">
        <v>395</v>
      </c>
      <c r="E10" s="14">
        <v>232</v>
      </c>
      <c r="F10" s="15">
        <f>+D10+E10</f>
        <v>627</v>
      </c>
      <c r="G10" s="16">
        <f>G11+G12</f>
        <v>307</v>
      </c>
      <c r="H10" s="6">
        <f>H11+H12</f>
        <v>518</v>
      </c>
      <c r="I10" s="6">
        <f>I11+I12</f>
        <v>52</v>
      </c>
      <c r="J10" s="1"/>
      <c r="K10" s="36">
        <f>SUM(F11,I10,F9)</f>
        <v>3169</v>
      </c>
      <c r="N10" s="35">
        <f>SUM(R10:R12)</f>
        <v>2743</v>
      </c>
      <c r="O10" s="1"/>
      <c r="P10" s="21">
        <f>'PM Raw SL'!CA17</f>
        <v>310</v>
      </c>
      <c r="Q10" s="14">
        <f>'AM Raw SL'!CA17</f>
        <v>105</v>
      </c>
      <c r="R10" s="15">
        <f>+P10+Q10</f>
        <v>415</v>
      </c>
      <c r="S10" s="16">
        <f>S11+S12</f>
        <v>266</v>
      </c>
      <c r="T10" s="6">
        <f>T11+T12</f>
        <v>285</v>
      </c>
      <c r="U10" s="6">
        <f>U11+U12</f>
        <v>51</v>
      </c>
      <c r="V10" s="1"/>
      <c r="W10" s="36">
        <f>SUM(R11,U10,R9)</f>
        <v>2420</v>
      </c>
    </row>
    <row r="11" spans="2:23" x14ac:dyDescent="0.25">
      <c r="B11" s="30"/>
      <c r="C11" s="3"/>
      <c r="D11" s="21">
        <v>1614</v>
      </c>
      <c r="E11" s="14">
        <v>1105</v>
      </c>
      <c r="F11" s="15">
        <f>+D11+E11</f>
        <v>2719</v>
      </c>
      <c r="G11" s="8">
        <v>234</v>
      </c>
      <c r="H11" s="8">
        <v>177</v>
      </c>
      <c r="I11" s="8">
        <v>7</v>
      </c>
      <c r="J11" s="1"/>
      <c r="K11" s="31"/>
      <c r="N11" s="30"/>
      <c r="O11" s="3"/>
      <c r="P11" s="21">
        <f>'PM Raw SL'!CA18</f>
        <v>1320</v>
      </c>
      <c r="Q11" s="14">
        <f>'AM Raw SL'!CA18</f>
        <v>788</v>
      </c>
      <c r="R11" s="15">
        <f>+P11+Q11</f>
        <v>2108</v>
      </c>
      <c r="S11" s="8">
        <f>'AM Raw SL'!CC18</f>
        <v>196</v>
      </c>
      <c r="T11" s="8">
        <f>'AM Raw SL'!CD18</f>
        <v>81</v>
      </c>
      <c r="U11" s="8">
        <f>'AM Raw SL'!CE18</f>
        <v>10</v>
      </c>
      <c r="V11" s="1"/>
      <c r="W11" s="31"/>
    </row>
    <row r="12" spans="2:23" x14ac:dyDescent="0.25">
      <c r="B12" s="30"/>
      <c r="C12" s="3"/>
      <c r="D12" s="21">
        <v>43</v>
      </c>
      <c r="E12" s="14">
        <v>42</v>
      </c>
      <c r="F12" s="15">
        <f>+D12+E12</f>
        <v>85</v>
      </c>
      <c r="G12" s="17">
        <v>73</v>
      </c>
      <c r="H12" s="17">
        <v>341</v>
      </c>
      <c r="I12" s="17">
        <v>45</v>
      </c>
      <c r="J12" s="1"/>
      <c r="K12" s="31"/>
      <c r="N12" s="30"/>
      <c r="O12" s="3"/>
      <c r="P12" s="21">
        <f>'PM Raw SL'!CA19</f>
        <v>148</v>
      </c>
      <c r="Q12" s="14">
        <f>'AM Raw SL'!CA19</f>
        <v>72</v>
      </c>
      <c r="R12" s="15">
        <f>+P12+Q12</f>
        <v>220</v>
      </c>
      <c r="S12" s="17">
        <f>'PM Raw SL'!CC18</f>
        <v>70</v>
      </c>
      <c r="T12" s="17">
        <f>'PM Raw SL'!CD18</f>
        <v>204</v>
      </c>
      <c r="U12" s="17">
        <f>'PM Raw SL'!CE18</f>
        <v>41</v>
      </c>
      <c r="V12" s="1"/>
      <c r="W12" s="31"/>
    </row>
    <row r="13" spans="2:23" x14ac:dyDescent="0.25">
      <c r="B13" s="30"/>
      <c r="C13" s="3"/>
      <c r="D13" s="1"/>
      <c r="E13" s="1"/>
      <c r="F13" s="1"/>
      <c r="G13" s="2"/>
      <c r="H13" s="1"/>
      <c r="I13" s="1"/>
      <c r="J13" s="1"/>
      <c r="K13" s="31"/>
      <c r="N13" s="30"/>
      <c r="O13" s="3"/>
      <c r="P13" s="1"/>
      <c r="Q13" s="1"/>
      <c r="R13" s="1"/>
      <c r="S13" s="2"/>
      <c r="T13" s="1"/>
      <c r="U13" s="1"/>
      <c r="V13" s="1"/>
      <c r="W13" s="31"/>
    </row>
    <row r="14" spans="2:23" x14ac:dyDescent="0.25">
      <c r="B14" s="37"/>
      <c r="C14" s="38"/>
      <c r="D14" s="39"/>
      <c r="E14" s="39"/>
      <c r="F14" s="40">
        <f>SUM(E9,F12,G9)</f>
        <v>934</v>
      </c>
      <c r="G14" s="41">
        <f>SUM(G10:I10)</f>
        <v>877</v>
      </c>
      <c r="H14" s="39"/>
      <c r="I14" s="39"/>
      <c r="J14" s="39"/>
      <c r="K14" s="42"/>
      <c r="N14" s="37"/>
      <c r="O14" s="38"/>
      <c r="P14" s="39"/>
      <c r="Q14" s="39"/>
      <c r="R14" s="40">
        <f>SUM(Q9,R12,S9)</f>
        <v>747</v>
      </c>
      <c r="S14" s="41">
        <f>SUM(S10:U10)</f>
        <v>602</v>
      </c>
      <c r="T14" s="39"/>
      <c r="U14" s="39"/>
      <c r="V14" s="39"/>
      <c r="W14" s="42"/>
    </row>
    <row r="18" spans="2:11" x14ac:dyDescent="0.25">
      <c r="B18" t="s">
        <v>222</v>
      </c>
    </row>
    <row r="19" spans="2:11" x14ac:dyDescent="0.25">
      <c r="B19" t="s">
        <v>223</v>
      </c>
    </row>
    <row r="20" spans="2:11" x14ac:dyDescent="0.25">
      <c r="B20" s="23"/>
      <c r="C20" s="24"/>
      <c r="D20" s="24"/>
      <c r="E20" s="25"/>
      <c r="F20" s="26">
        <f>SUM(D24:F24)</f>
        <v>1390</v>
      </c>
      <c r="G20" s="27">
        <f>SUM(H25,F25,G22)</f>
        <v>1290</v>
      </c>
      <c r="H20" s="25"/>
      <c r="I20" s="25"/>
      <c r="J20" s="28"/>
      <c r="K20" s="29"/>
    </row>
    <row r="21" spans="2:11" x14ac:dyDescent="0.25">
      <c r="B21" s="30"/>
      <c r="C21" s="3"/>
      <c r="D21" s="1"/>
      <c r="E21" s="1"/>
      <c r="F21" s="1"/>
      <c r="G21" s="2"/>
      <c r="H21" s="1"/>
      <c r="I21" s="1"/>
      <c r="J21" s="1"/>
      <c r="K21" s="31"/>
    </row>
    <row r="22" spans="2:11" x14ac:dyDescent="0.25">
      <c r="B22" s="30"/>
      <c r="C22" s="3" t="s">
        <v>220</v>
      </c>
      <c r="D22" s="17">
        <v>235</v>
      </c>
      <c r="E22" s="17">
        <v>200</v>
      </c>
      <c r="F22" s="18">
        <v>235</v>
      </c>
      <c r="G22" s="6">
        <f>H22+I22</f>
        <v>255</v>
      </c>
      <c r="H22" s="7">
        <v>50</v>
      </c>
      <c r="I22" s="19">
        <v>205</v>
      </c>
      <c r="J22" s="1"/>
      <c r="K22" s="31"/>
    </row>
    <row r="23" spans="2:11" x14ac:dyDescent="0.25">
      <c r="B23" s="32"/>
      <c r="C23" s="3" t="s">
        <v>219</v>
      </c>
      <c r="D23" s="8">
        <v>485</v>
      </c>
      <c r="E23" s="8">
        <v>125</v>
      </c>
      <c r="F23" s="9">
        <v>110</v>
      </c>
      <c r="G23" s="6">
        <f>H23+I23</f>
        <v>2710</v>
      </c>
      <c r="H23" s="7">
        <v>1655</v>
      </c>
      <c r="I23" s="19">
        <v>1055</v>
      </c>
      <c r="J23" s="1"/>
      <c r="K23" s="31"/>
    </row>
    <row r="24" spans="2:11" ht="15.75" thickBot="1" x14ac:dyDescent="0.3">
      <c r="B24" s="33">
        <f>SUM(G23,D24,G25)</f>
        <v>3740</v>
      </c>
      <c r="C24" s="4"/>
      <c r="D24" s="10">
        <f>D22+D23</f>
        <v>720</v>
      </c>
      <c r="E24" s="10">
        <f>E22+E23</f>
        <v>325</v>
      </c>
      <c r="F24" s="11">
        <f>F22+F23</f>
        <v>345</v>
      </c>
      <c r="G24" s="6">
        <f>H24+I24</f>
        <v>115</v>
      </c>
      <c r="H24" s="12">
        <v>100</v>
      </c>
      <c r="I24" s="20">
        <v>15</v>
      </c>
      <c r="J24" s="4"/>
      <c r="K24" s="34">
        <f>SUM(G22:G24)</f>
        <v>3080</v>
      </c>
    </row>
    <row r="25" spans="2:11" x14ac:dyDescent="0.25">
      <c r="B25" s="35">
        <f>SUM(F25:F27)</f>
        <v>3470</v>
      </c>
      <c r="C25" s="1"/>
      <c r="D25" s="21">
        <v>415</v>
      </c>
      <c r="E25" s="14">
        <v>185</v>
      </c>
      <c r="F25" s="15">
        <f>+D25+E25</f>
        <v>600</v>
      </c>
      <c r="G25" s="16">
        <f>G26+G27</f>
        <v>310</v>
      </c>
      <c r="H25" s="6">
        <f>H26+H27</f>
        <v>435</v>
      </c>
      <c r="I25" s="6">
        <f>I26+I27</f>
        <v>95</v>
      </c>
      <c r="J25" s="1"/>
      <c r="K25" s="36">
        <f>SUM(F26,I25,F24)</f>
        <v>3000</v>
      </c>
    </row>
    <row r="26" spans="2:11" x14ac:dyDescent="0.25">
      <c r="B26" s="30"/>
      <c r="C26" s="3"/>
      <c r="D26" s="21">
        <v>1675</v>
      </c>
      <c r="E26" s="14">
        <v>885</v>
      </c>
      <c r="F26" s="15">
        <f>+D26+E26</f>
        <v>2560</v>
      </c>
      <c r="G26" s="8">
        <v>215</v>
      </c>
      <c r="H26" s="8">
        <v>170</v>
      </c>
      <c r="I26" s="8">
        <v>25</v>
      </c>
      <c r="J26" s="1"/>
      <c r="K26" s="31"/>
    </row>
    <row r="27" spans="2:11" x14ac:dyDescent="0.25">
      <c r="B27" s="30"/>
      <c r="C27" s="3"/>
      <c r="D27" s="21">
        <v>265</v>
      </c>
      <c r="E27" s="14">
        <v>45</v>
      </c>
      <c r="F27" s="15">
        <f>+D27+E27</f>
        <v>310</v>
      </c>
      <c r="G27" s="17">
        <v>95</v>
      </c>
      <c r="H27" s="17">
        <v>265</v>
      </c>
      <c r="I27" s="17">
        <v>70</v>
      </c>
      <c r="J27" s="1"/>
      <c r="K27" s="31"/>
    </row>
    <row r="28" spans="2:11" x14ac:dyDescent="0.25">
      <c r="B28" s="30"/>
      <c r="C28" s="3"/>
      <c r="D28" s="1"/>
      <c r="E28" s="1"/>
      <c r="F28" s="1"/>
      <c r="G28" s="2"/>
      <c r="H28" s="1"/>
      <c r="I28" s="1"/>
      <c r="J28" s="1"/>
      <c r="K28" s="31"/>
    </row>
    <row r="29" spans="2:11" x14ac:dyDescent="0.25">
      <c r="B29" s="37"/>
      <c r="C29" s="38"/>
      <c r="D29" s="39"/>
      <c r="E29" s="39"/>
      <c r="F29" s="40">
        <f>SUM(E24,F27,G24)</f>
        <v>750</v>
      </c>
      <c r="G29" s="41">
        <f>SUM(G25:I25)</f>
        <v>840</v>
      </c>
      <c r="H29" s="39"/>
      <c r="I29" s="39"/>
      <c r="J29" s="39"/>
      <c r="K29" s="42"/>
    </row>
  </sheetData>
  <conditionalFormatting sqref="B5:K6 B13:K14 B7:C12 J7:K12">
    <cfRule type="cellIs" dxfId="3622" priority="3" operator="equal">
      <formula>0</formula>
    </cfRule>
  </conditionalFormatting>
  <conditionalFormatting sqref="N5:W6 N13:W14 N7:O12 V7:W12">
    <cfRule type="cellIs" dxfId="3621" priority="2" operator="equal">
      <formula>0</formula>
    </cfRule>
  </conditionalFormatting>
  <conditionalFormatting sqref="B20:K21 B28:K29 B22:C27 J22:K27">
    <cfRule type="cellIs" dxfId="362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V4" zoomScale="70" zoomScaleNormal="70" workbookViewId="0">
      <selection activeCell="D50" sqref="D50"/>
    </sheetView>
  </sheetViews>
  <sheetFormatPr defaultColWidth="5.28515625" defaultRowHeight="15" x14ac:dyDescent="0.25"/>
  <cols>
    <col min="1" max="3" width="5.28515625" style="124"/>
    <col min="4" max="4" width="6.42578125" style="124" bestFit="1" customWidth="1"/>
    <col min="5" max="79" width="5.28515625" style="124"/>
    <col min="80" max="80" width="6.42578125" style="124" bestFit="1" customWidth="1"/>
    <col min="81" max="81" width="5.42578125" style="124" bestFit="1" customWidth="1"/>
    <col min="82" max="86" width="5.28515625" style="124"/>
    <col min="87" max="87" width="7.42578125" style="124" customWidth="1"/>
    <col min="88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I10" s="307">
        <f>CB11+CH16+CC22+BW17</f>
        <v>5705</v>
      </c>
      <c r="CJ10" s="124" t="s">
        <v>207</v>
      </c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317">
        <f>BZ14+CA14+CB14</f>
        <v>1371</v>
      </c>
      <c r="CC11" s="318">
        <f>CE14+CD19+BZ17</f>
        <v>710</v>
      </c>
      <c r="CD11" s="22"/>
      <c r="CE11" s="22"/>
      <c r="CF11" s="22"/>
      <c r="CG11" s="22"/>
      <c r="CI11" s="307">
        <f>CB12+CG16+CC21+BX17</f>
        <v>3400</v>
      </c>
      <c r="CJ11" s="124" t="s">
        <v>208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315">
        <f>BZ15+CA15+CB15</f>
        <v>807</v>
      </c>
      <c r="CC12" s="308">
        <f>CD14+CD18+CA17</f>
        <v>300</v>
      </c>
      <c r="CD12" s="25"/>
      <c r="CE12" s="25"/>
      <c r="CF12" s="28"/>
      <c r="CG12" s="29"/>
      <c r="CI12" s="51">
        <f>CI10/CI11</f>
        <v>1.6779411764705883</v>
      </c>
      <c r="CJ12" s="124" t="s">
        <v>209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>
        <v>816</v>
      </c>
      <c r="CA14" s="17">
        <v>317</v>
      </c>
      <c r="CB14" s="18">
        <v>238</v>
      </c>
      <c r="CC14" s="270">
        <f>CE14/CD14</f>
        <v>1.1842105263157894</v>
      </c>
      <c r="CD14" s="7">
        <f>'AM Raw SL'!CD14</f>
        <v>114</v>
      </c>
      <c r="CE14" s="19">
        <v>135</v>
      </c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'AM Raw SL'!BZ15</f>
        <v>446</v>
      </c>
      <c r="CA15" s="8">
        <f>'AM Raw SL'!CA15</f>
        <v>255</v>
      </c>
      <c r="CB15" s="9">
        <f>'AM Raw SL'!CB15</f>
        <v>106</v>
      </c>
      <c r="CC15" s="270">
        <f>CE15/CD15</f>
        <v>1.6803493449781659</v>
      </c>
      <c r="CD15" s="7">
        <f>'AM Raw SL'!CD15</f>
        <v>1145</v>
      </c>
      <c r="CE15" s="19">
        <v>1924</v>
      </c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320">
        <f>BZ14+CE15+CC19</f>
        <v>3005</v>
      </c>
      <c r="BX16" s="310">
        <f>BZ15+CD15+CC18</f>
        <v>1787</v>
      </c>
      <c r="BY16" s="4"/>
      <c r="BZ16" s="268">
        <f>BZ14/BZ15</f>
        <v>1.8295964125560538</v>
      </c>
      <c r="CA16" s="268">
        <f>CA14/CA15</f>
        <v>1.2431372549019608</v>
      </c>
      <c r="CB16" s="268">
        <f>CB14/CB15</f>
        <v>2.2452830188679247</v>
      </c>
      <c r="CC16" s="270">
        <f>CE16/CD16</f>
        <v>2.0975609756097562</v>
      </c>
      <c r="CD16" s="12">
        <f>'AM Raw SL'!CD16</f>
        <v>82</v>
      </c>
      <c r="CE16" s="20">
        <v>172</v>
      </c>
      <c r="CF16" s="4"/>
      <c r="CG16" s="313">
        <f>CD16+CD15+CD14</f>
        <v>1341</v>
      </c>
      <c r="CH16" s="316">
        <f>CE16+CE15+CE14</f>
        <v>2231</v>
      </c>
      <c r="CI16" s="13"/>
      <c r="CJ16" s="13"/>
    </row>
    <row r="17" spans="7:88" x14ac:dyDescent="0.25">
      <c r="O17" s="69"/>
      <c r="BW17" s="319">
        <f>BZ17+BZ18+BZ19</f>
        <v>1493</v>
      </c>
      <c r="BX17" s="311">
        <f>CA17+CA18+CA19</f>
        <v>965</v>
      </c>
      <c r="BY17" s="1"/>
      <c r="BZ17" s="21">
        <v>277</v>
      </c>
      <c r="CA17" s="14">
        <f>'AM Raw SL'!CA17</f>
        <v>105</v>
      </c>
      <c r="CB17" s="271">
        <f>BZ17/CA17</f>
        <v>2.638095238095238</v>
      </c>
      <c r="CC17" s="272">
        <f>CC19/CC18</f>
        <v>1.3520408163265305</v>
      </c>
      <c r="CD17" s="270">
        <f>CD19/CD18</f>
        <v>3.6790123456790123</v>
      </c>
      <c r="CE17" s="270">
        <f>CE19/CE18</f>
        <v>4.7</v>
      </c>
      <c r="CF17" s="1"/>
      <c r="CG17" s="314">
        <f>CE18+CA18+CB15</f>
        <v>904</v>
      </c>
      <c r="CH17" s="319">
        <f>CE19+BZ18+CB14</f>
        <v>1408</v>
      </c>
    </row>
    <row r="18" spans="7:88" x14ac:dyDescent="0.25">
      <c r="O18" s="69"/>
      <c r="BX18" s="30"/>
      <c r="BY18" s="3"/>
      <c r="BZ18" s="21">
        <v>1123</v>
      </c>
      <c r="CA18" s="14">
        <f>'AM Raw SL'!CA18</f>
        <v>788</v>
      </c>
      <c r="CB18" s="271">
        <f>BZ18/CA18</f>
        <v>1.4251269035532994</v>
      </c>
      <c r="CC18" s="8">
        <f>'AM Raw SL'!CC18</f>
        <v>196</v>
      </c>
      <c r="CD18" s="8">
        <f>'AM Raw SL'!CD18</f>
        <v>81</v>
      </c>
      <c r="CE18" s="8">
        <f>'AM Raw SL'!CE18</f>
        <v>10</v>
      </c>
      <c r="CF18" s="1"/>
      <c r="CG18" s="31"/>
    </row>
    <row r="19" spans="7:88" x14ac:dyDescent="0.25">
      <c r="O19" s="69"/>
      <c r="BX19" s="30"/>
      <c r="BY19" s="3"/>
      <c r="BZ19" s="21">
        <v>93</v>
      </c>
      <c r="CA19" s="14">
        <f>'AM Raw SL'!CA19</f>
        <v>72</v>
      </c>
      <c r="CB19" s="271">
        <f>BZ19/CA19</f>
        <v>1.2916666666666667</v>
      </c>
      <c r="CC19" s="17">
        <v>265</v>
      </c>
      <c r="CD19" s="17">
        <v>298</v>
      </c>
      <c r="CE19" s="17">
        <v>47</v>
      </c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312">
        <f>CA19+CA15+CD16</f>
        <v>409</v>
      </c>
      <c r="CC21" s="309">
        <f>CC18+CD18+CE18</f>
        <v>287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B22" s="319">
        <f>BZ19+CA14+CE16</f>
        <v>582</v>
      </c>
      <c r="CC22" s="318">
        <f>CC19+CD19+CE19</f>
        <v>610</v>
      </c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B23" s="51">
        <f>CB22/CB21</f>
        <v>1.4229828850855746</v>
      </c>
      <c r="CC23" s="326">
        <f>CC22/CC21</f>
        <v>2.1254355400696863</v>
      </c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4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4:85" ht="15.75" thickBot="1" x14ac:dyDescent="0.3">
      <c r="D50" s="307">
        <f>O50+U55+P61+J56</f>
        <v>1916</v>
      </c>
      <c r="E50" s="124" t="s">
        <v>207</v>
      </c>
      <c r="K50" s="22" t="s">
        <v>28</v>
      </c>
      <c r="L50" s="22">
        <v>100</v>
      </c>
      <c r="M50" s="22"/>
      <c r="N50" s="22"/>
      <c r="O50" s="317">
        <f>M53+N53+O53</f>
        <v>793</v>
      </c>
      <c r="P50" s="318">
        <f>R53+Q58+M56</f>
        <v>526</v>
      </c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4:85" x14ac:dyDescent="0.25">
      <c r="D51" s="307">
        <f>K56+O51+T55+P60</f>
        <v>1070</v>
      </c>
      <c r="E51" s="124" t="s">
        <v>208</v>
      </c>
      <c r="K51" s="23"/>
      <c r="L51" s="24"/>
      <c r="M51" s="24"/>
      <c r="N51" s="25"/>
      <c r="O51" s="315">
        <f>M54+N54+O54</f>
        <v>500</v>
      </c>
      <c r="P51" s="308">
        <f>Q53+Q57+N56</f>
        <v>370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4:85" x14ac:dyDescent="0.25">
      <c r="D52" s="51">
        <f>D50/D51</f>
        <v>1.7906542056074766</v>
      </c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4:85" x14ac:dyDescent="0.25">
      <c r="K53" s="30"/>
      <c r="L53" s="3"/>
      <c r="M53" s="17">
        <v>77</v>
      </c>
      <c r="N53" s="17">
        <v>519</v>
      </c>
      <c r="O53" s="18">
        <v>197</v>
      </c>
      <c r="P53" s="270">
        <f>R53/Q53</f>
        <v>1.2777777777777777</v>
      </c>
      <c r="Q53" s="7">
        <f>'AM Raw SL'!Q53</f>
        <v>36</v>
      </c>
      <c r="R53" s="19">
        <v>46</v>
      </c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4:85" ht="15.75" x14ac:dyDescent="0.25">
      <c r="K54" s="32"/>
      <c r="L54" s="3"/>
      <c r="M54" s="8">
        <f>'AM Raw SL'!M54</f>
        <v>44</v>
      </c>
      <c r="N54" s="8">
        <f>'AM Raw SL'!N54</f>
        <v>310</v>
      </c>
      <c r="O54" s="9">
        <f>'AM Raw SL'!O54</f>
        <v>146</v>
      </c>
      <c r="P54" s="270">
        <f>R54/Q54</f>
        <v>1.125</v>
      </c>
      <c r="Q54" s="7">
        <f>'AM Raw SL'!Q54</f>
        <v>24</v>
      </c>
      <c r="R54" s="19">
        <v>27</v>
      </c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4:85" ht="15.75" thickBot="1" x14ac:dyDescent="0.3">
      <c r="F55" s="114" t="s">
        <v>32</v>
      </c>
      <c r="H55" s="4"/>
      <c r="I55" s="4"/>
      <c r="J55" s="320">
        <f>M53+R54+P58</f>
        <v>289</v>
      </c>
      <c r="K55" s="310">
        <f>M54+Q54+P57</f>
        <v>155</v>
      </c>
      <c r="L55" s="4"/>
      <c r="M55" s="268">
        <f>M53/M54</f>
        <v>1.75</v>
      </c>
      <c r="N55" s="268">
        <f>N53/N54</f>
        <v>1.6741935483870967</v>
      </c>
      <c r="O55" s="268">
        <f>O53/O54</f>
        <v>1.3493150684931507</v>
      </c>
      <c r="P55" s="270">
        <f>R55/Q55</f>
        <v>5.7142857142857144</v>
      </c>
      <c r="Q55" s="12">
        <f>'AM Raw SL'!Q55</f>
        <v>7</v>
      </c>
      <c r="R55" s="20">
        <v>40</v>
      </c>
      <c r="S55" s="4"/>
      <c r="T55" s="313">
        <f>Q55+Q54+Q53</f>
        <v>67</v>
      </c>
      <c r="U55" s="316">
        <f>R55+R54+R53</f>
        <v>113</v>
      </c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4:85" ht="15" customHeight="1" x14ac:dyDescent="0.25">
      <c r="H56" s="5"/>
      <c r="I56" s="5"/>
      <c r="J56" s="319">
        <f>M56+M57+M58</f>
        <v>269</v>
      </c>
      <c r="K56" s="311">
        <f>N56+N57+N58</f>
        <v>99</v>
      </c>
      <c r="L56" s="1"/>
      <c r="M56" s="21">
        <v>40</v>
      </c>
      <c r="N56" s="14">
        <f>'AM Raw SL'!N56</f>
        <v>49</v>
      </c>
      <c r="O56" s="271">
        <f>M56/N56</f>
        <v>0.81632653061224492</v>
      </c>
      <c r="P56" s="272">
        <f>P58/P57</f>
        <v>2.1264367816091956</v>
      </c>
      <c r="Q56" s="270">
        <f>Q58/Q57</f>
        <v>1.5438596491228069</v>
      </c>
      <c r="R56" s="270">
        <f>R58/R57</f>
        <v>3.625</v>
      </c>
      <c r="S56" s="1"/>
      <c r="T56" s="314">
        <f>R57+N57+O54</f>
        <v>189</v>
      </c>
      <c r="U56" s="319">
        <f>R58+M57+O53</f>
        <v>355</v>
      </c>
      <c r="V56" s="322" t="s">
        <v>29</v>
      </c>
      <c r="W56" s="323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4:85" ht="15" customHeight="1" x14ac:dyDescent="0.25">
      <c r="K57" s="30"/>
      <c r="L57" s="3"/>
      <c r="M57" s="21">
        <v>42</v>
      </c>
      <c r="N57" s="14">
        <f>'AM Raw SL'!N57</f>
        <v>11</v>
      </c>
      <c r="O57" s="271">
        <f>M57/N57</f>
        <v>3.8181818181818183</v>
      </c>
      <c r="P57" s="8">
        <f>'AM Raw SL'!P57</f>
        <v>87</v>
      </c>
      <c r="Q57" s="8">
        <f>'AM Raw SL'!Q57</f>
        <v>285</v>
      </c>
      <c r="R57" s="8">
        <f>'AM Raw SL'!R57</f>
        <v>32</v>
      </c>
      <c r="S57" s="1"/>
      <c r="T57" s="31"/>
      <c r="V57" s="324"/>
      <c r="W57" s="325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4:85" x14ac:dyDescent="0.25">
      <c r="K58" s="30"/>
      <c r="L58" s="3"/>
      <c r="M58" s="21">
        <v>187</v>
      </c>
      <c r="N58" s="14">
        <f>'AM Raw SL'!N58</f>
        <v>39</v>
      </c>
      <c r="O58" s="271">
        <f>M58/N58</f>
        <v>4.7948717948717947</v>
      </c>
      <c r="P58" s="17">
        <v>185</v>
      </c>
      <c r="Q58" s="17">
        <v>440</v>
      </c>
      <c r="R58" s="17">
        <v>116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4:85" x14ac:dyDescent="0.25"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4:85" ht="15.75" thickBot="1" x14ac:dyDescent="0.3">
      <c r="K60" s="37"/>
      <c r="L60" s="38"/>
      <c r="M60" s="39"/>
      <c r="N60" s="39"/>
      <c r="O60" s="312">
        <f>N58+N54+Q55</f>
        <v>356</v>
      </c>
      <c r="P60" s="309">
        <f>P57+Q57+R57</f>
        <v>404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4:85" x14ac:dyDescent="0.25">
      <c r="O61" s="319">
        <f>M58+N53+R55</f>
        <v>746</v>
      </c>
      <c r="P61" s="318">
        <f>P58+Q58+R58</f>
        <v>741</v>
      </c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4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4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4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2">
    <mergeCell ref="N26:N34"/>
    <mergeCell ref="AU28:AW29"/>
  </mergeCells>
  <conditionalFormatting sqref="K27:L32 S27:T32 K33:M34 K25:T26 O33:T34 BF40:BG43 BF45:BG45 BF44 BA44">
    <cfRule type="cellIs" dxfId="3619" priority="22" operator="equal">
      <formula>0</formula>
    </cfRule>
  </conditionalFormatting>
  <conditionalFormatting sqref="AX38:BG39 AX46:BG47 AX40:AY41 AX44:AY45">
    <cfRule type="cellIs" dxfId="3618" priority="21" operator="equal">
      <formula>0</formula>
    </cfRule>
  </conditionalFormatting>
  <conditionalFormatting sqref="AX25:BG26 AX33:BG34 AX27:AY28 BF27:BG28 BF31:BG32 AX31:AY32">
    <cfRule type="cellIs" dxfId="3617" priority="20" operator="equal">
      <formula>0</formula>
    </cfRule>
  </conditionalFormatting>
  <conditionalFormatting sqref="BK25:BT26 BK33:BT34 BK27:BL28 BS27:BT28 BS31:BT32 BK31:BL32">
    <cfRule type="cellIs" dxfId="3616" priority="19" operator="equal">
      <formula>0</formula>
    </cfRule>
  </conditionalFormatting>
  <conditionalFormatting sqref="BX12:CG13 BX20:CG21 BX14:BY19 CF14:CG19">
    <cfRule type="cellIs" dxfId="3615" priority="18" operator="equal">
      <formula>0</formula>
    </cfRule>
  </conditionalFormatting>
  <conditionalFormatting sqref="BX25:CG26 BX33:CG34 BX27:BY32 CF27:CG32">
    <cfRule type="cellIs" dxfId="3614" priority="17" operator="equal">
      <formula>0</formula>
    </cfRule>
  </conditionalFormatting>
  <conditionalFormatting sqref="BX64:CG65 BX72:CG73 BX66:BY71 CF66:CG71">
    <cfRule type="cellIs" dxfId="3613" priority="15" operator="equal">
      <formula>0</formula>
    </cfRule>
  </conditionalFormatting>
  <conditionalFormatting sqref="BX38:CG39 BX46:CG47 BX40:BY45 CF40:CG45">
    <cfRule type="cellIs" dxfId="3612" priority="16" operator="equal">
      <formula>0</formula>
    </cfRule>
  </conditionalFormatting>
  <conditionalFormatting sqref="AK64:AT65 AK72:AT73 AK66:AL71 AS66:AT71">
    <cfRule type="cellIs" dxfId="3611" priority="13" operator="equal">
      <formula>0</formula>
    </cfRule>
  </conditionalFormatting>
  <conditionalFormatting sqref="BK38:BT39 BK46:BT47 BK40:BL45 BS40:BT45">
    <cfRule type="cellIs" dxfId="3610" priority="10" operator="equal">
      <formula>0</formula>
    </cfRule>
  </conditionalFormatting>
  <conditionalFormatting sqref="AK25:AT26 AK33:AT34 AK27:AL32 AS27:AT32">
    <cfRule type="cellIs" dxfId="3609" priority="9" operator="equal">
      <formula>0</formula>
    </cfRule>
  </conditionalFormatting>
  <conditionalFormatting sqref="AX51:BG52 AX59:BG60 AX53:AY58 BF53:BG58">
    <cfRule type="cellIs" dxfId="3608" priority="12" operator="equal">
      <formula>0</formula>
    </cfRule>
  </conditionalFormatting>
  <conditionalFormatting sqref="BK51:BT52 BK59:BT60 BK53:BL58 BS53:BT58">
    <cfRule type="cellIs" dxfId="3607" priority="11" operator="equal">
      <formula>0</formula>
    </cfRule>
  </conditionalFormatting>
  <conditionalFormatting sqref="BK64:BT65 BK72:BT73 BK66:BL71 BS66:BT71">
    <cfRule type="cellIs" dxfId="3606" priority="8" operator="equal">
      <formula>0</formula>
    </cfRule>
  </conditionalFormatting>
  <conditionalFormatting sqref="X51:AG52 X59:AG60 X53:Y58 AF53:AG58">
    <cfRule type="cellIs" dxfId="3605" priority="7" operator="equal">
      <formula>0</formula>
    </cfRule>
  </conditionalFormatting>
  <conditionalFormatting sqref="AK38:AT39 AK46:AT47 AK40:AL45 AS40:AT45">
    <cfRule type="cellIs" dxfId="3604" priority="6" operator="equal">
      <formula>0</formula>
    </cfRule>
  </conditionalFormatting>
  <conditionalFormatting sqref="AX42:AY43">
    <cfRule type="cellIs" dxfId="3603" priority="5" operator="equal">
      <formula>0</formula>
    </cfRule>
  </conditionalFormatting>
  <conditionalFormatting sqref="AO51:AP52 AO59:AP60">
    <cfRule type="cellIs" dxfId="3602" priority="4" operator="equal">
      <formula>0</formula>
    </cfRule>
  </conditionalFormatting>
  <conditionalFormatting sqref="BO75:BP76">
    <cfRule type="cellIs" dxfId="3601" priority="3" operator="equal">
      <formula>0</formula>
    </cfRule>
  </conditionalFormatting>
  <conditionalFormatting sqref="AO75:AP76">
    <cfRule type="cellIs" dxfId="3600" priority="2" operator="equal">
      <formula>0</formula>
    </cfRule>
  </conditionalFormatting>
  <conditionalFormatting sqref="K51:T52 K59:T60 K53:L58 S53:T58">
    <cfRule type="cellIs" dxfId="359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Z1" workbookViewId="0">
      <selection activeCell="D50" sqref="D50"/>
    </sheetView>
  </sheetViews>
  <sheetFormatPr defaultColWidth="5.28515625" defaultRowHeight="15" x14ac:dyDescent="0.25"/>
  <cols>
    <col min="1" max="3" width="5.28515625" style="124"/>
    <col min="4" max="4" width="5.5703125" style="124" bestFit="1" customWidth="1"/>
    <col min="5" max="79" width="5.28515625" style="124"/>
    <col min="80" max="80" width="5.5703125" style="124" bestFit="1" customWidth="1"/>
    <col min="81" max="81" width="5.42578125" style="124" bestFit="1" customWidth="1"/>
    <col min="82" max="86" width="5.28515625" style="124"/>
    <col min="87" max="87" width="5.5703125" style="124" bestFit="1" customWidth="1"/>
    <col min="88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I10" s="307">
        <f>CB11+CH16+CC22+BW17</f>
        <v>6784</v>
      </c>
      <c r="CJ10" s="124" t="s">
        <v>207</v>
      </c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317">
        <f>BZ14+CA14+CB14</f>
        <v>1143</v>
      </c>
      <c r="CC11" s="318">
        <f>CE14+CD19+BZ17</f>
        <v>1432</v>
      </c>
      <c r="CD11" s="22"/>
      <c r="CE11" s="22"/>
      <c r="CF11" s="22"/>
      <c r="CG11" s="22"/>
      <c r="CI11" s="307">
        <f>CB12+CG16+CC21+BX17</f>
        <v>3934</v>
      </c>
      <c r="CJ11" s="124" t="s">
        <v>208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315">
        <f>BZ15+CA15+CB15</f>
        <v>575</v>
      </c>
      <c r="CC12" s="308">
        <f>CD14+CD18+CA17</f>
        <v>717</v>
      </c>
      <c r="CD12" s="25"/>
      <c r="CE12" s="25"/>
      <c r="CF12" s="28"/>
      <c r="CG12" s="29"/>
      <c r="CI12" s="51">
        <f>CI10/CI11</f>
        <v>1.7244534824605999</v>
      </c>
      <c r="CJ12" s="124" t="s">
        <v>209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>
        <v>410</v>
      </c>
      <c r="CA14" s="17">
        <v>371</v>
      </c>
      <c r="CB14" s="18">
        <v>362</v>
      </c>
      <c r="CC14" s="270">
        <f>CE14/CD14</f>
        <v>0.92610837438423643</v>
      </c>
      <c r="CD14" s="7">
        <f>'PM Raw SL'!CD14</f>
        <v>203</v>
      </c>
      <c r="CE14" s="19">
        <v>188</v>
      </c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'PM Raw SL'!BZ15</f>
        <v>266</v>
      </c>
      <c r="CA15" s="8">
        <f>'PM Raw SL'!CA15</f>
        <v>154</v>
      </c>
      <c r="CB15" s="9">
        <f>'PM Raw SL'!CB15</f>
        <v>155</v>
      </c>
      <c r="CC15" s="270">
        <f>CE15/CD15</f>
        <v>1.6436222005842258</v>
      </c>
      <c r="CD15" s="7">
        <f>'PM Raw SL'!CD15</f>
        <v>1027</v>
      </c>
      <c r="CE15" s="19">
        <v>1688</v>
      </c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320">
        <f>BZ14+CE15+CC19</f>
        <v>2241</v>
      </c>
      <c r="BX16" s="310">
        <f>BZ15+CD15+CC18</f>
        <v>1363</v>
      </c>
      <c r="BY16" s="4"/>
      <c r="BZ16" s="268">
        <f>BZ14/BZ15</f>
        <v>1.5413533834586466</v>
      </c>
      <c r="CA16" s="268">
        <f>CA14/CA15</f>
        <v>2.4090909090909092</v>
      </c>
      <c r="CB16" s="269">
        <f>CB14/CB15</f>
        <v>2.3354838709677419</v>
      </c>
      <c r="CC16" s="270">
        <f>CE16/CD16</f>
        <v>2.75</v>
      </c>
      <c r="CD16" s="12">
        <f>'PM Raw SL'!CD16</f>
        <v>36</v>
      </c>
      <c r="CE16" s="20">
        <v>99</v>
      </c>
      <c r="CF16" s="4"/>
      <c r="CG16" s="313">
        <f>CD16+CD15+CD14</f>
        <v>1266</v>
      </c>
      <c r="CH16" s="316">
        <f>CE16+CE15+CE14</f>
        <v>1975</v>
      </c>
      <c r="CI16" s="13"/>
      <c r="CJ16" s="13"/>
    </row>
    <row r="17" spans="7:88" x14ac:dyDescent="0.25">
      <c r="O17" s="69"/>
      <c r="BW17" s="319">
        <f>BZ17+BZ18+BZ19</f>
        <v>2961</v>
      </c>
      <c r="BX17" s="311">
        <f>CA17+CA18+CA19</f>
        <v>1778</v>
      </c>
      <c r="BY17" s="1"/>
      <c r="BZ17" s="21">
        <v>776</v>
      </c>
      <c r="CA17" s="14">
        <f>'PM Raw SL'!CA17</f>
        <v>310</v>
      </c>
      <c r="CB17" s="271">
        <f>BZ17/CA17</f>
        <v>2.5032258064516131</v>
      </c>
      <c r="CC17" s="272">
        <f>CC19/CC18</f>
        <v>2.0428571428571427</v>
      </c>
      <c r="CD17" s="270">
        <f>CD19/CD18</f>
        <v>2.2941176470588234</v>
      </c>
      <c r="CE17" s="270">
        <f>CE19/CE18</f>
        <v>2.2926829268292681</v>
      </c>
      <c r="CF17" s="1"/>
      <c r="CG17" s="314">
        <f>CE18+CA18+CB15</f>
        <v>1516</v>
      </c>
      <c r="CH17" s="319">
        <f>CE19+BZ18+CB14</f>
        <v>2533</v>
      </c>
    </row>
    <row r="18" spans="7:88" x14ac:dyDescent="0.25">
      <c r="O18" s="69"/>
      <c r="BX18" s="30"/>
      <c r="BY18" s="3"/>
      <c r="BZ18" s="21">
        <v>2077</v>
      </c>
      <c r="CA18" s="14">
        <f>'PM Raw SL'!CA18</f>
        <v>1320</v>
      </c>
      <c r="CB18" s="271">
        <f>BZ18/CA18</f>
        <v>1.5734848484848485</v>
      </c>
      <c r="CC18" s="8">
        <f>'PM Raw SL'!CC18</f>
        <v>70</v>
      </c>
      <c r="CD18" s="8">
        <f>'PM Raw SL'!CD18</f>
        <v>204</v>
      </c>
      <c r="CE18" s="8">
        <f>'PM Raw SL'!CE18</f>
        <v>41</v>
      </c>
      <c r="CF18" s="1"/>
      <c r="CG18" s="31"/>
    </row>
    <row r="19" spans="7:88" x14ac:dyDescent="0.25">
      <c r="O19" s="69"/>
      <c r="BX19" s="30"/>
      <c r="BY19" s="3"/>
      <c r="BZ19" s="21">
        <v>108</v>
      </c>
      <c r="CA19" s="14">
        <f>'PM Raw SL'!CA19</f>
        <v>148</v>
      </c>
      <c r="CB19" s="271">
        <f>BZ19/CA19</f>
        <v>0.72972972972972971</v>
      </c>
      <c r="CC19" s="17">
        <v>143</v>
      </c>
      <c r="CD19" s="17">
        <v>468</v>
      </c>
      <c r="CE19" s="17">
        <v>94</v>
      </c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312">
        <f>CA19+CA15+CD16</f>
        <v>338</v>
      </c>
      <c r="CC21" s="309">
        <f>CC18+CD18+CE18</f>
        <v>315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B22" s="319">
        <f>BZ19+CA14+CE16</f>
        <v>578</v>
      </c>
      <c r="CC22" s="318">
        <f>CC19+CD19+CE19</f>
        <v>705</v>
      </c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B23" s="51">
        <f>CB22/CB21</f>
        <v>1.7100591715976332</v>
      </c>
      <c r="CC23" s="326">
        <f>CC22/CC21</f>
        <v>2.2380952380952381</v>
      </c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4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4:85" ht="15.75" thickBot="1" x14ac:dyDescent="0.3">
      <c r="D50" s="307">
        <f>O50+U55+P61+J56</f>
        <v>2133</v>
      </c>
      <c r="E50" s="124" t="s">
        <v>207</v>
      </c>
      <c r="K50" s="22" t="s">
        <v>28</v>
      </c>
      <c r="L50" s="22">
        <v>100</v>
      </c>
      <c r="M50" s="22"/>
      <c r="N50" s="22"/>
      <c r="O50" s="317">
        <f>M53+N53+O53</f>
        <v>732</v>
      </c>
      <c r="P50" s="318">
        <f>R53+Q58+M56</f>
        <v>649</v>
      </c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4:85" x14ac:dyDescent="0.25">
      <c r="D51" s="307">
        <f>K56+O51+T55+P60</f>
        <v>1703</v>
      </c>
      <c r="E51" s="124" t="s">
        <v>208</v>
      </c>
      <c r="K51" s="23"/>
      <c r="L51" s="24"/>
      <c r="M51" s="24"/>
      <c r="N51" s="25"/>
      <c r="O51" s="315">
        <f>M54+N54+O54</f>
        <v>498</v>
      </c>
      <c r="P51" s="308">
        <f>Q53+Q57+N56</f>
        <v>906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4:85" x14ac:dyDescent="0.25">
      <c r="D52" s="51">
        <f>D50/D51</f>
        <v>1.2524955960070463</v>
      </c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4:85" x14ac:dyDescent="0.25">
      <c r="K53" s="30"/>
      <c r="L53" s="3"/>
      <c r="M53" s="17">
        <v>46</v>
      </c>
      <c r="N53" s="17">
        <v>602</v>
      </c>
      <c r="O53" s="18">
        <v>84</v>
      </c>
      <c r="P53" s="270">
        <f>R53/Q53</f>
        <v>0.21491228070175439</v>
      </c>
      <c r="Q53" s="7">
        <f>'PM Raw SL'!Q53</f>
        <v>228</v>
      </c>
      <c r="R53" s="19">
        <v>49</v>
      </c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4:85" ht="15.75" x14ac:dyDescent="0.25">
      <c r="K54" s="32"/>
      <c r="L54" s="3"/>
      <c r="M54" s="8">
        <f>'PM Raw SL'!M54</f>
        <v>40</v>
      </c>
      <c r="N54" s="8">
        <f>'PM Raw SL'!N54</f>
        <v>427</v>
      </c>
      <c r="O54" s="9">
        <f>'PM Raw SL'!O54</f>
        <v>31</v>
      </c>
      <c r="P54" s="270">
        <f>R54/Q54</f>
        <v>0.92500000000000004</v>
      </c>
      <c r="Q54" s="7">
        <f>'PM Raw SL'!Q54</f>
        <v>40</v>
      </c>
      <c r="R54" s="19">
        <v>37</v>
      </c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4:85" ht="15.75" thickBot="1" x14ac:dyDescent="0.3">
      <c r="F55" s="114" t="s">
        <v>32</v>
      </c>
      <c r="H55" s="4"/>
      <c r="I55" s="4"/>
      <c r="J55" s="320">
        <f>M53+R54+P58</f>
        <v>335</v>
      </c>
      <c r="K55" s="310">
        <f>M54+Q54+P57</f>
        <v>151</v>
      </c>
      <c r="L55" s="4"/>
      <c r="M55" s="268">
        <f>M53/M54</f>
        <v>1.1499999999999999</v>
      </c>
      <c r="N55" s="268">
        <f>N53/N54</f>
        <v>1.4098360655737705</v>
      </c>
      <c r="O55" s="269">
        <f>O53/O54</f>
        <v>2.7096774193548385</v>
      </c>
      <c r="P55" s="270">
        <f>R55/Q55</f>
        <v>1.75</v>
      </c>
      <c r="Q55" s="12">
        <f>'PM Raw SL'!Q55</f>
        <v>52</v>
      </c>
      <c r="R55" s="20">
        <v>91</v>
      </c>
      <c r="S55" s="4"/>
      <c r="T55" s="313">
        <f>Q55+Q54+Q53</f>
        <v>320</v>
      </c>
      <c r="U55" s="316">
        <f>R55+R54+R53</f>
        <v>177</v>
      </c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4:85" ht="15" customHeight="1" x14ac:dyDescent="0.25">
      <c r="H56" s="5"/>
      <c r="I56" s="5"/>
      <c r="J56" s="319">
        <f>M56+M57+M58</f>
        <v>430</v>
      </c>
      <c r="K56" s="311">
        <f>N56+N57+N58</f>
        <v>229</v>
      </c>
      <c r="L56" s="1"/>
      <c r="M56" s="21">
        <v>104</v>
      </c>
      <c r="N56" s="14">
        <f>'PM Raw SL'!N56</f>
        <v>98</v>
      </c>
      <c r="O56" s="271">
        <f>M56/N56</f>
        <v>1.0612244897959184</v>
      </c>
      <c r="P56" s="272">
        <f>P58/P57</f>
        <v>3.5492957746478875</v>
      </c>
      <c r="Q56" s="270">
        <f>Q58/Q57</f>
        <v>0.85517241379310349</v>
      </c>
      <c r="R56" s="270">
        <f>R58/R57</f>
        <v>9.1999999999999993</v>
      </c>
      <c r="S56" s="1"/>
      <c r="T56" s="314">
        <f>R57+N57+O54</f>
        <v>56</v>
      </c>
      <c r="U56" s="319">
        <f>R58+M57+O53</f>
        <v>169</v>
      </c>
      <c r="V56" s="322" t="s">
        <v>29</v>
      </c>
      <c r="W56" s="323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4:85" ht="15" customHeight="1" x14ac:dyDescent="0.25">
      <c r="K57" s="30"/>
      <c r="L57" s="3"/>
      <c r="M57" s="21">
        <v>39</v>
      </c>
      <c r="N57" s="14">
        <f>'PM Raw SL'!N57</f>
        <v>20</v>
      </c>
      <c r="O57" s="271">
        <f>M57/N57</f>
        <v>1.95</v>
      </c>
      <c r="P57" s="8">
        <f>'PM Raw SL'!P57</f>
        <v>71</v>
      </c>
      <c r="Q57" s="8">
        <f>'PM Raw SL'!Q57</f>
        <v>580</v>
      </c>
      <c r="R57" s="8">
        <f>'PM Raw SL'!R57</f>
        <v>5</v>
      </c>
      <c r="S57" s="1"/>
      <c r="T57" s="31"/>
      <c r="V57" s="324"/>
      <c r="W57" s="325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4:85" x14ac:dyDescent="0.25">
      <c r="K58" s="30"/>
      <c r="L58" s="3"/>
      <c r="M58" s="21">
        <v>287</v>
      </c>
      <c r="N58" s="14">
        <f>'PM Raw SL'!N58</f>
        <v>111</v>
      </c>
      <c r="O58" s="271">
        <f>M58/N58</f>
        <v>2.5855855855855854</v>
      </c>
      <c r="P58" s="17">
        <v>252</v>
      </c>
      <c r="Q58" s="17">
        <v>496</v>
      </c>
      <c r="R58" s="17">
        <v>46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4:85" x14ac:dyDescent="0.25"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4:85" ht="15.75" thickBot="1" x14ac:dyDescent="0.3">
      <c r="K60" s="37"/>
      <c r="L60" s="38"/>
      <c r="M60" s="39"/>
      <c r="N60" s="39"/>
      <c r="O60" s="312">
        <f>N58+N54+Q55</f>
        <v>590</v>
      </c>
      <c r="P60" s="309">
        <f>P57+Q57+R57</f>
        <v>656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4:85" x14ac:dyDescent="0.25">
      <c r="O61" s="319">
        <f>M58+N53+R55</f>
        <v>980</v>
      </c>
      <c r="P61" s="318">
        <f>P58+Q58+R58</f>
        <v>794</v>
      </c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4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4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4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2">
    <mergeCell ref="N26:N34"/>
    <mergeCell ref="AU28:AW29"/>
  </mergeCells>
  <conditionalFormatting sqref="K27:L32 S27:T32 K33:M34 K25:T26 O33:T34 BF40:BG43 BF45:BG45 BF44 BA44">
    <cfRule type="cellIs" dxfId="3598" priority="30" operator="equal">
      <formula>0</formula>
    </cfRule>
  </conditionalFormatting>
  <conditionalFormatting sqref="AX38:BG39 AX46:BG47 AX40:AY41 AX44:AY45">
    <cfRule type="cellIs" dxfId="3597" priority="29" operator="equal">
      <formula>0</formula>
    </cfRule>
  </conditionalFormatting>
  <conditionalFormatting sqref="AX25:BG26 AX33:BG34 AX27:AY28 BF27:BG28 BF31:BG32 AX31:AY32">
    <cfRule type="cellIs" dxfId="3596" priority="28" operator="equal">
      <formula>0</formula>
    </cfRule>
  </conditionalFormatting>
  <conditionalFormatting sqref="BK25:BT26 BK33:BT34 BK27:BL28 BS27:BT28 BS31:BT32 BK31:BL32">
    <cfRule type="cellIs" dxfId="3595" priority="27" operator="equal">
      <formula>0</formula>
    </cfRule>
  </conditionalFormatting>
  <conditionalFormatting sqref="BX13:CG13 BX20:CG20 BX14:BY15 CF14:CG15 BX18:BY19 BY16:BY17 BX21:CA21 CD21:CG21 CF18:CG19 CF16:CF17 BX12:CA12 CD12:CG12">
    <cfRule type="cellIs" dxfId="3594" priority="26" operator="equal">
      <formula>0</formula>
    </cfRule>
  </conditionalFormatting>
  <conditionalFormatting sqref="BX25:CG26 BX33:CG34 BX27:BY32 CF27:CG32">
    <cfRule type="cellIs" dxfId="3593" priority="25" operator="equal">
      <formula>0</formula>
    </cfRule>
  </conditionalFormatting>
  <conditionalFormatting sqref="BX64:CG65 BX72:CG73 BX66:BY71 CF66:CG71">
    <cfRule type="cellIs" dxfId="3592" priority="23" operator="equal">
      <formula>0</formula>
    </cfRule>
  </conditionalFormatting>
  <conditionalFormatting sqref="BX38:CG39 BX46:CG47 BX40:BY45 CF40:CG45">
    <cfRule type="cellIs" dxfId="3591" priority="24" operator="equal">
      <formula>0</formula>
    </cfRule>
  </conditionalFormatting>
  <conditionalFormatting sqref="AK64:AT65 AK72:AT73 AK66:AL71 AS66:AT71">
    <cfRule type="cellIs" dxfId="3590" priority="21" operator="equal">
      <formula>0</formula>
    </cfRule>
  </conditionalFormatting>
  <conditionalFormatting sqref="BK38:BT39 BK46:BT47 BK40:BL45 BS40:BT45">
    <cfRule type="cellIs" dxfId="3589" priority="18" operator="equal">
      <formula>0</formula>
    </cfRule>
  </conditionalFormatting>
  <conditionalFormatting sqref="AK25:AT26 AK33:AT34 AK27:AL32 AS27:AT32">
    <cfRule type="cellIs" dxfId="3588" priority="17" operator="equal">
      <formula>0</formula>
    </cfRule>
  </conditionalFormatting>
  <conditionalFormatting sqref="AX51:BG52 AX59:BG60 AX53:AY58 BF53:BG58">
    <cfRule type="cellIs" dxfId="3587" priority="20" operator="equal">
      <formula>0</formula>
    </cfRule>
  </conditionalFormatting>
  <conditionalFormatting sqref="BK51:BT52 BK59:BT60 BK53:BL58 BS53:BT58">
    <cfRule type="cellIs" dxfId="3586" priority="19" operator="equal">
      <formula>0</formula>
    </cfRule>
  </conditionalFormatting>
  <conditionalFormatting sqref="BK64:BT65 BK72:BT73 BK66:BL71 BS66:BT71">
    <cfRule type="cellIs" dxfId="3585" priority="16" operator="equal">
      <formula>0</formula>
    </cfRule>
  </conditionalFormatting>
  <conditionalFormatting sqref="X51:AG52 X59:AG60 X53:Y58 AF53:AG58">
    <cfRule type="cellIs" dxfId="3584" priority="15" operator="equal">
      <formula>0</formula>
    </cfRule>
  </conditionalFormatting>
  <conditionalFormatting sqref="AK38:AT39 AK46:AT47 AK40:AL45 AS40:AT45">
    <cfRule type="cellIs" dxfId="3583" priority="14" operator="equal">
      <formula>0</formula>
    </cfRule>
  </conditionalFormatting>
  <conditionalFormatting sqref="AX42:AY43">
    <cfRule type="cellIs" dxfId="3582" priority="13" operator="equal">
      <formula>0</formula>
    </cfRule>
  </conditionalFormatting>
  <conditionalFormatting sqref="AO51:AP52 AO59:AP60">
    <cfRule type="cellIs" dxfId="3581" priority="12" operator="equal">
      <formula>0</formula>
    </cfRule>
  </conditionalFormatting>
  <conditionalFormatting sqref="BO75:BP76">
    <cfRule type="cellIs" dxfId="3580" priority="11" operator="equal">
      <formula>0</formula>
    </cfRule>
  </conditionalFormatting>
  <conditionalFormatting sqref="AO75:AP76">
    <cfRule type="cellIs" dxfId="3579" priority="10" operator="equal">
      <formula>0</formula>
    </cfRule>
  </conditionalFormatting>
  <conditionalFormatting sqref="BX16:BX17">
    <cfRule type="cellIs" dxfId="3578" priority="9" operator="equal">
      <formula>0</formula>
    </cfRule>
  </conditionalFormatting>
  <conditionalFormatting sqref="CB21:CC21">
    <cfRule type="cellIs" dxfId="3577" priority="8" operator="equal">
      <formula>0</formula>
    </cfRule>
  </conditionalFormatting>
  <conditionalFormatting sqref="CG16:CG17">
    <cfRule type="cellIs" dxfId="3576" priority="7" operator="equal">
      <formula>0</formula>
    </cfRule>
  </conditionalFormatting>
  <conditionalFormatting sqref="CB12:CC12">
    <cfRule type="cellIs" dxfId="3575" priority="6" operator="equal">
      <formula>0</formula>
    </cfRule>
  </conditionalFormatting>
  <conditionalFormatting sqref="K52:T52 K59:T59 K53:L54 S53:T54 K57:L58 L55:L56 K60:N60 Q60:T60 S57:T58 S55:S56 K51:N51 Q51:T51">
    <cfRule type="cellIs" dxfId="3574" priority="5" operator="equal">
      <formula>0</formula>
    </cfRule>
  </conditionalFormatting>
  <conditionalFormatting sqref="K55:K56">
    <cfRule type="cellIs" dxfId="3573" priority="4" operator="equal">
      <formula>0</formula>
    </cfRule>
  </conditionalFormatting>
  <conditionalFormatting sqref="O60:P60">
    <cfRule type="cellIs" dxfId="3572" priority="3" operator="equal">
      <formula>0</formula>
    </cfRule>
  </conditionalFormatting>
  <conditionalFormatting sqref="T55:T56">
    <cfRule type="cellIs" dxfId="3571" priority="2" operator="equal">
      <formula>0</formula>
    </cfRule>
  </conditionalFormatting>
  <conditionalFormatting sqref="O51:P51">
    <cfRule type="cellIs" dxfId="357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BP1" workbookViewId="0">
      <selection activeCell="D50" sqref="D50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I10" s="307">
        <f>CB11+CH16+CC22+BW17</f>
        <v>0</v>
      </c>
      <c r="CJ10" s="124" t="s">
        <v>207</v>
      </c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317">
        <f>BZ14+CA14+CB14</f>
        <v>0</v>
      </c>
      <c r="CC11" s="318">
        <f>CE14+CD19+BZ17</f>
        <v>0</v>
      </c>
      <c r="CD11" s="22"/>
      <c r="CE11" s="22"/>
      <c r="CF11" s="22"/>
      <c r="CG11" s="22"/>
      <c r="CI11" s="307">
        <f>CB12+CG16+CC21+BX17</f>
        <v>2955</v>
      </c>
      <c r="CJ11" s="124" t="s">
        <v>208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315">
        <f>BZ15+CA15+CB15</f>
        <v>577</v>
      </c>
      <c r="CC12" s="308">
        <f>CD14+CD18+CA17</f>
        <v>579</v>
      </c>
      <c r="CD12" s="25"/>
      <c r="CE12" s="25"/>
      <c r="CF12" s="28"/>
      <c r="CG12" s="29"/>
      <c r="CI12" s="51">
        <f>CI10/CI11</f>
        <v>0</v>
      </c>
      <c r="CJ12" s="124" t="s">
        <v>209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270">
        <f>CE14/CD14</f>
        <v>0</v>
      </c>
      <c r="CD14" s="7">
        <f>'SAT Raw SL'!CD14</f>
        <v>174</v>
      </c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'SAT Raw SL'!BZ15</f>
        <v>291</v>
      </c>
      <c r="CA15" s="8">
        <f>'SAT Raw SL'!CA15</f>
        <v>149</v>
      </c>
      <c r="CB15" s="9">
        <f>'SAT Raw SL'!CB15</f>
        <v>137</v>
      </c>
      <c r="CC15" s="270">
        <f>CE15/CD15</f>
        <v>0</v>
      </c>
      <c r="CD15" s="7">
        <f>'SAT Raw SL'!CD15</f>
        <v>885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320">
        <f>BZ14+CE15+CC19</f>
        <v>0</v>
      </c>
      <c r="BX16" s="310">
        <f>BZ15+CD15+CC18</f>
        <v>1228</v>
      </c>
      <c r="BY16" s="4"/>
      <c r="BZ16" s="268">
        <f>BZ14/BZ15</f>
        <v>0</v>
      </c>
      <c r="CA16" s="268">
        <f>CA14/CA15</f>
        <v>0</v>
      </c>
      <c r="CB16" s="269">
        <f>CB14/CB15</f>
        <v>0</v>
      </c>
      <c r="CC16" s="270">
        <f>CE16/CD16</f>
        <v>0</v>
      </c>
      <c r="CD16" s="12">
        <f>'SAT Raw SL'!CD16</f>
        <v>24</v>
      </c>
      <c r="CE16" s="20"/>
      <c r="CF16" s="4"/>
      <c r="CG16" s="313">
        <f>CD16+CD15+CD14</f>
        <v>1083</v>
      </c>
      <c r="CH16" s="316">
        <f>CE16+CE15+CE14</f>
        <v>0</v>
      </c>
      <c r="CI16" s="13"/>
      <c r="CJ16" s="13"/>
    </row>
    <row r="17" spans="7:88" x14ac:dyDescent="0.25">
      <c r="O17" s="69"/>
      <c r="BW17" s="319">
        <f>BZ17+BZ18+BZ19</f>
        <v>0</v>
      </c>
      <c r="BX17" s="311">
        <f>CA17+CA18+CA19</f>
        <v>1120</v>
      </c>
      <c r="BY17" s="1"/>
      <c r="BZ17" s="21"/>
      <c r="CA17" s="14">
        <f>'SAT Raw SL'!CA17</f>
        <v>297</v>
      </c>
      <c r="CB17" s="271">
        <f>BZ17/CA17</f>
        <v>0</v>
      </c>
      <c r="CC17" s="272">
        <f>CC19/CC18</f>
        <v>0</v>
      </c>
      <c r="CD17" s="270">
        <f>CD19/CD18</f>
        <v>0</v>
      </c>
      <c r="CE17" s="270">
        <f>CE19/CE18</f>
        <v>0</v>
      </c>
      <c r="CF17" s="1"/>
      <c r="CG17" s="314">
        <f>CE18+CA18+CB15</f>
        <v>921</v>
      </c>
      <c r="CH17" s="319">
        <f>CE19+BZ18+CB14</f>
        <v>0</v>
      </c>
    </row>
    <row r="18" spans="7:88" x14ac:dyDescent="0.25">
      <c r="O18" s="69"/>
      <c r="BX18" s="30"/>
      <c r="BY18" s="3"/>
      <c r="BZ18" s="21"/>
      <c r="CA18" s="14">
        <f>'SAT Raw SL'!CA18</f>
        <v>769</v>
      </c>
      <c r="CB18" s="271">
        <f>BZ18/CA18</f>
        <v>0</v>
      </c>
      <c r="CC18" s="8">
        <f>'SAT Raw SL'!CC18</f>
        <v>52</v>
      </c>
      <c r="CD18" s="8">
        <f>'SAT Raw SL'!CD18</f>
        <v>108</v>
      </c>
      <c r="CE18" s="8">
        <f>'SAT Raw SL'!CE18</f>
        <v>15</v>
      </c>
      <c r="CF18" s="1"/>
      <c r="CG18" s="31"/>
    </row>
    <row r="19" spans="7:88" x14ac:dyDescent="0.25">
      <c r="O19" s="69"/>
      <c r="BX19" s="30"/>
      <c r="BY19" s="3"/>
      <c r="BZ19" s="21"/>
      <c r="CA19" s="14">
        <f>'SAT Raw SL'!CA19</f>
        <v>54</v>
      </c>
      <c r="CB19" s="271">
        <f>BZ19/CA19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312">
        <f>CA19+CA15+CD16</f>
        <v>227</v>
      </c>
      <c r="CC21" s="309">
        <f>CC18+CD18+CE18</f>
        <v>175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B22" s="319">
        <f>BZ19+CA14+CE16</f>
        <v>0</v>
      </c>
      <c r="CC22" s="318">
        <f>CC19+CD19+CE19</f>
        <v>0</v>
      </c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B23" s="51">
        <f>CB22/CB21</f>
        <v>0</v>
      </c>
      <c r="CC23" s="326">
        <f>CC22/CC21</f>
        <v>0</v>
      </c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4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4:85" ht="15.75" thickBot="1" x14ac:dyDescent="0.3">
      <c r="D50" s="307">
        <f>O50+U55+P61+J56</f>
        <v>0</v>
      </c>
      <c r="E50" s="124" t="s">
        <v>207</v>
      </c>
      <c r="K50" s="22" t="s">
        <v>28</v>
      </c>
      <c r="L50" s="22">
        <v>100</v>
      </c>
      <c r="M50" s="22"/>
      <c r="N50" s="22"/>
      <c r="O50" s="317">
        <f>M53+N53+O53</f>
        <v>0</v>
      </c>
      <c r="P50" s="318">
        <f>R53+Q58+M56</f>
        <v>0</v>
      </c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4:85" x14ac:dyDescent="0.25">
      <c r="D51" s="307">
        <f>K56+O51+T55+P60</f>
        <v>1112</v>
      </c>
      <c r="E51" s="124" t="s">
        <v>208</v>
      </c>
      <c r="K51" s="23"/>
      <c r="L51" s="24"/>
      <c r="M51" s="24"/>
      <c r="N51" s="25"/>
      <c r="O51" s="315">
        <f>M54+N54+O54</f>
        <v>421</v>
      </c>
      <c r="P51" s="308">
        <f>Q53+Q57+N56</f>
        <v>569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4:85" x14ac:dyDescent="0.25">
      <c r="D52" s="51">
        <f>D50/D51</f>
        <v>0</v>
      </c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4:85" x14ac:dyDescent="0.25">
      <c r="K53" s="30"/>
      <c r="L53" s="3"/>
      <c r="M53" s="17"/>
      <c r="N53" s="17"/>
      <c r="O53" s="18"/>
      <c r="P53" s="270">
        <f>R53/Q53</f>
        <v>0</v>
      </c>
      <c r="Q53" s="7">
        <f>'SAT Raw SL'!Q53</f>
        <v>45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4:85" ht="15.75" x14ac:dyDescent="0.25">
      <c r="K54" s="32"/>
      <c r="L54" s="3"/>
      <c r="M54" s="8">
        <f>'SAT Raw SL'!M54</f>
        <v>25</v>
      </c>
      <c r="N54" s="8">
        <f>'SAT Raw SL'!N54</f>
        <v>382</v>
      </c>
      <c r="O54" s="9">
        <f>'SAT Raw SL'!O54</f>
        <v>14</v>
      </c>
      <c r="P54" s="270">
        <f>R54/Q54</f>
        <v>0</v>
      </c>
      <c r="Q54" s="7">
        <f>'SAT Raw SL'!Q54</f>
        <v>10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4:85" ht="15.75" thickBot="1" x14ac:dyDescent="0.3">
      <c r="F55" s="114" t="s">
        <v>32</v>
      </c>
      <c r="H55" s="4"/>
      <c r="I55" s="4"/>
      <c r="J55" s="320">
        <f>M53+R54+P58</f>
        <v>0</v>
      </c>
      <c r="K55" s="310">
        <f>M54+Q54+P57</f>
        <v>74</v>
      </c>
      <c r="L55" s="4"/>
      <c r="M55" s="268">
        <f>M53/M54</f>
        <v>0</v>
      </c>
      <c r="N55" s="268">
        <f>N53/N54</f>
        <v>0</v>
      </c>
      <c r="O55" s="269">
        <f>O53/O54</f>
        <v>0</v>
      </c>
      <c r="P55" s="270">
        <f>R55/Q55</f>
        <v>0</v>
      </c>
      <c r="Q55" s="12">
        <f>'SAT Raw SL'!Q55</f>
        <v>62</v>
      </c>
      <c r="R55" s="20"/>
      <c r="S55" s="4"/>
      <c r="T55" s="313">
        <f>Q55+Q54+Q53</f>
        <v>117</v>
      </c>
      <c r="U55" s="316">
        <f>R55+R54+R53</f>
        <v>0</v>
      </c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4:85" ht="15" customHeight="1" x14ac:dyDescent="0.25">
      <c r="H56" s="5"/>
      <c r="I56" s="5"/>
      <c r="J56" s="319">
        <f>M56+M57+M58</f>
        <v>0</v>
      </c>
      <c r="K56" s="311">
        <f>N56+N57+N58</f>
        <v>29</v>
      </c>
      <c r="L56" s="1"/>
      <c r="M56" s="21"/>
      <c r="N56" s="14">
        <f>'SAT Raw SL'!N56</f>
        <v>19</v>
      </c>
      <c r="O56" s="271">
        <f>M56/N56</f>
        <v>0</v>
      </c>
      <c r="P56" s="272">
        <f>P58/P57</f>
        <v>0</v>
      </c>
      <c r="Q56" s="270">
        <f>Q58/Q57</f>
        <v>0</v>
      </c>
      <c r="R56" s="270">
        <f>R58/R57</f>
        <v>0</v>
      </c>
      <c r="S56" s="1"/>
      <c r="T56" s="314">
        <f>R57+N57+O54</f>
        <v>23</v>
      </c>
      <c r="U56" s="319">
        <f>R58+M57+O53</f>
        <v>0</v>
      </c>
      <c r="V56" s="322" t="s">
        <v>29</v>
      </c>
      <c r="W56" s="323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4:85" ht="15" customHeight="1" x14ac:dyDescent="0.25">
      <c r="K57" s="30"/>
      <c r="L57" s="3"/>
      <c r="M57" s="21"/>
      <c r="N57" s="14">
        <f>'SAT Raw SL'!N57</f>
        <v>8</v>
      </c>
      <c r="O57" s="271">
        <f>M57/N57</f>
        <v>0</v>
      </c>
      <c r="P57" s="8">
        <f>'SAT Raw SL'!P57</f>
        <v>39</v>
      </c>
      <c r="Q57" s="8">
        <f>'SAT Raw SL'!Q57</f>
        <v>505</v>
      </c>
      <c r="R57" s="8">
        <f>'SAT Raw SL'!R57</f>
        <v>1</v>
      </c>
      <c r="S57" s="1"/>
      <c r="T57" s="31"/>
      <c r="V57" s="324"/>
      <c r="W57" s="325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4:85" x14ac:dyDescent="0.25">
      <c r="K58" s="30"/>
      <c r="L58" s="3"/>
      <c r="M58" s="21"/>
      <c r="N58" s="14">
        <f>'SAT Raw SL'!N58</f>
        <v>2</v>
      </c>
      <c r="O58" s="271">
        <f>M58/N58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4:85" x14ac:dyDescent="0.25"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4:85" ht="15.75" thickBot="1" x14ac:dyDescent="0.3">
      <c r="K60" s="37"/>
      <c r="L60" s="38"/>
      <c r="M60" s="39"/>
      <c r="N60" s="39"/>
      <c r="O60" s="312">
        <f>N58+N54+Q55</f>
        <v>446</v>
      </c>
      <c r="P60" s="309">
        <f>P57+Q57+R57</f>
        <v>545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4:85" x14ac:dyDescent="0.25">
      <c r="O61" s="319">
        <f>M58+N53+R55</f>
        <v>0</v>
      </c>
      <c r="P61" s="318">
        <f>P58+Q58+R58</f>
        <v>0</v>
      </c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4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4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4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2">
    <mergeCell ref="N26:N34"/>
    <mergeCell ref="AU28:AW29"/>
  </mergeCells>
  <conditionalFormatting sqref="K27:L32 S27:T32 K33:M34 K25:T26 O33:T34 BF40:BG43 BF45:BG45 BF44 BA44">
    <cfRule type="cellIs" dxfId="3569" priority="30" operator="equal">
      <formula>0</formula>
    </cfRule>
  </conditionalFormatting>
  <conditionalFormatting sqref="AX38:BG39 AX46:BG47 AX40:AY41 AX44:AY45">
    <cfRule type="cellIs" dxfId="3568" priority="29" operator="equal">
      <formula>0</formula>
    </cfRule>
  </conditionalFormatting>
  <conditionalFormatting sqref="AX25:BG26 AX33:BG34 AX27:AY28 BF27:BG28 BF31:BG32 AX31:AY32">
    <cfRule type="cellIs" dxfId="3567" priority="28" operator="equal">
      <formula>0</formula>
    </cfRule>
  </conditionalFormatting>
  <conditionalFormatting sqref="BK25:BT26 BK33:BT34 BK27:BL28 BS27:BT28 BS31:BT32 BK31:BL32">
    <cfRule type="cellIs" dxfId="3566" priority="27" operator="equal">
      <formula>0</formula>
    </cfRule>
  </conditionalFormatting>
  <conditionalFormatting sqref="BX13:CG13 BX20:CG20 BX14:BY15 CF14:CG15 BX18:BY19 BY16:BY17 BX21:CA21 CD21:CG21 CF18:CG19 CF16:CF17 BX12:CA12 CD12:CG12">
    <cfRule type="cellIs" dxfId="3565" priority="26" operator="equal">
      <formula>0</formula>
    </cfRule>
  </conditionalFormatting>
  <conditionalFormatting sqref="BX25:CG26 BX33:CG34 BX27:BY32 CF27:CG32">
    <cfRule type="cellIs" dxfId="3564" priority="25" operator="equal">
      <formula>0</formula>
    </cfRule>
  </conditionalFormatting>
  <conditionalFormatting sqref="BX64:CG65 BX72:CG73 BX66:BY71 CF66:CG71">
    <cfRule type="cellIs" dxfId="3563" priority="23" operator="equal">
      <formula>0</formula>
    </cfRule>
  </conditionalFormatting>
  <conditionalFormatting sqref="BX38:CG39 BX46:CG47 BX40:BY45 CF40:CG45">
    <cfRule type="cellIs" dxfId="3562" priority="24" operator="equal">
      <formula>0</formula>
    </cfRule>
  </conditionalFormatting>
  <conditionalFormatting sqref="AK64:AT65 AK72:AT73 AK66:AL71 AS66:AT71">
    <cfRule type="cellIs" dxfId="3561" priority="21" operator="equal">
      <formula>0</formula>
    </cfRule>
  </conditionalFormatting>
  <conditionalFormatting sqref="BK38:BT39 BK46:BT47 BK40:BL45 BS40:BT45">
    <cfRule type="cellIs" dxfId="3560" priority="18" operator="equal">
      <formula>0</formula>
    </cfRule>
  </conditionalFormatting>
  <conditionalFormatting sqref="AK25:AT26 AK33:AT34 AK27:AL32 AS27:AT32">
    <cfRule type="cellIs" dxfId="3559" priority="17" operator="equal">
      <formula>0</formula>
    </cfRule>
  </conditionalFormatting>
  <conditionalFormatting sqref="AX51:BG52 AX59:BG60 AX53:AY58 BF53:BG58">
    <cfRule type="cellIs" dxfId="3558" priority="20" operator="equal">
      <formula>0</formula>
    </cfRule>
  </conditionalFormatting>
  <conditionalFormatting sqref="BK51:BT52 BK59:BT60 BK53:BL58 BS53:BT58">
    <cfRule type="cellIs" dxfId="3557" priority="19" operator="equal">
      <formula>0</formula>
    </cfRule>
  </conditionalFormatting>
  <conditionalFormatting sqref="BK64:BT65 BK72:BT73 BK66:BL71 BS66:BT71">
    <cfRule type="cellIs" dxfId="3556" priority="16" operator="equal">
      <formula>0</formula>
    </cfRule>
  </conditionalFormatting>
  <conditionalFormatting sqref="X51:AG52 X59:AG60 X53:Y58 AF53:AG58">
    <cfRule type="cellIs" dxfId="3555" priority="15" operator="equal">
      <formula>0</formula>
    </cfRule>
  </conditionalFormatting>
  <conditionalFormatting sqref="AK38:AT39 AK46:AT47 AK40:AL45 AS40:AT45">
    <cfRule type="cellIs" dxfId="3554" priority="14" operator="equal">
      <formula>0</formula>
    </cfRule>
  </conditionalFormatting>
  <conditionalFormatting sqref="AX42:AY43">
    <cfRule type="cellIs" dxfId="3553" priority="13" operator="equal">
      <formula>0</formula>
    </cfRule>
  </conditionalFormatting>
  <conditionalFormatting sqref="AO51:AP52 AO59:AP60">
    <cfRule type="cellIs" dxfId="3552" priority="12" operator="equal">
      <formula>0</formula>
    </cfRule>
  </conditionalFormatting>
  <conditionalFormatting sqref="BO75:BP76">
    <cfRule type="cellIs" dxfId="3551" priority="11" operator="equal">
      <formula>0</formula>
    </cfRule>
  </conditionalFormatting>
  <conditionalFormatting sqref="AO75:AP76">
    <cfRule type="cellIs" dxfId="3550" priority="10" operator="equal">
      <formula>0</formula>
    </cfRule>
  </conditionalFormatting>
  <conditionalFormatting sqref="BX16:BX17">
    <cfRule type="cellIs" dxfId="3549" priority="9" operator="equal">
      <formula>0</formula>
    </cfRule>
  </conditionalFormatting>
  <conditionalFormatting sqref="CB21:CC21">
    <cfRule type="cellIs" dxfId="3548" priority="8" operator="equal">
      <formula>0</formula>
    </cfRule>
  </conditionalFormatting>
  <conditionalFormatting sqref="CG16:CG17">
    <cfRule type="cellIs" dxfId="3547" priority="7" operator="equal">
      <formula>0</formula>
    </cfRule>
  </conditionalFormatting>
  <conditionalFormatting sqref="CB12:CC12">
    <cfRule type="cellIs" dxfId="3546" priority="6" operator="equal">
      <formula>0</formula>
    </cfRule>
  </conditionalFormatting>
  <conditionalFormatting sqref="K52:T52 K59:T59 K53:L54 S53:T54 K57:L58 L55:L56 K60:N60 Q60:T60 S57:T58 S55:S56 K51:N51 Q51:T51">
    <cfRule type="cellIs" dxfId="3545" priority="5" operator="equal">
      <formula>0</formula>
    </cfRule>
  </conditionalFormatting>
  <conditionalFormatting sqref="K55:K56">
    <cfRule type="cellIs" dxfId="3544" priority="4" operator="equal">
      <formula>0</formula>
    </cfRule>
  </conditionalFormatting>
  <conditionalFormatting sqref="O60:P60">
    <cfRule type="cellIs" dxfId="3543" priority="3" operator="equal">
      <formula>0</formula>
    </cfRule>
  </conditionalFormatting>
  <conditionalFormatting sqref="T55:T56">
    <cfRule type="cellIs" dxfId="3542" priority="2" operator="equal">
      <formula>0</formula>
    </cfRule>
  </conditionalFormatting>
  <conditionalFormatting sqref="O51:P51">
    <cfRule type="cellIs" dxfId="3541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H1" zoomScale="70" zoomScaleNormal="70" workbookViewId="0">
      <selection activeCell="D50" sqref="D50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5705</v>
      </c>
      <c r="CP7" s="50">
        <f>CC12+BX16+CG17+CB21</f>
        <v>5705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>
        <f>CB12/CO7</f>
        <v>0.24031551270815074</v>
      </c>
      <c r="CP8" s="172">
        <f>CC12/CP7</f>
        <v>0.12445223488168274</v>
      </c>
      <c r="CT8" s="51">
        <f t="shared" ref="CT8:CU11" si="0">MROUND(CO8,0.05)</f>
        <v>0.25</v>
      </c>
      <c r="CU8" s="51">
        <f t="shared" si="0"/>
        <v>0.1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>
        <f>CC21/CO7</f>
        <v>0.10692375109553023</v>
      </c>
      <c r="CP9" s="172">
        <f>CB21/CP7</f>
        <v>0.10201577563540754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>
        <f>CG16/CO7</f>
        <v>0.39106047326906224</v>
      </c>
      <c r="CP10" s="172">
        <f>CG17/CP7</f>
        <v>0.24680105170902716</v>
      </c>
      <c r="CT10" s="51">
        <f t="shared" si="0"/>
        <v>0.4</v>
      </c>
      <c r="CU10" s="51">
        <f t="shared" si="0"/>
        <v>0.25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0.26170026292725679</v>
      </c>
      <c r="CP11" s="172">
        <f>BX16/CP7</f>
        <v>0.52673093777388258</v>
      </c>
      <c r="CT11" s="51">
        <f t="shared" si="0"/>
        <v>0.25</v>
      </c>
      <c r="CU11" s="51">
        <f t="shared" si="0"/>
        <v>0.55000000000000004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1371</v>
      </c>
      <c r="CC12" s="27">
        <f>SUM(CD17,CB17,CC14)</f>
        <v>710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</v>
      </c>
      <c r="CU12" s="142">
        <f>SUM(CU8:CU11)</f>
        <v>1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135</v>
      </c>
      <c r="CD14" s="7">
        <f>'AM SL vs City TMC'!CE14</f>
        <v>135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f>'AM SL vs City TMC'!BZ14</f>
        <v>816</v>
      </c>
      <c r="CA15" s="8">
        <f>'AM SL vs City TMC'!CA14</f>
        <v>317</v>
      </c>
      <c r="CB15" s="9">
        <f>'AM SL vs City TMC'!CB14</f>
        <v>238</v>
      </c>
      <c r="CC15" s="6">
        <f>CD15+CE15</f>
        <v>1924</v>
      </c>
      <c r="CD15" s="7">
        <f>'AM SL vs City TMC'!CE15</f>
        <v>1924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3005</v>
      </c>
      <c r="BY16" s="4"/>
      <c r="BZ16" s="10">
        <f>BZ14+BZ15</f>
        <v>816</v>
      </c>
      <c r="CA16" s="10">
        <f>CA14+CA15</f>
        <v>317</v>
      </c>
      <c r="CB16" s="11">
        <f>CB14+CB15</f>
        <v>238</v>
      </c>
      <c r="CC16" s="6">
        <f>CD16+CE16</f>
        <v>172</v>
      </c>
      <c r="CD16" s="12">
        <f>'AM SL vs City TMC'!CE16</f>
        <v>172</v>
      </c>
      <c r="CE16" s="20"/>
      <c r="CF16" s="4"/>
      <c r="CG16" s="34">
        <f>SUM(CC14:CC16)</f>
        <v>2231</v>
      </c>
      <c r="CH16" s="13"/>
      <c r="CI16" s="13"/>
      <c r="CJ16" s="13"/>
    </row>
    <row r="17" spans="7:88" x14ac:dyDescent="0.25">
      <c r="O17" s="69"/>
      <c r="BX17" s="35">
        <f>SUM(CB17:CB19)</f>
        <v>1493</v>
      </c>
      <c r="BY17" s="1"/>
      <c r="BZ17" s="21"/>
      <c r="CA17" s="14">
        <f>'AM SL vs City TMC'!BZ17</f>
        <v>277</v>
      </c>
      <c r="CB17" s="15">
        <f>+BZ17+CA17</f>
        <v>277</v>
      </c>
      <c r="CC17" s="16">
        <f>CC18+CC19</f>
        <v>265</v>
      </c>
      <c r="CD17" s="6">
        <f>CD18+CD19</f>
        <v>298</v>
      </c>
      <c r="CE17" s="6">
        <f>CE18+CE19</f>
        <v>47</v>
      </c>
      <c r="CF17" s="1"/>
      <c r="CG17" s="36">
        <f>SUM(CB18,CE17,CB16)</f>
        <v>1408</v>
      </c>
    </row>
    <row r="18" spans="7:88" x14ac:dyDescent="0.25">
      <c r="O18" s="69"/>
      <c r="BX18" s="30"/>
      <c r="BY18" s="3"/>
      <c r="BZ18" s="21"/>
      <c r="CA18" s="14">
        <f>'AM SL vs City TMC'!BZ18</f>
        <v>1123</v>
      </c>
      <c r="CB18" s="15">
        <f>+BZ18+CA18</f>
        <v>1123</v>
      </c>
      <c r="CC18" s="8">
        <f>'AM SL vs City TMC'!CC19</f>
        <v>265</v>
      </c>
      <c r="CD18" s="8">
        <f>'AM SL vs City TMC'!CD19</f>
        <v>298</v>
      </c>
      <c r="CE18" s="8">
        <f>'AM SL vs City TMC'!CE19</f>
        <v>47</v>
      </c>
      <c r="CF18" s="1"/>
      <c r="CG18" s="31"/>
    </row>
    <row r="19" spans="7:88" x14ac:dyDescent="0.25">
      <c r="O19" s="69"/>
      <c r="BX19" s="30"/>
      <c r="BY19" s="3"/>
      <c r="BZ19" s="21"/>
      <c r="CA19" s="14">
        <f>'AM SL vs City TMC'!BZ19</f>
        <v>93</v>
      </c>
      <c r="CB19" s="15">
        <f>+BZ19+CA19</f>
        <v>93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582</v>
      </c>
      <c r="CC21" s="41">
        <f>SUM(CC17:CE17)</f>
        <v>610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>
        <f>'AM SL vs City TMC'!CE27</f>
        <v>0</v>
      </c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'AM SL vs City TMC'!BZ27</f>
        <v>0</v>
      </c>
      <c r="CA28" s="8">
        <f>'AM SL vs City TMC'!CA27</f>
        <v>0</v>
      </c>
      <c r="CB28" s="9">
        <f>'AM SL vs City TMC'!CB27</f>
        <v>0</v>
      </c>
      <c r="CC28" s="6">
        <f>CD28+CE28</f>
        <v>0</v>
      </c>
      <c r="CD28" s="7">
        <f>'AM SL vs City TMC'!CE28</f>
        <v>0</v>
      </c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>
        <f>'AM SL vs City TMC'!CE29</f>
        <v>0</v>
      </c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>
        <f>'AM SL vs City TMC'!BZ30</f>
        <v>0</v>
      </c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'AM SL vs City TMC'!BZ31</f>
        <v>0</v>
      </c>
      <c r="CB31" s="15">
        <f>+BZ31+CA31</f>
        <v>0</v>
      </c>
      <c r="CC31" s="8">
        <f>'AM SL vs City TMC'!CC32</f>
        <v>0</v>
      </c>
      <c r="CD31" s="8">
        <f>'AM SL vs City TMC'!CD32</f>
        <v>0</v>
      </c>
      <c r="CE31" s="8">
        <f>'AM SL vs City TMC'!CE32</f>
        <v>0</v>
      </c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'AM SL vs City TMC'!BZ32</f>
        <v>0</v>
      </c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>
        <f>'AM SL vs City TMC'!CE40</f>
        <v>0</v>
      </c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>'AM SL vs City TMC'!BZ40</f>
        <v>0</v>
      </c>
      <c r="CA41" s="8">
        <f>'AM SL vs City TMC'!CA40</f>
        <v>0</v>
      </c>
      <c r="CB41" s="9">
        <f>'AM SL vs City TMC'!CB40</f>
        <v>0</v>
      </c>
      <c r="CC41" s="6">
        <f>CD41+CE41</f>
        <v>0</v>
      </c>
      <c r="CD41" s="7">
        <f>'AM SL vs City TMC'!CE41</f>
        <v>0</v>
      </c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>
        <f>'AM SL vs City TMC'!CE42</f>
        <v>0</v>
      </c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>
        <f>'AM SL vs City TMC'!BZ43</f>
        <v>0</v>
      </c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f>'AM SL vs City TMC'!BZ44</f>
        <v>0</v>
      </c>
      <c r="CB44" s="15">
        <f>+BZ44+CA44</f>
        <v>0</v>
      </c>
      <c r="CC44" s="8">
        <f>'AM SL vs City TMC'!CC45</f>
        <v>0</v>
      </c>
      <c r="CD44" s="8">
        <f>'AM SL vs City TMC'!CD45</f>
        <v>0</v>
      </c>
      <c r="CE44" s="8">
        <f>'AM SL vs City TMC'!CE45</f>
        <v>0</v>
      </c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>'AM SL vs City TMC'!BZ45</f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793</v>
      </c>
      <c r="P51" s="27">
        <f>SUM(Q56,O56,P53)</f>
        <v>526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46</v>
      </c>
      <c r="Q53" s="7">
        <f>'AM SL vs City TMC'!R53</f>
        <v>46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f>'AM SL vs City TMC'!M53</f>
        <v>77</v>
      </c>
      <c r="N54" s="8">
        <f>'AM SL vs City TMC'!N53</f>
        <v>519</v>
      </c>
      <c r="O54" s="9">
        <f>'AM SL vs City TMC'!O53</f>
        <v>197</v>
      </c>
      <c r="P54" s="6">
        <f>Q54+R54</f>
        <v>27</v>
      </c>
      <c r="Q54" s="7">
        <f>'AM SL vs City TMC'!R54</f>
        <v>27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M53+M54</f>
        <v>77</v>
      </c>
      <c r="N55" s="10">
        <f>N53+N54</f>
        <v>519</v>
      </c>
      <c r="O55" s="11">
        <f>O53+O54</f>
        <v>197</v>
      </c>
      <c r="P55" s="6">
        <f>Q55+R55</f>
        <v>40</v>
      </c>
      <c r="Q55" s="12">
        <f>'AM SL vs City TMC'!R55</f>
        <v>40</v>
      </c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>
        <f>'AM SL vs City TMC'!M56</f>
        <v>40</v>
      </c>
      <c r="O56" s="15">
        <f>+M56+N56</f>
        <v>40</v>
      </c>
      <c r="P56" s="16">
        <f>P57+P58</f>
        <v>185</v>
      </c>
      <c r="Q56" s="6">
        <f>Q57+Q58</f>
        <v>440</v>
      </c>
      <c r="R56" s="6">
        <f>R57+R58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f>'AM SL vs City TMC'!M57</f>
        <v>42</v>
      </c>
      <c r="O57" s="15">
        <f>+M57+N57</f>
        <v>42</v>
      </c>
      <c r="P57" s="8">
        <f>'AM SL vs City TMC'!P58</f>
        <v>185</v>
      </c>
      <c r="Q57" s="8">
        <f>'AM SL vs City TMC'!Q58</f>
        <v>440</v>
      </c>
      <c r="R57" s="8">
        <f>'AM SL vs City TMC'!R58</f>
        <v>116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f>'AM SL vs City TMC'!M58</f>
        <v>187</v>
      </c>
      <c r="O58" s="15">
        <f>+M58+N58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746</v>
      </c>
      <c r="P60" s="41">
        <f>SUM(P56:R56)</f>
        <v>741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>
        <f>'AM SL vs City TMC'!CE66</f>
        <v>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'AM SL vs City TMC'!BZ66</f>
        <v>0</v>
      </c>
      <c r="CA67" s="8">
        <f>'AM SL vs City TMC'!CA66</f>
        <v>0</v>
      </c>
      <c r="CB67" s="9">
        <f>'AM SL vs City TMC'!CB66</f>
        <v>0</v>
      </c>
      <c r="CC67" s="6">
        <f>CD67+CE67</f>
        <v>0</v>
      </c>
      <c r="CD67" s="7">
        <f>'AM SL vs City TMC'!CE67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>
        <f>'AM SL vs City TMC'!CE68</f>
        <v>0</v>
      </c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'AM SL vs City TMC'!BZ69</f>
        <v>0</v>
      </c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'AM SL vs City TMC'!BZ70</f>
        <v>0</v>
      </c>
      <c r="CB70" s="15">
        <f>+BZ70+CA70</f>
        <v>0</v>
      </c>
      <c r="CC70" s="8">
        <f>'AM SL vs City TMC'!CC71</f>
        <v>0</v>
      </c>
      <c r="CD70" s="8">
        <f>'AM SL vs City TMC'!CD71</f>
        <v>0</v>
      </c>
      <c r="CE70" s="8">
        <f>'AM SL vs City TMC'!CE71</f>
        <v>0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'AM SL vs City TMC'!BZ71</f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540" priority="21" operator="equal">
      <formula>0</formula>
    </cfRule>
  </conditionalFormatting>
  <conditionalFormatting sqref="AX38:BG39 AX46:BG47 AX40:AY41 AX44:AY45">
    <cfRule type="cellIs" dxfId="3539" priority="20" operator="equal">
      <formula>0</formula>
    </cfRule>
  </conditionalFormatting>
  <conditionalFormatting sqref="AX25:BG26 AX33:BG34 AX27:AY28 BF27:BG28 BF31:BG32 AX31:AY32">
    <cfRule type="cellIs" dxfId="3538" priority="19" operator="equal">
      <formula>0</formula>
    </cfRule>
  </conditionalFormatting>
  <conditionalFormatting sqref="BK25:BT26 BK33:BT34 BK27:BL28 BS27:BT28 BS31:BT32 BK31:BL32">
    <cfRule type="cellIs" dxfId="3537" priority="18" operator="equal">
      <formula>0</formula>
    </cfRule>
  </conditionalFormatting>
  <conditionalFormatting sqref="BX12:CG13 BX20:CG21 BX14:BY19 CF14:CG19">
    <cfRule type="cellIs" dxfId="3536" priority="17" operator="equal">
      <formula>0</formula>
    </cfRule>
  </conditionalFormatting>
  <conditionalFormatting sqref="BX25:CG26 BX33:CG34 BX27:BY32 CF27:CG32">
    <cfRule type="cellIs" dxfId="3535" priority="16" operator="equal">
      <formula>0</formula>
    </cfRule>
  </conditionalFormatting>
  <conditionalFormatting sqref="BX64:CG65 BX72:CG73 BX66:BY71 CF66:CG71">
    <cfRule type="cellIs" dxfId="3534" priority="14" operator="equal">
      <formula>0</formula>
    </cfRule>
  </conditionalFormatting>
  <conditionalFormatting sqref="BX38:CG39 BX46:CG47 BX40:BY45 CF40:CG45">
    <cfRule type="cellIs" dxfId="3533" priority="15" operator="equal">
      <formula>0</formula>
    </cfRule>
  </conditionalFormatting>
  <conditionalFormatting sqref="K51:T52 K59:T60 K53:L58 S53:T58">
    <cfRule type="cellIs" dxfId="3532" priority="13" operator="equal">
      <formula>0</formula>
    </cfRule>
  </conditionalFormatting>
  <conditionalFormatting sqref="AK64:AT65 AK72:AT73 AK66:AL71 AS66:AT71">
    <cfRule type="cellIs" dxfId="3531" priority="12" operator="equal">
      <formula>0</formula>
    </cfRule>
  </conditionalFormatting>
  <conditionalFormatting sqref="BK38:BT39 BK46:BT47 BK40:BL45 BS40:BT45">
    <cfRule type="cellIs" dxfId="3530" priority="9" operator="equal">
      <formula>0</formula>
    </cfRule>
  </conditionalFormatting>
  <conditionalFormatting sqref="AK25:AT26 AK33:AT34 AK27:AL32 AS27:AT32">
    <cfRule type="cellIs" dxfId="3529" priority="8" operator="equal">
      <formula>0</formula>
    </cfRule>
  </conditionalFormatting>
  <conditionalFormatting sqref="AX51:BG52 AX59:BG60 AX53:AY58 BF53:BG58">
    <cfRule type="cellIs" dxfId="3528" priority="11" operator="equal">
      <formula>0</formula>
    </cfRule>
  </conditionalFormatting>
  <conditionalFormatting sqref="BK51:BT52 BK59:BT60 BK53:BL58 BS53:BT58">
    <cfRule type="cellIs" dxfId="3527" priority="10" operator="equal">
      <formula>0</formula>
    </cfRule>
  </conditionalFormatting>
  <conditionalFormatting sqref="BK64:BT65 BK72:BT73 BK66:BL71 BS66:BT71">
    <cfRule type="cellIs" dxfId="3526" priority="7" operator="equal">
      <formula>0</formula>
    </cfRule>
  </conditionalFormatting>
  <conditionalFormatting sqref="X51:AG52 X59:AG60 X53:Y58 AF53:AG58">
    <cfRule type="cellIs" dxfId="3525" priority="6" operator="equal">
      <formula>0</formula>
    </cfRule>
  </conditionalFormatting>
  <conditionalFormatting sqref="AK38:AT39 AK46:AT47 AK40:AL45 AS40:AT45">
    <cfRule type="cellIs" dxfId="3524" priority="5" operator="equal">
      <formula>0</formula>
    </cfRule>
  </conditionalFormatting>
  <conditionalFormatting sqref="AX42:AY43">
    <cfRule type="cellIs" dxfId="3523" priority="4" operator="equal">
      <formula>0</formula>
    </cfRule>
  </conditionalFormatting>
  <conditionalFormatting sqref="AO51:AP52 AO59:AP60">
    <cfRule type="cellIs" dxfId="3522" priority="3" operator="equal">
      <formula>0</formula>
    </cfRule>
  </conditionalFormatting>
  <conditionalFormatting sqref="BO75:BP76">
    <cfRule type="cellIs" dxfId="3521" priority="2" operator="equal">
      <formula>0</formula>
    </cfRule>
  </conditionalFormatting>
  <conditionalFormatting sqref="AO75:AP76">
    <cfRule type="cellIs" dxfId="352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6" zoomScale="55" zoomScaleNormal="55" workbookViewId="0">
      <selection activeCell="D50" sqref="D50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6784</v>
      </c>
      <c r="CP7" s="50">
        <f>CC12+BX16+CG17+CB21</f>
        <v>6784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>
        <f>CB12/CO7</f>
        <v>0.16848466981132076</v>
      </c>
      <c r="CP8" s="172">
        <f>CC12/CP7</f>
        <v>0.21108490566037735</v>
      </c>
      <c r="CT8" s="51">
        <f t="shared" ref="CT8:CU11" si="0">MROUND(CO8,0.05)</f>
        <v>0.15000000000000002</v>
      </c>
      <c r="CU8" s="51">
        <f t="shared" si="0"/>
        <v>0.2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>
        <f>CC21/CO7</f>
        <v>0.10392099056603774</v>
      </c>
      <c r="CP9" s="172">
        <f>CB21/CP7</f>
        <v>8.5200471698113206E-2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>
        <f>CG16/CO7</f>
        <v>0.291126179245283</v>
      </c>
      <c r="CP10" s="172">
        <f>CG17/CP7</f>
        <v>0.37337853773584906</v>
      </c>
      <c r="CT10" s="51">
        <f t="shared" si="0"/>
        <v>0.30000000000000004</v>
      </c>
      <c r="CU10" s="51">
        <f t="shared" si="0"/>
        <v>0.35000000000000003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0.43646816037735847</v>
      </c>
      <c r="CP11" s="172">
        <f>BX16/CP7</f>
        <v>0.33033608490566035</v>
      </c>
      <c r="CT11" s="51">
        <f t="shared" si="0"/>
        <v>0.45</v>
      </c>
      <c r="CU11" s="51">
        <f t="shared" si="0"/>
        <v>0.35000000000000003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1143</v>
      </c>
      <c r="CC12" s="27">
        <f>SUM(CD17,CB17,CC14)</f>
        <v>1432</v>
      </c>
      <c r="CD12" s="25"/>
      <c r="CE12" s="25"/>
      <c r="CF12" s="28"/>
      <c r="CG12" s="29"/>
      <c r="CO12" s="51">
        <f>SUM(CO8:CO11)</f>
        <v>0.99999999999999989</v>
      </c>
      <c r="CP12" s="51">
        <f>SUM(CP8:CP11)</f>
        <v>1</v>
      </c>
      <c r="CT12" s="142">
        <f>SUM(CT8:CT11)</f>
        <v>1</v>
      </c>
      <c r="CU12" s="142">
        <f>SUM(CU8:CU11)</f>
        <v>1.0000000000000002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188</v>
      </c>
      <c r="CD14" s="7">
        <f>'PM SL vs City TMC'!CE14</f>
        <v>188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f>'PM SL vs City TMC'!BZ14</f>
        <v>410</v>
      </c>
      <c r="CA15" s="8">
        <f>'PM SL vs City TMC'!CA14</f>
        <v>371</v>
      </c>
      <c r="CB15" s="9">
        <f>'PM SL vs City TMC'!CB14</f>
        <v>362</v>
      </c>
      <c r="CC15" s="6">
        <f>CD15+CE15</f>
        <v>1688</v>
      </c>
      <c r="CD15" s="7">
        <f>'PM SL vs City TMC'!CE15</f>
        <v>1688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2241</v>
      </c>
      <c r="BY16" s="4"/>
      <c r="BZ16" s="10">
        <f>BZ14+BZ15</f>
        <v>410</v>
      </c>
      <c r="CA16" s="10">
        <f>CA14+CA15</f>
        <v>371</v>
      </c>
      <c r="CB16" s="11">
        <f>CB14+CB15</f>
        <v>362</v>
      </c>
      <c r="CC16" s="6">
        <f>CD16+CE16</f>
        <v>99</v>
      </c>
      <c r="CD16" s="12">
        <f>'PM SL vs City TMC'!CE16</f>
        <v>99</v>
      </c>
      <c r="CE16" s="20"/>
      <c r="CF16" s="4"/>
      <c r="CG16" s="34">
        <f>SUM(CC14:CC16)</f>
        <v>1975</v>
      </c>
      <c r="CH16" s="13"/>
      <c r="CI16" s="13"/>
      <c r="CJ16" s="13"/>
    </row>
    <row r="17" spans="7:88" x14ac:dyDescent="0.25">
      <c r="O17" s="69"/>
      <c r="BX17" s="35">
        <f>SUM(CB17:CB19)</f>
        <v>2961</v>
      </c>
      <c r="BY17" s="1"/>
      <c r="BZ17" s="21"/>
      <c r="CA17" s="14">
        <f>'PM SL vs City TMC'!BZ17</f>
        <v>776</v>
      </c>
      <c r="CB17" s="15">
        <f>+BZ17+CA17</f>
        <v>776</v>
      </c>
      <c r="CC17" s="16">
        <f>CC18+CC19</f>
        <v>143</v>
      </c>
      <c r="CD17" s="6">
        <f>CD18+CD19</f>
        <v>468</v>
      </c>
      <c r="CE17" s="6">
        <f>CE18+CE19</f>
        <v>94</v>
      </c>
      <c r="CF17" s="1"/>
      <c r="CG17" s="36">
        <f>SUM(CB18,CE17,CB16)</f>
        <v>2533</v>
      </c>
    </row>
    <row r="18" spans="7:88" x14ac:dyDescent="0.25">
      <c r="O18" s="69"/>
      <c r="BX18" s="30"/>
      <c r="BY18" s="3"/>
      <c r="BZ18" s="21"/>
      <c r="CA18" s="14">
        <f>'PM SL vs City TMC'!BZ18</f>
        <v>2077</v>
      </c>
      <c r="CB18" s="15">
        <f>+BZ18+CA18</f>
        <v>2077</v>
      </c>
      <c r="CC18" s="8">
        <f>'PM SL vs City TMC'!CC19</f>
        <v>143</v>
      </c>
      <c r="CD18" s="8">
        <f>'PM SL vs City TMC'!CD19</f>
        <v>468</v>
      </c>
      <c r="CE18" s="8">
        <f>'PM SL vs City TMC'!CE19</f>
        <v>94</v>
      </c>
      <c r="CF18" s="1"/>
      <c r="CG18" s="31"/>
    </row>
    <row r="19" spans="7:88" x14ac:dyDescent="0.25">
      <c r="O19" s="69"/>
      <c r="BX19" s="30"/>
      <c r="BY19" s="3"/>
      <c r="BZ19" s="21"/>
      <c r="CA19" s="14">
        <f>'PM SL vs City TMC'!BZ19</f>
        <v>108</v>
      </c>
      <c r="CB19" s="15">
        <f>+BZ19+CA19</f>
        <v>108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578</v>
      </c>
      <c r="CC21" s="41">
        <f>SUM(CC17:CE17)</f>
        <v>705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>
        <f>'PM SL vs City TMC'!CE27</f>
        <v>0</v>
      </c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'PM SL vs City TMC'!BZ27</f>
        <v>0</v>
      </c>
      <c r="CA28" s="8">
        <f>'PM SL vs City TMC'!CA27</f>
        <v>0</v>
      </c>
      <c r="CB28" s="9">
        <f>'PM SL vs City TMC'!CB27</f>
        <v>0</v>
      </c>
      <c r="CC28" s="6">
        <f>CD28+CE28</f>
        <v>0</v>
      </c>
      <c r="CD28" s="7">
        <f>'PM SL vs City TMC'!CE28</f>
        <v>0</v>
      </c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>
        <f>'PM SL vs City TMC'!CE29</f>
        <v>0</v>
      </c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>
        <f>'PM SL vs City TMC'!BZ30</f>
        <v>0</v>
      </c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'PM SL vs City TMC'!BZ31</f>
        <v>0</v>
      </c>
      <c r="CB31" s="15">
        <f>+BZ31+CA31</f>
        <v>0</v>
      </c>
      <c r="CC31" s="8">
        <f>'PM SL vs City TMC'!CC32</f>
        <v>0</v>
      </c>
      <c r="CD31" s="8">
        <f>'PM SL vs City TMC'!CD32</f>
        <v>0</v>
      </c>
      <c r="CE31" s="8">
        <f>'PM SL vs City TMC'!CE32</f>
        <v>0</v>
      </c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'PM SL vs City TMC'!BZ32</f>
        <v>0</v>
      </c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>
        <f>'PM SL vs City TMC'!CE40</f>
        <v>0</v>
      </c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>'PM SL vs City TMC'!BZ40</f>
        <v>0</v>
      </c>
      <c r="CA41" s="8">
        <f>'PM SL vs City TMC'!CA40</f>
        <v>0</v>
      </c>
      <c r="CB41" s="9">
        <f>'PM SL vs City TMC'!CB40</f>
        <v>0</v>
      </c>
      <c r="CC41" s="6">
        <f>CD41+CE41</f>
        <v>0</v>
      </c>
      <c r="CD41" s="7">
        <f>'PM SL vs City TMC'!CE41</f>
        <v>0</v>
      </c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>
        <f>'PM SL vs City TMC'!CE42</f>
        <v>0</v>
      </c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>
        <f>'PM SL vs City TMC'!BZ43</f>
        <v>0</v>
      </c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f>'PM SL vs City TMC'!BZ44</f>
        <v>0</v>
      </c>
      <c r="CB44" s="15">
        <f>+BZ44+CA44</f>
        <v>0</v>
      </c>
      <c r="CC44" s="8">
        <f>'PM SL vs City TMC'!CC45</f>
        <v>0</v>
      </c>
      <c r="CD44" s="8">
        <f>'PM SL vs City TMC'!CD45</f>
        <v>0</v>
      </c>
      <c r="CE44" s="8">
        <f>'PM SL vs City TMC'!CE45</f>
        <v>0</v>
      </c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>'PM SL vs City TMC'!BZ45</f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732</v>
      </c>
      <c r="P51" s="27">
        <f>SUM(Q56,O56,P53)</f>
        <v>649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49</v>
      </c>
      <c r="Q53" s="7">
        <f>'PM SL vs City TMC'!R53</f>
        <v>49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f>'PM SL vs City TMC'!M53</f>
        <v>46</v>
      </c>
      <c r="N54" s="8">
        <f>'PM SL vs City TMC'!N53</f>
        <v>602</v>
      </c>
      <c r="O54" s="9">
        <f>'PM SL vs City TMC'!O53</f>
        <v>84</v>
      </c>
      <c r="P54" s="6">
        <f>Q54+R54</f>
        <v>37</v>
      </c>
      <c r="Q54" s="7">
        <f>'PM SL vs City TMC'!R54</f>
        <v>37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M53+M54</f>
        <v>46</v>
      </c>
      <c r="N55" s="10">
        <f>N53+N54</f>
        <v>602</v>
      </c>
      <c r="O55" s="11">
        <f>O53+O54</f>
        <v>84</v>
      </c>
      <c r="P55" s="6">
        <f>Q55+R55</f>
        <v>91</v>
      </c>
      <c r="Q55" s="12">
        <f>'PM SL vs City TMC'!R55</f>
        <v>91</v>
      </c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>
        <f>'PM SL vs City TMC'!M56</f>
        <v>104</v>
      </c>
      <c r="O56" s="15">
        <f>+M56+N56</f>
        <v>104</v>
      </c>
      <c r="P56" s="16">
        <f>P57+P58</f>
        <v>252</v>
      </c>
      <c r="Q56" s="6">
        <f>Q57+Q58</f>
        <v>496</v>
      </c>
      <c r="R56" s="6">
        <f>R57+R58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f>'PM SL vs City TMC'!M57</f>
        <v>39</v>
      </c>
      <c r="O57" s="15">
        <f>+M57+N57</f>
        <v>39</v>
      </c>
      <c r="P57" s="8">
        <f>'PM SL vs City TMC'!P58</f>
        <v>252</v>
      </c>
      <c r="Q57" s="8">
        <f>'PM SL vs City TMC'!Q58</f>
        <v>496</v>
      </c>
      <c r="R57" s="8">
        <f>'PM SL vs City TMC'!R58</f>
        <v>46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f>'PM SL vs City TMC'!M58</f>
        <v>287</v>
      </c>
      <c r="O58" s="15">
        <f>+M58+N58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980</v>
      </c>
      <c r="P60" s="41">
        <f>SUM(P56:R56)</f>
        <v>794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>
        <f>'PM SL vs City TMC'!CE66</f>
        <v>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'PM SL vs City TMC'!BZ66</f>
        <v>0</v>
      </c>
      <c r="CA67" s="8">
        <f>'PM SL vs City TMC'!CA66</f>
        <v>0</v>
      </c>
      <c r="CB67" s="9">
        <f>'PM SL vs City TMC'!CB66</f>
        <v>0</v>
      </c>
      <c r="CC67" s="6">
        <f>CD67+CE67</f>
        <v>0</v>
      </c>
      <c r="CD67" s="7">
        <f>'PM SL vs City TMC'!CE67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>
        <f>'PM SL vs City TMC'!CE68</f>
        <v>0</v>
      </c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'PM SL vs City TMC'!BZ69</f>
        <v>0</v>
      </c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'PM SL vs City TMC'!BZ70</f>
        <v>0</v>
      </c>
      <c r="CB70" s="15">
        <f>+BZ70+CA70</f>
        <v>0</v>
      </c>
      <c r="CC70" s="8">
        <f>'PM SL vs City TMC'!CC71</f>
        <v>0</v>
      </c>
      <c r="CD70" s="8">
        <f>'PM SL vs City TMC'!CD71</f>
        <v>0</v>
      </c>
      <c r="CE70" s="8">
        <f>'PM SL vs City TMC'!CE71</f>
        <v>0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'PM SL vs City TMC'!BZ71</f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519" priority="21" operator="equal">
      <formula>0</formula>
    </cfRule>
  </conditionalFormatting>
  <conditionalFormatting sqref="AX38:BG39 AX46:BG47 AX40:AY41 AX44:AY45">
    <cfRule type="cellIs" dxfId="3518" priority="20" operator="equal">
      <formula>0</formula>
    </cfRule>
  </conditionalFormatting>
  <conditionalFormatting sqref="AX25:BG26 AX33:BG34 AX27:AY28 BF27:BG28 BF31:BG32 AX31:AY32">
    <cfRule type="cellIs" dxfId="3517" priority="19" operator="equal">
      <formula>0</formula>
    </cfRule>
  </conditionalFormatting>
  <conditionalFormatting sqref="BK25:BT26 BK33:BT34 BK27:BL28 BS27:BT28 BS31:BT32 BK31:BL32">
    <cfRule type="cellIs" dxfId="3516" priority="18" operator="equal">
      <formula>0</formula>
    </cfRule>
  </conditionalFormatting>
  <conditionalFormatting sqref="BX12:CG13 BX20:CG21 BX14:BY19 CF14:CG19">
    <cfRule type="cellIs" dxfId="3515" priority="17" operator="equal">
      <formula>0</formula>
    </cfRule>
  </conditionalFormatting>
  <conditionalFormatting sqref="BX25:CG26 BX33:CG34 BX27:BY32 CF27:CG32">
    <cfRule type="cellIs" dxfId="3514" priority="16" operator="equal">
      <formula>0</formula>
    </cfRule>
  </conditionalFormatting>
  <conditionalFormatting sqref="BX64:CG65 BX72:CG73 BX66:BY71 CF66:CG71">
    <cfRule type="cellIs" dxfId="3513" priority="14" operator="equal">
      <formula>0</formula>
    </cfRule>
  </conditionalFormatting>
  <conditionalFormatting sqref="BX38:CG39 BX46:CG47 BX40:BY45 CF40:CG45">
    <cfRule type="cellIs" dxfId="3512" priority="15" operator="equal">
      <formula>0</formula>
    </cfRule>
  </conditionalFormatting>
  <conditionalFormatting sqref="K51:T52 K59:T60 K53:L58 S53:T58">
    <cfRule type="cellIs" dxfId="3511" priority="13" operator="equal">
      <formula>0</formula>
    </cfRule>
  </conditionalFormatting>
  <conditionalFormatting sqref="AK64:AT65 AK72:AT73 AK66:AL71 AS66:AT71">
    <cfRule type="cellIs" dxfId="3510" priority="12" operator="equal">
      <formula>0</formula>
    </cfRule>
  </conditionalFormatting>
  <conditionalFormatting sqref="BK38:BT39 BK46:BT47 BK40:BL45 BS40:BT45">
    <cfRule type="cellIs" dxfId="3509" priority="9" operator="equal">
      <formula>0</formula>
    </cfRule>
  </conditionalFormatting>
  <conditionalFormatting sqref="AK25:AT26 AK33:AT34 AK27:AL32 AS27:AT32">
    <cfRule type="cellIs" dxfId="3508" priority="8" operator="equal">
      <formula>0</formula>
    </cfRule>
  </conditionalFormatting>
  <conditionalFormatting sqref="AX51:BG52 AX59:BG60 AX53:AY58 BF53:BG58">
    <cfRule type="cellIs" dxfId="3507" priority="11" operator="equal">
      <formula>0</formula>
    </cfRule>
  </conditionalFormatting>
  <conditionalFormatting sqref="BK51:BT52 BK59:BT60 BK53:BL58 BS53:BT58">
    <cfRule type="cellIs" dxfId="3506" priority="10" operator="equal">
      <formula>0</formula>
    </cfRule>
  </conditionalFormatting>
  <conditionalFormatting sqref="BK64:BT65 BK72:BT73 BK66:BL71 BS66:BT71">
    <cfRule type="cellIs" dxfId="3505" priority="7" operator="equal">
      <formula>0</formula>
    </cfRule>
  </conditionalFormatting>
  <conditionalFormatting sqref="X51:AG52 X59:AG60 X53:Y58 AF53:AG58">
    <cfRule type="cellIs" dxfId="3504" priority="6" operator="equal">
      <formula>0</formula>
    </cfRule>
  </conditionalFormatting>
  <conditionalFormatting sqref="AK38:AT39 AK46:AT47 AK40:AL45 AS40:AT45">
    <cfRule type="cellIs" dxfId="3503" priority="5" operator="equal">
      <formula>0</formula>
    </cfRule>
  </conditionalFormatting>
  <conditionalFormatting sqref="AX42:AY43">
    <cfRule type="cellIs" dxfId="3502" priority="4" operator="equal">
      <formula>0</formula>
    </cfRule>
  </conditionalFormatting>
  <conditionalFormatting sqref="AO51:AP52 AO59:AP60">
    <cfRule type="cellIs" dxfId="3501" priority="3" operator="equal">
      <formula>0</formula>
    </cfRule>
  </conditionalFormatting>
  <conditionalFormatting sqref="BO75:BP76">
    <cfRule type="cellIs" dxfId="3500" priority="2" operator="equal">
      <formula>0</formula>
    </cfRule>
  </conditionalFormatting>
  <conditionalFormatting sqref="AO75:AP76">
    <cfRule type="cellIs" dxfId="3499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zoomScale="55" zoomScaleNormal="55" workbookViewId="0">
      <selection activeCell="D50" sqref="D50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0</v>
      </c>
      <c r="CP7" s="50">
        <f>CC12+BX16+CG17+CB21</f>
        <v>0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 t="e">
        <f>CB12/CO7</f>
        <v>#DIV/0!</v>
      </c>
      <c r="CP8" s="172" t="e">
        <f>CC12/CP7</f>
        <v>#DIV/0!</v>
      </c>
      <c r="CT8" s="51" t="e">
        <f t="shared" ref="CT8:CU11" si="0">MROUND(CO8,0.05)</f>
        <v>#DIV/0!</v>
      </c>
      <c r="CU8" s="51" t="e">
        <f t="shared" si="0"/>
        <v>#DIV/0!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 t="e">
        <f>CC21/CO7</f>
        <v>#DIV/0!</v>
      </c>
      <c r="CP9" s="172" t="e">
        <f>CB21/CP7</f>
        <v>#DIV/0!</v>
      </c>
      <c r="CT9" s="51" t="e">
        <f t="shared" si="0"/>
        <v>#DIV/0!</v>
      </c>
      <c r="CU9" s="51" t="e">
        <f t="shared" si="0"/>
        <v>#DIV/0!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 t="e">
        <f>CG16/CO7</f>
        <v>#DIV/0!</v>
      </c>
      <c r="CP10" s="172" t="e">
        <f>CG17/CP7</f>
        <v>#DIV/0!</v>
      </c>
      <c r="CT10" s="51" t="e">
        <f t="shared" si="0"/>
        <v>#DIV/0!</v>
      </c>
      <c r="CU10" s="51" t="e">
        <f t="shared" si="0"/>
        <v>#DIV/0!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 t="e">
        <f>BX17/CO7</f>
        <v>#DIV/0!</v>
      </c>
      <c r="CP11" s="172" t="e">
        <f>BX16/CP7</f>
        <v>#DIV/0!</v>
      </c>
      <c r="CT11" s="51" t="e">
        <f t="shared" si="0"/>
        <v>#DIV/0!</v>
      </c>
      <c r="CU11" s="51" t="e">
        <f t="shared" si="0"/>
        <v>#DIV/0!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O12" s="51" t="e">
        <f>SUM(CO8:CO11)</f>
        <v>#DIV/0!</v>
      </c>
      <c r="CP12" s="51" t="e">
        <f>SUM(CP8:CP11)</f>
        <v>#DIV/0!</v>
      </c>
      <c r="CT12" s="142" t="e">
        <f>SUM(CT8:CT11)</f>
        <v>#DIV/0!</v>
      </c>
      <c r="CU12" s="142" t="e">
        <f>SUM(CU8:CU11)</f>
        <v>#DIV/0!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>
        <f>'SAT SL vs City TMC'!CE14</f>
        <v>0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f>'SAT SL vs City TMC'!BZ14</f>
        <v>0</v>
      </c>
      <c r="CA15" s="8">
        <f>'SAT SL vs City TMC'!CA14</f>
        <v>0</v>
      </c>
      <c r="CB15" s="9">
        <f>'SAT SL vs City TMC'!CB14</f>
        <v>0</v>
      </c>
      <c r="CC15" s="6">
        <f>CD15+CE15</f>
        <v>0</v>
      </c>
      <c r="CD15" s="7">
        <f>'SAT SL vs City TMC'!CE15</f>
        <v>0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>
        <f>'SAT SL vs City TMC'!CE16</f>
        <v>0</v>
      </c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>
        <f>'SAT SL vs City TMC'!BZ17</f>
        <v>0</v>
      </c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>
        <f>'SAT SL vs City TMC'!BZ18</f>
        <v>0</v>
      </c>
      <c r="CB18" s="15">
        <f>+BZ18+CA18</f>
        <v>0</v>
      </c>
      <c r="CC18" s="8">
        <f>'SAT SL vs City TMC'!CC19</f>
        <v>0</v>
      </c>
      <c r="CD18" s="8">
        <f>'SAT SL vs City TMC'!CD19</f>
        <v>0</v>
      </c>
      <c r="CE18" s="8">
        <f>'SAT SL vs City TMC'!CE19</f>
        <v>0</v>
      </c>
      <c r="CF18" s="1"/>
      <c r="CG18" s="31"/>
    </row>
    <row r="19" spans="7:88" x14ac:dyDescent="0.25">
      <c r="O19" s="69"/>
      <c r="BX19" s="30"/>
      <c r="BY19" s="3"/>
      <c r="BZ19" s="21"/>
      <c r="CA19" s="14">
        <f>'SAT SL vs City TMC'!BZ19</f>
        <v>0</v>
      </c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>
        <f>'SAT SL vs City TMC'!CE27</f>
        <v>0</v>
      </c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'SAT SL vs City TMC'!BZ27</f>
        <v>0</v>
      </c>
      <c r="CA28" s="8">
        <f>'SAT SL vs City TMC'!CA27</f>
        <v>0</v>
      </c>
      <c r="CB28" s="9">
        <f>'SAT SL vs City TMC'!CB27</f>
        <v>0</v>
      </c>
      <c r="CC28" s="6">
        <f>CD28+CE28</f>
        <v>0</v>
      </c>
      <c r="CD28" s="7">
        <f>'SAT SL vs City TMC'!CE28</f>
        <v>0</v>
      </c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>
        <f>'SAT SL vs City TMC'!CE29</f>
        <v>0</v>
      </c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>
        <f>'SAT SL vs City TMC'!BZ30</f>
        <v>0</v>
      </c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'SAT SL vs City TMC'!BZ31</f>
        <v>0</v>
      </c>
      <c r="CB31" s="15">
        <f>+BZ31+CA31</f>
        <v>0</v>
      </c>
      <c r="CC31" s="8">
        <f>'SAT SL vs City TMC'!CC32</f>
        <v>0</v>
      </c>
      <c r="CD31" s="8">
        <f>'SAT SL vs City TMC'!CD32</f>
        <v>0</v>
      </c>
      <c r="CE31" s="8">
        <f>'SAT SL vs City TMC'!CE32</f>
        <v>0</v>
      </c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'SAT SL vs City TMC'!BZ32</f>
        <v>0</v>
      </c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>
        <f>'SAT SL vs City TMC'!CE40</f>
        <v>0</v>
      </c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>'SAT SL vs City TMC'!BZ40</f>
        <v>0</v>
      </c>
      <c r="CA41" s="8">
        <f>'SAT SL vs City TMC'!CA40</f>
        <v>0</v>
      </c>
      <c r="CB41" s="9">
        <f>'SAT SL vs City TMC'!CB40</f>
        <v>0</v>
      </c>
      <c r="CC41" s="6">
        <f>CD41+CE41</f>
        <v>0</v>
      </c>
      <c r="CD41" s="7">
        <f>'SAT SL vs City TMC'!CE41</f>
        <v>0</v>
      </c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>
        <f>'SAT SL vs City TMC'!CE42</f>
        <v>0</v>
      </c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>
        <f>'SAT SL vs City TMC'!BZ43</f>
        <v>0</v>
      </c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f>'SAT SL vs City TMC'!BZ44</f>
        <v>0</v>
      </c>
      <c r="CB44" s="15">
        <f>+BZ44+CA44</f>
        <v>0</v>
      </c>
      <c r="CC44" s="8">
        <f>'SAT SL vs City TMC'!CC45</f>
        <v>0</v>
      </c>
      <c r="CD44" s="8">
        <f>'SAT SL vs City TMC'!CD45</f>
        <v>0</v>
      </c>
      <c r="CE44" s="8">
        <f>'SAT SL vs City TMC'!CE45</f>
        <v>0</v>
      </c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>'SAT SL vs City TMC'!BZ45</f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>
        <f>'SAT SL vs City TMC'!R53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f>'SAT SL vs City TMC'!M53</f>
        <v>0</v>
      </c>
      <c r="N54" s="8">
        <f>'SAT SL vs City TMC'!N53</f>
        <v>0</v>
      </c>
      <c r="O54" s="9">
        <f>'SAT SL vs City TMC'!O53</f>
        <v>0</v>
      </c>
      <c r="P54" s="6">
        <f>Q54+R54</f>
        <v>0</v>
      </c>
      <c r="Q54" s="7">
        <f>'SAT SL vs City TMC'!R54</f>
        <v>0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'SAT SL vs City TMC'!R55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>
        <f>'SAT SL vs City TMC'!M56</f>
        <v>0</v>
      </c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f>'SAT SL vs City TMC'!M57</f>
        <v>0</v>
      </c>
      <c r="O57" s="15">
        <f>+M57+N57</f>
        <v>0</v>
      </c>
      <c r="P57" s="8">
        <f>'SAT SL vs City TMC'!P58</f>
        <v>0</v>
      </c>
      <c r="Q57" s="8">
        <f>'SAT SL vs City TMC'!Q58</f>
        <v>0</v>
      </c>
      <c r="R57" s="8">
        <f>'SAT SL vs City TMC'!R58</f>
        <v>0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f>'SAT SL vs City TMC'!M58</f>
        <v>0</v>
      </c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>
        <f>'SAT SL vs City TMC'!CE66</f>
        <v>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'SAT SL vs City TMC'!BZ66</f>
        <v>0</v>
      </c>
      <c r="CA67" s="8">
        <f>'SAT SL vs City TMC'!CA66</f>
        <v>0</v>
      </c>
      <c r="CB67" s="9">
        <f>'SAT SL vs City TMC'!CB66</f>
        <v>0</v>
      </c>
      <c r="CC67" s="6">
        <f>CD67+CE67</f>
        <v>0</v>
      </c>
      <c r="CD67" s="7">
        <f>'SAT SL vs City TMC'!CE67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>
        <f>'SAT SL vs City TMC'!CE68</f>
        <v>0</v>
      </c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'SAT SL vs City TMC'!BZ69</f>
        <v>0</v>
      </c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'SAT SL vs City TMC'!BZ70</f>
        <v>0</v>
      </c>
      <c r="CB70" s="15">
        <f>+BZ70+CA70</f>
        <v>0</v>
      </c>
      <c r="CC70" s="8">
        <f>'SAT SL vs City TMC'!CC71</f>
        <v>0</v>
      </c>
      <c r="CD70" s="8">
        <f>'SAT SL vs City TMC'!CD71</f>
        <v>0</v>
      </c>
      <c r="CE70" s="8">
        <f>'SAT SL vs City TMC'!CE71</f>
        <v>0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'SAT SL vs City TMC'!BZ71</f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498" priority="21" operator="equal">
      <formula>0</formula>
    </cfRule>
  </conditionalFormatting>
  <conditionalFormatting sqref="AX38:BG39 AX46:BG47 AX40:AY41 AX44:AY45">
    <cfRule type="cellIs" dxfId="3497" priority="20" operator="equal">
      <formula>0</formula>
    </cfRule>
  </conditionalFormatting>
  <conditionalFormatting sqref="AX25:BG26 AX33:BG34 AX27:AY28 BF27:BG28 BF31:BG32 AX31:AY32">
    <cfRule type="cellIs" dxfId="3496" priority="19" operator="equal">
      <formula>0</formula>
    </cfRule>
  </conditionalFormatting>
  <conditionalFormatting sqref="BK25:BT26 BK33:BT34 BK27:BL28 BS27:BT28 BS31:BT32 BK31:BL32">
    <cfRule type="cellIs" dxfId="3495" priority="18" operator="equal">
      <formula>0</formula>
    </cfRule>
  </conditionalFormatting>
  <conditionalFormatting sqref="BX12:CG13 BX20:CG21 BX14:BY19 CF14:CG19">
    <cfRule type="cellIs" dxfId="3494" priority="17" operator="equal">
      <formula>0</formula>
    </cfRule>
  </conditionalFormatting>
  <conditionalFormatting sqref="BX25:CG26 BX33:CG34 BX27:BY32 CF27:CG32">
    <cfRule type="cellIs" dxfId="3493" priority="16" operator="equal">
      <formula>0</formula>
    </cfRule>
  </conditionalFormatting>
  <conditionalFormatting sqref="BX64:CG65 BX72:CG73 BX66:BY71 CF66:CG71">
    <cfRule type="cellIs" dxfId="3492" priority="14" operator="equal">
      <formula>0</formula>
    </cfRule>
  </conditionalFormatting>
  <conditionalFormatting sqref="BX38:CG39 BX46:CG47 BX40:BY45 CF40:CG45">
    <cfRule type="cellIs" dxfId="3491" priority="15" operator="equal">
      <formula>0</formula>
    </cfRule>
  </conditionalFormatting>
  <conditionalFormatting sqref="K51:T52 K59:T60 K53:L58 S53:T58">
    <cfRule type="cellIs" dxfId="3490" priority="13" operator="equal">
      <formula>0</formula>
    </cfRule>
  </conditionalFormatting>
  <conditionalFormatting sqref="AK64:AT65 AK72:AT73 AK66:AL71 AS66:AT71">
    <cfRule type="cellIs" dxfId="3489" priority="12" operator="equal">
      <formula>0</formula>
    </cfRule>
  </conditionalFormatting>
  <conditionalFormatting sqref="BK38:BT39 BK46:BT47 BK40:BL45 BS40:BT45">
    <cfRule type="cellIs" dxfId="3488" priority="9" operator="equal">
      <formula>0</formula>
    </cfRule>
  </conditionalFormatting>
  <conditionalFormatting sqref="AK25:AT26 AK33:AT34 AK27:AL32 AS27:AT32">
    <cfRule type="cellIs" dxfId="3487" priority="8" operator="equal">
      <formula>0</formula>
    </cfRule>
  </conditionalFormatting>
  <conditionalFormatting sqref="AX51:BG52 AX59:BG60 AX53:AY58 BF53:BG58">
    <cfRule type="cellIs" dxfId="3486" priority="11" operator="equal">
      <formula>0</formula>
    </cfRule>
  </conditionalFormatting>
  <conditionalFormatting sqref="BK51:BT52 BK59:BT60 BK53:BL58 BS53:BT58">
    <cfRule type="cellIs" dxfId="3485" priority="10" operator="equal">
      <formula>0</formula>
    </cfRule>
  </conditionalFormatting>
  <conditionalFormatting sqref="BK64:BT65 BK72:BT73 BK66:BL71 BS66:BT71">
    <cfRule type="cellIs" dxfId="3484" priority="7" operator="equal">
      <formula>0</formula>
    </cfRule>
  </conditionalFormatting>
  <conditionalFormatting sqref="X51:AG52 X59:AG60 X53:Y58 AF53:AG58">
    <cfRule type="cellIs" dxfId="3483" priority="6" operator="equal">
      <formula>0</formula>
    </cfRule>
  </conditionalFormatting>
  <conditionalFormatting sqref="AK38:AT39 AK46:AT47 AK40:AL45 AS40:AT45">
    <cfRule type="cellIs" dxfId="3482" priority="5" operator="equal">
      <formula>0</formula>
    </cfRule>
  </conditionalFormatting>
  <conditionalFormatting sqref="AX42:AY43">
    <cfRule type="cellIs" dxfId="3481" priority="4" operator="equal">
      <formula>0</formula>
    </cfRule>
  </conditionalFormatting>
  <conditionalFormatting sqref="AO51:AP52 AO59:AP60">
    <cfRule type="cellIs" dxfId="3480" priority="3" operator="equal">
      <formula>0</formula>
    </cfRule>
  </conditionalFormatting>
  <conditionalFormatting sqref="BO75:BP76">
    <cfRule type="cellIs" dxfId="3479" priority="2" operator="equal">
      <formula>0</formula>
    </cfRule>
  </conditionalFormatting>
  <conditionalFormatting sqref="AO75:AP76">
    <cfRule type="cellIs" dxfId="347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BA6" zoomScale="115" zoomScaleNormal="115" workbookViewId="0">
      <selection activeCell="CL25" sqref="CL24:CL25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3400</v>
      </c>
      <c r="CP7" s="50">
        <f>CC12+BX16+CG17+CB21</f>
        <v>3400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>
        <f>CB12/CO7</f>
        <v>0.2373529411764706</v>
      </c>
      <c r="CP8" s="172">
        <f>CC12/CP7</f>
        <v>8.8235294117647065E-2</v>
      </c>
      <c r="CT8" s="51">
        <f t="shared" ref="CT8:CU11" si="0">MROUND(CO8,0.05)</f>
        <v>0.25</v>
      </c>
      <c r="CU8" s="51">
        <f t="shared" si="0"/>
        <v>0.1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>
        <f>CC21/CO7</f>
        <v>8.4411764705882353E-2</v>
      </c>
      <c r="CP9" s="172">
        <f>CB21/CP7</f>
        <v>0.12029411764705883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>
        <f>CG16/CO7</f>
        <v>0.39441176470588235</v>
      </c>
      <c r="CP10" s="172">
        <f>CG17/CP7</f>
        <v>0.26588235294117646</v>
      </c>
      <c r="CT10" s="51">
        <f t="shared" si="0"/>
        <v>0.4</v>
      </c>
      <c r="CU10" s="51">
        <f t="shared" si="0"/>
        <v>0.25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0.2838235294117647</v>
      </c>
      <c r="CP11" s="172">
        <f>BX16/CP7</f>
        <v>0.52558823529411769</v>
      </c>
      <c r="CT11" s="51">
        <f t="shared" si="0"/>
        <v>0.30000000000000004</v>
      </c>
      <c r="CU11" s="51">
        <f t="shared" si="0"/>
        <v>0.55000000000000004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807</v>
      </c>
      <c r="CC12" s="27">
        <f>SUM(CD17,CB17,CC14)</f>
        <v>300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1.05</v>
      </c>
      <c r="CU12" s="142">
        <f>SUM(CU8:CU11)</f>
        <v>1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114</v>
      </c>
      <c r="CD14" s="7">
        <v>114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v>446</v>
      </c>
      <c r="CA15" s="8">
        <v>255</v>
      </c>
      <c r="CB15" s="9">
        <v>106</v>
      </c>
      <c r="CC15" s="6">
        <f>CD15+CE15</f>
        <v>1145</v>
      </c>
      <c r="CD15" s="7">
        <v>1145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1787</v>
      </c>
      <c r="BY16" s="4"/>
      <c r="BZ16" s="10">
        <f>BZ14+BZ15</f>
        <v>446</v>
      </c>
      <c r="CA16" s="10">
        <f>CA14+CA15</f>
        <v>255</v>
      </c>
      <c r="CB16" s="11">
        <f>CB14+CB15</f>
        <v>106</v>
      </c>
      <c r="CC16" s="6">
        <f>CD16+CE16</f>
        <v>82</v>
      </c>
      <c r="CD16" s="12">
        <v>82</v>
      </c>
      <c r="CE16" s="20"/>
      <c r="CF16" s="4"/>
      <c r="CG16" s="34">
        <f>SUM(CC14:CC16)</f>
        <v>1341</v>
      </c>
      <c r="CH16" s="13"/>
      <c r="CI16" s="13"/>
      <c r="CJ16" s="13"/>
    </row>
    <row r="17" spans="7:88" x14ac:dyDescent="0.25">
      <c r="O17" s="69"/>
      <c r="BX17" s="35">
        <f>SUM(CB17:CB19)</f>
        <v>965</v>
      </c>
      <c r="BY17" s="1"/>
      <c r="BZ17" s="21"/>
      <c r="CA17" s="14">
        <v>105</v>
      </c>
      <c r="CB17" s="15">
        <f>+BZ17+CA17</f>
        <v>105</v>
      </c>
      <c r="CC17" s="16">
        <f>CC18+CC19</f>
        <v>196</v>
      </c>
      <c r="CD17" s="6">
        <f>CD18+CD19</f>
        <v>81</v>
      </c>
      <c r="CE17" s="6">
        <f>CE18+CE19</f>
        <v>10</v>
      </c>
      <c r="CF17" s="1"/>
      <c r="CG17" s="36">
        <f>SUM(CB18,CE17,CB16)</f>
        <v>904</v>
      </c>
    </row>
    <row r="18" spans="7:88" x14ac:dyDescent="0.25">
      <c r="O18" s="69"/>
      <c r="BX18" s="30"/>
      <c r="BY18" s="3"/>
      <c r="BZ18" s="21"/>
      <c r="CA18" s="14">
        <v>788</v>
      </c>
      <c r="CB18" s="15">
        <f>+BZ18+CA18</f>
        <v>788</v>
      </c>
      <c r="CC18" s="8">
        <v>196</v>
      </c>
      <c r="CD18" s="8">
        <v>81</v>
      </c>
      <c r="CE18" s="8">
        <v>10</v>
      </c>
      <c r="CF18" s="1"/>
      <c r="CG18" s="31"/>
    </row>
    <row r="19" spans="7:88" x14ac:dyDescent="0.25">
      <c r="O19" s="69"/>
      <c r="BX19" s="30"/>
      <c r="BY19" s="3"/>
      <c r="BZ19" s="21"/>
      <c r="CA19" s="14">
        <v>72</v>
      </c>
      <c r="CB19" s="15">
        <f>+BZ19+CA19</f>
        <v>72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409</v>
      </c>
      <c r="CC21" s="41">
        <f>SUM(CC17:CE17)</f>
        <v>287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401</v>
      </c>
      <c r="CC25" s="27">
        <f>SUM(CD30,CB30,CC27)</f>
        <v>285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v>108</v>
      </c>
      <c r="CA28" s="8">
        <v>293</v>
      </c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127</v>
      </c>
      <c r="BY29" s="4"/>
      <c r="BZ29" s="10">
        <f>BZ27+BZ28</f>
        <v>108</v>
      </c>
      <c r="CA29" s="10">
        <f>CA27+CA28</f>
        <v>293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9</v>
      </c>
      <c r="BY30" s="1"/>
      <c r="BZ30" s="21"/>
      <c r="CA30" s="14">
        <v>7</v>
      </c>
      <c r="CB30" s="15">
        <f>+BZ30+CA30</f>
        <v>7</v>
      </c>
      <c r="CC30" s="56">
        <f>CC31+CC32</f>
        <v>19</v>
      </c>
      <c r="CD30" s="6">
        <f>CD31+CD32</f>
        <v>278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>
        <v>19</v>
      </c>
      <c r="CD31" s="8">
        <v>278</v>
      </c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295</v>
      </c>
      <c r="CC34" s="41">
        <f>SUM(CC30:CE30)</f>
        <v>297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295</v>
      </c>
      <c r="CC38" s="91">
        <f>SUM(CD43,CB43,CC40)</f>
        <v>297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>CA27+BZ32+CE29</f>
        <v>0</v>
      </c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CA28+CD29++CA32</f>
        <v>295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295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297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>
        <f>CC31+CD31+CE31</f>
        <v>297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295</v>
      </c>
      <c r="CC47" s="105">
        <f>SUM(CC43:CE43)</f>
        <v>297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500</v>
      </c>
      <c r="P51" s="27">
        <f>SUM(Q56,O56,P53)</f>
        <v>370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36</v>
      </c>
      <c r="Q53" s="7">
        <v>36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v>44</v>
      </c>
      <c r="N54" s="8">
        <v>310</v>
      </c>
      <c r="O54" s="9">
        <v>146</v>
      </c>
      <c r="P54" s="6">
        <f>Q54+R54</f>
        <v>24</v>
      </c>
      <c r="Q54" s="7">
        <v>24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155</v>
      </c>
      <c r="L55" s="4"/>
      <c r="M55" s="10">
        <f>M53+M54</f>
        <v>44</v>
      </c>
      <c r="N55" s="10">
        <f>N53+N54</f>
        <v>310</v>
      </c>
      <c r="O55" s="11">
        <f>O53+O54</f>
        <v>146</v>
      </c>
      <c r="P55" s="6">
        <f>Q55+R55</f>
        <v>7</v>
      </c>
      <c r="Q55" s="12">
        <v>7</v>
      </c>
      <c r="R55" s="20"/>
      <c r="S55" s="4"/>
      <c r="T55" s="34">
        <f>SUM(P53:P55)</f>
        <v>67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99</v>
      </c>
      <c r="L56" s="1"/>
      <c r="M56" s="21"/>
      <c r="N56" s="14">
        <v>49</v>
      </c>
      <c r="O56" s="15">
        <f>+M56+N56</f>
        <v>49</v>
      </c>
      <c r="P56" s="16">
        <f>P57+P58</f>
        <v>87</v>
      </c>
      <c r="Q56" s="6">
        <f>Q57+Q58</f>
        <v>285</v>
      </c>
      <c r="R56" s="6">
        <f>R57+R58</f>
        <v>32</v>
      </c>
      <c r="S56" s="1"/>
      <c r="T56" s="36">
        <f>SUM(O57,R56,O55)</f>
        <v>189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v>11</v>
      </c>
      <c r="O57" s="15">
        <f>+M57+N57</f>
        <v>11</v>
      </c>
      <c r="P57" s="8">
        <v>87</v>
      </c>
      <c r="Q57" s="8">
        <v>285</v>
      </c>
      <c r="R57" s="8">
        <v>32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v>39</v>
      </c>
      <c r="O58" s="15">
        <f>+M58+N58</f>
        <v>39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356</v>
      </c>
      <c r="P60" s="41">
        <f>SUM(P56:R56)</f>
        <v>404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293</v>
      </c>
      <c r="CC64" s="27">
        <f>SUM(CD69,CB69,CC66)</f>
        <v>300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180</v>
      </c>
      <c r="CD66" s="7">
        <v>180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v>261</v>
      </c>
      <c r="CB67" s="9">
        <v>32</v>
      </c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261</v>
      </c>
      <c r="CB68" s="85">
        <f>CB66+CB67</f>
        <v>32</v>
      </c>
      <c r="CC68" s="6">
        <f>CD68+CE68</f>
        <v>50</v>
      </c>
      <c r="CD68" s="12">
        <v>50</v>
      </c>
      <c r="CE68" s="20"/>
      <c r="CF68" s="4"/>
      <c r="CG68" s="34">
        <f>SUM(CC66:CC68)</f>
        <v>230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120</v>
      </c>
      <c r="CE69" s="6">
        <f>CE70+CE71</f>
        <v>2</v>
      </c>
      <c r="CF69" s="1"/>
      <c r="CG69" s="36">
        <f>SUM(CB70,CE69,CB68)</f>
        <v>34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>
        <v>120</v>
      </c>
      <c r="CE70" s="8">
        <v>2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311</v>
      </c>
      <c r="CC73" s="41">
        <f>SUM(CC69:CE69)</f>
        <v>122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477" priority="21" operator="equal">
      <formula>0</formula>
    </cfRule>
  </conditionalFormatting>
  <conditionalFormatting sqref="AX38:BG39 AX46:BG47 AX40:AY41 AX44:AY45">
    <cfRule type="cellIs" dxfId="3476" priority="20" operator="equal">
      <formula>0</formula>
    </cfRule>
  </conditionalFormatting>
  <conditionalFormatting sqref="AX25:BG26 AX33:BG34 AX27:AY28 BF27:BG28 BF31:BG32 AX31:AY32">
    <cfRule type="cellIs" dxfId="3475" priority="19" operator="equal">
      <formula>0</formula>
    </cfRule>
  </conditionalFormatting>
  <conditionalFormatting sqref="BK25:BT26 BK33:BT34 BK27:BL28 BS27:BT28 BS31:BT32 BK31:BL32">
    <cfRule type="cellIs" dxfId="3474" priority="18" operator="equal">
      <formula>0</formula>
    </cfRule>
  </conditionalFormatting>
  <conditionalFormatting sqref="BX12:CG13 BX20:CG21 BX14:BY19 CF14:CG19">
    <cfRule type="cellIs" dxfId="3473" priority="17" operator="equal">
      <formula>0</formula>
    </cfRule>
  </conditionalFormatting>
  <conditionalFormatting sqref="BX25:CG26 BX33:CG34 BX27:BY32 CF27:CG32">
    <cfRule type="cellIs" dxfId="3472" priority="16" operator="equal">
      <formula>0</formula>
    </cfRule>
  </conditionalFormatting>
  <conditionalFormatting sqref="BX64:CG65 BX72:CG73 BX66:BY71 CF66:CG71">
    <cfRule type="cellIs" dxfId="3471" priority="14" operator="equal">
      <formula>0</formula>
    </cfRule>
  </conditionalFormatting>
  <conditionalFormatting sqref="BX38:CG39 BX46:CG47 BX40:BY45 CF40:CG45">
    <cfRule type="cellIs" dxfId="3470" priority="15" operator="equal">
      <formula>0</formula>
    </cfRule>
  </conditionalFormatting>
  <conditionalFormatting sqref="K51:T52 K59:T60 K53:L58 S53:T58">
    <cfRule type="cellIs" dxfId="3469" priority="13" operator="equal">
      <formula>0</formula>
    </cfRule>
  </conditionalFormatting>
  <conditionalFormatting sqref="AK64:AT65 AK72:AT73 AK66:AL71 AS66:AT71">
    <cfRule type="cellIs" dxfId="3468" priority="12" operator="equal">
      <formula>0</formula>
    </cfRule>
  </conditionalFormatting>
  <conditionalFormatting sqref="BK38:BT39 BK46:BT47 BK40:BL45 BS40:BT45">
    <cfRule type="cellIs" dxfId="3467" priority="9" operator="equal">
      <formula>0</formula>
    </cfRule>
  </conditionalFormatting>
  <conditionalFormatting sqref="AK25:AT26 AK33:AT34 AK27:AL32 AS27:AT32">
    <cfRule type="cellIs" dxfId="3466" priority="8" operator="equal">
      <formula>0</formula>
    </cfRule>
  </conditionalFormatting>
  <conditionalFormatting sqref="AX51:BG52 AX59:BG60 AX53:AY58 BF53:BG58">
    <cfRule type="cellIs" dxfId="3465" priority="11" operator="equal">
      <formula>0</formula>
    </cfRule>
  </conditionalFormatting>
  <conditionalFormatting sqref="BK51:BT52 BK59:BT60 BK53:BL58 BS53:BT58">
    <cfRule type="cellIs" dxfId="3464" priority="10" operator="equal">
      <formula>0</formula>
    </cfRule>
  </conditionalFormatting>
  <conditionalFormatting sqref="BK64:BT65 BK72:BT73 BK66:BL71 BS66:BT71">
    <cfRule type="cellIs" dxfId="3463" priority="7" operator="equal">
      <formula>0</formula>
    </cfRule>
  </conditionalFormatting>
  <conditionalFormatting sqref="X51:AG52 X59:AG60 X53:Y58 AF53:AG58">
    <cfRule type="cellIs" dxfId="3462" priority="6" operator="equal">
      <formula>0</formula>
    </cfRule>
  </conditionalFormatting>
  <conditionalFormatting sqref="AK38:AT39 AK46:AT47 AK40:AL45 AS40:AT45">
    <cfRule type="cellIs" dxfId="3461" priority="5" operator="equal">
      <formula>0</formula>
    </cfRule>
  </conditionalFormatting>
  <conditionalFormatting sqref="AX42:AY43">
    <cfRule type="cellIs" dxfId="3460" priority="4" operator="equal">
      <formula>0</formula>
    </cfRule>
  </conditionalFormatting>
  <conditionalFormatting sqref="AO51:AP52 AO59:AP60">
    <cfRule type="cellIs" dxfId="3459" priority="3" operator="equal">
      <formula>0</formula>
    </cfRule>
  </conditionalFormatting>
  <conditionalFormatting sqref="BO75:BP76">
    <cfRule type="cellIs" dxfId="3458" priority="2" operator="equal">
      <formula>0</formula>
    </cfRule>
  </conditionalFormatting>
  <conditionalFormatting sqref="AO75:AP76">
    <cfRule type="cellIs" dxfId="345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BK1" zoomScale="130" zoomScaleNormal="130" workbookViewId="0">
      <selection activeCell="CN20" sqref="CN20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3934</v>
      </c>
      <c r="CP7" s="50">
        <f>CC12+BX16+CG17+CB21</f>
        <v>3934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>
        <f>CB12/CO7</f>
        <v>0.14616166751398069</v>
      </c>
      <c r="CP8" s="172">
        <f>CC12/CP7</f>
        <v>0.18225724453482461</v>
      </c>
      <c r="CT8" s="51">
        <f t="shared" ref="CT8:CU11" si="0">MROUND(CO8,0.05)</f>
        <v>0.15000000000000002</v>
      </c>
      <c r="CU8" s="51">
        <f t="shared" si="0"/>
        <v>0.2</v>
      </c>
      <c r="CX8" s="173">
        <v>0.15</v>
      </c>
      <c r="CY8" s="146">
        <v>0.15</v>
      </c>
    </row>
    <row r="9" spans="1:103" x14ac:dyDescent="0.25">
      <c r="CC9" s="2"/>
      <c r="CN9" s="124" t="s">
        <v>64</v>
      </c>
      <c r="CO9" s="172">
        <f>CC21/CO7</f>
        <v>8.0071174377224205E-2</v>
      </c>
      <c r="CP9" s="172">
        <f>CB21/CP7</f>
        <v>8.5917641077783422E-2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>
        <f>CG16/CO7</f>
        <v>0.32180986273512963</v>
      </c>
      <c r="CP10" s="172">
        <f>CG17/CP7</f>
        <v>0.38535841382816471</v>
      </c>
      <c r="CT10" s="51">
        <f t="shared" si="0"/>
        <v>0.30000000000000004</v>
      </c>
      <c r="CU10" s="51">
        <f t="shared" si="0"/>
        <v>0.4</v>
      </c>
      <c r="CX10" s="173">
        <v>0.35</v>
      </c>
      <c r="CY10" s="146">
        <v>0.35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0.45195729537366547</v>
      </c>
      <c r="CP11" s="172">
        <f>BX16/CP7</f>
        <v>0.34646670055922724</v>
      </c>
      <c r="CT11" s="51">
        <f t="shared" si="0"/>
        <v>0.45</v>
      </c>
      <c r="CU11" s="51">
        <f t="shared" si="0"/>
        <v>0.35000000000000003</v>
      </c>
      <c r="CX11" s="173">
        <v>0.4</v>
      </c>
      <c r="CY11" s="146">
        <v>0.4</v>
      </c>
    </row>
    <row r="12" spans="1:103" x14ac:dyDescent="0.25">
      <c r="BX12" s="23"/>
      <c r="BY12" s="24"/>
      <c r="BZ12" s="24"/>
      <c r="CA12" s="25"/>
      <c r="CB12" s="26">
        <f>SUM(BZ16:CB16)</f>
        <v>575</v>
      </c>
      <c r="CC12" s="27">
        <f>SUM(CD17,CB17,CC14)</f>
        <v>717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</v>
      </c>
      <c r="CU12" s="142">
        <f>SUM(CU8:CU11)</f>
        <v>1.05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203</v>
      </c>
      <c r="CD14" s="7">
        <v>203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v>266</v>
      </c>
      <c r="CA15" s="8">
        <v>154</v>
      </c>
      <c r="CB15" s="9">
        <v>155</v>
      </c>
      <c r="CC15" s="6">
        <f>CD15+CE15</f>
        <v>1027</v>
      </c>
      <c r="CD15" s="7">
        <v>1027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1363</v>
      </c>
      <c r="BY16" s="4"/>
      <c r="BZ16" s="10">
        <f>BZ14+BZ15</f>
        <v>266</v>
      </c>
      <c r="CA16" s="10">
        <f>CA14+CA15</f>
        <v>154</v>
      </c>
      <c r="CB16" s="11">
        <f>CB14+CB15</f>
        <v>155</v>
      </c>
      <c r="CC16" s="6">
        <f>CD16+CE16</f>
        <v>36</v>
      </c>
      <c r="CD16" s="12">
        <v>36</v>
      </c>
      <c r="CE16" s="20"/>
      <c r="CF16" s="4"/>
      <c r="CG16" s="34">
        <f>SUM(CC14:CC16)</f>
        <v>1266</v>
      </c>
      <c r="CH16" s="13"/>
      <c r="CI16" s="13"/>
      <c r="CJ16" s="13"/>
    </row>
    <row r="17" spans="7:88" x14ac:dyDescent="0.25">
      <c r="O17" s="69"/>
      <c r="BX17" s="35">
        <f>SUM(CB17:CB19)</f>
        <v>1778</v>
      </c>
      <c r="BY17" s="1"/>
      <c r="BZ17" s="21"/>
      <c r="CA17" s="14">
        <v>310</v>
      </c>
      <c r="CB17" s="15">
        <f>+BZ17+CA17</f>
        <v>310</v>
      </c>
      <c r="CC17" s="16">
        <f>CC18+CC19</f>
        <v>70</v>
      </c>
      <c r="CD17" s="6">
        <f>CD18+CD19</f>
        <v>204</v>
      </c>
      <c r="CE17" s="6">
        <f>CE18+CE19</f>
        <v>41</v>
      </c>
      <c r="CF17" s="1"/>
      <c r="CG17" s="36">
        <f>SUM(CB18,CE17,CB16)</f>
        <v>1516</v>
      </c>
    </row>
    <row r="18" spans="7:88" x14ac:dyDescent="0.25">
      <c r="O18" s="69"/>
      <c r="BX18" s="30"/>
      <c r="BY18" s="3"/>
      <c r="BZ18" s="21"/>
      <c r="CA18" s="14">
        <v>1320</v>
      </c>
      <c r="CB18" s="15">
        <f>+BZ18+CA18</f>
        <v>1320</v>
      </c>
      <c r="CC18" s="8">
        <v>70</v>
      </c>
      <c r="CD18" s="8">
        <v>204</v>
      </c>
      <c r="CE18" s="8">
        <v>41</v>
      </c>
      <c r="CF18" s="1"/>
      <c r="CG18" s="31"/>
    </row>
    <row r="19" spans="7:88" x14ac:dyDescent="0.25">
      <c r="O19" s="69"/>
      <c r="BX19" s="30"/>
      <c r="BY19" s="3"/>
      <c r="BZ19" s="21"/>
      <c r="CA19" s="14">
        <v>148</v>
      </c>
      <c r="CB19" s="15">
        <f>+BZ19+CA19</f>
        <v>148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338</v>
      </c>
      <c r="CC21" s="41">
        <f>SUM(CC17:CE17)</f>
        <v>315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344</v>
      </c>
      <c r="CC25" s="27">
        <f>SUM(CD30,CB30,CC27)</f>
        <v>316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v>21</v>
      </c>
      <c r="CA28" s="8">
        <v>323</v>
      </c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25</v>
      </c>
      <c r="BY29" s="4"/>
      <c r="BZ29" s="10">
        <f>BZ27+BZ28</f>
        <v>21</v>
      </c>
      <c r="CA29" s="10">
        <f>CA27+CA28</f>
        <v>323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64</v>
      </c>
      <c r="BY30" s="1"/>
      <c r="BZ30" s="21"/>
      <c r="CA30" s="14">
        <v>39</v>
      </c>
      <c r="CB30" s="15">
        <f>+BZ30+CA30</f>
        <v>39</v>
      </c>
      <c r="CC30" s="56">
        <f>CC31+CC32</f>
        <v>4</v>
      </c>
      <c r="CD30" s="6">
        <f>CD31+CD32</f>
        <v>277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v>0</v>
      </c>
      <c r="CB31" s="15">
        <f>+BZ31+CA31</f>
        <v>0</v>
      </c>
      <c r="CC31" s="8">
        <v>4</v>
      </c>
      <c r="CD31" s="8">
        <v>277</v>
      </c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25</v>
      </c>
      <c r="CB32" s="15">
        <f>+BZ32+CA32</f>
        <v>25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348</v>
      </c>
      <c r="CC34" s="41">
        <f>SUM(CC30:CE30)</f>
        <v>281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348</v>
      </c>
      <c r="CC38" s="91">
        <f>SUM(CD43,CB43,CC40)</f>
        <v>281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>CA27+BZ32+CE29</f>
        <v>0</v>
      </c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CA28+CD29++CA32</f>
        <v>348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348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281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>
        <f>CC31+CD31+CE31</f>
        <v>281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348</v>
      </c>
      <c r="CC47" s="105">
        <f>SUM(CC43:CE43)</f>
        <v>281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498</v>
      </c>
      <c r="P51" s="27">
        <f>SUM(Q56,O56,P53)</f>
        <v>906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228</v>
      </c>
      <c r="Q53" s="7">
        <v>228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v>40</v>
      </c>
      <c r="N54" s="8">
        <v>427</v>
      </c>
      <c r="O54" s="9">
        <v>31</v>
      </c>
      <c r="P54" s="6">
        <f>Q54+R54</f>
        <v>40</v>
      </c>
      <c r="Q54" s="7">
        <v>40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151</v>
      </c>
      <c r="L55" s="4"/>
      <c r="M55" s="10">
        <f>M53+M54</f>
        <v>40</v>
      </c>
      <c r="N55" s="10">
        <f>N53+N54</f>
        <v>427</v>
      </c>
      <c r="O55" s="11">
        <f>O53+O54</f>
        <v>31</v>
      </c>
      <c r="P55" s="6">
        <f>Q55+R55</f>
        <v>52</v>
      </c>
      <c r="Q55" s="12">
        <v>52</v>
      </c>
      <c r="R55" s="20"/>
      <c r="S55" s="4"/>
      <c r="T55" s="34">
        <f>SUM(P53:P55)</f>
        <v>320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229</v>
      </c>
      <c r="L56" s="1"/>
      <c r="M56" s="21"/>
      <c r="N56" s="14">
        <v>98</v>
      </c>
      <c r="O56" s="15">
        <f>+M56+N56</f>
        <v>98</v>
      </c>
      <c r="P56" s="16">
        <f>P57+P58</f>
        <v>71</v>
      </c>
      <c r="Q56" s="6">
        <f>Q57+Q58</f>
        <v>580</v>
      </c>
      <c r="R56" s="6">
        <f>R57+R58</f>
        <v>5</v>
      </c>
      <c r="S56" s="1"/>
      <c r="T56" s="36">
        <f>SUM(O57,R56,O55)</f>
        <v>56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v>20</v>
      </c>
      <c r="O57" s="15">
        <f>+M57+N57</f>
        <v>20</v>
      </c>
      <c r="P57" s="8">
        <v>71</v>
      </c>
      <c r="Q57" s="8">
        <v>580</v>
      </c>
      <c r="R57" s="8">
        <v>5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v>111</v>
      </c>
      <c r="O58" s="15">
        <f>+M58+N58</f>
        <v>111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590</v>
      </c>
      <c r="P60" s="41">
        <f>SUM(P56:R56)</f>
        <v>656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353</v>
      </c>
      <c r="CC64" s="27">
        <f>SUM(CD69,CB69,CC66)</f>
        <v>298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54</v>
      </c>
      <c r="CD66" s="7">
        <v>54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v>196</v>
      </c>
      <c r="CB67" s="9">
        <v>157</v>
      </c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196</v>
      </c>
      <c r="CB68" s="85">
        <f>CB66+CB67</f>
        <v>157</v>
      </c>
      <c r="CC68" s="6">
        <f>CD68+CE68</f>
        <v>12</v>
      </c>
      <c r="CD68" s="12">
        <v>12</v>
      </c>
      <c r="CE68" s="20"/>
      <c r="CF68" s="4"/>
      <c r="CG68" s="34">
        <f>SUM(CC66:CC68)</f>
        <v>66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244</v>
      </c>
      <c r="CE69" s="6">
        <f>CE70+CE71</f>
        <v>36</v>
      </c>
      <c r="CF69" s="1"/>
      <c r="CG69" s="36">
        <f>SUM(CB70,CE69,CB68)</f>
        <v>193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>
        <v>244</v>
      </c>
      <c r="CE70" s="8">
        <v>36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208</v>
      </c>
      <c r="CC73" s="41">
        <f>SUM(CC69:CE69)</f>
        <v>280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456" priority="21" operator="equal">
      <formula>0</formula>
    </cfRule>
  </conditionalFormatting>
  <conditionalFormatting sqref="AX38:BG39 AX46:BG47 AX40:AY41 AX44:AY45">
    <cfRule type="cellIs" dxfId="3455" priority="20" operator="equal">
      <formula>0</formula>
    </cfRule>
  </conditionalFormatting>
  <conditionalFormatting sqref="AX25:BG26 AX33:BG34 AX27:AY28 BF27:BG28 BF31:BG32 AX31:AY32">
    <cfRule type="cellIs" dxfId="3454" priority="19" operator="equal">
      <formula>0</formula>
    </cfRule>
  </conditionalFormatting>
  <conditionalFormatting sqref="BK25:BT26 BK33:BT34 BK27:BL28 BS27:BT28 BS31:BT32 BK31:BL32">
    <cfRule type="cellIs" dxfId="3453" priority="18" operator="equal">
      <formula>0</formula>
    </cfRule>
  </conditionalFormatting>
  <conditionalFormatting sqref="BX12:CG13 BX20:CG21 BX14:BY19 CF14:CG19">
    <cfRule type="cellIs" dxfId="3452" priority="17" operator="equal">
      <formula>0</formula>
    </cfRule>
  </conditionalFormatting>
  <conditionalFormatting sqref="BX25:CG26 BX33:CG34 BX27:BY32 CF27:CG32">
    <cfRule type="cellIs" dxfId="3451" priority="16" operator="equal">
      <formula>0</formula>
    </cfRule>
  </conditionalFormatting>
  <conditionalFormatting sqref="BX64:CG65 BX72:CG73 BX66:BY71 CF66:CG71">
    <cfRule type="cellIs" dxfId="3450" priority="14" operator="equal">
      <formula>0</formula>
    </cfRule>
  </conditionalFormatting>
  <conditionalFormatting sqref="BX38:CG39 BX46:CG47 BX40:BY45 CF40:CG45">
    <cfRule type="cellIs" dxfId="3449" priority="15" operator="equal">
      <formula>0</formula>
    </cfRule>
  </conditionalFormatting>
  <conditionalFormatting sqref="K51:T52 K59:T60 K53:L58 S53:T58">
    <cfRule type="cellIs" dxfId="3448" priority="13" operator="equal">
      <formula>0</formula>
    </cfRule>
  </conditionalFormatting>
  <conditionalFormatting sqref="AK64:AT65 AK72:AT73 AK66:AL71 AS66:AT71">
    <cfRule type="cellIs" dxfId="3447" priority="12" operator="equal">
      <formula>0</formula>
    </cfRule>
  </conditionalFormatting>
  <conditionalFormatting sqref="BK38:BT39 BK46:BT47 BK40:BL45 BS40:BT45">
    <cfRule type="cellIs" dxfId="3446" priority="9" operator="equal">
      <formula>0</formula>
    </cfRule>
  </conditionalFormatting>
  <conditionalFormatting sqref="AK25:AT26 AK33:AT34 AK27:AL32 AS27:AT32">
    <cfRule type="cellIs" dxfId="3445" priority="8" operator="equal">
      <formula>0</formula>
    </cfRule>
  </conditionalFormatting>
  <conditionalFormatting sqref="AX51:BG52 AX59:BG60 AX53:AY58 BF53:BG58">
    <cfRule type="cellIs" dxfId="3444" priority="11" operator="equal">
      <formula>0</formula>
    </cfRule>
  </conditionalFormatting>
  <conditionalFormatting sqref="BK51:BT52 BK59:BT60 BK53:BL58 BS53:BT58">
    <cfRule type="cellIs" dxfId="3443" priority="10" operator="equal">
      <formula>0</formula>
    </cfRule>
  </conditionalFormatting>
  <conditionalFormatting sqref="BK64:BT65 BK72:BT73 BK66:BL71 BS66:BT71">
    <cfRule type="cellIs" dxfId="3442" priority="7" operator="equal">
      <formula>0</formula>
    </cfRule>
  </conditionalFormatting>
  <conditionalFormatting sqref="X51:AG52 X59:AG60 X53:Y58 AF53:AG58">
    <cfRule type="cellIs" dxfId="3441" priority="6" operator="equal">
      <formula>0</formula>
    </cfRule>
  </conditionalFormatting>
  <conditionalFormatting sqref="AK38:AT39 AK46:AT47 AK40:AL45 AS40:AT45">
    <cfRule type="cellIs" dxfId="3440" priority="5" operator="equal">
      <formula>0</formula>
    </cfRule>
  </conditionalFormatting>
  <conditionalFormatting sqref="AX42:AY43">
    <cfRule type="cellIs" dxfId="3439" priority="4" operator="equal">
      <formula>0</formula>
    </cfRule>
  </conditionalFormatting>
  <conditionalFormatting sqref="AO51:AP52 AO59:AP60">
    <cfRule type="cellIs" dxfId="3438" priority="3" operator="equal">
      <formula>0</formula>
    </cfRule>
  </conditionalFormatting>
  <conditionalFormatting sqref="BO75:BP76">
    <cfRule type="cellIs" dxfId="3437" priority="2" operator="equal">
      <formula>0</formula>
    </cfRule>
  </conditionalFormatting>
  <conditionalFormatting sqref="AO75:AP76">
    <cfRule type="cellIs" dxfId="3436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BB7" zoomScale="115" zoomScaleNormal="115" workbookViewId="0">
      <selection activeCell="CD14" sqref="CD14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6384" width="5.28515625" style="124"/>
  </cols>
  <sheetData>
    <row r="1" spans="1:103" x14ac:dyDescent="0.25">
      <c r="A1" s="341" t="s">
        <v>36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2955</v>
      </c>
      <c r="CP7" s="50">
        <f>CC12+BX16+CG17+CB21</f>
        <v>2955</v>
      </c>
      <c r="CT7" s="124" t="s">
        <v>56</v>
      </c>
      <c r="CU7" s="124" t="s">
        <v>57</v>
      </c>
      <c r="CX7" s="152" t="s">
        <v>56</v>
      </c>
      <c r="CY7" s="144" t="s">
        <v>57</v>
      </c>
    </row>
    <row r="8" spans="1:103" x14ac:dyDescent="0.25">
      <c r="CN8" s="124" t="s">
        <v>62</v>
      </c>
      <c r="CO8" s="172">
        <f>CB12/CO7</f>
        <v>0.19526226734348562</v>
      </c>
      <c r="CP8" s="172">
        <f>CC12/CP7</f>
        <v>0.19593908629441625</v>
      </c>
      <c r="CT8" s="51">
        <f t="shared" ref="CT8:CU11" si="0">MROUND(CO8,0.05)</f>
        <v>0.2</v>
      </c>
      <c r="CU8" s="51">
        <f t="shared" si="0"/>
        <v>0.2</v>
      </c>
      <c r="CX8" s="173">
        <v>0.2</v>
      </c>
      <c r="CY8" s="146">
        <v>0.2</v>
      </c>
    </row>
    <row r="9" spans="1:103" x14ac:dyDescent="0.25">
      <c r="CC9" s="2"/>
      <c r="CN9" s="124" t="s">
        <v>64</v>
      </c>
      <c r="CO9" s="172">
        <f>CC21/CO7</f>
        <v>5.9221658206429779E-2</v>
      </c>
      <c r="CP9" s="172">
        <f>CB21/CP7</f>
        <v>7.6818950930626059E-2</v>
      </c>
      <c r="CT9" s="51">
        <f t="shared" si="0"/>
        <v>0.05</v>
      </c>
      <c r="CU9" s="51">
        <f t="shared" si="0"/>
        <v>0.1</v>
      </c>
      <c r="CX9" s="173">
        <v>0.05</v>
      </c>
      <c r="CY9" s="146">
        <v>0.05</v>
      </c>
    </row>
    <row r="10" spans="1:103" x14ac:dyDescent="0.25">
      <c r="CC10" s="2"/>
      <c r="CN10" s="124" t="s">
        <v>63</v>
      </c>
      <c r="CO10" s="172">
        <f>CG16/CO7</f>
        <v>0.36649746192893401</v>
      </c>
      <c r="CP10" s="172">
        <f>CG17/CP7</f>
        <v>0.31167512690355331</v>
      </c>
      <c r="CT10" s="51">
        <f t="shared" si="0"/>
        <v>0.35000000000000003</v>
      </c>
      <c r="CU10" s="51">
        <f t="shared" si="0"/>
        <v>0.30000000000000004</v>
      </c>
      <c r="CX10" s="173">
        <v>0.35</v>
      </c>
      <c r="CY10" s="146">
        <v>0.35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0.3790186125211506</v>
      </c>
      <c r="CP11" s="172">
        <f>BX16/CP7</f>
        <v>0.41556683587140442</v>
      </c>
      <c r="CT11" s="51">
        <f t="shared" si="0"/>
        <v>0.4</v>
      </c>
      <c r="CU11" s="51">
        <f t="shared" si="0"/>
        <v>0.4</v>
      </c>
      <c r="CX11" s="173">
        <v>0.4</v>
      </c>
      <c r="CY11" s="146">
        <v>0.4</v>
      </c>
    </row>
    <row r="12" spans="1:103" x14ac:dyDescent="0.25">
      <c r="BX12" s="23"/>
      <c r="BY12" s="24"/>
      <c r="BZ12" s="24"/>
      <c r="CA12" s="25"/>
      <c r="CB12" s="26">
        <f>SUM(BZ16:CB16)</f>
        <v>577</v>
      </c>
      <c r="CC12" s="27">
        <f>SUM(CD17,CB17,CC14)</f>
        <v>579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</v>
      </c>
      <c r="CU12" s="142">
        <f>SUM(CU8:CU11)</f>
        <v>1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174</v>
      </c>
      <c r="CD14" s="7">
        <v>174</v>
      </c>
      <c r="CE14" s="19"/>
      <c r="CF14" s="1"/>
      <c r="CG14" s="31"/>
    </row>
    <row r="15" spans="1:103" x14ac:dyDescent="0.25">
      <c r="O15" s="69"/>
      <c r="AP15" s="114" t="s">
        <v>38</v>
      </c>
      <c r="BX15" s="32"/>
      <c r="BY15" s="3"/>
      <c r="BZ15" s="8">
        <v>291</v>
      </c>
      <c r="CA15" s="8">
        <v>149</v>
      </c>
      <c r="CB15" s="9">
        <v>137</v>
      </c>
      <c r="CC15" s="6">
        <f>CD15+CE15</f>
        <v>885</v>
      </c>
      <c r="CD15" s="7">
        <v>885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1228</v>
      </c>
      <c r="BY16" s="4"/>
      <c r="BZ16" s="10">
        <f>BZ14+BZ15</f>
        <v>291</v>
      </c>
      <c r="CA16" s="10">
        <f>CA14+CA15</f>
        <v>149</v>
      </c>
      <c r="CB16" s="11">
        <f>CB14+CB15</f>
        <v>137</v>
      </c>
      <c r="CC16" s="6">
        <f>CD16+CE16</f>
        <v>24</v>
      </c>
      <c r="CD16" s="12">
        <v>24</v>
      </c>
      <c r="CE16" s="20"/>
      <c r="CF16" s="4"/>
      <c r="CG16" s="34">
        <f>SUM(CC14:CC16)</f>
        <v>1083</v>
      </c>
      <c r="CH16" s="13"/>
      <c r="CI16" s="13"/>
      <c r="CJ16" s="13"/>
    </row>
    <row r="17" spans="7:88" x14ac:dyDescent="0.25">
      <c r="O17" s="69"/>
      <c r="BX17" s="35">
        <f>SUM(CB17:CB19)</f>
        <v>1120</v>
      </c>
      <c r="BY17" s="1"/>
      <c r="BZ17" s="21"/>
      <c r="CA17" s="14">
        <v>297</v>
      </c>
      <c r="CB17" s="15">
        <f>+BZ17+CA17</f>
        <v>297</v>
      </c>
      <c r="CC17" s="16">
        <f>CC18+CC19</f>
        <v>52</v>
      </c>
      <c r="CD17" s="6">
        <f>CD18+CD19</f>
        <v>108</v>
      </c>
      <c r="CE17" s="6">
        <f>CE18+CE19</f>
        <v>15</v>
      </c>
      <c r="CF17" s="1"/>
      <c r="CG17" s="36">
        <f>SUM(CB18,CE17,CB16)</f>
        <v>921</v>
      </c>
    </row>
    <row r="18" spans="7:88" x14ac:dyDescent="0.25">
      <c r="O18" s="69"/>
      <c r="BX18" s="30"/>
      <c r="BY18" s="3"/>
      <c r="BZ18" s="21"/>
      <c r="CA18" s="14">
        <v>769</v>
      </c>
      <c r="CB18" s="15">
        <f>+BZ18+CA18</f>
        <v>769</v>
      </c>
      <c r="CC18" s="8">
        <v>52</v>
      </c>
      <c r="CD18" s="8">
        <v>108</v>
      </c>
      <c r="CE18" s="8">
        <v>15</v>
      </c>
      <c r="CF18" s="1"/>
      <c r="CG18" s="31"/>
    </row>
    <row r="19" spans="7:88" x14ac:dyDescent="0.25">
      <c r="O19" s="69"/>
      <c r="BX19" s="30"/>
      <c r="BY19" s="3"/>
      <c r="BZ19" s="21"/>
      <c r="CA19" s="14">
        <v>54</v>
      </c>
      <c r="CB19" s="15">
        <f>+BZ19+CA19</f>
        <v>54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227</v>
      </c>
      <c r="CC21" s="41">
        <f>SUM(CC17:CE17)</f>
        <v>175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233</v>
      </c>
      <c r="CC25" s="27">
        <f>SUM(CD30,CB30,CC27)</f>
        <v>172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v>10</v>
      </c>
      <c r="CA28" s="8">
        <v>223</v>
      </c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11</v>
      </c>
      <c r="BY29" s="4"/>
      <c r="BZ29" s="10">
        <f>BZ27+BZ28</f>
        <v>10</v>
      </c>
      <c r="CA29" s="10">
        <f>CA27+CA28</f>
        <v>223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13</v>
      </c>
      <c r="BY30" s="1"/>
      <c r="BZ30" s="21"/>
      <c r="CA30" s="14">
        <v>11</v>
      </c>
      <c r="CB30" s="15">
        <f>+BZ30+CA30</f>
        <v>11</v>
      </c>
      <c r="CC30" s="56">
        <f>CC31+CC32</f>
        <v>1</v>
      </c>
      <c r="CD30" s="6">
        <f>CD31+CD32</f>
        <v>161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>
        <v>1</v>
      </c>
      <c r="CD31" s="8">
        <v>161</v>
      </c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225</v>
      </c>
      <c r="CC34" s="41">
        <f>SUM(CC30:CE30)</f>
        <v>162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225</v>
      </c>
      <c r="CC38" s="91">
        <f>SUM(CD43,CB43,CC40)</f>
        <v>162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>CA27+BZ32+CE29</f>
        <v>0</v>
      </c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CA28+CD29++CA32</f>
        <v>225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225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162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>
        <f>CC31+CD31+CE31</f>
        <v>162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225</v>
      </c>
      <c r="CC47" s="105">
        <f>SUM(CC43:CE43)</f>
        <v>162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421</v>
      </c>
      <c r="P51" s="27">
        <f>SUM(Q56,O56,P53)</f>
        <v>569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45</v>
      </c>
      <c r="Q53" s="7">
        <v>45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v>25</v>
      </c>
      <c r="N54" s="8">
        <v>382</v>
      </c>
      <c r="O54" s="9">
        <v>14</v>
      </c>
      <c r="P54" s="6">
        <f>Q54+R54</f>
        <v>10</v>
      </c>
      <c r="Q54" s="7">
        <v>10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74</v>
      </c>
      <c r="L55" s="4"/>
      <c r="M55" s="10">
        <f>M53+M54</f>
        <v>25</v>
      </c>
      <c r="N55" s="10">
        <f>N53+N54</f>
        <v>382</v>
      </c>
      <c r="O55" s="11">
        <f>O53+O54</f>
        <v>14</v>
      </c>
      <c r="P55" s="6">
        <f>Q55+R55</f>
        <v>62</v>
      </c>
      <c r="Q55" s="12">
        <v>62</v>
      </c>
      <c r="R55" s="20"/>
      <c r="S55" s="4"/>
      <c r="T55" s="34">
        <f>SUM(P53:P55)</f>
        <v>117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29</v>
      </c>
      <c r="L56" s="1"/>
      <c r="M56" s="21"/>
      <c r="N56" s="14">
        <v>19</v>
      </c>
      <c r="O56" s="15">
        <f>+M56+N56</f>
        <v>19</v>
      </c>
      <c r="P56" s="16">
        <f>P57+P58</f>
        <v>39</v>
      </c>
      <c r="Q56" s="6">
        <f>Q57+Q58</f>
        <v>505</v>
      </c>
      <c r="R56" s="6">
        <f>R57+R58</f>
        <v>1</v>
      </c>
      <c r="S56" s="1"/>
      <c r="T56" s="36">
        <f>SUM(O57,R56,O55)</f>
        <v>23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v>8</v>
      </c>
      <c r="O57" s="15">
        <f>+M57+N57</f>
        <v>8</v>
      </c>
      <c r="P57" s="8">
        <v>39</v>
      </c>
      <c r="Q57" s="8">
        <v>505</v>
      </c>
      <c r="R57" s="8">
        <v>1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v>2</v>
      </c>
      <c r="O58" s="15">
        <f>+M58+N58</f>
        <v>2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446</v>
      </c>
      <c r="P60" s="41">
        <f>SUM(P56:R56)</f>
        <v>545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226</v>
      </c>
      <c r="CC64" s="27">
        <f>SUM(CD69,CB69,CC66)</f>
        <v>163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48</v>
      </c>
      <c r="CD66" s="7">
        <v>48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v>176</v>
      </c>
      <c r="CB67" s="9">
        <v>50</v>
      </c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176</v>
      </c>
      <c r="CB68" s="85">
        <f>CB66+CB67</f>
        <v>50</v>
      </c>
      <c r="CC68" s="6">
        <f>CD68+CE68</f>
        <v>11</v>
      </c>
      <c r="CD68" s="12">
        <v>11</v>
      </c>
      <c r="CE68" s="20"/>
      <c r="CF68" s="4"/>
      <c r="CG68" s="34">
        <f>SUM(CC66:CC68)</f>
        <v>59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115</v>
      </c>
      <c r="CE69" s="6">
        <f>CE70+CE71</f>
        <v>16</v>
      </c>
      <c r="CF69" s="1"/>
      <c r="CG69" s="36">
        <f>SUM(CB70,CE69,CB68)</f>
        <v>66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>
        <v>115</v>
      </c>
      <c r="CE70" s="8">
        <v>16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187</v>
      </c>
      <c r="CC73" s="41">
        <f>SUM(CC69:CE69)</f>
        <v>131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435" priority="21" operator="equal">
      <formula>0</formula>
    </cfRule>
  </conditionalFormatting>
  <conditionalFormatting sqref="AX38:BG39 AX46:BG47 AX40:AY41 AX44:AY45">
    <cfRule type="cellIs" dxfId="3434" priority="20" operator="equal">
      <formula>0</formula>
    </cfRule>
  </conditionalFormatting>
  <conditionalFormatting sqref="AX25:BG26 AX33:BG34 AX27:AY28 BF27:BG28 BF31:BG32 AX31:AY32">
    <cfRule type="cellIs" dxfId="3433" priority="19" operator="equal">
      <formula>0</formula>
    </cfRule>
  </conditionalFormatting>
  <conditionalFormatting sqref="BK25:BT26 BK33:BT34 BK27:BL28 BS27:BT28 BS31:BT32 BK31:BL32">
    <cfRule type="cellIs" dxfId="3432" priority="18" operator="equal">
      <formula>0</formula>
    </cfRule>
  </conditionalFormatting>
  <conditionalFormatting sqref="BX12:CG13 BX20:CG21 BX14:BY19 CF14:CG19">
    <cfRule type="cellIs" dxfId="3431" priority="17" operator="equal">
      <formula>0</formula>
    </cfRule>
  </conditionalFormatting>
  <conditionalFormatting sqref="BX25:CG26 BX33:CG34 BX27:BY32 CF27:CG32">
    <cfRule type="cellIs" dxfId="3430" priority="16" operator="equal">
      <formula>0</formula>
    </cfRule>
  </conditionalFormatting>
  <conditionalFormatting sqref="BX64:CG65 BX72:CG73 BX66:BY71 CF66:CG71">
    <cfRule type="cellIs" dxfId="3429" priority="14" operator="equal">
      <formula>0</formula>
    </cfRule>
  </conditionalFormatting>
  <conditionalFormatting sqref="BX38:CG39 BX46:CG47 BX40:BY45 CF40:CG45">
    <cfRule type="cellIs" dxfId="3428" priority="15" operator="equal">
      <formula>0</formula>
    </cfRule>
  </conditionalFormatting>
  <conditionalFormatting sqref="K51:T52 K59:T60 K53:L58 S53:T58">
    <cfRule type="cellIs" dxfId="3427" priority="13" operator="equal">
      <formula>0</formula>
    </cfRule>
  </conditionalFormatting>
  <conditionalFormatting sqref="AK64:AT65 AK72:AT73 AK66:AL71 AS66:AT71">
    <cfRule type="cellIs" dxfId="3426" priority="12" operator="equal">
      <formula>0</formula>
    </cfRule>
  </conditionalFormatting>
  <conditionalFormatting sqref="BK38:BT39 BK46:BT47 BK40:BL45 BS40:BT45">
    <cfRule type="cellIs" dxfId="3425" priority="9" operator="equal">
      <formula>0</formula>
    </cfRule>
  </conditionalFormatting>
  <conditionalFormatting sqref="AK25:AT26 AK33:AT34 AK27:AL32 AS27:AT32">
    <cfRule type="cellIs" dxfId="3424" priority="8" operator="equal">
      <formula>0</formula>
    </cfRule>
  </conditionalFormatting>
  <conditionalFormatting sqref="AX51:BG52 AX59:BG60 AX53:AY58 BF53:BG58">
    <cfRule type="cellIs" dxfId="3423" priority="11" operator="equal">
      <formula>0</formula>
    </cfRule>
  </conditionalFormatting>
  <conditionalFormatting sqref="BK51:BT52 BK59:BT60 BK53:BL58 BS53:BT58">
    <cfRule type="cellIs" dxfId="3422" priority="10" operator="equal">
      <formula>0</formula>
    </cfRule>
  </conditionalFormatting>
  <conditionalFormatting sqref="BK64:BT65 BK72:BT73 BK66:BL71 BS66:BT71">
    <cfRule type="cellIs" dxfId="3421" priority="7" operator="equal">
      <formula>0</formula>
    </cfRule>
  </conditionalFormatting>
  <conditionalFormatting sqref="X51:AG52 X59:AG60 X53:Y58 AF53:AG58">
    <cfRule type="cellIs" dxfId="3420" priority="6" operator="equal">
      <formula>0</formula>
    </cfRule>
  </conditionalFormatting>
  <conditionalFormatting sqref="AK38:AT39 AK46:AT47 AK40:AL45 AS40:AT45">
    <cfRule type="cellIs" dxfId="3419" priority="5" operator="equal">
      <formula>0</formula>
    </cfRule>
  </conditionalFormatting>
  <conditionalFormatting sqref="AX42:AY43">
    <cfRule type="cellIs" dxfId="3418" priority="4" operator="equal">
      <formula>0</formula>
    </cfRule>
  </conditionalFormatting>
  <conditionalFormatting sqref="AO51:AP52 AO59:AP60">
    <cfRule type="cellIs" dxfId="3417" priority="3" operator="equal">
      <formula>0</formula>
    </cfRule>
  </conditionalFormatting>
  <conditionalFormatting sqref="BO75:BP76">
    <cfRule type="cellIs" dxfId="3416" priority="2" operator="equal">
      <formula>0</formula>
    </cfRule>
  </conditionalFormatting>
  <conditionalFormatting sqref="AO75:AP76">
    <cfRule type="cellIs" dxfId="341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H1" zoomScale="70" zoomScaleNormal="70" workbookViewId="0">
      <selection activeCell="CK27" sqref="CK27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4592</v>
      </c>
      <c r="CP7" s="50">
        <f>CC12+BX16+CG17+CB21</f>
        <v>4592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>
        <f>CB12/CO7</f>
        <v>0.19664634146341464</v>
      </c>
      <c r="CP8" s="172">
        <f>CC12/CP7</f>
        <v>9.5383275261324035E-2</v>
      </c>
      <c r="CT8" s="51">
        <f t="shared" ref="CT8:CU11" si="0">MROUND(CO8,0.05)</f>
        <v>0.2</v>
      </c>
      <c r="CU8" s="51">
        <f t="shared" si="0"/>
        <v>0.1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>
        <f>CC21/CO7</f>
        <v>9.1027874564459932E-2</v>
      </c>
      <c r="CP9" s="172">
        <f>CB21/CP7</f>
        <v>0.1019163763066202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>
        <f>CG16/CO7</f>
        <v>0.41202090592334495</v>
      </c>
      <c r="CP10" s="172">
        <f>CG17/CP7</f>
        <v>0.28244773519163763</v>
      </c>
      <c r="CT10" s="51">
        <f t="shared" si="0"/>
        <v>0.4</v>
      </c>
      <c r="CU10" s="51">
        <f t="shared" si="0"/>
        <v>0.30000000000000004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0.30030487804878048</v>
      </c>
      <c r="CP11" s="172">
        <f>BX16/CP7</f>
        <v>0.52025261324041816</v>
      </c>
      <c r="CT11" s="51">
        <f t="shared" si="0"/>
        <v>0.30000000000000004</v>
      </c>
      <c r="CU11" s="51">
        <f t="shared" si="0"/>
        <v>0.5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903</v>
      </c>
      <c r="CC12" s="27">
        <f>SUM(CD17,CB17,CC14)</f>
        <v>438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</v>
      </c>
      <c r="CU12" s="142">
        <f>SUM(CU8:CU11)</f>
        <v>1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29</v>
      </c>
      <c r="CD14" s="7">
        <v>29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v>371</v>
      </c>
      <c r="CA15" s="8">
        <v>347</v>
      </c>
      <c r="CB15" s="9">
        <v>185</v>
      </c>
      <c r="CC15" s="6">
        <f>CD15+CE15</f>
        <v>1784</v>
      </c>
      <c r="CD15" s="7">
        <v>1784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2389</v>
      </c>
      <c r="BY16" s="4"/>
      <c r="BZ16" s="10">
        <f>BZ14+BZ15</f>
        <v>371</v>
      </c>
      <c r="CA16" s="10">
        <f>CA14+CA15</f>
        <v>347</v>
      </c>
      <c r="CB16" s="11">
        <f>CB14+CB15</f>
        <v>185</v>
      </c>
      <c r="CC16" s="6">
        <f>CD16+CE16</f>
        <v>79</v>
      </c>
      <c r="CD16" s="12">
        <v>79</v>
      </c>
      <c r="CE16" s="20"/>
      <c r="CF16" s="4"/>
      <c r="CG16" s="34">
        <f>SUM(CC14:CC16)</f>
        <v>1892</v>
      </c>
      <c r="CH16" s="13"/>
      <c r="CI16" s="13"/>
      <c r="CJ16" s="13"/>
    </row>
    <row r="17" spans="7:88" x14ac:dyDescent="0.25">
      <c r="O17" s="69"/>
      <c r="BX17" s="35">
        <f>SUM(CB17:CB19)</f>
        <v>1379</v>
      </c>
      <c r="BY17" s="1"/>
      <c r="BZ17" s="21"/>
      <c r="CA17" s="14">
        <v>232</v>
      </c>
      <c r="CB17" s="15">
        <f>+BZ17+CA17</f>
        <v>232</v>
      </c>
      <c r="CC17" s="16">
        <f>CC18+CC19</f>
        <v>234</v>
      </c>
      <c r="CD17" s="6">
        <f>CD18+CD19</f>
        <v>177</v>
      </c>
      <c r="CE17" s="6">
        <f>CE18+CE19</f>
        <v>7</v>
      </c>
      <c r="CF17" s="1"/>
      <c r="CG17" s="36">
        <f>SUM(CB18,CE17,CB16)</f>
        <v>1297</v>
      </c>
    </row>
    <row r="18" spans="7:88" x14ac:dyDescent="0.25">
      <c r="O18" s="69"/>
      <c r="BX18" s="30"/>
      <c r="BY18" s="3"/>
      <c r="BZ18" s="21"/>
      <c r="CA18" s="14">
        <v>1105</v>
      </c>
      <c r="CB18" s="15">
        <f>+BZ18+CA18</f>
        <v>1105</v>
      </c>
      <c r="CC18" s="8">
        <v>234</v>
      </c>
      <c r="CD18" s="8">
        <v>177</v>
      </c>
      <c r="CE18" s="8">
        <v>7</v>
      </c>
      <c r="CF18" s="1"/>
      <c r="CG18" s="31"/>
    </row>
    <row r="19" spans="7:88" x14ac:dyDescent="0.25">
      <c r="O19" s="69"/>
      <c r="BX19" s="30"/>
      <c r="BY19" s="3"/>
      <c r="BZ19" s="21"/>
      <c r="CA19" s="14">
        <v>42</v>
      </c>
      <c r="CB19" s="15">
        <f>+BZ19+CA19</f>
        <v>42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468</v>
      </c>
      <c r="CC21" s="41">
        <f>SUM(CC17:CE17)</f>
        <v>418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>
        <f>'AM SL vs City TMC'!CE27</f>
        <v>0</v>
      </c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'AM SL vs City TMC'!BZ27</f>
        <v>0</v>
      </c>
      <c r="CA28" s="8">
        <f>'AM SL vs City TMC'!CA27</f>
        <v>0</v>
      </c>
      <c r="CB28" s="9">
        <f>'AM SL vs City TMC'!CB27</f>
        <v>0</v>
      </c>
      <c r="CC28" s="6">
        <f>CD28+CE28</f>
        <v>0</v>
      </c>
      <c r="CD28" s="7">
        <f>'AM SL vs City TMC'!CE28</f>
        <v>0</v>
      </c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>
        <f>'AM SL vs City TMC'!CE29</f>
        <v>0</v>
      </c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>
        <f>'AM SL vs City TMC'!BZ30</f>
        <v>0</v>
      </c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'AM SL vs City TMC'!BZ31</f>
        <v>0</v>
      </c>
      <c r="CB31" s="15">
        <f>+BZ31+CA31</f>
        <v>0</v>
      </c>
      <c r="CC31" s="8">
        <f>'AM SL vs City TMC'!CC32</f>
        <v>0</v>
      </c>
      <c r="CD31" s="8">
        <f>'AM SL vs City TMC'!CD32</f>
        <v>0</v>
      </c>
      <c r="CE31" s="8">
        <f>'AM SL vs City TMC'!CE32</f>
        <v>0</v>
      </c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'AM SL vs City TMC'!BZ32</f>
        <v>0</v>
      </c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>
        <f>'AM SL vs City TMC'!CE40</f>
        <v>0</v>
      </c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>'AM SL vs City TMC'!BZ40</f>
        <v>0</v>
      </c>
      <c r="CA41" s="8">
        <f>'AM SL vs City TMC'!CA40</f>
        <v>0</v>
      </c>
      <c r="CB41" s="9">
        <f>'AM SL vs City TMC'!CB40</f>
        <v>0</v>
      </c>
      <c r="CC41" s="6">
        <f>CD41+CE41</f>
        <v>0</v>
      </c>
      <c r="CD41" s="7">
        <f>'AM SL vs City TMC'!CE41</f>
        <v>0</v>
      </c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>
        <f>'AM SL vs City TMC'!CE42</f>
        <v>0</v>
      </c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>
        <f>'AM SL vs City TMC'!BZ43</f>
        <v>0</v>
      </c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f>'AM SL vs City TMC'!BZ44</f>
        <v>0</v>
      </c>
      <c r="CB44" s="15">
        <f>+BZ44+CA44</f>
        <v>0</v>
      </c>
      <c r="CC44" s="8">
        <f>'AM SL vs City TMC'!CC45</f>
        <v>0</v>
      </c>
      <c r="CD44" s="8">
        <f>'AM SL vs City TMC'!CD45</f>
        <v>0</v>
      </c>
      <c r="CE44" s="8">
        <f>'AM SL vs City TMC'!CE45</f>
        <v>0</v>
      </c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>'AM SL vs City TMC'!BZ45</f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793</v>
      </c>
      <c r="P51" s="27">
        <f>SUM(Q56,O56,P53)</f>
        <v>526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46</v>
      </c>
      <c r="Q53" s="7">
        <f>'AM SL vs City TMC'!R53</f>
        <v>46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f>'AM SL vs City TMC'!M53</f>
        <v>77</v>
      </c>
      <c r="N54" s="8">
        <f>'AM SL vs City TMC'!N53</f>
        <v>519</v>
      </c>
      <c r="O54" s="9">
        <f>'AM SL vs City TMC'!O53</f>
        <v>197</v>
      </c>
      <c r="P54" s="6">
        <f>Q54+R54</f>
        <v>27</v>
      </c>
      <c r="Q54" s="7">
        <f>'AM SL vs City TMC'!R54</f>
        <v>27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M53+M54</f>
        <v>77</v>
      </c>
      <c r="N55" s="10">
        <f>N53+N54</f>
        <v>519</v>
      </c>
      <c r="O55" s="11">
        <f>O53+O54</f>
        <v>197</v>
      </c>
      <c r="P55" s="6">
        <f>Q55+R55</f>
        <v>40</v>
      </c>
      <c r="Q55" s="12">
        <f>'AM SL vs City TMC'!R55</f>
        <v>40</v>
      </c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>
        <f>'AM SL vs City TMC'!M56</f>
        <v>40</v>
      </c>
      <c r="O56" s="15">
        <f>+M56+N56</f>
        <v>40</v>
      </c>
      <c r="P56" s="16">
        <f>P57+P58</f>
        <v>185</v>
      </c>
      <c r="Q56" s="6">
        <f>Q57+Q58</f>
        <v>440</v>
      </c>
      <c r="R56" s="6">
        <f>R57+R58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f>'AM SL vs City TMC'!M57</f>
        <v>42</v>
      </c>
      <c r="O57" s="15">
        <f>+M57+N57</f>
        <v>42</v>
      </c>
      <c r="P57" s="8">
        <f>'AM SL vs City TMC'!P58</f>
        <v>185</v>
      </c>
      <c r="Q57" s="8">
        <f>'AM SL vs City TMC'!Q58</f>
        <v>440</v>
      </c>
      <c r="R57" s="8">
        <f>'AM SL vs City TMC'!R58</f>
        <v>116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f>'AM SL vs City TMC'!M58</f>
        <v>187</v>
      </c>
      <c r="O58" s="15">
        <f>+M58+N58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746</v>
      </c>
      <c r="P60" s="41">
        <f>SUM(P56:R56)</f>
        <v>741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>
        <f>'AM SL vs City TMC'!CE66</f>
        <v>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'AM SL vs City TMC'!BZ66</f>
        <v>0</v>
      </c>
      <c r="CA67" s="8">
        <f>'AM SL vs City TMC'!CA66</f>
        <v>0</v>
      </c>
      <c r="CB67" s="9">
        <f>'AM SL vs City TMC'!CB66</f>
        <v>0</v>
      </c>
      <c r="CC67" s="6">
        <f>CD67+CE67</f>
        <v>0</v>
      </c>
      <c r="CD67" s="7">
        <f>'AM SL vs City TMC'!CE67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>
        <f>'AM SL vs City TMC'!CE68</f>
        <v>0</v>
      </c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'AM SL vs City TMC'!BZ69</f>
        <v>0</v>
      </c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'AM SL vs City TMC'!BZ70</f>
        <v>0</v>
      </c>
      <c r="CB70" s="15">
        <f>+BZ70+CA70</f>
        <v>0</v>
      </c>
      <c r="CC70" s="8">
        <f>'AM SL vs City TMC'!CC71</f>
        <v>0</v>
      </c>
      <c r="CD70" s="8">
        <f>'AM SL vs City TMC'!CD71</f>
        <v>0</v>
      </c>
      <c r="CE70" s="8">
        <f>'AM SL vs City TMC'!CE71</f>
        <v>0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'AM SL vs City TMC'!BZ71</f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414" priority="21" operator="equal">
      <formula>0</formula>
    </cfRule>
  </conditionalFormatting>
  <conditionalFormatting sqref="AX38:BG39 AX46:BG47 AX40:AY41 AX44:AY45">
    <cfRule type="cellIs" dxfId="3413" priority="20" operator="equal">
      <formula>0</formula>
    </cfRule>
  </conditionalFormatting>
  <conditionalFormatting sqref="AX25:BG26 AX33:BG34 AX27:AY28 BF27:BG28 BF31:BG32 AX31:AY32">
    <cfRule type="cellIs" dxfId="3412" priority="19" operator="equal">
      <formula>0</formula>
    </cfRule>
  </conditionalFormatting>
  <conditionalFormatting sqref="BK25:BT26 BK33:BT34 BK27:BL28 BS27:BT28 BS31:BT32 BK31:BL32">
    <cfRule type="cellIs" dxfId="3411" priority="18" operator="equal">
      <formula>0</formula>
    </cfRule>
  </conditionalFormatting>
  <conditionalFormatting sqref="BX12:CG13 BX20:CG21 BX14:BY19 CF14:CG19">
    <cfRule type="cellIs" dxfId="3410" priority="17" operator="equal">
      <formula>0</formula>
    </cfRule>
  </conditionalFormatting>
  <conditionalFormatting sqref="BX25:CG26 BX33:CG34 BX27:BY32 CF27:CG32">
    <cfRule type="cellIs" dxfId="3409" priority="16" operator="equal">
      <formula>0</formula>
    </cfRule>
  </conditionalFormatting>
  <conditionalFormatting sqref="BX64:CG65 BX72:CG73 BX66:BY71 CF66:CG71">
    <cfRule type="cellIs" dxfId="3408" priority="14" operator="equal">
      <formula>0</formula>
    </cfRule>
  </conditionalFormatting>
  <conditionalFormatting sqref="BX38:CG39 BX46:CG47 BX40:BY45 CF40:CG45">
    <cfRule type="cellIs" dxfId="3407" priority="15" operator="equal">
      <formula>0</formula>
    </cfRule>
  </conditionalFormatting>
  <conditionalFormatting sqref="K51:T52 K59:T60 K53:L58 S53:T58">
    <cfRule type="cellIs" dxfId="3406" priority="13" operator="equal">
      <formula>0</formula>
    </cfRule>
  </conditionalFormatting>
  <conditionalFormatting sqref="AK64:AT65 AK72:AT73 AK66:AL71 AS66:AT71">
    <cfRule type="cellIs" dxfId="3405" priority="12" operator="equal">
      <formula>0</formula>
    </cfRule>
  </conditionalFormatting>
  <conditionalFormatting sqref="BK38:BT39 BK46:BT47 BK40:BL45 BS40:BT45">
    <cfRule type="cellIs" dxfId="3404" priority="9" operator="equal">
      <formula>0</formula>
    </cfRule>
  </conditionalFormatting>
  <conditionalFormatting sqref="AK25:AT26 AK33:AT34 AK27:AL32 AS27:AT32">
    <cfRule type="cellIs" dxfId="3403" priority="8" operator="equal">
      <formula>0</formula>
    </cfRule>
  </conditionalFormatting>
  <conditionalFormatting sqref="AX51:BG52 AX59:BG60 AX53:AY58 BF53:BG58">
    <cfRule type="cellIs" dxfId="3402" priority="11" operator="equal">
      <formula>0</formula>
    </cfRule>
  </conditionalFormatting>
  <conditionalFormatting sqref="BK51:BT52 BK59:BT60 BK53:BL58 BS53:BT58">
    <cfRule type="cellIs" dxfId="3401" priority="10" operator="equal">
      <formula>0</formula>
    </cfRule>
  </conditionalFormatting>
  <conditionalFormatting sqref="BK64:BT65 BK72:BT73 BK66:BL71 BS66:BT71">
    <cfRule type="cellIs" dxfId="3400" priority="7" operator="equal">
      <formula>0</formula>
    </cfRule>
  </conditionalFormatting>
  <conditionalFormatting sqref="X51:AG52 X59:AG60 X53:Y58 AF53:AG58">
    <cfRule type="cellIs" dxfId="3399" priority="6" operator="equal">
      <formula>0</formula>
    </cfRule>
  </conditionalFormatting>
  <conditionalFormatting sqref="AK38:AT39 AK46:AT47 AK40:AL45 AS40:AT45">
    <cfRule type="cellIs" dxfId="3398" priority="5" operator="equal">
      <formula>0</formula>
    </cfRule>
  </conditionalFormatting>
  <conditionalFormatting sqref="AX42:AY43">
    <cfRule type="cellIs" dxfId="3397" priority="4" operator="equal">
      <formula>0</formula>
    </cfRule>
  </conditionalFormatting>
  <conditionalFormatting sqref="AO51:AP52 AO59:AP60">
    <cfRule type="cellIs" dxfId="3396" priority="3" operator="equal">
      <formula>0</formula>
    </cfRule>
  </conditionalFormatting>
  <conditionalFormatting sqref="BO75:BP76">
    <cfRule type="cellIs" dxfId="3395" priority="2" operator="equal">
      <formula>0</formula>
    </cfRule>
  </conditionalFormatting>
  <conditionalFormatting sqref="AO75:AP76">
    <cfRule type="cellIs" dxfId="3394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T1" zoomScale="85" zoomScaleNormal="85" workbookViewId="0">
      <selection activeCell="CX8" sqref="CX8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4826</v>
      </c>
      <c r="CP7" s="50">
        <f>CC12+BX16+CG17+CB21</f>
        <v>4826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>
        <f>CB12/CO7</f>
        <v>0.14711976792374637</v>
      </c>
      <c r="CP8" s="172">
        <f>CC12/CP7</f>
        <v>0.16929133858267717</v>
      </c>
      <c r="CT8" s="51">
        <f t="shared" ref="CT8:CU11" si="0">MROUND(CO8,0.05)</f>
        <v>0.15000000000000002</v>
      </c>
      <c r="CU8" s="51">
        <f t="shared" si="0"/>
        <v>0.15000000000000002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>
        <f>CC21/CO7</f>
        <v>9.6353087443016988E-2</v>
      </c>
      <c r="CP9" s="172">
        <f>CB21/CP7</f>
        <v>9.6560298383754656E-2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>
        <f>CG16/CO7</f>
        <v>0.33133029423953586</v>
      </c>
      <c r="CP10" s="172">
        <f>CG17/CP7</f>
        <v>0.38789888106092002</v>
      </c>
      <c r="CT10" s="51">
        <f t="shared" si="0"/>
        <v>0.35000000000000003</v>
      </c>
      <c r="CU10" s="51">
        <f t="shared" si="0"/>
        <v>0.4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>
        <f>BX17/CO7</f>
        <v>0.42519685039370081</v>
      </c>
      <c r="CP11" s="172">
        <f>BX16/CP7</f>
        <v>0.34624948197264815</v>
      </c>
      <c r="CT11" s="51">
        <f t="shared" si="0"/>
        <v>0.45</v>
      </c>
      <c r="CU11" s="51">
        <f t="shared" si="0"/>
        <v>0.35000000000000003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710</v>
      </c>
      <c r="CC12" s="27">
        <f>SUM(CD17,CB17,CC14)</f>
        <v>817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1.05</v>
      </c>
      <c r="CU12" s="142">
        <f>SUM(CU8:CU11)</f>
        <v>1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81</v>
      </c>
      <c r="CD14" s="7">
        <v>81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v>123</v>
      </c>
      <c r="CA15" s="8">
        <v>374</v>
      </c>
      <c r="CB15" s="9">
        <v>213</v>
      </c>
      <c r="CC15" s="6">
        <f>CD15+CE15</f>
        <v>1469</v>
      </c>
      <c r="CD15" s="7">
        <v>1469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1671</v>
      </c>
      <c r="BY16" s="4"/>
      <c r="BZ16" s="10">
        <f>BZ14+BZ15</f>
        <v>123</v>
      </c>
      <c r="CA16" s="10">
        <f>CA14+CA15</f>
        <v>374</v>
      </c>
      <c r="CB16" s="11">
        <f>CB14+CB15</f>
        <v>213</v>
      </c>
      <c r="CC16" s="6">
        <f>CD16+CE16</f>
        <v>49</v>
      </c>
      <c r="CD16" s="12">
        <v>49</v>
      </c>
      <c r="CE16" s="20"/>
      <c r="CF16" s="4"/>
      <c r="CG16" s="34">
        <f>SUM(CC14:CC16)</f>
        <v>1599</v>
      </c>
      <c r="CH16" s="13"/>
      <c r="CI16" s="13"/>
      <c r="CJ16" s="13"/>
    </row>
    <row r="17" spans="7:88" x14ac:dyDescent="0.25">
      <c r="O17" s="69"/>
      <c r="BX17" s="35">
        <f>SUM(CB17:CB19)</f>
        <v>2052</v>
      </c>
      <c r="BY17" s="1"/>
      <c r="BZ17" s="21"/>
      <c r="CA17" s="14">
        <v>395</v>
      </c>
      <c r="CB17" s="15">
        <f>+BZ17+CA17</f>
        <v>395</v>
      </c>
      <c r="CC17" s="16">
        <f>CC18+CC19</f>
        <v>79</v>
      </c>
      <c r="CD17" s="6">
        <f>CD18+CD19</f>
        <v>341</v>
      </c>
      <c r="CE17" s="6">
        <f>CE18+CE19</f>
        <v>45</v>
      </c>
      <c r="CF17" s="1"/>
      <c r="CG17" s="36">
        <f>SUM(CB18,CE17,CB16)</f>
        <v>1872</v>
      </c>
    </row>
    <row r="18" spans="7:88" x14ac:dyDescent="0.25">
      <c r="O18" s="69"/>
      <c r="BX18" s="30"/>
      <c r="BY18" s="3"/>
      <c r="BZ18" s="21"/>
      <c r="CA18" s="14">
        <v>1614</v>
      </c>
      <c r="CB18" s="15">
        <f>+BZ18+CA18</f>
        <v>1614</v>
      </c>
      <c r="CC18" s="8">
        <v>79</v>
      </c>
      <c r="CD18" s="8">
        <v>341</v>
      </c>
      <c r="CE18" s="8">
        <v>45</v>
      </c>
      <c r="CF18" s="1"/>
      <c r="CG18" s="31"/>
    </row>
    <row r="19" spans="7:88" x14ac:dyDescent="0.25">
      <c r="O19" s="69"/>
      <c r="BX19" s="30"/>
      <c r="BY19" s="3"/>
      <c r="BZ19" s="21"/>
      <c r="CA19" s="14">
        <v>43</v>
      </c>
      <c r="CB19" s="15">
        <f>+BZ19+CA19</f>
        <v>43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466</v>
      </c>
      <c r="CC21" s="41">
        <f>SUM(CC17:CE17)</f>
        <v>465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>
        <f>'PM SL vs City TMC'!CE27</f>
        <v>0</v>
      </c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'PM SL vs City TMC'!BZ27</f>
        <v>0</v>
      </c>
      <c r="CA28" s="8">
        <f>'PM SL vs City TMC'!CA27</f>
        <v>0</v>
      </c>
      <c r="CB28" s="9">
        <f>'PM SL vs City TMC'!CB27</f>
        <v>0</v>
      </c>
      <c r="CC28" s="6">
        <f>CD28+CE28</f>
        <v>0</v>
      </c>
      <c r="CD28" s="7">
        <f>'PM SL vs City TMC'!CE28</f>
        <v>0</v>
      </c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>
        <f>'PM SL vs City TMC'!CE29</f>
        <v>0</v>
      </c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>
        <f>'PM SL vs City TMC'!BZ30</f>
        <v>0</v>
      </c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'PM SL vs City TMC'!BZ31</f>
        <v>0</v>
      </c>
      <c r="CB31" s="15">
        <f>+BZ31+CA31</f>
        <v>0</v>
      </c>
      <c r="CC31" s="8">
        <f>'PM SL vs City TMC'!CC32</f>
        <v>0</v>
      </c>
      <c r="CD31" s="8">
        <f>'PM SL vs City TMC'!CD32</f>
        <v>0</v>
      </c>
      <c r="CE31" s="8">
        <f>'PM SL vs City TMC'!CE32</f>
        <v>0</v>
      </c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'PM SL vs City TMC'!BZ32</f>
        <v>0</v>
      </c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>
        <f>'PM SL vs City TMC'!CE40</f>
        <v>0</v>
      </c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>'PM SL vs City TMC'!BZ40</f>
        <v>0</v>
      </c>
      <c r="CA41" s="8">
        <f>'PM SL vs City TMC'!CA40</f>
        <v>0</v>
      </c>
      <c r="CB41" s="9">
        <f>'PM SL vs City TMC'!CB40</f>
        <v>0</v>
      </c>
      <c r="CC41" s="6">
        <f>CD41+CE41</f>
        <v>0</v>
      </c>
      <c r="CD41" s="7">
        <f>'PM SL vs City TMC'!CE41</f>
        <v>0</v>
      </c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>
        <f>'PM SL vs City TMC'!CE42</f>
        <v>0</v>
      </c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>
        <f>'PM SL vs City TMC'!BZ43</f>
        <v>0</v>
      </c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f>'PM SL vs City TMC'!BZ44</f>
        <v>0</v>
      </c>
      <c r="CB44" s="15">
        <f>+BZ44+CA44</f>
        <v>0</v>
      </c>
      <c r="CC44" s="8">
        <f>'PM SL vs City TMC'!CC45</f>
        <v>0</v>
      </c>
      <c r="CD44" s="8">
        <f>'PM SL vs City TMC'!CD45</f>
        <v>0</v>
      </c>
      <c r="CE44" s="8">
        <f>'PM SL vs City TMC'!CE45</f>
        <v>0</v>
      </c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>'PM SL vs City TMC'!BZ45</f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732</v>
      </c>
      <c r="P51" s="27">
        <f>SUM(Q56,O56,P53)</f>
        <v>649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49</v>
      </c>
      <c r="Q53" s="7">
        <f>'PM SL vs City TMC'!R53</f>
        <v>49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f>'PM SL vs City TMC'!M53</f>
        <v>46</v>
      </c>
      <c r="N54" s="8">
        <f>'PM SL vs City TMC'!N53</f>
        <v>602</v>
      </c>
      <c r="O54" s="9">
        <f>'PM SL vs City TMC'!O53</f>
        <v>84</v>
      </c>
      <c r="P54" s="6">
        <f>Q54+R54</f>
        <v>37</v>
      </c>
      <c r="Q54" s="7">
        <f>'PM SL vs City TMC'!R54</f>
        <v>37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M53+M54</f>
        <v>46</v>
      </c>
      <c r="N55" s="10">
        <f>N53+N54</f>
        <v>602</v>
      </c>
      <c r="O55" s="11">
        <f>O53+O54</f>
        <v>84</v>
      </c>
      <c r="P55" s="6">
        <f>Q55+R55</f>
        <v>91</v>
      </c>
      <c r="Q55" s="12">
        <f>'PM SL vs City TMC'!R55</f>
        <v>91</v>
      </c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>
        <f>'PM SL vs City TMC'!M56</f>
        <v>104</v>
      </c>
      <c r="O56" s="15">
        <f>+M56+N56</f>
        <v>104</v>
      </c>
      <c r="P56" s="16">
        <f>P57+P58</f>
        <v>252</v>
      </c>
      <c r="Q56" s="6">
        <f>Q57+Q58</f>
        <v>496</v>
      </c>
      <c r="R56" s="6">
        <f>R57+R58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f>'PM SL vs City TMC'!M57</f>
        <v>39</v>
      </c>
      <c r="O57" s="15">
        <f>+M57+N57</f>
        <v>39</v>
      </c>
      <c r="P57" s="8">
        <f>'PM SL vs City TMC'!P58</f>
        <v>252</v>
      </c>
      <c r="Q57" s="8">
        <f>'PM SL vs City TMC'!Q58</f>
        <v>496</v>
      </c>
      <c r="R57" s="8">
        <f>'PM SL vs City TMC'!R58</f>
        <v>46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f>'PM SL vs City TMC'!M58</f>
        <v>287</v>
      </c>
      <c r="O58" s="15">
        <f>+M58+N58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980</v>
      </c>
      <c r="P60" s="41">
        <f>SUM(P56:R56)</f>
        <v>794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>
        <f>'PM SL vs City TMC'!CE66</f>
        <v>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'PM SL vs City TMC'!BZ66</f>
        <v>0</v>
      </c>
      <c r="CA67" s="8">
        <f>'PM SL vs City TMC'!CA66</f>
        <v>0</v>
      </c>
      <c r="CB67" s="9">
        <f>'PM SL vs City TMC'!CB66</f>
        <v>0</v>
      </c>
      <c r="CC67" s="6">
        <f>CD67+CE67</f>
        <v>0</v>
      </c>
      <c r="CD67" s="7">
        <f>'PM SL vs City TMC'!CE67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>
        <f>'PM SL vs City TMC'!CE68</f>
        <v>0</v>
      </c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'PM SL vs City TMC'!BZ69</f>
        <v>0</v>
      </c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'PM SL vs City TMC'!BZ70</f>
        <v>0</v>
      </c>
      <c r="CB70" s="15">
        <f>+BZ70+CA70</f>
        <v>0</v>
      </c>
      <c r="CC70" s="8">
        <f>'PM SL vs City TMC'!CC71</f>
        <v>0</v>
      </c>
      <c r="CD70" s="8">
        <f>'PM SL vs City TMC'!CD71</f>
        <v>0</v>
      </c>
      <c r="CE70" s="8">
        <f>'PM SL vs City TMC'!CE71</f>
        <v>0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'PM SL vs City TMC'!BZ71</f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393" priority="21" operator="equal">
      <formula>0</formula>
    </cfRule>
  </conditionalFormatting>
  <conditionalFormatting sqref="AX38:BG39 AX46:BG47 AX40:AY41 AX44:AY45">
    <cfRule type="cellIs" dxfId="3392" priority="20" operator="equal">
      <formula>0</formula>
    </cfRule>
  </conditionalFormatting>
  <conditionalFormatting sqref="AX25:BG26 AX33:BG34 AX27:AY28 BF27:BG28 BF31:BG32 AX31:AY32">
    <cfRule type="cellIs" dxfId="3391" priority="19" operator="equal">
      <formula>0</formula>
    </cfRule>
  </conditionalFormatting>
  <conditionalFormatting sqref="BK25:BT26 BK33:BT34 BK27:BL28 BS27:BT28 BS31:BT32 BK31:BL32">
    <cfRule type="cellIs" dxfId="3390" priority="18" operator="equal">
      <formula>0</formula>
    </cfRule>
  </conditionalFormatting>
  <conditionalFormatting sqref="BX12:CG13 BX20:CG21 BX14:BY19 CF14:CG19">
    <cfRule type="cellIs" dxfId="3389" priority="17" operator="equal">
      <formula>0</formula>
    </cfRule>
  </conditionalFormatting>
  <conditionalFormatting sqref="BX25:CG26 BX33:CG34 BX27:BY32 CF27:CG32">
    <cfRule type="cellIs" dxfId="3388" priority="16" operator="equal">
      <formula>0</formula>
    </cfRule>
  </conditionalFormatting>
  <conditionalFormatting sqref="BX64:CG65 BX72:CG73 BX66:BY71 CF66:CG71">
    <cfRule type="cellIs" dxfId="3387" priority="14" operator="equal">
      <formula>0</formula>
    </cfRule>
  </conditionalFormatting>
  <conditionalFormatting sqref="BX38:CG39 BX46:CG47 BX40:BY45 CF40:CG45">
    <cfRule type="cellIs" dxfId="3386" priority="15" operator="equal">
      <formula>0</formula>
    </cfRule>
  </conditionalFormatting>
  <conditionalFormatting sqref="K51:T52 K59:T60 K53:L58 S53:T58">
    <cfRule type="cellIs" dxfId="3385" priority="13" operator="equal">
      <formula>0</formula>
    </cfRule>
  </conditionalFormatting>
  <conditionalFormatting sqref="AK64:AT65 AK72:AT73 AK66:AL71 AS66:AT71">
    <cfRule type="cellIs" dxfId="3384" priority="12" operator="equal">
      <formula>0</formula>
    </cfRule>
  </conditionalFormatting>
  <conditionalFormatting sqref="BK38:BT39 BK46:BT47 BK40:BL45 BS40:BT45">
    <cfRule type="cellIs" dxfId="3383" priority="9" operator="equal">
      <formula>0</formula>
    </cfRule>
  </conditionalFormatting>
  <conditionalFormatting sqref="AK25:AT26 AK33:AT34 AK27:AL32 AS27:AT32">
    <cfRule type="cellIs" dxfId="3382" priority="8" operator="equal">
      <formula>0</formula>
    </cfRule>
  </conditionalFormatting>
  <conditionalFormatting sqref="AX51:BG52 AX59:BG60 AX53:AY58 BF53:BG58">
    <cfRule type="cellIs" dxfId="3381" priority="11" operator="equal">
      <formula>0</formula>
    </cfRule>
  </conditionalFormatting>
  <conditionalFormatting sqref="BK51:BT52 BK59:BT60 BK53:BL58 BS53:BT58">
    <cfRule type="cellIs" dxfId="3380" priority="10" operator="equal">
      <formula>0</formula>
    </cfRule>
  </conditionalFormatting>
  <conditionalFormatting sqref="BK64:BT65 BK72:BT73 BK66:BL71 BS66:BT71">
    <cfRule type="cellIs" dxfId="3379" priority="7" operator="equal">
      <formula>0</formula>
    </cfRule>
  </conditionalFormatting>
  <conditionalFormatting sqref="X51:AG52 X59:AG60 X53:Y58 AF53:AG58">
    <cfRule type="cellIs" dxfId="3378" priority="6" operator="equal">
      <formula>0</formula>
    </cfRule>
  </conditionalFormatting>
  <conditionalFormatting sqref="AK38:AT39 AK46:AT47 AK40:AL45 AS40:AT45">
    <cfRule type="cellIs" dxfId="3377" priority="5" operator="equal">
      <formula>0</formula>
    </cfRule>
  </conditionalFormatting>
  <conditionalFormatting sqref="AX42:AY43">
    <cfRule type="cellIs" dxfId="3376" priority="4" operator="equal">
      <formula>0</formula>
    </cfRule>
  </conditionalFormatting>
  <conditionalFormatting sqref="AO51:AP52 AO59:AP60">
    <cfRule type="cellIs" dxfId="3375" priority="3" operator="equal">
      <formula>0</formula>
    </cfRule>
  </conditionalFormatting>
  <conditionalFormatting sqref="BO75:BP76">
    <cfRule type="cellIs" dxfId="3374" priority="2" operator="equal">
      <formula>0</formula>
    </cfRule>
  </conditionalFormatting>
  <conditionalFormatting sqref="AO75:AP76">
    <cfRule type="cellIs" dxfId="3373" priority="1" operator="equal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L1" zoomScale="55" zoomScaleNormal="55" workbookViewId="0">
      <selection activeCell="CP8" sqref="CP8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s="124" t="s">
        <v>73</v>
      </c>
      <c r="CP6" s="124" t="s">
        <v>72</v>
      </c>
      <c r="CS6" s="124" t="s">
        <v>74</v>
      </c>
      <c r="CX6" s="124" t="s">
        <v>75</v>
      </c>
    </row>
    <row r="7" spans="1:103" ht="18.75" x14ac:dyDescent="0.3">
      <c r="CB7" s="116" t="s">
        <v>33</v>
      </c>
      <c r="CN7" s="124" t="s">
        <v>8</v>
      </c>
      <c r="CO7" s="50">
        <f>SUM(CB12,CG16,CC21,BX17)</f>
        <v>0</v>
      </c>
      <c r="CP7" s="50">
        <f>CC12+BX16+CG17+CB21</f>
        <v>0</v>
      </c>
      <c r="CT7" s="124" t="s">
        <v>56</v>
      </c>
      <c r="CU7" s="124" t="s">
        <v>57</v>
      </c>
      <c r="CX7" s="154" t="s">
        <v>56</v>
      </c>
      <c r="CY7" s="174" t="s">
        <v>57</v>
      </c>
    </row>
    <row r="8" spans="1:103" x14ac:dyDescent="0.25">
      <c r="CN8" s="124" t="s">
        <v>62</v>
      </c>
      <c r="CO8" s="172" t="e">
        <f>CB12/CO7</f>
        <v>#DIV/0!</v>
      </c>
      <c r="CP8" s="172" t="e">
        <f>CC12/CP7</f>
        <v>#DIV/0!</v>
      </c>
      <c r="CT8" s="51" t="e">
        <f t="shared" ref="CT8:CU11" si="0">MROUND(CO8,0.05)</f>
        <v>#DIV/0!</v>
      </c>
      <c r="CU8" s="51" t="e">
        <f t="shared" si="0"/>
        <v>#DIV/0!</v>
      </c>
      <c r="CX8" s="173">
        <v>0.25</v>
      </c>
      <c r="CY8" s="146">
        <v>0.1</v>
      </c>
    </row>
    <row r="9" spans="1:103" x14ac:dyDescent="0.25">
      <c r="CC9" s="2"/>
      <c r="CN9" s="124" t="s">
        <v>64</v>
      </c>
      <c r="CO9" s="172" t="e">
        <f>CC21/CO7</f>
        <v>#DIV/0!</v>
      </c>
      <c r="CP9" s="172" t="e">
        <f>CB21/CP7</f>
        <v>#DIV/0!</v>
      </c>
      <c r="CT9" s="51" t="e">
        <f t="shared" si="0"/>
        <v>#DIV/0!</v>
      </c>
      <c r="CU9" s="51" t="e">
        <f t="shared" si="0"/>
        <v>#DIV/0!</v>
      </c>
      <c r="CX9" s="173">
        <v>0.1</v>
      </c>
      <c r="CY9" s="146">
        <v>0.1</v>
      </c>
    </row>
    <row r="10" spans="1:103" x14ac:dyDescent="0.25">
      <c r="CC10" s="2"/>
      <c r="CN10" s="124" t="s">
        <v>63</v>
      </c>
      <c r="CO10" s="172" t="e">
        <f>CG16/CO7</f>
        <v>#DIV/0!</v>
      </c>
      <c r="CP10" s="172" t="e">
        <f>CG17/CP7</f>
        <v>#DIV/0!</v>
      </c>
      <c r="CT10" s="51" t="e">
        <f t="shared" si="0"/>
        <v>#DIV/0!</v>
      </c>
      <c r="CU10" s="51" t="e">
        <f t="shared" si="0"/>
        <v>#DIV/0!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124" t="s">
        <v>65</v>
      </c>
      <c r="CO11" s="172" t="e">
        <f>BX17/CO7</f>
        <v>#DIV/0!</v>
      </c>
      <c r="CP11" s="172" t="e">
        <f>BX16/CP7</f>
        <v>#DIV/0!</v>
      </c>
      <c r="CT11" s="51" t="e">
        <f t="shared" si="0"/>
        <v>#DIV/0!</v>
      </c>
      <c r="CU11" s="51" t="e">
        <f t="shared" si="0"/>
        <v>#DIV/0!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O12" s="51" t="e">
        <f>SUM(CO8:CO11)</f>
        <v>#DIV/0!</v>
      </c>
      <c r="CP12" s="51" t="e">
        <f>SUM(CP8:CP11)</f>
        <v>#DIV/0!</v>
      </c>
      <c r="CT12" s="142" t="e">
        <f>SUM(CT8:CT11)</f>
        <v>#DIV/0!</v>
      </c>
      <c r="CU12" s="142" t="e">
        <f>SUM(CU8:CU11)</f>
        <v>#DIV/0!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>
        <f>'SAT SL vs City TMC'!CE14</f>
        <v>0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f>'SAT SL vs City TMC'!BZ14</f>
        <v>0</v>
      </c>
      <c r="CA15" s="8">
        <f>'SAT SL vs City TMC'!CA14</f>
        <v>0</v>
      </c>
      <c r="CB15" s="9">
        <f>'SAT SL vs City TMC'!CB14</f>
        <v>0</v>
      </c>
      <c r="CC15" s="6">
        <f>CD15+CE15</f>
        <v>0</v>
      </c>
      <c r="CD15" s="7">
        <f>'SAT SL vs City TMC'!CE15</f>
        <v>0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>
        <f>'SAT SL vs City TMC'!CE16</f>
        <v>0</v>
      </c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>
        <f>'SAT SL vs City TMC'!BZ17</f>
        <v>0</v>
      </c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>
        <f>'SAT SL vs City TMC'!BZ18</f>
        <v>0</v>
      </c>
      <c r="CB18" s="15">
        <f>+BZ18+CA18</f>
        <v>0</v>
      </c>
      <c r="CC18" s="8">
        <f>'SAT SL vs City TMC'!CC19</f>
        <v>0</v>
      </c>
      <c r="CD18" s="8">
        <f>'SAT SL vs City TMC'!CD19</f>
        <v>0</v>
      </c>
      <c r="CE18" s="8">
        <f>'SAT SL vs City TMC'!CE19</f>
        <v>0</v>
      </c>
      <c r="CF18" s="1"/>
      <c r="CG18" s="31"/>
    </row>
    <row r="19" spans="7:88" x14ac:dyDescent="0.25">
      <c r="O19" s="69"/>
      <c r="BX19" s="30"/>
      <c r="BY19" s="3"/>
      <c r="BZ19" s="21"/>
      <c r="CA19" s="14">
        <f>'SAT SL vs City TMC'!BZ19</f>
        <v>0</v>
      </c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>
        <f>'SAT SL vs City TMC'!CE27</f>
        <v>0</v>
      </c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'SAT SL vs City TMC'!BZ27</f>
        <v>0</v>
      </c>
      <c r="CA28" s="8">
        <f>'SAT SL vs City TMC'!CA27</f>
        <v>0</v>
      </c>
      <c r="CB28" s="9">
        <f>'SAT SL vs City TMC'!CB27</f>
        <v>0</v>
      </c>
      <c r="CC28" s="6">
        <f>CD28+CE28</f>
        <v>0</v>
      </c>
      <c r="CD28" s="7">
        <f>'SAT SL vs City TMC'!CE28</f>
        <v>0</v>
      </c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>
        <f>'SAT SL vs City TMC'!CE29</f>
        <v>0</v>
      </c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>
        <f>'SAT SL vs City TMC'!BZ30</f>
        <v>0</v>
      </c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'SAT SL vs City TMC'!BZ31</f>
        <v>0</v>
      </c>
      <c r="CB31" s="15">
        <f>+BZ31+CA31</f>
        <v>0</v>
      </c>
      <c r="CC31" s="8">
        <f>'SAT SL vs City TMC'!CC32</f>
        <v>0</v>
      </c>
      <c r="CD31" s="8">
        <f>'SAT SL vs City TMC'!CD32</f>
        <v>0</v>
      </c>
      <c r="CE31" s="8">
        <f>'SAT SL vs City TMC'!CE32</f>
        <v>0</v>
      </c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'SAT SL vs City TMC'!BZ32</f>
        <v>0</v>
      </c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>
        <f>'SAT SL vs City TMC'!CE40</f>
        <v>0</v>
      </c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>'SAT SL vs City TMC'!BZ40</f>
        <v>0</v>
      </c>
      <c r="CA41" s="8">
        <f>'SAT SL vs City TMC'!CA40</f>
        <v>0</v>
      </c>
      <c r="CB41" s="9">
        <f>'SAT SL vs City TMC'!CB40</f>
        <v>0</v>
      </c>
      <c r="CC41" s="6">
        <f>CD41+CE41</f>
        <v>0</v>
      </c>
      <c r="CD41" s="7">
        <f>'SAT SL vs City TMC'!CE41</f>
        <v>0</v>
      </c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>
        <f>'SAT SL vs City TMC'!CE42</f>
        <v>0</v>
      </c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>
        <f>'SAT SL vs City TMC'!BZ43</f>
        <v>0</v>
      </c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f>'SAT SL vs City TMC'!BZ44</f>
        <v>0</v>
      </c>
      <c r="CB44" s="15">
        <f>+BZ44+CA44</f>
        <v>0</v>
      </c>
      <c r="CC44" s="8">
        <f>'SAT SL vs City TMC'!CC45</f>
        <v>0</v>
      </c>
      <c r="CD44" s="8">
        <f>'SAT SL vs City TMC'!CD45</f>
        <v>0</v>
      </c>
      <c r="CE44" s="8">
        <f>'SAT SL vs City TMC'!CE45</f>
        <v>0</v>
      </c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>'SAT SL vs City TMC'!BZ45</f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>
        <f>'SAT SL vs City TMC'!R53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>
        <f>'SAT SL vs City TMC'!M53</f>
        <v>0</v>
      </c>
      <c r="N54" s="8">
        <f>'SAT SL vs City TMC'!N53</f>
        <v>0</v>
      </c>
      <c r="O54" s="9">
        <f>'SAT SL vs City TMC'!O53</f>
        <v>0</v>
      </c>
      <c r="P54" s="6">
        <f>Q54+R54</f>
        <v>0</v>
      </c>
      <c r="Q54" s="7">
        <f>'SAT SL vs City TMC'!R54</f>
        <v>0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'SAT SL vs City TMC'!R55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>
        <f>'SAT SL vs City TMC'!M56</f>
        <v>0</v>
      </c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>
        <f>'SAT SL vs City TMC'!M57</f>
        <v>0</v>
      </c>
      <c r="O57" s="15">
        <f>+M57+N57</f>
        <v>0</v>
      </c>
      <c r="P57" s="8">
        <f>'SAT SL vs City TMC'!P58</f>
        <v>0</v>
      </c>
      <c r="Q57" s="8">
        <f>'SAT SL vs City TMC'!Q58</f>
        <v>0</v>
      </c>
      <c r="R57" s="8">
        <f>'SAT SL vs City TMC'!R58</f>
        <v>0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>
        <f>'SAT SL vs City TMC'!M58</f>
        <v>0</v>
      </c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>
        <f>'SAT SL vs City TMC'!CE66</f>
        <v>0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'SAT SL vs City TMC'!BZ66</f>
        <v>0</v>
      </c>
      <c r="CA67" s="8">
        <f>'SAT SL vs City TMC'!CA66</f>
        <v>0</v>
      </c>
      <c r="CB67" s="9">
        <f>'SAT SL vs City TMC'!CB66</f>
        <v>0</v>
      </c>
      <c r="CC67" s="6">
        <f>CD67+CE67</f>
        <v>0</v>
      </c>
      <c r="CD67" s="7">
        <f>'SAT SL vs City TMC'!CE67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>
        <f>'SAT SL vs City TMC'!CE68</f>
        <v>0</v>
      </c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'SAT SL vs City TMC'!BZ69</f>
        <v>0</v>
      </c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'SAT SL vs City TMC'!BZ70</f>
        <v>0</v>
      </c>
      <c r="CB70" s="15">
        <f>+BZ70+CA70</f>
        <v>0</v>
      </c>
      <c r="CC70" s="8">
        <f>'SAT SL vs City TMC'!CC71</f>
        <v>0</v>
      </c>
      <c r="CD70" s="8">
        <f>'SAT SL vs City TMC'!CD71</f>
        <v>0</v>
      </c>
      <c r="CE70" s="8">
        <f>'SAT SL vs City TMC'!CE71</f>
        <v>0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'SAT SL vs City TMC'!BZ71</f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372" priority="21" operator="equal">
      <formula>0</formula>
    </cfRule>
  </conditionalFormatting>
  <conditionalFormatting sqref="AX38:BG39 AX46:BG47 AX40:AY41 AX44:AY45">
    <cfRule type="cellIs" dxfId="3371" priority="20" operator="equal">
      <formula>0</formula>
    </cfRule>
  </conditionalFormatting>
  <conditionalFormatting sqref="AX25:BG26 AX33:BG34 AX27:AY28 BF27:BG28 BF31:BG32 AX31:AY32">
    <cfRule type="cellIs" dxfId="3370" priority="19" operator="equal">
      <formula>0</formula>
    </cfRule>
  </conditionalFormatting>
  <conditionalFormatting sqref="BK25:BT26 BK33:BT34 BK27:BL28 BS27:BT28 BS31:BT32 BK31:BL32">
    <cfRule type="cellIs" dxfId="3369" priority="18" operator="equal">
      <formula>0</formula>
    </cfRule>
  </conditionalFormatting>
  <conditionalFormatting sqref="BX12:CG13 BX20:CG21 BX14:BY19 CF14:CG19">
    <cfRule type="cellIs" dxfId="3368" priority="17" operator="equal">
      <formula>0</formula>
    </cfRule>
  </conditionalFormatting>
  <conditionalFormatting sqref="BX25:CG26 BX33:CG34 BX27:BY32 CF27:CG32">
    <cfRule type="cellIs" dxfId="3367" priority="16" operator="equal">
      <formula>0</formula>
    </cfRule>
  </conditionalFormatting>
  <conditionalFormatting sqref="BX64:CG65 BX72:CG73 BX66:BY71 CF66:CG71">
    <cfRule type="cellIs" dxfId="3366" priority="14" operator="equal">
      <formula>0</formula>
    </cfRule>
  </conditionalFormatting>
  <conditionalFormatting sqref="BX38:CG39 BX46:CG47 BX40:BY45 CF40:CG45">
    <cfRule type="cellIs" dxfId="3365" priority="15" operator="equal">
      <formula>0</formula>
    </cfRule>
  </conditionalFormatting>
  <conditionalFormatting sqref="K51:T52 K59:T60 K53:L58 S53:T58">
    <cfRule type="cellIs" dxfId="3364" priority="13" operator="equal">
      <formula>0</formula>
    </cfRule>
  </conditionalFormatting>
  <conditionalFormatting sqref="AK64:AT65 AK72:AT73 AK66:AL71 AS66:AT71">
    <cfRule type="cellIs" dxfId="3363" priority="12" operator="equal">
      <formula>0</formula>
    </cfRule>
  </conditionalFormatting>
  <conditionalFormatting sqref="BK38:BT39 BK46:BT47 BK40:BL45 BS40:BT45">
    <cfRule type="cellIs" dxfId="3362" priority="9" operator="equal">
      <formula>0</formula>
    </cfRule>
  </conditionalFormatting>
  <conditionalFormatting sqref="AK25:AT26 AK33:AT34 AK27:AL32 AS27:AT32">
    <cfRule type="cellIs" dxfId="3361" priority="8" operator="equal">
      <formula>0</formula>
    </cfRule>
  </conditionalFormatting>
  <conditionalFormatting sqref="AX51:BG52 AX59:BG60 AX53:AY58 BF53:BG58">
    <cfRule type="cellIs" dxfId="3360" priority="11" operator="equal">
      <formula>0</formula>
    </cfRule>
  </conditionalFormatting>
  <conditionalFormatting sqref="BK51:BT52 BK59:BT60 BK53:BL58 BS53:BT58">
    <cfRule type="cellIs" dxfId="3359" priority="10" operator="equal">
      <formula>0</formula>
    </cfRule>
  </conditionalFormatting>
  <conditionalFormatting sqref="BK64:BT65 BK72:BT73 BK66:BL71 BS66:BT71">
    <cfRule type="cellIs" dxfId="3358" priority="7" operator="equal">
      <formula>0</formula>
    </cfRule>
  </conditionalFormatting>
  <conditionalFormatting sqref="X51:AG52 X59:AG60 X53:Y58 AF53:AG58">
    <cfRule type="cellIs" dxfId="3357" priority="6" operator="equal">
      <formula>0</formula>
    </cfRule>
  </conditionalFormatting>
  <conditionalFormatting sqref="AK38:AT39 AK46:AT47 AK40:AL45 AS40:AT45">
    <cfRule type="cellIs" dxfId="3356" priority="5" operator="equal">
      <formula>0</formula>
    </cfRule>
  </conditionalFormatting>
  <conditionalFormatting sqref="AX42:AY43">
    <cfRule type="cellIs" dxfId="3355" priority="4" operator="equal">
      <formula>0</formula>
    </cfRule>
  </conditionalFormatting>
  <conditionalFormatting sqref="AO51:AP52 AO59:AP60">
    <cfRule type="cellIs" dxfId="3354" priority="3" operator="equal">
      <formula>0</formula>
    </cfRule>
  </conditionalFormatting>
  <conditionalFormatting sqref="BO75:BP76">
    <cfRule type="cellIs" dxfId="3353" priority="2" operator="equal">
      <formula>0</formula>
    </cfRule>
  </conditionalFormatting>
  <conditionalFormatting sqref="AO75:AP76">
    <cfRule type="cellIs" dxfId="335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V4" zoomScale="70" zoomScaleNormal="70" workbookViewId="0">
      <selection activeCell="BZ19" sqref="BZ17:BZ19"/>
    </sheetView>
  </sheetViews>
  <sheetFormatPr defaultColWidth="5.28515625" defaultRowHeight="15" x14ac:dyDescent="0.25"/>
  <cols>
    <col min="1" max="3" width="5.28515625" style="124"/>
    <col min="4" max="4" width="6.42578125" style="124" bestFit="1" customWidth="1"/>
    <col min="5" max="79" width="5.28515625" style="124"/>
    <col min="80" max="80" width="6.42578125" style="124" bestFit="1" customWidth="1"/>
    <col min="81" max="81" width="5.42578125" style="124" bestFit="1" customWidth="1"/>
    <col min="82" max="86" width="5.28515625" style="124"/>
    <col min="87" max="87" width="7.42578125" style="124" customWidth="1"/>
    <col min="88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I10" s="307">
        <f>CB11+CH16+CC22+BW17</f>
        <v>4592</v>
      </c>
      <c r="CJ10" s="124" t="s">
        <v>224</v>
      </c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317">
        <f>BZ14+CA14+CB14</f>
        <v>903</v>
      </c>
      <c r="CC11" s="318">
        <f>CE14+CD19+BZ17</f>
        <v>438</v>
      </c>
      <c r="CD11" s="22"/>
      <c r="CE11" s="22"/>
      <c r="CF11" s="22"/>
      <c r="CG11" s="22"/>
      <c r="CI11" s="307">
        <f>CB12+CG16+CC21+BX17</f>
        <v>3400</v>
      </c>
      <c r="CJ11" s="124" t="s">
        <v>208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315">
        <f>BZ15+CA15+CB15</f>
        <v>807</v>
      </c>
      <c r="CC12" s="308">
        <f>CD14+CD18+CA17</f>
        <v>300</v>
      </c>
      <c r="CD12" s="25"/>
      <c r="CE12" s="25"/>
      <c r="CF12" s="28"/>
      <c r="CG12" s="29"/>
      <c r="CI12" s="51">
        <f>CI10/CI11</f>
        <v>1.3505882352941176</v>
      </c>
      <c r="CJ12" s="124" t="s">
        <v>209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>
        <f>'AM Raw Banwell EA'!BZ15</f>
        <v>371</v>
      </c>
      <c r="CA14" s="17">
        <f>'AM Raw Banwell EA'!CA15</f>
        <v>347</v>
      </c>
      <c r="CB14" s="18">
        <f>'AM Raw Banwell EA'!CB15</f>
        <v>185</v>
      </c>
      <c r="CC14" s="270">
        <f>CE14/CD14</f>
        <v>0.25438596491228072</v>
      </c>
      <c r="CD14" s="7">
        <f>'AM Raw SL'!CD14</f>
        <v>114</v>
      </c>
      <c r="CE14" s="19">
        <f>'AM Raw Banwell EA'!CD14</f>
        <v>29</v>
      </c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'AM Raw SL'!BZ15</f>
        <v>446</v>
      </c>
      <c r="CA15" s="8">
        <f>'AM Raw SL'!CA15</f>
        <v>255</v>
      </c>
      <c r="CB15" s="9">
        <f>'AM Raw SL'!CB15</f>
        <v>106</v>
      </c>
      <c r="CC15" s="270">
        <f>CE15/CD15</f>
        <v>1.5580786026200872</v>
      </c>
      <c r="CD15" s="7">
        <f>'AM Raw SL'!CD15</f>
        <v>1145</v>
      </c>
      <c r="CE15" s="19">
        <f>'AM Raw Banwell EA'!CD15</f>
        <v>1784</v>
      </c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320">
        <f>BZ14+CE15+CC19</f>
        <v>2389</v>
      </c>
      <c r="BX16" s="310">
        <f>BZ15+CD15+CC18</f>
        <v>1787</v>
      </c>
      <c r="BY16" s="4"/>
      <c r="BZ16" s="268">
        <f>BZ14/BZ15</f>
        <v>0.83183856502242148</v>
      </c>
      <c r="CA16" s="268">
        <f>CA14/CA15</f>
        <v>1.3607843137254902</v>
      </c>
      <c r="CB16" s="268">
        <f>CB14/CB15</f>
        <v>1.7452830188679245</v>
      </c>
      <c r="CC16" s="270">
        <f>CE16/CD16</f>
        <v>0.96341463414634143</v>
      </c>
      <c r="CD16" s="12">
        <f>'AM Raw SL'!CD16</f>
        <v>82</v>
      </c>
      <c r="CE16" s="20">
        <f>'AM Raw Banwell EA'!CD16</f>
        <v>79</v>
      </c>
      <c r="CF16" s="4"/>
      <c r="CG16" s="313">
        <f>CD16+CD15+CD14</f>
        <v>1341</v>
      </c>
      <c r="CH16" s="316">
        <f>CE16+CE15+CE14</f>
        <v>1892</v>
      </c>
      <c r="CI16" s="13"/>
      <c r="CJ16" s="13"/>
    </row>
    <row r="17" spans="7:88" x14ac:dyDescent="0.25">
      <c r="O17" s="69"/>
      <c r="BW17" s="319">
        <f>BZ17+BZ18+BZ19</f>
        <v>1379</v>
      </c>
      <c r="BX17" s="311">
        <f>CA17+CA18+CA19</f>
        <v>965</v>
      </c>
      <c r="BY17" s="1"/>
      <c r="BZ17" s="21">
        <f>'AM Raw Banwell EA'!CA17</f>
        <v>232</v>
      </c>
      <c r="CA17" s="14">
        <f>'AM Raw SL'!CA17</f>
        <v>105</v>
      </c>
      <c r="CB17" s="271">
        <f>BZ17/CA17</f>
        <v>2.2095238095238097</v>
      </c>
      <c r="CC17" s="272">
        <f>CC19/CC18</f>
        <v>1.1938775510204083</v>
      </c>
      <c r="CD17" s="270">
        <f>CD19/CD18</f>
        <v>2.1851851851851851</v>
      </c>
      <c r="CE17" s="270">
        <f>CE19/CE18</f>
        <v>0.7</v>
      </c>
      <c r="CF17" s="1"/>
      <c r="CG17" s="314">
        <f>CE18+CA18+CB15</f>
        <v>904</v>
      </c>
      <c r="CH17" s="319">
        <f>CE19+BZ18+CB14</f>
        <v>1297</v>
      </c>
    </row>
    <row r="18" spans="7:88" x14ac:dyDescent="0.25">
      <c r="O18" s="69"/>
      <c r="BX18" s="30"/>
      <c r="BY18" s="3"/>
      <c r="BZ18" s="21">
        <f>'AM Raw Banwell EA'!CA18</f>
        <v>1105</v>
      </c>
      <c r="CA18" s="14">
        <f>'AM Raw SL'!CA18</f>
        <v>788</v>
      </c>
      <c r="CB18" s="271">
        <f>BZ18/CA18</f>
        <v>1.4022842639593909</v>
      </c>
      <c r="CC18" s="8">
        <f>'AM Raw SL'!CC18</f>
        <v>196</v>
      </c>
      <c r="CD18" s="8">
        <f>'AM Raw SL'!CD18</f>
        <v>81</v>
      </c>
      <c r="CE18" s="8">
        <f>'AM Raw SL'!CE18</f>
        <v>10</v>
      </c>
      <c r="CF18" s="1"/>
      <c r="CG18" s="31"/>
    </row>
    <row r="19" spans="7:88" x14ac:dyDescent="0.25">
      <c r="O19" s="69"/>
      <c r="BX19" s="30"/>
      <c r="BY19" s="3"/>
      <c r="BZ19" s="21">
        <f>'AM Raw Banwell EA'!CA19</f>
        <v>42</v>
      </c>
      <c r="CA19" s="14">
        <f>'AM Raw SL'!CA19</f>
        <v>72</v>
      </c>
      <c r="CB19" s="271">
        <f>BZ19/CA19</f>
        <v>0.58333333333333337</v>
      </c>
      <c r="CC19" s="17">
        <f>'AM Raw Banwell EA'!CC18</f>
        <v>234</v>
      </c>
      <c r="CD19" s="17">
        <f>'AM Raw Banwell EA'!CD18</f>
        <v>177</v>
      </c>
      <c r="CE19" s="17">
        <f>'AM Raw Banwell EA'!CE18</f>
        <v>7</v>
      </c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312">
        <f>CA19+CA15+CD16</f>
        <v>409</v>
      </c>
      <c r="CC21" s="309">
        <f>CC18+CD18+CE18</f>
        <v>287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B22" s="319">
        <f>BZ19+CA14+CE16</f>
        <v>468</v>
      </c>
      <c r="CC22" s="318">
        <f>CC19+CD19+CE19</f>
        <v>418</v>
      </c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B23" s="51">
        <f>CB22/CB21</f>
        <v>1.1442542787286063</v>
      </c>
      <c r="CC23" s="326">
        <f>CC22/CC21</f>
        <v>1.4564459930313589</v>
      </c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4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4:85" ht="15.75" thickBot="1" x14ac:dyDescent="0.3">
      <c r="D50" s="307">
        <f>O50+U55+P61+J56</f>
        <v>1916</v>
      </c>
      <c r="E50" s="124" t="s">
        <v>207</v>
      </c>
      <c r="K50" s="22" t="s">
        <v>28</v>
      </c>
      <c r="L50" s="22">
        <v>100</v>
      </c>
      <c r="M50" s="22"/>
      <c r="N50" s="22"/>
      <c r="O50" s="317">
        <f>M53+N53+O53</f>
        <v>793</v>
      </c>
      <c r="P50" s="318">
        <f>R53+Q58+M56</f>
        <v>526</v>
      </c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4:85" x14ac:dyDescent="0.25">
      <c r="D51" s="307">
        <f>K56+O51+T55+P60</f>
        <v>1070</v>
      </c>
      <c r="E51" s="124" t="s">
        <v>208</v>
      </c>
      <c r="K51" s="23"/>
      <c r="L51" s="24"/>
      <c r="M51" s="24"/>
      <c r="N51" s="25"/>
      <c r="O51" s="315">
        <f>M54+N54+O54</f>
        <v>500</v>
      </c>
      <c r="P51" s="308">
        <f>Q53+Q57+N56</f>
        <v>370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4:85" x14ac:dyDescent="0.25">
      <c r="D52" s="51">
        <f>D50/D51</f>
        <v>1.7906542056074766</v>
      </c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4:85" x14ac:dyDescent="0.25">
      <c r="K53" s="30"/>
      <c r="L53" s="3"/>
      <c r="M53" s="17">
        <v>77</v>
      </c>
      <c r="N53" s="17">
        <v>519</v>
      </c>
      <c r="O53" s="18">
        <v>197</v>
      </c>
      <c r="P53" s="270">
        <f>R53/Q53</f>
        <v>1.2777777777777777</v>
      </c>
      <c r="Q53" s="7">
        <f>'AM Raw SL'!Q53</f>
        <v>36</v>
      </c>
      <c r="R53" s="19">
        <v>46</v>
      </c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4:85" ht="15.75" x14ac:dyDescent="0.25">
      <c r="K54" s="32"/>
      <c r="L54" s="3"/>
      <c r="M54" s="8">
        <f>'AM Raw SL'!M54</f>
        <v>44</v>
      </c>
      <c r="N54" s="8">
        <f>'AM Raw SL'!N54</f>
        <v>310</v>
      </c>
      <c r="O54" s="9">
        <f>'AM Raw SL'!O54</f>
        <v>146</v>
      </c>
      <c r="P54" s="270">
        <f>R54/Q54</f>
        <v>1.125</v>
      </c>
      <c r="Q54" s="7">
        <f>'AM Raw SL'!Q54</f>
        <v>24</v>
      </c>
      <c r="R54" s="19">
        <v>27</v>
      </c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4:85" ht="15.75" thickBot="1" x14ac:dyDescent="0.3">
      <c r="F55" s="114" t="s">
        <v>32</v>
      </c>
      <c r="H55" s="4"/>
      <c r="I55" s="4"/>
      <c r="J55" s="320">
        <f>M53+R54+P58</f>
        <v>289</v>
      </c>
      <c r="K55" s="310">
        <f>M54+Q54+P57</f>
        <v>155</v>
      </c>
      <c r="L55" s="4"/>
      <c r="M55" s="268">
        <f>M53/M54</f>
        <v>1.75</v>
      </c>
      <c r="N55" s="268">
        <f>N53/N54</f>
        <v>1.6741935483870967</v>
      </c>
      <c r="O55" s="268">
        <f>O53/O54</f>
        <v>1.3493150684931507</v>
      </c>
      <c r="P55" s="270">
        <f>R55/Q55</f>
        <v>5.7142857142857144</v>
      </c>
      <c r="Q55" s="12">
        <f>'AM Raw SL'!Q55</f>
        <v>7</v>
      </c>
      <c r="R55" s="20">
        <v>40</v>
      </c>
      <c r="S55" s="4"/>
      <c r="T55" s="313">
        <f>Q55+Q54+Q53</f>
        <v>67</v>
      </c>
      <c r="U55" s="316">
        <f>R55+R54+R53</f>
        <v>113</v>
      </c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4:85" ht="15" customHeight="1" x14ac:dyDescent="0.25">
      <c r="H56" s="5"/>
      <c r="I56" s="5"/>
      <c r="J56" s="319">
        <f>M56+M57+M58</f>
        <v>269</v>
      </c>
      <c r="K56" s="311">
        <f>N56+N57+N58</f>
        <v>99</v>
      </c>
      <c r="L56" s="1"/>
      <c r="M56" s="21">
        <v>40</v>
      </c>
      <c r="N56" s="14">
        <f>'AM Raw SL'!N56</f>
        <v>49</v>
      </c>
      <c r="O56" s="271">
        <f>M56/N56</f>
        <v>0.81632653061224492</v>
      </c>
      <c r="P56" s="272">
        <f>P58/P57</f>
        <v>2.1264367816091956</v>
      </c>
      <c r="Q56" s="270">
        <f>Q58/Q57</f>
        <v>1.5438596491228069</v>
      </c>
      <c r="R56" s="270">
        <f>R58/R57</f>
        <v>3.625</v>
      </c>
      <c r="S56" s="1"/>
      <c r="T56" s="314">
        <f>R57+N57+O54</f>
        <v>189</v>
      </c>
      <c r="U56" s="319">
        <f>R58+M57+O53</f>
        <v>355</v>
      </c>
      <c r="V56" s="322" t="s">
        <v>29</v>
      </c>
      <c r="W56" s="323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4:85" ht="15" customHeight="1" x14ac:dyDescent="0.25">
      <c r="K57" s="30"/>
      <c r="L57" s="3"/>
      <c r="M57" s="21">
        <v>42</v>
      </c>
      <c r="N57" s="14">
        <f>'AM Raw SL'!N57</f>
        <v>11</v>
      </c>
      <c r="O57" s="271">
        <f>M57/N57</f>
        <v>3.8181818181818183</v>
      </c>
      <c r="P57" s="8">
        <f>'AM Raw SL'!P57</f>
        <v>87</v>
      </c>
      <c r="Q57" s="8">
        <f>'AM Raw SL'!Q57</f>
        <v>285</v>
      </c>
      <c r="R57" s="8">
        <f>'AM Raw SL'!R57</f>
        <v>32</v>
      </c>
      <c r="S57" s="1"/>
      <c r="T57" s="31"/>
      <c r="V57" s="324"/>
      <c r="W57" s="325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4:85" x14ac:dyDescent="0.25">
      <c r="K58" s="30"/>
      <c r="L58" s="3"/>
      <c r="M58" s="21">
        <v>187</v>
      </c>
      <c r="N58" s="14">
        <f>'AM Raw SL'!N58</f>
        <v>39</v>
      </c>
      <c r="O58" s="271">
        <f>M58/N58</f>
        <v>4.7948717948717947</v>
      </c>
      <c r="P58" s="17">
        <v>185</v>
      </c>
      <c r="Q58" s="17">
        <v>440</v>
      </c>
      <c r="R58" s="17">
        <v>116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4:85" x14ac:dyDescent="0.25"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4:85" ht="15.75" thickBot="1" x14ac:dyDescent="0.3">
      <c r="K60" s="37"/>
      <c r="L60" s="38"/>
      <c r="M60" s="39"/>
      <c r="N60" s="39"/>
      <c r="O60" s="312">
        <f>N58+N54+Q55</f>
        <v>356</v>
      </c>
      <c r="P60" s="309">
        <f>P57+Q57+R57</f>
        <v>404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4:85" x14ac:dyDescent="0.25">
      <c r="O61" s="319">
        <f>M58+N53+R55</f>
        <v>746</v>
      </c>
      <c r="P61" s="318">
        <f>P58+Q58+R58</f>
        <v>741</v>
      </c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4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4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4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2">
    <mergeCell ref="N26:N34"/>
    <mergeCell ref="AU28:AW29"/>
  </mergeCells>
  <conditionalFormatting sqref="K27:L32 S27:T32 K33:M34 K25:T26 O33:T34 BF40:BG43 BF45:BG45 BF44 BA44">
    <cfRule type="cellIs" dxfId="3351" priority="21" operator="equal">
      <formula>0</formula>
    </cfRule>
  </conditionalFormatting>
  <conditionalFormatting sqref="AX38:BG39 AX46:BG47 AX40:AY41 AX44:AY45">
    <cfRule type="cellIs" dxfId="3350" priority="20" operator="equal">
      <formula>0</formula>
    </cfRule>
  </conditionalFormatting>
  <conditionalFormatting sqref="AX25:BG26 AX33:BG34 AX27:AY28 BF27:BG28 BF31:BG32 AX31:AY32">
    <cfRule type="cellIs" dxfId="3349" priority="19" operator="equal">
      <formula>0</formula>
    </cfRule>
  </conditionalFormatting>
  <conditionalFormatting sqref="BK25:BT26 BK33:BT34 BK27:BL28 BS27:BT28 BS31:BT32 BK31:BL32">
    <cfRule type="cellIs" dxfId="3348" priority="18" operator="equal">
      <formula>0</formula>
    </cfRule>
  </conditionalFormatting>
  <conditionalFormatting sqref="BX12:CG13 BX20:CG21 BX14:BY19 CF14:CG19">
    <cfRule type="cellIs" dxfId="3347" priority="17" operator="equal">
      <formula>0</formula>
    </cfRule>
  </conditionalFormatting>
  <conditionalFormatting sqref="BX25:CG26 BX33:CG34 BX27:BY32 CF27:CG32">
    <cfRule type="cellIs" dxfId="3346" priority="16" operator="equal">
      <formula>0</formula>
    </cfRule>
  </conditionalFormatting>
  <conditionalFormatting sqref="BX64:CG65 BX72:CG73 BX66:BY71 CF66:CG71">
    <cfRule type="cellIs" dxfId="3345" priority="14" operator="equal">
      <formula>0</formula>
    </cfRule>
  </conditionalFormatting>
  <conditionalFormatting sqref="BX38:CG39 BX46:CG47 BX40:BY45 CF40:CG45">
    <cfRule type="cellIs" dxfId="3344" priority="15" operator="equal">
      <formula>0</formula>
    </cfRule>
  </conditionalFormatting>
  <conditionalFormatting sqref="AK64:AT65 AK72:AT73 AK66:AL71 AS66:AT71">
    <cfRule type="cellIs" dxfId="3343" priority="13" operator="equal">
      <formula>0</formula>
    </cfRule>
  </conditionalFormatting>
  <conditionalFormatting sqref="BK38:BT39 BK46:BT47 BK40:BL45 BS40:BT45">
    <cfRule type="cellIs" dxfId="3342" priority="10" operator="equal">
      <formula>0</formula>
    </cfRule>
  </conditionalFormatting>
  <conditionalFormatting sqref="AK25:AT26 AK33:AT34 AK27:AL32 AS27:AT32">
    <cfRule type="cellIs" dxfId="3341" priority="9" operator="equal">
      <formula>0</formula>
    </cfRule>
  </conditionalFormatting>
  <conditionalFormatting sqref="AX51:BG52 AX59:BG60 AX53:AY58 BF53:BG58">
    <cfRule type="cellIs" dxfId="3340" priority="12" operator="equal">
      <formula>0</formula>
    </cfRule>
  </conditionalFormatting>
  <conditionalFormatting sqref="BK51:BT52 BK59:BT60 BK53:BL58 BS53:BT58">
    <cfRule type="cellIs" dxfId="3339" priority="11" operator="equal">
      <formula>0</formula>
    </cfRule>
  </conditionalFormatting>
  <conditionalFormatting sqref="BK64:BT65 BK72:BT73 BK66:BL71 BS66:BT71">
    <cfRule type="cellIs" dxfId="3338" priority="8" operator="equal">
      <formula>0</formula>
    </cfRule>
  </conditionalFormatting>
  <conditionalFormatting sqref="X51:AG52 X59:AG60 X53:Y58 AF53:AG58">
    <cfRule type="cellIs" dxfId="3337" priority="7" operator="equal">
      <formula>0</formula>
    </cfRule>
  </conditionalFormatting>
  <conditionalFormatting sqref="AK38:AT39 AK46:AT47 AK40:AL45 AS40:AT45">
    <cfRule type="cellIs" dxfId="3336" priority="6" operator="equal">
      <formula>0</formula>
    </cfRule>
  </conditionalFormatting>
  <conditionalFormatting sqref="AX42:AY43">
    <cfRule type="cellIs" dxfId="3335" priority="5" operator="equal">
      <formula>0</formula>
    </cfRule>
  </conditionalFormatting>
  <conditionalFormatting sqref="AO51:AP52 AO59:AP60">
    <cfRule type="cellIs" dxfId="3334" priority="4" operator="equal">
      <formula>0</formula>
    </cfRule>
  </conditionalFormatting>
  <conditionalFormatting sqref="BO75:BP76">
    <cfRule type="cellIs" dxfId="3333" priority="3" operator="equal">
      <formula>0</formula>
    </cfRule>
  </conditionalFormatting>
  <conditionalFormatting sqref="AO75:AP76">
    <cfRule type="cellIs" dxfId="3332" priority="2" operator="equal">
      <formula>0</formula>
    </cfRule>
  </conditionalFormatting>
  <conditionalFormatting sqref="K51:T52 K59:T60 K53:L58 S53:T58">
    <cfRule type="cellIs" dxfId="333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Z1" workbookViewId="0">
      <selection activeCell="BN23" sqref="BN23"/>
    </sheetView>
  </sheetViews>
  <sheetFormatPr defaultColWidth="5.28515625" defaultRowHeight="15" x14ac:dyDescent="0.25"/>
  <cols>
    <col min="1" max="3" width="5.28515625" style="124"/>
    <col min="4" max="4" width="5.5703125" style="124" bestFit="1" customWidth="1"/>
    <col min="5" max="79" width="5.28515625" style="124"/>
    <col min="80" max="80" width="5.5703125" style="124" bestFit="1" customWidth="1"/>
    <col min="81" max="81" width="5.42578125" style="124" bestFit="1" customWidth="1"/>
    <col min="82" max="86" width="5.28515625" style="124"/>
    <col min="87" max="87" width="5.5703125" style="124" bestFit="1" customWidth="1"/>
    <col min="88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I10" s="307">
        <f>CB11+CH16+CC22+BW17</f>
        <v>4826</v>
      </c>
      <c r="CJ10" s="124" t="s">
        <v>207</v>
      </c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317">
        <f>BZ14+CA14+CB14</f>
        <v>710</v>
      </c>
      <c r="CC11" s="318">
        <f>CE14+CD19+BZ17</f>
        <v>817</v>
      </c>
      <c r="CD11" s="22"/>
      <c r="CE11" s="22"/>
      <c r="CF11" s="22"/>
      <c r="CG11" s="22"/>
      <c r="CI11" s="307">
        <f>CB12+CG16+CC21+BX17</f>
        <v>3934</v>
      </c>
      <c r="CJ11" s="124" t="s">
        <v>208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315">
        <f>BZ15+CA15+CB15</f>
        <v>575</v>
      </c>
      <c r="CC12" s="308">
        <f>CD14+CD18+CA17</f>
        <v>717</v>
      </c>
      <c r="CD12" s="25"/>
      <c r="CE12" s="25"/>
      <c r="CF12" s="28"/>
      <c r="CG12" s="29"/>
      <c r="CI12" s="51">
        <f>CI10/CI11</f>
        <v>1.2267412302999492</v>
      </c>
      <c r="CJ12" s="124" t="s">
        <v>209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>
        <f>'PM Raw Banwell EA'!BZ15</f>
        <v>123</v>
      </c>
      <c r="CA14" s="17">
        <f>'PM Raw Banwell EA'!CA15</f>
        <v>374</v>
      </c>
      <c r="CB14" s="18">
        <f>'PM Raw Banwell EA'!CB15</f>
        <v>213</v>
      </c>
      <c r="CC14" s="270">
        <f>CE14/CD14</f>
        <v>0.39901477832512317</v>
      </c>
      <c r="CD14" s="7">
        <f>'PM Raw SL'!CD14</f>
        <v>203</v>
      </c>
      <c r="CE14" s="19">
        <f>'PM Raw Banwell EA'!CD14</f>
        <v>81</v>
      </c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'PM Raw SL'!BZ15</f>
        <v>266</v>
      </c>
      <c r="CA15" s="8">
        <f>'PM Raw SL'!CA15</f>
        <v>154</v>
      </c>
      <c r="CB15" s="9">
        <f>'PM Raw SL'!CB15</f>
        <v>155</v>
      </c>
      <c r="CC15" s="270">
        <f>CE15/CD15</f>
        <v>1.4303797468354431</v>
      </c>
      <c r="CD15" s="7">
        <f>'PM Raw SL'!CD15</f>
        <v>1027</v>
      </c>
      <c r="CE15" s="19">
        <f>'PM Raw Banwell EA'!CD15</f>
        <v>1469</v>
      </c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320">
        <f>BZ14+CE15+CC19</f>
        <v>1671</v>
      </c>
      <c r="BX16" s="310">
        <f>BZ15+CD15+CC18</f>
        <v>1363</v>
      </c>
      <c r="BY16" s="4"/>
      <c r="BZ16" s="268">
        <f>BZ14/BZ15</f>
        <v>0.46240601503759399</v>
      </c>
      <c r="CA16" s="268">
        <f>CA14/CA15</f>
        <v>2.4285714285714284</v>
      </c>
      <c r="CB16" s="269">
        <f>CB14/CB15</f>
        <v>1.3741935483870968</v>
      </c>
      <c r="CC16" s="270">
        <f>CE16/CD16</f>
        <v>1.3611111111111112</v>
      </c>
      <c r="CD16" s="12">
        <f>'PM Raw SL'!CD16</f>
        <v>36</v>
      </c>
      <c r="CE16" s="20">
        <f>'PM Raw Banwell EA'!CD16</f>
        <v>49</v>
      </c>
      <c r="CF16" s="4"/>
      <c r="CG16" s="313">
        <f>CD16+CD15+CD14</f>
        <v>1266</v>
      </c>
      <c r="CH16" s="316">
        <f>CE16+CE15+CE14</f>
        <v>1599</v>
      </c>
      <c r="CI16" s="13"/>
      <c r="CJ16" s="13"/>
    </row>
    <row r="17" spans="7:88" x14ac:dyDescent="0.25">
      <c r="O17" s="69"/>
      <c r="BW17" s="319">
        <f>BZ17+BZ18+BZ19</f>
        <v>2052</v>
      </c>
      <c r="BX17" s="311">
        <f>CA17+CA18+CA19</f>
        <v>1778</v>
      </c>
      <c r="BY17" s="1"/>
      <c r="BZ17" s="21">
        <f>'PM Raw Banwell EA'!CA17</f>
        <v>395</v>
      </c>
      <c r="CA17" s="14">
        <f>'PM Raw SL'!CA17</f>
        <v>310</v>
      </c>
      <c r="CB17" s="271">
        <f>BZ17/CA17</f>
        <v>1.2741935483870968</v>
      </c>
      <c r="CC17" s="272">
        <f>CC19/CC18</f>
        <v>1.1285714285714286</v>
      </c>
      <c r="CD17" s="270">
        <f>CD19/CD18</f>
        <v>1.6715686274509804</v>
      </c>
      <c r="CE17" s="270">
        <f>CE19/CE18</f>
        <v>1.0975609756097562</v>
      </c>
      <c r="CF17" s="1"/>
      <c r="CG17" s="314">
        <f>CE18+CA18+CB15</f>
        <v>1516</v>
      </c>
      <c r="CH17" s="319">
        <f>CE19+BZ18+CB14</f>
        <v>1872</v>
      </c>
    </row>
    <row r="18" spans="7:88" x14ac:dyDescent="0.25">
      <c r="O18" s="69"/>
      <c r="BX18" s="30"/>
      <c r="BY18" s="3"/>
      <c r="BZ18" s="21">
        <f>'PM Raw Banwell EA'!CA18</f>
        <v>1614</v>
      </c>
      <c r="CA18" s="14">
        <f>'PM Raw SL'!CA18</f>
        <v>1320</v>
      </c>
      <c r="CB18" s="271">
        <f>BZ18/CA18</f>
        <v>1.2227272727272727</v>
      </c>
      <c r="CC18" s="8">
        <f>'PM Raw SL'!CC18</f>
        <v>70</v>
      </c>
      <c r="CD18" s="8">
        <f>'PM Raw SL'!CD18</f>
        <v>204</v>
      </c>
      <c r="CE18" s="8">
        <f>'PM Raw SL'!CE18</f>
        <v>41</v>
      </c>
      <c r="CF18" s="1"/>
      <c r="CG18" s="31"/>
    </row>
    <row r="19" spans="7:88" x14ac:dyDescent="0.25">
      <c r="O19" s="69"/>
      <c r="BX19" s="30"/>
      <c r="BY19" s="3"/>
      <c r="BZ19" s="21">
        <f>'PM Raw Banwell EA'!CA19</f>
        <v>43</v>
      </c>
      <c r="CA19" s="14">
        <f>'PM Raw SL'!CA19</f>
        <v>148</v>
      </c>
      <c r="CB19" s="271">
        <f>BZ19/CA19</f>
        <v>0.29054054054054052</v>
      </c>
      <c r="CC19" s="17">
        <f>'PM Raw Banwell EA'!CC18</f>
        <v>79</v>
      </c>
      <c r="CD19" s="17">
        <f>'PM Raw Banwell EA'!CD18</f>
        <v>341</v>
      </c>
      <c r="CE19" s="17">
        <f>'PM Raw Banwell EA'!CE18</f>
        <v>45</v>
      </c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312">
        <f>CA19+CA15+CD16</f>
        <v>338</v>
      </c>
      <c r="CC21" s="309">
        <f>CC18+CD18+CE18</f>
        <v>315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B22" s="319">
        <f>BZ19+CA14+CE16</f>
        <v>466</v>
      </c>
      <c r="CC22" s="318">
        <f>CC19+CD19+CE19</f>
        <v>465</v>
      </c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B23" s="51">
        <f>CB22/CB21</f>
        <v>1.3786982248520709</v>
      </c>
      <c r="CC23" s="326">
        <f>CC22/CC21</f>
        <v>1.4761904761904763</v>
      </c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4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4:85" ht="15.75" thickBot="1" x14ac:dyDescent="0.3">
      <c r="D50" s="307">
        <f>O50+U55+P61+J56</f>
        <v>2133</v>
      </c>
      <c r="E50" s="124" t="s">
        <v>207</v>
      </c>
      <c r="K50" s="22" t="s">
        <v>28</v>
      </c>
      <c r="L50" s="22">
        <v>100</v>
      </c>
      <c r="M50" s="22"/>
      <c r="N50" s="22"/>
      <c r="O50" s="317">
        <f>M53+N53+O53</f>
        <v>732</v>
      </c>
      <c r="P50" s="318">
        <f>R53+Q58+M56</f>
        <v>649</v>
      </c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4:85" x14ac:dyDescent="0.25">
      <c r="D51" s="307">
        <f>K56+O51+T55+P60</f>
        <v>1703</v>
      </c>
      <c r="E51" s="124" t="s">
        <v>208</v>
      </c>
      <c r="K51" s="23"/>
      <c r="L51" s="24"/>
      <c r="M51" s="24"/>
      <c r="N51" s="25"/>
      <c r="O51" s="315">
        <f>M54+N54+O54</f>
        <v>498</v>
      </c>
      <c r="P51" s="308">
        <f>Q53+Q57+N56</f>
        <v>906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4:85" x14ac:dyDescent="0.25">
      <c r="D52" s="51">
        <f>D50/D51</f>
        <v>1.2524955960070463</v>
      </c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4:85" x14ac:dyDescent="0.25">
      <c r="K53" s="30"/>
      <c r="L53" s="3"/>
      <c r="M53" s="17">
        <v>46</v>
      </c>
      <c r="N53" s="17">
        <v>602</v>
      </c>
      <c r="O53" s="18">
        <v>84</v>
      </c>
      <c r="P53" s="270">
        <f>R53/Q53</f>
        <v>0.21491228070175439</v>
      </c>
      <c r="Q53" s="7">
        <f>'PM Raw SL'!Q53</f>
        <v>228</v>
      </c>
      <c r="R53" s="19">
        <v>49</v>
      </c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4:85" ht="15.75" x14ac:dyDescent="0.25">
      <c r="K54" s="32"/>
      <c r="L54" s="3"/>
      <c r="M54" s="8">
        <f>'PM Raw SL'!M54</f>
        <v>40</v>
      </c>
      <c r="N54" s="8">
        <f>'PM Raw SL'!N54</f>
        <v>427</v>
      </c>
      <c r="O54" s="9">
        <f>'PM Raw SL'!O54</f>
        <v>31</v>
      </c>
      <c r="P54" s="270">
        <f>R54/Q54</f>
        <v>0.92500000000000004</v>
      </c>
      <c r="Q54" s="7">
        <f>'PM Raw SL'!Q54</f>
        <v>40</v>
      </c>
      <c r="R54" s="19">
        <v>37</v>
      </c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4:85" ht="15.75" thickBot="1" x14ac:dyDescent="0.3">
      <c r="F55" s="114" t="s">
        <v>32</v>
      </c>
      <c r="H55" s="4"/>
      <c r="I55" s="4"/>
      <c r="J55" s="320">
        <f>M53+R54+P58</f>
        <v>335</v>
      </c>
      <c r="K55" s="310">
        <f>M54+Q54+P57</f>
        <v>151</v>
      </c>
      <c r="L55" s="4"/>
      <c r="M55" s="268">
        <f>M53/M54</f>
        <v>1.1499999999999999</v>
      </c>
      <c r="N55" s="268">
        <f>N53/N54</f>
        <v>1.4098360655737705</v>
      </c>
      <c r="O55" s="269">
        <f>O53/O54</f>
        <v>2.7096774193548385</v>
      </c>
      <c r="P55" s="270">
        <f>R55/Q55</f>
        <v>1.75</v>
      </c>
      <c r="Q55" s="12">
        <f>'PM Raw SL'!Q55</f>
        <v>52</v>
      </c>
      <c r="R55" s="20">
        <v>91</v>
      </c>
      <c r="S55" s="4"/>
      <c r="T55" s="313">
        <f>Q55+Q54+Q53</f>
        <v>320</v>
      </c>
      <c r="U55" s="316">
        <f>R55+R54+R53</f>
        <v>177</v>
      </c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4:85" ht="15" customHeight="1" x14ac:dyDescent="0.25">
      <c r="H56" s="5"/>
      <c r="I56" s="5"/>
      <c r="J56" s="319">
        <f>M56+M57+M58</f>
        <v>430</v>
      </c>
      <c r="K56" s="311">
        <f>N56+N57+N58</f>
        <v>229</v>
      </c>
      <c r="L56" s="1"/>
      <c r="M56" s="21">
        <v>104</v>
      </c>
      <c r="N56" s="14">
        <f>'PM Raw SL'!N56</f>
        <v>98</v>
      </c>
      <c r="O56" s="271">
        <f>M56/N56</f>
        <v>1.0612244897959184</v>
      </c>
      <c r="P56" s="272">
        <f>P58/P57</f>
        <v>3.5492957746478875</v>
      </c>
      <c r="Q56" s="270">
        <f>Q58/Q57</f>
        <v>0.85517241379310349</v>
      </c>
      <c r="R56" s="270">
        <f>R58/R57</f>
        <v>9.1999999999999993</v>
      </c>
      <c r="S56" s="1"/>
      <c r="T56" s="314">
        <f>R57+N57+O54</f>
        <v>56</v>
      </c>
      <c r="U56" s="319">
        <f>R58+M57+O53</f>
        <v>169</v>
      </c>
      <c r="V56" s="322" t="s">
        <v>29</v>
      </c>
      <c r="W56" s="323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4:85" ht="15" customHeight="1" x14ac:dyDescent="0.25">
      <c r="K57" s="30"/>
      <c r="L57" s="3"/>
      <c r="M57" s="21">
        <v>39</v>
      </c>
      <c r="N57" s="14">
        <f>'PM Raw SL'!N57</f>
        <v>20</v>
      </c>
      <c r="O57" s="271">
        <f>M57/N57</f>
        <v>1.95</v>
      </c>
      <c r="P57" s="8">
        <f>'PM Raw SL'!P57</f>
        <v>71</v>
      </c>
      <c r="Q57" s="8">
        <f>'PM Raw SL'!Q57</f>
        <v>580</v>
      </c>
      <c r="R57" s="8">
        <f>'PM Raw SL'!R57</f>
        <v>5</v>
      </c>
      <c r="S57" s="1"/>
      <c r="T57" s="31"/>
      <c r="V57" s="324"/>
      <c r="W57" s="325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4:85" x14ac:dyDescent="0.25">
      <c r="K58" s="30"/>
      <c r="L58" s="3"/>
      <c r="M58" s="21">
        <v>287</v>
      </c>
      <c r="N58" s="14">
        <f>'PM Raw SL'!N58</f>
        <v>111</v>
      </c>
      <c r="O58" s="271">
        <f>M58/N58</f>
        <v>2.5855855855855854</v>
      </c>
      <c r="P58" s="17">
        <v>252</v>
      </c>
      <c r="Q58" s="17">
        <v>496</v>
      </c>
      <c r="R58" s="17">
        <v>46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4:85" x14ac:dyDescent="0.25"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4:85" ht="15.75" thickBot="1" x14ac:dyDescent="0.3">
      <c r="K60" s="37"/>
      <c r="L60" s="38"/>
      <c r="M60" s="39"/>
      <c r="N60" s="39"/>
      <c r="O60" s="312">
        <f>N58+N54+Q55</f>
        <v>590</v>
      </c>
      <c r="P60" s="309">
        <f>P57+Q57+R57</f>
        <v>656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4:85" x14ac:dyDescent="0.25">
      <c r="O61" s="319">
        <f>M58+N53+R55</f>
        <v>980</v>
      </c>
      <c r="P61" s="318">
        <f>P58+Q58+R58</f>
        <v>794</v>
      </c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4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4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4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2">
    <mergeCell ref="N26:N34"/>
    <mergeCell ref="AU28:AW29"/>
  </mergeCells>
  <conditionalFormatting sqref="K27:L32 S27:T32 K33:M34 K25:T26 O33:T34 BF40:BG43 BF45:BG45 BF44 BA44">
    <cfRule type="cellIs" dxfId="3330" priority="29" operator="equal">
      <formula>0</formula>
    </cfRule>
  </conditionalFormatting>
  <conditionalFormatting sqref="AX38:BG39 AX46:BG47 AX40:AY41 AX44:AY45">
    <cfRule type="cellIs" dxfId="3329" priority="28" operator="equal">
      <formula>0</formula>
    </cfRule>
  </conditionalFormatting>
  <conditionalFormatting sqref="AX25:BG26 AX33:BG34 AX27:AY28 BF27:BG28 BF31:BG32 AX31:AY32">
    <cfRule type="cellIs" dxfId="3328" priority="27" operator="equal">
      <formula>0</formula>
    </cfRule>
  </conditionalFormatting>
  <conditionalFormatting sqref="BK25:BT26 BK33:BT34 BK27:BL28 BS27:BT28 BS31:BT32 BK31:BL32">
    <cfRule type="cellIs" dxfId="3327" priority="26" operator="equal">
      <formula>0</formula>
    </cfRule>
  </conditionalFormatting>
  <conditionalFormatting sqref="BX13:CG13 BX20:CG20 BX14:BY15 CF14:CG15 BX18:BY19 BY16:BY17 BX21:CA21 CD21:CG21 CF18:CG19 CF16:CF17 BX12:CA12 CD12:CG12">
    <cfRule type="cellIs" dxfId="3326" priority="25" operator="equal">
      <formula>0</formula>
    </cfRule>
  </conditionalFormatting>
  <conditionalFormatting sqref="BX25:CG26 BX33:CG34 BX27:BY32 CF27:CG32">
    <cfRule type="cellIs" dxfId="3325" priority="24" operator="equal">
      <formula>0</formula>
    </cfRule>
  </conditionalFormatting>
  <conditionalFormatting sqref="BX64:CG65 BX72:CG73 BX66:BY71 CF66:CG71">
    <cfRule type="cellIs" dxfId="3324" priority="22" operator="equal">
      <formula>0</formula>
    </cfRule>
  </conditionalFormatting>
  <conditionalFormatting sqref="BX38:CG39 BX46:CG47 BX40:BY45 CF40:CG45">
    <cfRule type="cellIs" dxfId="3323" priority="23" operator="equal">
      <formula>0</formula>
    </cfRule>
  </conditionalFormatting>
  <conditionalFormatting sqref="AK64:AT65 AK72:AT73 AK66:AL71 AS66:AT71">
    <cfRule type="cellIs" dxfId="3322" priority="21" operator="equal">
      <formula>0</formula>
    </cfRule>
  </conditionalFormatting>
  <conditionalFormatting sqref="BK38:BT39 BK46:BT47 BK40:BL45 BS40:BT45">
    <cfRule type="cellIs" dxfId="3321" priority="18" operator="equal">
      <formula>0</formula>
    </cfRule>
  </conditionalFormatting>
  <conditionalFormatting sqref="AK25:AT26 AK33:AT34 AK27:AL32 AS27:AT32">
    <cfRule type="cellIs" dxfId="3320" priority="17" operator="equal">
      <formula>0</formula>
    </cfRule>
  </conditionalFormatting>
  <conditionalFormatting sqref="AX51:BG52 AX59:BG60 AX53:AY58 BF53:BG58">
    <cfRule type="cellIs" dxfId="3319" priority="20" operator="equal">
      <formula>0</formula>
    </cfRule>
  </conditionalFormatting>
  <conditionalFormatting sqref="BK51:BT52 BK59:BT60 BK53:BL58 BS53:BT58">
    <cfRule type="cellIs" dxfId="3318" priority="19" operator="equal">
      <formula>0</formula>
    </cfRule>
  </conditionalFormatting>
  <conditionalFormatting sqref="BK64:BT65 BK72:BT73 BK66:BL71 BS66:BT71">
    <cfRule type="cellIs" dxfId="3317" priority="16" operator="equal">
      <formula>0</formula>
    </cfRule>
  </conditionalFormatting>
  <conditionalFormatting sqref="X51:AG52 X59:AG60 X53:Y58 AF53:AG58">
    <cfRule type="cellIs" dxfId="3316" priority="15" operator="equal">
      <formula>0</formula>
    </cfRule>
  </conditionalFormatting>
  <conditionalFormatting sqref="AK38:AT39 AK46:AT47 AK40:AL45 AS40:AT45">
    <cfRule type="cellIs" dxfId="3315" priority="14" operator="equal">
      <formula>0</formula>
    </cfRule>
  </conditionalFormatting>
  <conditionalFormatting sqref="AX42:AY43">
    <cfRule type="cellIs" dxfId="3314" priority="13" operator="equal">
      <formula>0</formula>
    </cfRule>
  </conditionalFormatting>
  <conditionalFormatting sqref="AO51:AP52 AO59:AP60">
    <cfRule type="cellIs" dxfId="3313" priority="12" operator="equal">
      <formula>0</formula>
    </cfRule>
  </conditionalFormatting>
  <conditionalFormatting sqref="BO75:BP76">
    <cfRule type="cellIs" dxfId="3312" priority="11" operator="equal">
      <formula>0</formula>
    </cfRule>
  </conditionalFormatting>
  <conditionalFormatting sqref="AO75:AP76">
    <cfRule type="cellIs" dxfId="3311" priority="10" operator="equal">
      <formula>0</formula>
    </cfRule>
  </conditionalFormatting>
  <conditionalFormatting sqref="BX16:BX17">
    <cfRule type="cellIs" dxfId="3310" priority="9" operator="equal">
      <formula>0</formula>
    </cfRule>
  </conditionalFormatting>
  <conditionalFormatting sqref="CB21:CC21">
    <cfRule type="cellIs" dxfId="3309" priority="8" operator="equal">
      <formula>0</formula>
    </cfRule>
  </conditionalFormatting>
  <conditionalFormatting sqref="CG16:CG17">
    <cfRule type="cellIs" dxfId="3308" priority="7" operator="equal">
      <formula>0</formula>
    </cfRule>
  </conditionalFormatting>
  <conditionalFormatting sqref="CB12:CC12">
    <cfRule type="cellIs" dxfId="3307" priority="6" operator="equal">
      <formula>0</formula>
    </cfRule>
  </conditionalFormatting>
  <conditionalFormatting sqref="K52:T52 K59:T59 K53:L54 S53:T54 K57:L58 L55:L56 K60:N60 Q60:T60 S57:T58 S55:S56 K51:N51 Q51:T51">
    <cfRule type="cellIs" dxfId="3306" priority="5" operator="equal">
      <formula>0</formula>
    </cfRule>
  </conditionalFormatting>
  <conditionalFormatting sqref="K55:K56">
    <cfRule type="cellIs" dxfId="3305" priority="4" operator="equal">
      <formula>0</formula>
    </cfRule>
  </conditionalFormatting>
  <conditionalFormatting sqref="O60:P60">
    <cfRule type="cellIs" dxfId="3304" priority="3" operator="equal">
      <formula>0</formula>
    </cfRule>
  </conditionalFormatting>
  <conditionalFormatting sqref="T55:T56">
    <cfRule type="cellIs" dxfId="3303" priority="2" operator="equal">
      <formula>0</formula>
    </cfRule>
  </conditionalFormatting>
  <conditionalFormatting sqref="O51:P51">
    <cfRule type="cellIs" dxfId="3302" priority="1" operator="equal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BP1" workbookViewId="0">
      <selection activeCell="CY18" sqref="CY18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I10" s="307">
        <f>CB11+CH16+CC22+BW17</f>
        <v>0</v>
      </c>
      <c r="CJ10" s="124" t="s">
        <v>207</v>
      </c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317">
        <f>BZ14+CA14+CB14</f>
        <v>0</v>
      </c>
      <c r="CC11" s="318">
        <f>CE14+CD19+BZ17</f>
        <v>0</v>
      </c>
      <c r="CD11" s="22"/>
      <c r="CE11" s="22"/>
      <c r="CF11" s="22"/>
      <c r="CG11" s="22"/>
      <c r="CI11" s="307">
        <f>CB12+CG16+CC21+BX17</f>
        <v>2955</v>
      </c>
      <c r="CJ11" s="124" t="s">
        <v>208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315">
        <f>BZ15+CA15+CB15</f>
        <v>577</v>
      </c>
      <c r="CC12" s="308">
        <f>CD14+CD18+CA17</f>
        <v>579</v>
      </c>
      <c r="CD12" s="25"/>
      <c r="CE12" s="25"/>
      <c r="CF12" s="28"/>
      <c r="CG12" s="29"/>
      <c r="CI12" s="51">
        <f>CI10/CI11</f>
        <v>0</v>
      </c>
      <c r="CJ12" s="124" t="s">
        <v>209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270">
        <f>CE14/CD14</f>
        <v>0</v>
      </c>
      <c r="CD14" s="7">
        <f>'SAT Raw SL'!CD14</f>
        <v>174</v>
      </c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'SAT Raw SL'!BZ15</f>
        <v>291</v>
      </c>
      <c r="CA15" s="8">
        <f>'SAT Raw SL'!CA15</f>
        <v>149</v>
      </c>
      <c r="CB15" s="9">
        <f>'SAT Raw SL'!CB15</f>
        <v>137</v>
      </c>
      <c r="CC15" s="270">
        <f>CE15/CD15</f>
        <v>0</v>
      </c>
      <c r="CD15" s="7">
        <f>'SAT Raw SL'!CD15</f>
        <v>885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320">
        <f>BZ14+CE15+CC19</f>
        <v>0</v>
      </c>
      <c r="BX16" s="310">
        <f>BZ15+CD15+CC18</f>
        <v>1228</v>
      </c>
      <c r="BY16" s="4"/>
      <c r="BZ16" s="268">
        <f>BZ14/BZ15</f>
        <v>0</v>
      </c>
      <c r="CA16" s="268">
        <f>CA14/CA15</f>
        <v>0</v>
      </c>
      <c r="CB16" s="269">
        <f>CB14/CB15</f>
        <v>0</v>
      </c>
      <c r="CC16" s="270">
        <f>CE16/CD16</f>
        <v>0</v>
      </c>
      <c r="CD16" s="12">
        <f>'SAT Raw SL'!CD16</f>
        <v>24</v>
      </c>
      <c r="CE16" s="20"/>
      <c r="CF16" s="4"/>
      <c r="CG16" s="313">
        <f>CD16+CD15+CD14</f>
        <v>1083</v>
      </c>
      <c r="CH16" s="316">
        <f>CE16+CE15+CE14</f>
        <v>0</v>
      </c>
      <c r="CI16" s="13"/>
      <c r="CJ16" s="13"/>
    </row>
    <row r="17" spans="7:88" x14ac:dyDescent="0.25">
      <c r="O17" s="69"/>
      <c r="BW17" s="319">
        <f>BZ17+BZ18+BZ19</f>
        <v>0</v>
      </c>
      <c r="BX17" s="311">
        <f>CA17+CA18+CA19</f>
        <v>1120</v>
      </c>
      <c r="BY17" s="1"/>
      <c r="BZ17" s="21"/>
      <c r="CA17" s="14">
        <f>'SAT Raw SL'!CA17</f>
        <v>297</v>
      </c>
      <c r="CB17" s="271">
        <f>BZ17/CA17</f>
        <v>0</v>
      </c>
      <c r="CC17" s="272">
        <f>CC19/CC18</f>
        <v>0</v>
      </c>
      <c r="CD17" s="270">
        <f>CD19/CD18</f>
        <v>0</v>
      </c>
      <c r="CE17" s="270">
        <f>CE19/CE18</f>
        <v>0</v>
      </c>
      <c r="CF17" s="1"/>
      <c r="CG17" s="314">
        <f>CE18+CA18+CB15</f>
        <v>921</v>
      </c>
      <c r="CH17" s="319">
        <f>CE19+BZ18+CB14</f>
        <v>0</v>
      </c>
    </row>
    <row r="18" spans="7:88" x14ac:dyDescent="0.25">
      <c r="O18" s="69"/>
      <c r="BX18" s="30"/>
      <c r="BY18" s="3"/>
      <c r="BZ18" s="21"/>
      <c r="CA18" s="14">
        <f>'SAT Raw SL'!CA18</f>
        <v>769</v>
      </c>
      <c r="CB18" s="271">
        <f>BZ18/CA18</f>
        <v>0</v>
      </c>
      <c r="CC18" s="8">
        <f>'SAT Raw SL'!CC18</f>
        <v>52</v>
      </c>
      <c r="CD18" s="8">
        <f>'SAT Raw SL'!CD18</f>
        <v>108</v>
      </c>
      <c r="CE18" s="8">
        <f>'SAT Raw SL'!CE18</f>
        <v>15</v>
      </c>
      <c r="CF18" s="1"/>
      <c r="CG18" s="31"/>
    </row>
    <row r="19" spans="7:88" x14ac:dyDescent="0.25">
      <c r="O19" s="69"/>
      <c r="BX19" s="30"/>
      <c r="BY19" s="3"/>
      <c r="BZ19" s="21"/>
      <c r="CA19" s="14">
        <f>'SAT Raw SL'!CA19</f>
        <v>54</v>
      </c>
      <c r="CB19" s="271">
        <f>BZ19/CA19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312">
        <f>CA19+CA15+CD16</f>
        <v>227</v>
      </c>
      <c r="CC21" s="309">
        <f>CC18+CD18+CE18</f>
        <v>175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B22" s="319">
        <f>BZ19+CA14+CE16</f>
        <v>0</v>
      </c>
      <c r="CC22" s="318">
        <f>CC19+CD19+CE19</f>
        <v>0</v>
      </c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B23" s="51">
        <f>CB22/CB21</f>
        <v>0</v>
      </c>
      <c r="CC23" s="326">
        <f>CC22/CC21</f>
        <v>0</v>
      </c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4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4:85" ht="15.75" thickBot="1" x14ac:dyDescent="0.3">
      <c r="D50" s="307">
        <f>O50+U55+P61+J56</f>
        <v>0</v>
      </c>
      <c r="E50" s="124" t="s">
        <v>207</v>
      </c>
      <c r="K50" s="22" t="s">
        <v>28</v>
      </c>
      <c r="L50" s="22">
        <v>100</v>
      </c>
      <c r="M50" s="22"/>
      <c r="N50" s="22"/>
      <c r="O50" s="317">
        <f>M53+N53+O53</f>
        <v>0</v>
      </c>
      <c r="P50" s="318">
        <f>R53+Q58+M56</f>
        <v>0</v>
      </c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4:85" x14ac:dyDescent="0.25">
      <c r="D51" s="307">
        <f>K56+O51+T55+P60</f>
        <v>1112</v>
      </c>
      <c r="E51" s="124" t="s">
        <v>208</v>
      </c>
      <c r="K51" s="23"/>
      <c r="L51" s="24"/>
      <c r="M51" s="24"/>
      <c r="N51" s="25"/>
      <c r="O51" s="315">
        <f>M54+N54+O54</f>
        <v>421</v>
      </c>
      <c r="P51" s="308">
        <f>Q53+Q57+N56</f>
        <v>569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4:85" x14ac:dyDescent="0.25">
      <c r="D52" s="51">
        <f>D50/D51</f>
        <v>0</v>
      </c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4:85" x14ac:dyDescent="0.25">
      <c r="K53" s="30"/>
      <c r="L53" s="3"/>
      <c r="M53" s="17"/>
      <c r="N53" s="17"/>
      <c r="O53" s="18"/>
      <c r="P53" s="270">
        <f>R53/Q53</f>
        <v>0</v>
      </c>
      <c r="Q53" s="7">
        <f>'SAT Raw SL'!Q53</f>
        <v>45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4:85" ht="15.75" x14ac:dyDescent="0.25">
      <c r="K54" s="32"/>
      <c r="L54" s="3"/>
      <c r="M54" s="8">
        <f>'SAT Raw SL'!M54</f>
        <v>25</v>
      </c>
      <c r="N54" s="8">
        <f>'SAT Raw SL'!N54</f>
        <v>382</v>
      </c>
      <c r="O54" s="9">
        <f>'SAT Raw SL'!O54</f>
        <v>14</v>
      </c>
      <c r="P54" s="270">
        <f>R54/Q54</f>
        <v>0</v>
      </c>
      <c r="Q54" s="7">
        <f>'SAT Raw SL'!Q54</f>
        <v>10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4:85" ht="15.75" thickBot="1" x14ac:dyDescent="0.3">
      <c r="F55" s="114" t="s">
        <v>32</v>
      </c>
      <c r="H55" s="4"/>
      <c r="I55" s="4"/>
      <c r="J55" s="320">
        <f>M53+R54+P58</f>
        <v>0</v>
      </c>
      <c r="K55" s="310">
        <f>M54+Q54+P57</f>
        <v>74</v>
      </c>
      <c r="L55" s="4"/>
      <c r="M55" s="268">
        <f>M53/M54</f>
        <v>0</v>
      </c>
      <c r="N55" s="268">
        <f>N53/N54</f>
        <v>0</v>
      </c>
      <c r="O55" s="269">
        <f>O53/O54</f>
        <v>0</v>
      </c>
      <c r="P55" s="270">
        <f>R55/Q55</f>
        <v>0</v>
      </c>
      <c r="Q55" s="12">
        <f>'SAT Raw SL'!Q55</f>
        <v>62</v>
      </c>
      <c r="R55" s="20"/>
      <c r="S55" s="4"/>
      <c r="T55" s="313">
        <f>Q55+Q54+Q53</f>
        <v>117</v>
      </c>
      <c r="U55" s="316">
        <f>R55+R54+R53</f>
        <v>0</v>
      </c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4:85" ht="15" customHeight="1" x14ac:dyDescent="0.25">
      <c r="H56" s="5"/>
      <c r="I56" s="5"/>
      <c r="J56" s="319">
        <f>M56+M57+M58</f>
        <v>0</v>
      </c>
      <c r="K56" s="311">
        <f>N56+N57+N58</f>
        <v>29</v>
      </c>
      <c r="L56" s="1"/>
      <c r="M56" s="21"/>
      <c r="N56" s="14">
        <f>'SAT Raw SL'!N56</f>
        <v>19</v>
      </c>
      <c r="O56" s="271">
        <f>M56/N56</f>
        <v>0</v>
      </c>
      <c r="P56" s="272">
        <f>P58/P57</f>
        <v>0</v>
      </c>
      <c r="Q56" s="270">
        <f>Q58/Q57</f>
        <v>0</v>
      </c>
      <c r="R56" s="270">
        <f>R58/R57</f>
        <v>0</v>
      </c>
      <c r="S56" s="1"/>
      <c r="T56" s="314">
        <f>R57+N57+O54</f>
        <v>23</v>
      </c>
      <c r="U56" s="319">
        <f>R58+M57+O53</f>
        <v>0</v>
      </c>
      <c r="V56" s="322" t="s">
        <v>29</v>
      </c>
      <c r="W56" s="323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4:85" ht="15" customHeight="1" x14ac:dyDescent="0.25">
      <c r="K57" s="30"/>
      <c r="L57" s="3"/>
      <c r="M57" s="21"/>
      <c r="N57" s="14">
        <f>'SAT Raw SL'!N57</f>
        <v>8</v>
      </c>
      <c r="O57" s="271">
        <f>M57/N57</f>
        <v>0</v>
      </c>
      <c r="P57" s="8">
        <f>'SAT Raw SL'!P57</f>
        <v>39</v>
      </c>
      <c r="Q57" s="8">
        <f>'SAT Raw SL'!Q57</f>
        <v>505</v>
      </c>
      <c r="R57" s="8">
        <f>'SAT Raw SL'!R57</f>
        <v>1</v>
      </c>
      <c r="S57" s="1"/>
      <c r="T57" s="31"/>
      <c r="V57" s="324"/>
      <c r="W57" s="325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4:85" x14ac:dyDescent="0.25">
      <c r="K58" s="30"/>
      <c r="L58" s="3"/>
      <c r="M58" s="21"/>
      <c r="N58" s="14">
        <f>'SAT Raw SL'!N58</f>
        <v>2</v>
      </c>
      <c r="O58" s="271">
        <f>M58/N58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4:85" x14ac:dyDescent="0.25"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4:85" ht="15.75" thickBot="1" x14ac:dyDescent="0.3">
      <c r="K60" s="37"/>
      <c r="L60" s="38"/>
      <c r="M60" s="39"/>
      <c r="N60" s="39"/>
      <c r="O60" s="312">
        <f>N58+N54+Q55</f>
        <v>446</v>
      </c>
      <c r="P60" s="309">
        <f>P57+Q57+R57</f>
        <v>545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4:85" x14ac:dyDescent="0.25">
      <c r="O61" s="319">
        <f>M58+N53+R55</f>
        <v>0</v>
      </c>
      <c r="P61" s="318">
        <f>P58+Q58+R58</f>
        <v>0</v>
      </c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4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4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4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2">
    <mergeCell ref="N26:N34"/>
    <mergeCell ref="AU28:AW29"/>
  </mergeCells>
  <conditionalFormatting sqref="K27:L32 S27:T32 K33:M34 K25:T26 O33:T34 BF40:BG43 BF45:BG45 BF44 BA44">
    <cfRule type="cellIs" dxfId="3301" priority="29" operator="equal">
      <formula>0</formula>
    </cfRule>
  </conditionalFormatting>
  <conditionalFormatting sqref="AX38:BG39 AX46:BG47 AX40:AY41 AX44:AY45">
    <cfRule type="cellIs" dxfId="3300" priority="28" operator="equal">
      <formula>0</formula>
    </cfRule>
  </conditionalFormatting>
  <conditionalFormatting sqref="AX25:BG26 AX33:BG34 AX27:AY28 BF27:BG28 BF31:BG32 AX31:AY32">
    <cfRule type="cellIs" dxfId="3299" priority="27" operator="equal">
      <formula>0</formula>
    </cfRule>
  </conditionalFormatting>
  <conditionalFormatting sqref="BK25:BT26 BK33:BT34 BK27:BL28 BS27:BT28 BS31:BT32 BK31:BL32">
    <cfRule type="cellIs" dxfId="3298" priority="26" operator="equal">
      <formula>0</formula>
    </cfRule>
  </conditionalFormatting>
  <conditionalFormatting sqref="BX13:CG13 BX20:CG20 BX14:BY15 CF14:CG15 BX18:BY19 BY16:BY17 BX21:CA21 CD21:CG21 CF18:CG19 CF16:CF17 BX12:CA12 CD12:CG12">
    <cfRule type="cellIs" dxfId="3297" priority="25" operator="equal">
      <formula>0</formula>
    </cfRule>
  </conditionalFormatting>
  <conditionalFormatting sqref="BX25:CG26 BX33:CG34 BX27:BY32 CF27:CG32">
    <cfRule type="cellIs" dxfId="3296" priority="24" operator="equal">
      <formula>0</formula>
    </cfRule>
  </conditionalFormatting>
  <conditionalFormatting sqref="BX64:CG65 BX72:CG73 BX66:BY71 CF66:CG71">
    <cfRule type="cellIs" dxfId="3295" priority="22" operator="equal">
      <formula>0</formula>
    </cfRule>
  </conditionalFormatting>
  <conditionalFormatting sqref="BX38:CG39 BX46:CG47 BX40:BY45 CF40:CG45">
    <cfRule type="cellIs" dxfId="3294" priority="23" operator="equal">
      <formula>0</formula>
    </cfRule>
  </conditionalFormatting>
  <conditionalFormatting sqref="AK64:AT65 AK72:AT73 AK66:AL71 AS66:AT71">
    <cfRule type="cellIs" dxfId="3293" priority="21" operator="equal">
      <formula>0</formula>
    </cfRule>
  </conditionalFormatting>
  <conditionalFormatting sqref="BK38:BT39 BK46:BT47 BK40:BL45 BS40:BT45">
    <cfRule type="cellIs" dxfId="3292" priority="18" operator="equal">
      <formula>0</formula>
    </cfRule>
  </conditionalFormatting>
  <conditionalFormatting sqref="AK25:AT26 AK33:AT34 AK27:AL32 AS27:AT32">
    <cfRule type="cellIs" dxfId="3291" priority="17" operator="equal">
      <formula>0</formula>
    </cfRule>
  </conditionalFormatting>
  <conditionalFormatting sqref="AX51:BG52 AX59:BG60 AX53:AY58 BF53:BG58">
    <cfRule type="cellIs" dxfId="3290" priority="20" operator="equal">
      <formula>0</formula>
    </cfRule>
  </conditionalFormatting>
  <conditionalFormatting sqref="BK51:BT52 BK59:BT60 BK53:BL58 BS53:BT58">
    <cfRule type="cellIs" dxfId="3289" priority="19" operator="equal">
      <formula>0</formula>
    </cfRule>
  </conditionalFormatting>
  <conditionalFormatting sqref="BK64:BT65 BK72:BT73 BK66:BL71 BS66:BT71">
    <cfRule type="cellIs" dxfId="3288" priority="16" operator="equal">
      <formula>0</formula>
    </cfRule>
  </conditionalFormatting>
  <conditionalFormatting sqref="X51:AG52 X59:AG60 X53:Y58 AF53:AG58">
    <cfRule type="cellIs" dxfId="3287" priority="15" operator="equal">
      <formula>0</formula>
    </cfRule>
  </conditionalFormatting>
  <conditionalFormatting sqref="AK38:AT39 AK46:AT47 AK40:AL45 AS40:AT45">
    <cfRule type="cellIs" dxfId="3286" priority="14" operator="equal">
      <formula>0</formula>
    </cfRule>
  </conditionalFormatting>
  <conditionalFormatting sqref="AX42:AY43">
    <cfRule type="cellIs" dxfId="3285" priority="13" operator="equal">
      <formula>0</formula>
    </cfRule>
  </conditionalFormatting>
  <conditionalFormatting sqref="AO51:AP52 AO59:AP60">
    <cfRule type="cellIs" dxfId="3284" priority="12" operator="equal">
      <formula>0</formula>
    </cfRule>
  </conditionalFormatting>
  <conditionalFormatting sqref="BO75:BP76">
    <cfRule type="cellIs" dxfId="3283" priority="11" operator="equal">
      <formula>0</formula>
    </cfRule>
  </conditionalFormatting>
  <conditionalFormatting sqref="AO75:AP76">
    <cfRule type="cellIs" dxfId="3282" priority="10" operator="equal">
      <formula>0</formula>
    </cfRule>
  </conditionalFormatting>
  <conditionalFormatting sqref="BX16:BX17">
    <cfRule type="cellIs" dxfId="3281" priority="9" operator="equal">
      <formula>0</formula>
    </cfRule>
  </conditionalFormatting>
  <conditionalFormatting sqref="CB21:CC21">
    <cfRule type="cellIs" dxfId="3280" priority="8" operator="equal">
      <formula>0</formula>
    </cfRule>
  </conditionalFormatting>
  <conditionalFormatting sqref="CG16:CG17">
    <cfRule type="cellIs" dxfId="3279" priority="7" operator="equal">
      <formula>0</formula>
    </cfRule>
  </conditionalFormatting>
  <conditionalFormatting sqref="CB12:CC12">
    <cfRule type="cellIs" dxfId="3278" priority="6" operator="equal">
      <formula>0</formula>
    </cfRule>
  </conditionalFormatting>
  <conditionalFormatting sqref="K52:T52 K59:T59 K53:L54 S53:T54 K57:L58 L55:L56 K60:N60 Q60:T60 S57:T58 S55:S56 K51:N51 Q51:T51">
    <cfRule type="cellIs" dxfId="3277" priority="5" operator="equal">
      <formula>0</formula>
    </cfRule>
  </conditionalFormatting>
  <conditionalFormatting sqref="K55:K56">
    <cfRule type="cellIs" dxfId="3276" priority="4" operator="equal">
      <formula>0</formula>
    </cfRule>
  </conditionalFormatting>
  <conditionalFormatting sqref="O60:P60">
    <cfRule type="cellIs" dxfId="3275" priority="3" operator="equal">
      <formula>0</formula>
    </cfRule>
  </conditionalFormatting>
  <conditionalFormatting sqref="T55:T56">
    <cfRule type="cellIs" dxfId="3274" priority="2" operator="equal">
      <formula>0</formula>
    </cfRule>
  </conditionalFormatting>
  <conditionalFormatting sqref="O51:P51">
    <cfRule type="cellIs" dxfId="3273" priority="1" operator="equal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CY78"/>
  <sheetViews>
    <sheetView topLeftCell="M10" zoomScale="55" zoomScaleNormal="55" workbookViewId="0">
      <selection activeCell="CR57" sqref="CR57"/>
    </sheetView>
  </sheetViews>
  <sheetFormatPr defaultColWidth="5.28515625" defaultRowHeight="15" x14ac:dyDescent="0.25"/>
  <cols>
    <col min="92" max="92" width="7.42578125" customWidth="1"/>
    <col min="93" max="94" width="7.140625" bestFit="1" customWidth="1"/>
    <col min="98" max="98" width="5.7109375" bestFit="1" customWidth="1"/>
    <col min="99" max="99" width="6.28515625" customWidth="1"/>
    <col min="102" max="103" width="6.7109375" bestFit="1" customWidth="1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t="s">
        <v>73</v>
      </c>
      <c r="CP6" t="s">
        <v>72</v>
      </c>
      <c r="CS6" t="s">
        <v>74</v>
      </c>
      <c r="CX6" t="s">
        <v>75</v>
      </c>
    </row>
    <row r="7" spans="1:103" ht="18.75" x14ac:dyDescent="0.3">
      <c r="CB7" s="116" t="s">
        <v>33</v>
      </c>
      <c r="CN7" t="s">
        <v>8</v>
      </c>
      <c r="CO7" s="50">
        <f>SUM(CB12,CG16,CC21,BX17)</f>
        <v>4592</v>
      </c>
      <c r="CP7" s="50">
        <f>CC12+BX16+CG17+CB21</f>
        <v>4592</v>
      </c>
      <c r="CT7" t="s">
        <v>56</v>
      </c>
      <c r="CU7" t="s">
        <v>57</v>
      </c>
      <c r="CX7" s="154" t="s">
        <v>56</v>
      </c>
      <c r="CY7" s="174" t="s">
        <v>57</v>
      </c>
    </row>
    <row r="8" spans="1:103" x14ac:dyDescent="0.25">
      <c r="CN8" t="s">
        <v>62</v>
      </c>
      <c r="CO8" s="172">
        <f>CB12/CO7</f>
        <v>0.19664634146341464</v>
      </c>
      <c r="CP8" s="172">
        <f>CC12/CP7</f>
        <v>9.5383275261324035E-2</v>
      </c>
      <c r="CT8" s="51">
        <f t="shared" ref="CT8:CU11" si="0">MROUND(CO8,0.05)</f>
        <v>0.2</v>
      </c>
      <c r="CU8" s="51">
        <f t="shared" si="0"/>
        <v>0.1</v>
      </c>
      <c r="CX8" s="173">
        <v>0.25</v>
      </c>
      <c r="CY8" s="146">
        <v>0.1</v>
      </c>
    </row>
    <row r="9" spans="1:103" x14ac:dyDescent="0.25">
      <c r="CC9" s="2"/>
      <c r="CN9" t="s">
        <v>64</v>
      </c>
      <c r="CO9" s="172">
        <f>CC21/CO7</f>
        <v>9.1027874564459932E-2</v>
      </c>
      <c r="CP9" s="172">
        <f>CB21/CP7</f>
        <v>0.1019163763066202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t="s">
        <v>63</v>
      </c>
      <c r="CO10" s="172">
        <f>CG16/CO7</f>
        <v>0.41202090592334495</v>
      </c>
      <c r="CP10" s="172">
        <f>CG17/CP7</f>
        <v>0.28244773519163763</v>
      </c>
      <c r="CT10" s="51">
        <f t="shared" si="0"/>
        <v>0.4</v>
      </c>
      <c r="CU10" s="51">
        <f t="shared" si="0"/>
        <v>0.30000000000000004</v>
      </c>
      <c r="CX10" s="173">
        <v>0.4</v>
      </c>
      <c r="CY10" s="146">
        <v>0.25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t="s">
        <v>65</v>
      </c>
      <c r="CO11" s="172">
        <f>BX17/CO7</f>
        <v>0.30030487804878048</v>
      </c>
      <c r="CP11" s="172">
        <f>BX16/CP7</f>
        <v>0.52025261324041816</v>
      </c>
      <c r="CT11" s="51">
        <f t="shared" si="0"/>
        <v>0.30000000000000004</v>
      </c>
      <c r="CU11" s="51">
        <f t="shared" si="0"/>
        <v>0.5</v>
      </c>
      <c r="CX11" s="173">
        <v>0.25</v>
      </c>
      <c r="CY11" s="146">
        <v>0.55000000000000004</v>
      </c>
    </row>
    <row r="12" spans="1:103" x14ac:dyDescent="0.25">
      <c r="BX12" s="23"/>
      <c r="BY12" s="24"/>
      <c r="BZ12" s="24"/>
      <c r="CA12" s="25"/>
      <c r="CB12" s="26">
        <f>SUM(BZ16:CB16)</f>
        <v>903</v>
      </c>
      <c r="CC12" s="27">
        <f>SUM(CD17,CB17,CC14)</f>
        <v>438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</v>
      </c>
      <c r="CU12" s="142">
        <f>SUM(CU8:CU11)</f>
        <v>1</v>
      </c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29</v>
      </c>
      <c r="CD14" s="7">
        <f>'AM Raw Banwell EA'!CD14</f>
        <v>29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f>'AM Raw Banwell EA'!BZ15</f>
        <v>371</v>
      </c>
      <c r="CA15" s="8">
        <f>'AM Raw Banwell EA'!CA15</f>
        <v>347</v>
      </c>
      <c r="CB15" s="9">
        <f>'AM Raw Banwell EA'!CB15</f>
        <v>185</v>
      </c>
      <c r="CC15" s="6">
        <f>CD15+CE15</f>
        <v>1784</v>
      </c>
      <c r="CD15" s="7">
        <f>'AM Raw Banwell EA'!CD15</f>
        <v>1784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2389</v>
      </c>
      <c r="BY16" s="4"/>
      <c r="BZ16" s="10">
        <f>BZ14+BZ15</f>
        <v>371</v>
      </c>
      <c r="CA16" s="10">
        <f>CA14+CA15</f>
        <v>347</v>
      </c>
      <c r="CB16" s="11">
        <f>CB14+CB15</f>
        <v>185</v>
      </c>
      <c r="CC16" s="6">
        <f>CD16+CE16</f>
        <v>79</v>
      </c>
      <c r="CD16" s="12">
        <f>'AM Raw Banwell EA'!CD16</f>
        <v>79</v>
      </c>
      <c r="CE16" s="20"/>
      <c r="CF16" s="4"/>
      <c r="CG16" s="34">
        <f>SUM(CC14:CC16)</f>
        <v>1892</v>
      </c>
      <c r="CH16" s="13"/>
      <c r="CI16" s="13"/>
      <c r="CJ16" s="13"/>
      <c r="CN16" s="305" t="s">
        <v>225</v>
      </c>
    </row>
    <row r="17" spans="7:92" x14ac:dyDescent="0.25">
      <c r="O17" s="69"/>
      <c r="BX17" s="35">
        <f>SUM(CB17:CB19)</f>
        <v>1379</v>
      </c>
      <c r="BY17" s="1"/>
      <c r="BZ17" s="21"/>
      <c r="CA17" s="14">
        <f>'AM Raw Banwell EA'!CA17</f>
        <v>232</v>
      </c>
      <c r="CB17" s="15">
        <f>+BZ17+CA17</f>
        <v>232</v>
      </c>
      <c r="CC17" s="16">
        <f>CC18+CC19</f>
        <v>234</v>
      </c>
      <c r="CD17" s="6">
        <f>CD18+CD19</f>
        <v>177</v>
      </c>
      <c r="CE17" s="6">
        <f>CE18+CE19</f>
        <v>7</v>
      </c>
      <c r="CF17" s="1"/>
      <c r="CG17" s="36">
        <f>SUM(CB18,CE17,CB16)</f>
        <v>1297</v>
      </c>
      <c r="CN17" s="321" t="s">
        <v>226</v>
      </c>
    </row>
    <row r="18" spans="7:92" x14ac:dyDescent="0.25">
      <c r="O18" s="69"/>
      <c r="BX18" s="30"/>
      <c r="BY18" s="3"/>
      <c r="BZ18" s="21"/>
      <c r="CA18" s="14">
        <f>'AM Raw Banwell EA'!CA18</f>
        <v>1105</v>
      </c>
      <c r="CB18" s="15">
        <f>+BZ18+CA18</f>
        <v>1105</v>
      </c>
      <c r="CC18" s="8">
        <f>'AM Raw Banwell EA'!CC18</f>
        <v>234</v>
      </c>
      <c r="CD18" s="8">
        <f>'AM Raw Banwell EA'!CD18</f>
        <v>177</v>
      </c>
      <c r="CE18" s="8">
        <f>'AM Raw Banwell EA'!CE18</f>
        <v>7</v>
      </c>
      <c r="CF18" s="1"/>
      <c r="CG18" s="31"/>
      <c r="CN18" s="305" t="s">
        <v>212</v>
      </c>
    </row>
    <row r="19" spans="7:92" x14ac:dyDescent="0.25">
      <c r="O19" s="69"/>
      <c r="BX19" s="30"/>
      <c r="BY19" s="3"/>
      <c r="BZ19" s="21"/>
      <c r="CA19" s="14">
        <f>'AM Raw Banwell EA'!CA19</f>
        <v>42</v>
      </c>
      <c r="CB19" s="15">
        <f>+BZ19+CA19</f>
        <v>42</v>
      </c>
      <c r="CC19" s="17"/>
      <c r="CD19" s="17"/>
      <c r="CE19" s="17"/>
      <c r="CF19" s="1"/>
      <c r="CG19" s="31"/>
    </row>
    <row r="20" spans="7:92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2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468</v>
      </c>
      <c r="CC21" s="41">
        <f>SUM(CC17:CE17)</f>
        <v>418</v>
      </c>
      <c r="CD21" s="39"/>
      <c r="CE21" s="39"/>
      <c r="CF21" s="39"/>
      <c r="CG21" s="42"/>
    </row>
    <row r="22" spans="7:92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2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2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2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468</v>
      </c>
      <c r="CC25" s="27">
        <f>SUM(CD30,CB30,CC27)</f>
        <v>418</v>
      </c>
      <c r="CD25" s="25"/>
      <c r="CE25" s="25"/>
      <c r="CF25" s="28"/>
      <c r="CG25" s="29"/>
    </row>
    <row r="26" spans="7:92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2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92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'AM Raw SL'!BZ28</f>
        <v>108</v>
      </c>
      <c r="CA28" s="8">
        <f>CB21-BZ28-CB28</f>
        <v>360</v>
      </c>
      <c r="CB28" s="9"/>
      <c r="CC28" s="6">
        <f>CD28+CE28</f>
        <v>0</v>
      </c>
      <c r="CD28" s="7"/>
      <c r="CE28" s="19"/>
      <c r="CF28" s="1"/>
      <c r="CG28" s="31"/>
    </row>
    <row r="29" spans="7:92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127</v>
      </c>
      <c r="BY29" s="4"/>
      <c r="BZ29" s="10">
        <f>BZ27+BZ28</f>
        <v>108</v>
      </c>
      <c r="CA29" s="10">
        <f>CA27+CA28</f>
        <v>360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2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X30" s="35">
        <f>SUM(CB30:CB32)</f>
        <v>9</v>
      </c>
      <c r="BY30" s="1"/>
      <c r="BZ30" s="21"/>
      <c r="CA30" s="14">
        <f>'AM Raw SL'!CA30</f>
        <v>7</v>
      </c>
      <c r="CB30" s="15">
        <f>+BZ30+CA30</f>
        <v>7</v>
      </c>
      <c r="CC30" s="56">
        <f>CC31+CC32</f>
        <v>19</v>
      </c>
      <c r="CD30" s="6">
        <f>CD31+CD32</f>
        <v>411</v>
      </c>
      <c r="CE30" s="6">
        <f>CE31+CE32</f>
        <v>0</v>
      </c>
      <c r="CF30" s="1"/>
      <c r="CG30" s="36">
        <f>SUM(CB31,CE30,CB29)</f>
        <v>0</v>
      </c>
    </row>
    <row r="31" spans="7:92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>
        <f>'AM Raw SL'!CC31</f>
        <v>19</v>
      </c>
      <c r="CD31" s="8">
        <f>CC21-CA30-CD27</f>
        <v>411</v>
      </c>
      <c r="CE31" s="8"/>
      <c r="CF31" s="1"/>
      <c r="CG31" s="31"/>
    </row>
    <row r="32" spans="7:92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'AM Raw SL'!CA32</f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362</v>
      </c>
      <c r="CC34" s="41">
        <f>SUM(CC30:CE30)</f>
        <v>430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362</v>
      </c>
      <c r="CC38" s="91">
        <f>SUM(CD43,CB43,CC40)</f>
        <v>430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>CA27+BZ32+CE29</f>
        <v>0</v>
      </c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CA28+CD29++CA32</f>
        <v>362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362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430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>
        <f>CC31+CD31+CE31</f>
        <v>430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362</v>
      </c>
      <c r="CC47" s="105">
        <f>SUM(CC43:CE43)</f>
        <v>430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6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6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B50" s="124"/>
      <c r="CC50" s="2"/>
    </row>
    <row r="51" spans="6:86" x14ac:dyDescent="0.25">
      <c r="J51" s="22"/>
      <c r="K51" s="23"/>
      <c r="L51" s="24"/>
      <c r="M51" s="24"/>
      <c r="N51" s="25"/>
      <c r="O51" s="26">
        <f>SUM(M55:O55)</f>
        <v>793</v>
      </c>
      <c r="P51" s="27">
        <f>SUM(Q56,O56,P53)</f>
        <v>526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B51" s="124"/>
      <c r="CC51" s="2"/>
    </row>
    <row r="52" spans="6:86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B52" s="124"/>
      <c r="CC52" s="2"/>
    </row>
    <row r="53" spans="6:86" x14ac:dyDescent="0.25">
      <c r="J53" s="22"/>
      <c r="K53" s="30"/>
      <c r="L53" s="3"/>
      <c r="M53" s="17"/>
      <c r="N53" s="17"/>
      <c r="O53" s="18"/>
      <c r="P53" s="6">
        <f>Q53+R53</f>
        <v>46</v>
      </c>
      <c r="Q53" s="7">
        <f>'AM Raw City'!Q53</f>
        <v>46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B53" s="124"/>
      <c r="CC53" s="2"/>
    </row>
    <row r="54" spans="6:86" ht="15.75" x14ac:dyDescent="0.25">
      <c r="J54" s="22"/>
      <c r="K54" s="32"/>
      <c r="L54" s="3"/>
      <c r="M54" s="8">
        <f>'AM Raw City'!M54</f>
        <v>77</v>
      </c>
      <c r="N54" s="8">
        <f>'AM Raw City'!N54</f>
        <v>519</v>
      </c>
      <c r="O54" s="9">
        <f>'AM Raw City'!O54</f>
        <v>197</v>
      </c>
      <c r="P54" s="6">
        <f>Q54+R54</f>
        <v>27</v>
      </c>
      <c r="Q54" s="7">
        <f>'AM Raw City'!Q54</f>
        <v>27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B54" s="124"/>
      <c r="CC54" s="2"/>
    </row>
    <row r="55" spans="6:86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M53+M54</f>
        <v>77</v>
      </c>
      <c r="N55" s="10">
        <f>N53+N54</f>
        <v>519</v>
      </c>
      <c r="O55" s="11">
        <f>O53+O54</f>
        <v>197</v>
      </c>
      <c r="P55" s="6">
        <f>Q55+R55</f>
        <v>40</v>
      </c>
      <c r="Q55" s="12">
        <f>'AM Raw City'!Q55</f>
        <v>40</v>
      </c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B55" s="124"/>
      <c r="CC55" s="2"/>
    </row>
    <row r="56" spans="6:86" x14ac:dyDescent="0.25">
      <c r="H56" s="5"/>
      <c r="I56" s="5"/>
      <c r="J56" s="1"/>
      <c r="K56" s="35">
        <f>SUM(O56:O58)</f>
        <v>269</v>
      </c>
      <c r="L56" s="1"/>
      <c r="M56" s="21"/>
      <c r="N56" s="14">
        <f>'AM Raw City'!N56</f>
        <v>40</v>
      </c>
      <c r="O56" s="15">
        <f>+M56+N56</f>
        <v>40</v>
      </c>
      <c r="P56" s="16">
        <f>P57+P58</f>
        <v>185</v>
      </c>
      <c r="Q56" s="6">
        <f>Q57+Q58</f>
        <v>440</v>
      </c>
      <c r="R56" s="6">
        <f>R57+R58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B56" s="124"/>
      <c r="CC56" s="2"/>
    </row>
    <row r="57" spans="6:86" x14ac:dyDescent="0.25">
      <c r="J57" s="22"/>
      <c r="K57" s="30"/>
      <c r="L57" s="3"/>
      <c r="M57" s="21"/>
      <c r="N57" s="14">
        <f>'AM Raw City'!N57</f>
        <v>42</v>
      </c>
      <c r="O57" s="15">
        <f>+M57+N57</f>
        <v>42</v>
      </c>
      <c r="P57" s="8">
        <f>'AM Raw City'!P57</f>
        <v>185</v>
      </c>
      <c r="Q57" s="8">
        <f>'AM Raw City'!Q57</f>
        <v>440</v>
      </c>
      <c r="R57" s="8">
        <f>'AM Raw City'!R57</f>
        <v>116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J57" s="124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B57" s="124"/>
      <c r="CC57" s="2"/>
    </row>
    <row r="58" spans="6:86" x14ac:dyDescent="0.25">
      <c r="J58" s="22"/>
      <c r="K58" s="30"/>
      <c r="L58" s="3"/>
      <c r="M58" s="21"/>
      <c r="N58" s="14">
        <f>'AM Raw City'!N58</f>
        <v>187</v>
      </c>
      <c r="O58" s="15">
        <f>+M58+N58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J58" s="124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B58" s="124"/>
      <c r="CC58" s="2"/>
    </row>
    <row r="59" spans="6:86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J59" s="124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B59" s="124"/>
      <c r="CC59" s="2"/>
    </row>
    <row r="60" spans="6:86" ht="15.75" thickBot="1" x14ac:dyDescent="0.3">
      <c r="J60" s="22"/>
      <c r="K60" s="37"/>
      <c r="L60" s="38"/>
      <c r="M60" s="39"/>
      <c r="N60" s="39"/>
      <c r="O60" s="40">
        <f>SUM(N55,O58,P55)</f>
        <v>746</v>
      </c>
      <c r="P60" s="41">
        <f>SUM(P56:R56)</f>
        <v>741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J60" s="124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B60" s="124"/>
      <c r="CC60" s="2"/>
    </row>
    <row r="61" spans="6:86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J61" s="124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B61" s="124"/>
      <c r="CC61" s="2"/>
    </row>
    <row r="62" spans="6:86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J62" s="124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B62" s="124"/>
      <c r="CC62" s="2"/>
    </row>
    <row r="63" spans="6:86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J63" s="124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6" x14ac:dyDescent="0.25">
      <c r="AI64" s="69"/>
      <c r="AJ64" s="124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361.93398533007331</v>
      </c>
      <c r="CC64" s="27">
        <f>SUM(CD69,CB69,CC66)</f>
        <v>429.63066202090585</v>
      </c>
      <c r="CD64" s="25"/>
      <c r="CE64" s="25"/>
      <c r="CF64" s="28"/>
      <c r="CG64" s="29"/>
      <c r="CH64" s="171" t="s">
        <v>211</v>
      </c>
    </row>
    <row r="65" spans="35:89" x14ac:dyDescent="0.25">
      <c r="AI65" s="69"/>
      <c r="AJ65" s="124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J66" s="124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v>-50</v>
      </c>
      <c r="CB66" s="18">
        <v>-5</v>
      </c>
      <c r="CC66" s="6">
        <f>CD66+CE66</f>
        <v>182.57839721254351</v>
      </c>
      <c r="CD66" s="7">
        <f>'AM Raw SL'!CD66*'AM SL vs City TMC'!$CC$23</f>
        <v>382.57839721254351</v>
      </c>
      <c r="CE66" s="19">
        <v>-200</v>
      </c>
      <c r="CF66" s="1"/>
      <c r="CG66" s="31"/>
    </row>
    <row r="67" spans="35:89" x14ac:dyDescent="0.25">
      <c r="AI67" s="69"/>
      <c r="AJ67" s="124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'AM Raw SL'!BZ67*'AM SL vs City TMC'!$CB$23</f>
        <v>0</v>
      </c>
      <c r="CA67" s="8">
        <f>'AM Raw SL'!CA67*'AM SL vs City TMC'!$CB$23</f>
        <v>371.39853300733495</v>
      </c>
      <c r="CB67" s="9">
        <f>'AM Raw SL'!CB67*'AM SL vs City TMC'!$CB$23</f>
        <v>45.535452322738386</v>
      </c>
      <c r="CC67" s="6">
        <f>CD67+CE67</f>
        <v>0</v>
      </c>
      <c r="CD67" s="7">
        <f>'AM Raw SL'!CD67*'AM SL vs City TMC'!$CC$23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321.39853300733495</v>
      </c>
      <c r="CB68" s="85">
        <f>CB66+CB67</f>
        <v>40.535452322738386</v>
      </c>
      <c r="CC68" s="6">
        <f>CD68+CE68</f>
        <v>106.27177700348432</v>
      </c>
      <c r="CD68" s="12">
        <f>'AM Raw SL'!CD68*'AM SL vs City TMC'!$CC$23</f>
        <v>106.27177700348432</v>
      </c>
      <c r="CE68" s="20"/>
      <c r="CF68" s="4"/>
      <c r="CG68" s="34">
        <f>SUM(CC66:CC68)</f>
        <v>288.85017421602782</v>
      </c>
      <c r="CH68" s="13"/>
      <c r="CI68" s="13"/>
      <c r="CJ68" s="13"/>
      <c r="CK68" s="116" t="s">
        <v>34</v>
      </c>
    </row>
    <row r="69" spans="35:89" x14ac:dyDescent="0.25">
      <c r="AJ69" s="124"/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'AM Raw SL'!CA69</f>
        <v>0</v>
      </c>
      <c r="CB69" s="15">
        <f>+BZ69+CA69</f>
        <v>0</v>
      </c>
      <c r="CC69" s="16">
        <f>CC70+CC71</f>
        <v>0</v>
      </c>
      <c r="CD69" s="6">
        <f>CD70+CD71</f>
        <v>247.05226480836234</v>
      </c>
      <c r="CE69" s="6">
        <f>CE70+CE71</f>
        <v>4.2508710801393725</v>
      </c>
      <c r="CF69" s="1"/>
      <c r="CG69" s="36">
        <f>SUM(CB70,CE69,CB68)</f>
        <v>44.786323402877755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'AM Raw SL'!CA70</f>
        <v>0</v>
      </c>
      <c r="CB70" s="15">
        <f>+BZ70+CA70</f>
        <v>0</v>
      </c>
      <c r="CC70" s="8">
        <f>'AM Raw SL'!CC70*'AM SL vs City TMC'!$CC$23</f>
        <v>0</v>
      </c>
      <c r="CD70" s="8">
        <f>'AM Raw SL'!CD70*'AM SL vs City TMC'!$CC$23</f>
        <v>255.05226480836234</v>
      </c>
      <c r="CE70" s="8">
        <f>'AM Raw SL'!CE70*'AM SL vs City TMC'!$CC$23</f>
        <v>4.2508710801393725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'AM Raw SL'!CA71</f>
        <v>0</v>
      </c>
      <c r="CB71" s="15">
        <f>+BZ71+CA71</f>
        <v>0</v>
      </c>
      <c r="CC71" s="17"/>
      <c r="CD71" s="17">
        <v>-8</v>
      </c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427.67031001081926</v>
      </c>
      <c r="CC73" s="41">
        <f>SUM(CC69:CE69)</f>
        <v>251.30313588850171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</row>
  </sheetData>
  <mergeCells count="4">
    <mergeCell ref="N26:N34"/>
    <mergeCell ref="AU28:AW29"/>
    <mergeCell ref="U56:W57"/>
    <mergeCell ref="A1:I2"/>
  </mergeCells>
  <conditionalFormatting sqref="K27:L32 S27:T32 K33:M34 K25:T26 O33:T34 BF40:BG43 BF45:BG45 BF44 BA44">
    <cfRule type="cellIs" dxfId="3272" priority="23" operator="equal">
      <formula>0</formula>
    </cfRule>
  </conditionalFormatting>
  <conditionalFormatting sqref="AX38:BG39 AX46:BG47 AX40:AY41 AX44:AY45">
    <cfRule type="cellIs" dxfId="3271" priority="21" operator="equal">
      <formula>0</formula>
    </cfRule>
  </conditionalFormatting>
  <conditionalFormatting sqref="AX25:BG26 AX33:BG34 AX27:AY28 BF27:BG28 BF31:BG32 AX31:AY32">
    <cfRule type="cellIs" dxfId="3270" priority="20" operator="equal">
      <formula>0</formula>
    </cfRule>
  </conditionalFormatting>
  <conditionalFormatting sqref="BK25:BT26 BK33:BT34 BK27:BL28 BS27:BT28 BS31:BT32 BK31:BL32">
    <cfRule type="cellIs" dxfId="3269" priority="19" operator="equal">
      <formula>0</formula>
    </cfRule>
  </conditionalFormatting>
  <conditionalFormatting sqref="BX12:CG13 BX20:CG21 BX14:BY19 CF14:CG19">
    <cfRule type="cellIs" dxfId="3268" priority="18" operator="equal">
      <formula>0</formula>
    </cfRule>
  </conditionalFormatting>
  <conditionalFormatting sqref="BX25:CG26 BX33:CG34 BX27:BY32 CF27:CG32">
    <cfRule type="cellIs" dxfId="3267" priority="17" operator="equal">
      <formula>0</formula>
    </cfRule>
  </conditionalFormatting>
  <conditionalFormatting sqref="BX64:CG65 BX72:CG73 BX66:BY71 CF66:CG71">
    <cfRule type="cellIs" dxfId="3266" priority="15" operator="equal">
      <formula>0</formula>
    </cfRule>
  </conditionalFormatting>
  <conditionalFormatting sqref="BX38:CG39 BX46:CG47 BX40:BY45 CF40:CG45">
    <cfRule type="cellIs" dxfId="3265" priority="16" operator="equal">
      <formula>0</formula>
    </cfRule>
  </conditionalFormatting>
  <conditionalFormatting sqref="K51:T52 K59:T60 K53:L58 S53:T58">
    <cfRule type="cellIs" dxfId="3264" priority="14" operator="equal">
      <formula>0</formula>
    </cfRule>
  </conditionalFormatting>
  <conditionalFormatting sqref="AK64:AT65 AK72:AT73 AK66:AL71 AS66:AT71">
    <cfRule type="cellIs" dxfId="3263" priority="13" operator="equal">
      <formula>0</formula>
    </cfRule>
  </conditionalFormatting>
  <conditionalFormatting sqref="BK38:BT39 BK46:BT47 BK40:BL45 BS40:BT45">
    <cfRule type="cellIs" dxfId="3262" priority="10" operator="equal">
      <formula>0</formula>
    </cfRule>
  </conditionalFormatting>
  <conditionalFormatting sqref="AK25:AT26 AK33:AT34 AK27:AL32 AS27:AT32">
    <cfRule type="cellIs" dxfId="3261" priority="9" operator="equal">
      <formula>0</formula>
    </cfRule>
  </conditionalFormatting>
  <conditionalFormatting sqref="AX51:BG52 AX59:BG60 AX53:AY58 BF53:BG58">
    <cfRule type="cellIs" dxfId="3260" priority="12" operator="equal">
      <formula>0</formula>
    </cfRule>
  </conditionalFormatting>
  <conditionalFormatting sqref="BK51:BT52 BK59:BT60 BK53:BL58 BS53:BT58">
    <cfRule type="cellIs" dxfId="3259" priority="11" operator="equal">
      <formula>0</formula>
    </cfRule>
  </conditionalFormatting>
  <conditionalFormatting sqref="BK64:BT65 BK72:BT73 BK66:BL71 BS66:BT71">
    <cfRule type="cellIs" dxfId="3258" priority="8" operator="equal">
      <formula>0</formula>
    </cfRule>
  </conditionalFormatting>
  <conditionalFormatting sqref="X51:AG52 X59:AG60 X53:Y58 AF53:AG58">
    <cfRule type="cellIs" dxfId="3257" priority="7" operator="equal">
      <formula>0</formula>
    </cfRule>
  </conditionalFormatting>
  <conditionalFormatting sqref="AK38:AT39 AK46:AT47 AK40:AL45 AS40:AT45">
    <cfRule type="cellIs" dxfId="3256" priority="6" operator="equal">
      <formula>0</formula>
    </cfRule>
  </conditionalFormatting>
  <conditionalFormatting sqref="AX42:AY43">
    <cfRule type="cellIs" dxfId="3255" priority="5" operator="equal">
      <formula>0</formula>
    </cfRule>
  </conditionalFormatting>
  <conditionalFormatting sqref="AO51:AP52 AO59:AP60">
    <cfRule type="cellIs" dxfId="3254" priority="4" operator="equal">
      <formula>0</formula>
    </cfRule>
  </conditionalFormatting>
  <conditionalFormatting sqref="BO75:BP76">
    <cfRule type="cellIs" dxfId="3253" priority="2" operator="equal">
      <formula>0</formula>
    </cfRule>
  </conditionalFormatting>
  <conditionalFormatting sqref="AO75:AP76">
    <cfRule type="cellIs" dxfId="325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CY78"/>
  <sheetViews>
    <sheetView topLeftCell="AH6" zoomScale="70" zoomScaleNormal="70" workbookViewId="0">
      <selection activeCell="CD52" sqref="CD52"/>
    </sheetView>
  </sheetViews>
  <sheetFormatPr defaultColWidth="5.28515625" defaultRowHeight="15" x14ac:dyDescent="0.25"/>
  <cols>
    <col min="92" max="92" width="7.42578125" customWidth="1"/>
    <col min="93" max="94" width="7.140625" bestFit="1" customWidth="1"/>
    <col min="98" max="98" width="5.7109375" bestFit="1" customWidth="1"/>
    <col min="99" max="99" width="6.28515625" customWidth="1"/>
  </cols>
  <sheetData>
    <row r="1" spans="1:103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t="s">
        <v>73</v>
      </c>
      <c r="CP6" t="s">
        <v>72</v>
      </c>
      <c r="CS6" t="s">
        <v>74</v>
      </c>
      <c r="CX6" s="124" t="s">
        <v>75</v>
      </c>
      <c r="CY6" s="124"/>
    </row>
    <row r="7" spans="1:103" ht="18.75" x14ac:dyDescent="0.3">
      <c r="CB7" s="116" t="s">
        <v>33</v>
      </c>
      <c r="CN7" t="s">
        <v>8</v>
      </c>
      <c r="CO7" s="50">
        <f>SUM(CB12,CG16,CC21,BX17)</f>
        <v>4826</v>
      </c>
      <c r="CP7" s="50">
        <f>CC12+BX16+CG17+CB21</f>
        <v>4826</v>
      </c>
      <c r="CT7" t="s">
        <v>56</v>
      </c>
      <c r="CU7" t="s">
        <v>57</v>
      </c>
      <c r="CX7" s="154" t="s">
        <v>56</v>
      </c>
      <c r="CY7" s="174" t="s">
        <v>57</v>
      </c>
    </row>
    <row r="8" spans="1:103" x14ac:dyDescent="0.25">
      <c r="CN8" t="s">
        <v>62</v>
      </c>
      <c r="CO8" s="172">
        <f>CB12/CO7</f>
        <v>0.14711976792374637</v>
      </c>
      <c r="CP8" s="172">
        <f>CC12/CP7</f>
        <v>0.16929133858267717</v>
      </c>
      <c r="CT8" s="51">
        <f t="shared" ref="CT8:CU11" si="0">MROUND(CO8,0.05)</f>
        <v>0.15000000000000002</v>
      </c>
      <c r="CU8" s="51">
        <f t="shared" si="0"/>
        <v>0.15000000000000002</v>
      </c>
      <c r="CX8" s="173">
        <v>0.15</v>
      </c>
      <c r="CY8" s="146">
        <v>0.15</v>
      </c>
    </row>
    <row r="9" spans="1:103" x14ac:dyDescent="0.25">
      <c r="CC9" s="2"/>
      <c r="CN9" t="s">
        <v>64</v>
      </c>
      <c r="CO9" s="172">
        <f>CC21/CO7</f>
        <v>9.6353087443016988E-2</v>
      </c>
      <c r="CP9" s="172">
        <f>CB21/CP7</f>
        <v>9.6560298383754656E-2</v>
      </c>
      <c r="CT9" s="51">
        <f t="shared" si="0"/>
        <v>0.1</v>
      </c>
      <c r="CU9" s="51">
        <f t="shared" si="0"/>
        <v>0.1</v>
      </c>
      <c r="CX9" s="173">
        <v>0.1</v>
      </c>
      <c r="CY9" s="146">
        <v>0.1</v>
      </c>
    </row>
    <row r="10" spans="1:103" x14ac:dyDescent="0.25">
      <c r="CC10" s="2"/>
      <c r="CN10" t="s">
        <v>63</v>
      </c>
      <c r="CO10" s="172">
        <f>CG16/CO7</f>
        <v>0.33133029423953586</v>
      </c>
      <c r="CP10" s="172">
        <f>CG17/CP7</f>
        <v>0.38789888106092002</v>
      </c>
      <c r="CT10" s="51">
        <f t="shared" si="0"/>
        <v>0.35000000000000003</v>
      </c>
      <c r="CU10" s="51">
        <f t="shared" si="0"/>
        <v>0.4</v>
      </c>
      <c r="CX10" s="173">
        <v>0.35</v>
      </c>
      <c r="CY10" s="146">
        <v>0.35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t="s">
        <v>65</v>
      </c>
      <c r="CO11" s="172">
        <f>BX17/CO7</f>
        <v>0.42519685039370081</v>
      </c>
      <c r="CP11" s="172">
        <f>BX16/CP7</f>
        <v>0.34624948197264815</v>
      </c>
      <c r="CT11" s="51">
        <f t="shared" si="0"/>
        <v>0.45</v>
      </c>
      <c r="CU11" s="51">
        <f t="shared" si="0"/>
        <v>0.35000000000000003</v>
      </c>
      <c r="CX11" s="173">
        <v>0.4</v>
      </c>
      <c r="CY11" s="146">
        <v>0.4</v>
      </c>
    </row>
    <row r="12" spans="1:103" x14ac:dyDescent="0.25">
      <c r="BX12" s="23"/>
      <c r="BY12" s="24"/>
      <c r="BZ12" s="24"/>
      <c r="CA12" s="25"/>
      <c r="CB12" s="26">
        <f>SUM(BZ16:CB16)</f>
        <v>710</v>
      </c>
      <c r="CC12" s="27">
        <f>SUM(CD17,CB17,CC14)</f>
        <v>817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1.05</v>
      </c>
      <c r="CU12" s="142">
        <f>SUM(CU8:CU11)</f>
        <v>1</v>
      </c>
      <c r="CX12" s="124"/>
      <c r="CY12" s="124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81</v>
      </c>
      <c r="CD14" s="7">
        <f>'PM Raw Banwell EA'!CD14</f>
        <v>81</v>
      </c>
      <c r="CE14" s="19"/>
      <c r="CF14" s="1"/>
      <c r="CG14" s="31"/>
    </row>
    <row r="15" spans="1:103" x14ac:dyDescent="0.25">
      <c r="O15" s="69"/>
      <c r="AP15" s="125" t="s">
        <v>38</v>
      </c>
      <c r="BX15" s="32"/>
      <c r="BY15" s="3"/>
      <c r="BZ15" s="8">
        <f>'PM Raw Banwell EA'!BZ15</f>
        <v>123</v>
      </c>
      <c r="CA15" s="8">
        <f>'PM Raw Banwell EA'!CA15</f>
        <v>374</v>
      </c>
      <c r="CB15" s="9">
        <f>'PM Raw Banwell EA'!CB15</f>
        <v>213</v>
      </c>
      <c r="CC15" s="6">
        <f>CD15+CE15</f>
        <v>1469</v>
      </c>
      <c r="CD15" s="7">
        <f>'PM Raw Banwell EA'!CD15</f>
        <v>1469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1671</v>
      </c>
      <c r="BY16" s="4"/>
      <c r="BZ16" s="10">
        <f>BZ14+BZ15</f>
        <v>123</v>
      </c>
      <c r="CA16" s="10">
        <f>CA14+CA15</f>
        <v>374</v>
      </c>
      <c r="CB16" s="11">
        <f>CB14+CB15</f>
        <v>213</v>
      </c>
      <c r="CC16" s="6">
        <f>CD16+CE16</f>
        <v>49</v>
      </c>
      <c r="CD16" s="12">
        <f>'PM Raw Banwell EA'!CD16</f>
        <v>49</v>
      </c>
      <c r="CE16" s="20"/>
      <c r="CF16" s="4"/>
      <c r="CG16" s="34">
        <f>SUM(CC14:CC16)</f>
        <v>1599</v>
      </c>
      <c r="CH16" s="13"/>
      <c r="CI16" s="13"/>
      <c r="CJ16" s="13"/>
      <c r="CN16" s="305" t="s">
        <v>225</v>
      </c>
    </row>
    <row r="17" spans="7:92" x14ac:dyDescent="0.25">
      <c r="O17" s="69"/>
      <c r="BX17" s="35">
        <f>SUM(CB17:CB19)</f>
        <v>2052</v>
      </c>
      <c r="BY17" s="1"/>
      <c r="BZ17" s="21"/>
      <c r="CA17" s="14">
        <f>'PM Raw Banwell EA'!CA17</f>
        <v>395</v>
      </c>
      <c r="CB17" s="15">
        <f>+BZ17+CA17</f>
        <v>395</v>
      </c>
      <c r="CC17" s="16">
        <f>CC18+CC19</f>
        <v>79</v>
      </c>
      <c r="CD17" s="6">
        <f>CD18+CD19</f>
        <v>341</v>
      </c>
      <c r="CE17" s="6">
        <f>CE18+CE19</f>
        <v>45</v>
      </c>
      <c r="CF17" s="1"/>
      <c r="CG17" s="36">
        <f>SUM(CB18,CE17,CB16)</f>
        <v>1872</v>
      </c>
      <c r="CN17" s="321" t="s">
        <v>226</v>
      </c>
    </row>
    <row r="18" spans="7:92" x14ac:dyDescent="0.25">
      <c r="O18" s="69"/>
      <c r="BX18" s="30"/>
      <c r="BY18" s="3"/>
      <c r="BZ18" s="21"/>
      <c r="CA18" s="14">
        <f>'PM Raw Banwell EA'!CA18</f>
        <v>1614</v>
      </c>
      <c r="CB18" s="15">
        <f>+BZ18+CA18</f>
        <v>1614</v>
      </c>
      <c r="CC18" s="8">
        <f>'PM Raw Banwell EA'!CC18</f>
        <v>79</v>
      </c>
      <c r="CD18" s="8">
        <f>'PM Raw Banwell EA'!CD18</f>
        <v>341</v>
      </c>
      <c r="CE18" s="8">
        <f>'PM Raw Banwell EA'!CE18</f>
        <v>45</v>
      </c>
      <c r="CF18" s="1"/>
      <c r="CG18" s="31"/>
      <c r="CN18" s="305" t="s">
        <v>210</v>
      </c>
    </row>
    <row r="19" spans="7:92" x14ac:dyDescent="0.25">
      <c r="O19" s="69"/>
      <c r="BX19" s="30"/>
      <c r="BY19" s="3"/>
      <c r="BZ19" s="21"/>
      <c r="CA19" s="14">
        <f>'PM Raw Banwell EA'!CA19</f>
        <v>43</v>
      </c>
      <c r="CB19" s="15">
        <f>+BZ19+CA19</f>
        <v>43</v>
      </c>
      <c r="CC19" s="17"/>
      <c r="CD19" s="17"/>
      <c r="CE19" s="17"/>
      <c r="CF19" s="1"/>
      <c r="CG19" s="31"/>
    </row>
    <row r="20" spans="7:92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2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466</v>
      </c>
      <c r="CC21" s="41">
        <f>SUM(CC17:CE17)</f>
        <v>465</v>
      </c>
      <c r="CD21" s="39"/>
      <c r="CE21" s="39"/>
      <c r="CF21" s="39"/>
      <c r="CG21" s="42"/>
    </row>
    <row r="22" spans="7:92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2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2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2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466</v>
      </c>
      <c r="CC25" s="27">
        <f>SUM(CD30,CB30,CC27)</f>
        <v>465</v>
      </c>
      <c r="CD25" s="25"/>
      <c r="CE25" s="25"/>
      <c r="CF25" s="28"/>
      <c r="CG25" s="29"/>
    </row>
    <row r="26" spans="7:92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2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92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'PM Raw SL'!BZ28</f>
        <v>21</v>
      </c>
      <c r="CA28" s="8">
        <f>CB21-BZ28-CB28</f>
        <v>445</v>
      </c>
      <c r="CB28" s="9"/>
      <c r="CC28" s="6">
        <f>CD28+CE28</f>
        <v>0</v>
      </c>
      <c r="CD28" s="7"/>
      <c r="CE28" s="19"/>
      <c r="CF28" s="1"/>
      <c r="CG28" s="31"/>
    </row>
    <row r="29" spans="7:92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25</v>
      </c>
      <c r="BY29" s="4"/>
      <c r="BZ29" s="10">
        <f>BZ27+BZ28</f>
        <v>21</v>
      </c>
      <c r="CA29" s="10">
        <f>CA27+CA28</f>
        <v>445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2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X30" s="35">
        <f>SUM(CB30:CB32)</f>
        <v>64</v>
      </c>
      <c r="BY30" s="1"/>
      <c r="BZ30" s="21"/>
      <c r="CA30" s="14">
        <f>'PM Raw SL'!CA30</f>
        <v>39</v>
      </c>
      <c r="CB30" s="15">
        <f>+BZ30+CA30</f>
        <v>39</v>
      </c>
      <c r="CC30" s="56">
        <f>CC31+CC32</f>
        <v>4</v>
      </c>
      <c r="CD30" s="6">
        <f>CD31+CD32</f>
        <v>426</v>
      </c>
      <c r="CE30" s="6">
        <f>CE31+CE32</f>
        <v>0</v>
      </c>
      <c r="CF30" s="1"/>
      <c r="CG30" s="36">
        <f>SUM(CB31,CE30,CB29)</f>
        <v>0</v>
      </c>
    </row>
    <row r="31" spans="7:92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v>0</v>
      </c>
      <c r="CB31" s="15">
        <f>+BZ31+CA31</f>
        <v>0</v>
      </c>
      <c r="CC31" s="8">
        <f>'PM Raw SL'!CC31</f>
        <v>4</v>
      </c>
      <c r="CD31" s="8">
        <f>CC21-CA30-CD27</f>
        <v>426</v>
      </c>
      <c r="CE31" s="8"/>
      <c r="CF31" s="1"/>
      <c r="CG31" s="31"/>
    </row>
    <row r="32" spans="7:92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'PM Raw SL'!CA32</f>
        <v>25</v>
      </c>
      <c r="CB32" s="15">
        <f>+BZ32+CA32</f>
        <v>25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470</v>
      </c>
      <c r="CC34" s="41">
        <f>SUM(CC30:CE30)</f>
        <v>430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470</v>
      </c>
      <c r="CC38" s="91">
        <f>SUM(CD43,CB43,CC40)</f>
        <v>430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>CA27+BZ32+CE29</f>
        <v>0</v>
      </c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CA28+CD29++CA32</f>
        <v>470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470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430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>
        <f>CC31+CD31+CE31</f>
        <v>430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470</v>
      </c>
      <c r="CC47" s="105">
        <f>SUM(CC43:CE43)</f>
        <v>430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6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6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B50" s="124"/>
      <c r="CC50" s="2"/>
    </row>
    <row r="51" spans="6:86" x14ac:dyDescent="0.25">
      <c r="J51" s="22"/>
      <c r="K51" s="23"/>
      <c r="L51" s="24"/>
      <c r="M51" s="24"/>
      <c r="N51" s="25"/>
      <c r="O51" s="26">
        <f>SUM(M55:O55)</f>
        <v>732</v>
      </c>
      <c r="P51" s="27">
        <f>SUM(Q56,O56,P53)</f>
        <v>649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B51" s="124"/>
      <c r="CC51" s="2"/>
    </row>
    <row r="52" spans="6:86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B52" s="124"/>
      <c r="CC52" s="2"/>
    </row>
    <row r="53" spans="6:86" x14ac:dyDescent="0.25">
      <c r="J53" s="22"/>
      <c r="K53" s="30"/>
      <c r="L53" s="3"/>
      <c r="M53" s="17"/>
      <c r="N53" s="17"/>
      <c r="O53" s="18"/>
      <c r="P53" s="6">
        <f>Q53+R53</f>
        <v>49</v>
      </c>
      <c r="Q53" s="7">
        <f>'PM Raw City'!Q53</f>
        <v>49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B53" s="124"/>
      <c r="CC53" s="2"/>
    </row>
    <row r="54" spans="6:86" ht="15.75" x14ac:dyDescent="0.25">
      <c r="J54" s="22"/>
      <c r="K54" s="32"/>
      <c r="L54" s="3"/>
      <c r="M54" s="8">
        <f>'PM Raw City'!M54</f>
        <v>46</v>
      </c>
      <c r="N54" s="8">
        <f>'PM Raw City'!N54</f>
        <v>602</v>
      </c>
      <c r="O54" s="9">
        <f>'PM Raw City'!O54</f>
        <v>84</v>
      </c>
      <c r="P54" s="6">
        <f>Q54+R54</f>
        <v>37</v>
      </c>
      <c r="Q54" s="7">
        <f>'PM Raw City'!Q54</f>
        <v>37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B54" s="124"/>
      <c r="CC54" s="2"/>
    </row>
    <row r="55" spans="6:86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M53+M54</f>
        <v>46</v>
      </c>
      <c r="N55" s="10">
        <f>N53+N54</f>
        <v>602</v>
      </c>
      <c r="O55" s="11">
        <f>O53+O54</f>
        <v>84</v>
      </c>
      <c r="P55" s="6">
        <f>Q55+R55</f>
        <v>91</v>
      </c>
      <c r="Q55" s="12">
        <f>'PM Raw City'!Q55</f>
        <v>91</v>
      </c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B55" s="124"/>
      <c r="CC55" s="2"/>
    </row>
    <row r="56" spans="6:86" x14ac:dyDescent="0.25">
      <c r="H56" s="5"/>
      <c r="I56" s="5"/>
      <c r="J56" s="1"/>
      <c r="K56" s="35">
        <f>SUM(O56:O58)</f>
        <v>430</v>
      </c>
      <c r="L56" s="1"/>
      <c r="M56" s="21"/>
      <c r="N56" s="14">
        <f>'PM Raw City'!N56</f>
        <v>104</v>
      </c>
      <c r="O56" s="15">
        <f>+M56+N56</f>
        <v>104</v>
      </c>
      <c r="P56" s="16">
        <f>P57+P58</f>
        <v>252</v>
      </c>
      <c r="Q56" s="6">
        <f>Q57+Q58</f>
        <v>496</v>
      </c>
      <c r="R56" s="6">
        <f>R57+R58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B56" s="124"/>
      <c r="CC56" s="2"/>
    </row>
    <row r="57" spans="6:86" x14ac:dyDescent="0.25">
      <c r="J57" s="22"/>
      <c r="K57" s="30"/>
      <c r="L57" s="3"/>
      <c r="M57" s="21"/>
      <c r="N57" s="14">
        <f>'PM Raw City'!N57</f>
        <v>39</v>
      </c>
      <c r="O57" s="15">
        <f>+M57+N57</f>
        <v>39</v>
      </c>
      <c r="P57" s="8">
        <f>'PM Raw City'!P57</f>
        <v>252</v>
      </c>
      <c r="Q57" s="8">
        <f>'PM Raw City'!Q57</f>
        <v>496</v>
      </c>
      <c r="R57" s="8">
        <f>'PM Raw City'!R57</f>
        <v>46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J57" s="124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B57" s="124"/>
      <c r="CC57" s="2"/>
    </row>
    <row r="58" spans="6:86" x14ac:dyDescent="0.25">
      <c r="J58" s="22"/>
      <c r="K58" s="30"/>
      <c r="L58" s="3"/>
      <c r="M58" s="21"/>
      <c r="N58" s="14">
        <f>'PM Raw City'!N58</f>
        <v>287</v>
      </c>
      <c r="O58" s="15">
        <f>+M58+N58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J58" s="124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B58" s="124"/>
      <c r="CC58" s="2"/>
    </row>
    <row r="59" spans="6:86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J59" s="124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B59" s="124"/>
      <c r="CC59" s="2"/>
    </row>
    <row r="60" spans="6:86" ht="15.75" thickBot="1" x14ac:dyDescent="0.3">
      <c r="J60" s="22"/>
      <c r="K60" s="37"/>
      <c r="L60" s="38"/>
      <c r="M60" s="39"/>
      <c r="N60" s="39"/>
      <c r="O60" s="40">
        <f>SUM(N55,O58,P55)</f>
        <v>980</v>
      </c>
      <c r="P60" s="41">
        <f>SUM(P56:R56)</f>
        <v>794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J60" s="124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B60" s="124"/>
      <c r="CC60" s="2"/>
    </row>
    <row r="61" spans="6:86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J61" s="124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B61" s="124"/>
      <c r="CC61" s="2"/>
    </row>
    <row r="62" spans="6:86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J62" s="124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B62" s="124"/>
      <c r="CC62" s="2"/>
    </row>
    <row r="63" spans="6:86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J63" s="124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6" x14ac:dyDescent="0.25">
      <c r="AI64" s="69"/>
      <c r="AJ64" s="124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469.65088757396455</v>
      </c>
      <c r="CC64" s="27">
        <f>SUM(CD69,CB69,CC66)</f>
        <v>429.95238095238096</v>
      </c>
      <c r="CD64" s="25"/>
      <c r="CE64" s="25"/>
      <c r="CF64" s="28"/>
      <c r="CG64" s="29"/>
      <c r="CH64" s="171" t="s">
        <v>211</v>
      </c>
    </row>
    <row r="65" spans="35:89" x14ac:dyDescent="0.25">
      <c r="AI65" s="69"/>
      <c r="AJ65" s="124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J66" s="124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v>-4</v>
      </c>
      <c r="CB66" s="18">
        <v>-130</v>
      </c>
      <c r="CC66" s="6">
        <f>CD66+CE66</f>
        <v>60.857142857142861</v>
      </c>
      <c r="CD66" s="7">
        <f>'PM Raw SL'!CD66*'PM SL vs City TMC'!$CC$23</f>
        <v>120.85714285714286</v>
      </c>
      <c r="CE66" s="19">
        <v>-60</v>
      </c>
      <c r="CF66" s="1"/>
      <c r="CG66" s="31"/>
    </row>
    <row r="67" spans="35:89" x14ac:dyDescent="0.25">
      <c r="AI67" s="69"/>
      <c r="AJ67" s="124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'PM Raw SL'!BZ67*'PM SL vs City TMC'!$CB$23</f>
        <v>0</v>
      </c>
      <c r="CA67" s="8">
        <f>'PM Raw SL'!CA67*'PM SL vs City TMC'!$CB$23</f>
        <v>335.17159763313612</v>
      </c>
      <c r="CB67" s="9">
        <f>'PM Raw SL'!CB67*'PM SL vs City TMC'!$CB$23</f>
        <v>268.47928994082844</v>
      </c>
      <c r="CC67" s="6">
        <f>CD67+CE67</f>
        <v>0</v>
      </c>
      <c r="CD67" s="7">
        <f>'PM Raw SL'!CD67*'PM SL vs City TMC'!$CC$23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331.17159763313612</v>
      </c>
      <c r="CB68" s="85">
        <f>CB66+CB67</f>
        <v>138.47928994082844</v>
      </c>
      <c r="CC68" s="6">
        <f>CD68+CE68</f>
        <v>26.857142857142858</v>
      </c>
      <c r="CD68" s="12">
        <f>'PM Raw SL'!CD68*'PM SL vs City TMC'!$CC$23</f>
        <v>26.857142857142858</v>
      </c>
      <c r="CE68" s="20"/>
      <c r="CF68" s="4"/>
      <c r="CG68" s="34">
        <f>SUM(CC66:CC68)</f>
        <v>87.714285714285722</v>
      </c>
      <c r="CH68" s="13"/>
      <c r="CI68" s="13"/>
      <c r="CJ68" s="13"/>
      <c r="CK68" s="116" t="s">
        <v>34</v>
      </c>
    </row>
    <row r="69" spans="35:89" x14ac:dyDescent="0.25">
      <c r="AJ69" s="124"/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'PM Raw SL'!CA69</f>
        <v>0</v>
      </c>
      <c r="CB69" s="15">
        <f>+BZ69+CA69</f>
        <v>0</v>
      </c>
      <c r="CC69" s="16">
        <f>CC70+CC71</f>
        <v>0</v>
      </c>
      <c r="CD69" s="6">
        <f>CD70+CD71</f>
        <v>369.09523809523807</v>
      </c>
      <c r="CE69" s="6">
        <f>CE70+CE71</f>
        <v>80.571428571428569</v>
      </c>
      <c r="CF69" s="1"/>
      <c r="CG69" s="36">
        <f>SUM(CB70,CE69,CB68)</f>
        <v>219.05071851225699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'PM Raw SL'!CA70</f>
        <v>0</v>
      </c>
      <c r="CB70" s="15">
        <f>+BZ70+CA70</f>
        <v>0</v>
      </c>
      <c r="CC70" s="8">
        <f>'PM Raw SL'!CC70*'PM SL vs City TMC'!$CC$23</f>
        <v>0</v>
      </c>
      <c r="CD70" s="8">
        <f>'PM Raw SL'!CD70*'PM SL vs City TMC'!$CC$23</f>
        <v>546.09523809523807</v>
      </c>
      <c r="CE70" s="8">
        <f>'PM Raw SL'!CE70*'PM SL vs City TMC'!$CC$23</f>
        <v>80.571428571428569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'PM Raw SL'!CA71</f>
        <v>0</v>
      </c>
      <c r="CB71" s="15">
        <f>+BZ71+CA71</f>
        <v>0</v>
      </c>
      <c r="CC71" s="17"/>
      <c r="CD71" s="17">
        <v>-177</v>
      </c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358.02874049027895</v>
      </c>
      <c r="CC73" s="41">
        <f>SUM(CC69:CE69)</f>
        <v>449.66666666666663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</row>
  </sheetData>
  <mergeCells count="4">
    <mergeCell ref="N26:N34"/>
    <mergeCell ref="AU28:AW29"/>
    <mergeCell ref="U56:W57"/>
    <mergeCell ref="A1:I2"/>
  </mergeCells>
  <conditionalFormatting sqref="K27:L32 S27:T32 K33:M34 K25:T26 O33:T34 BF40:BG43 BF45:BG45 BF44 BA44">
    <cfRule type="cellIs" dxfId="3251" priority="23" operator="equal">
      <formula>0</formula>
    </cfRule>
  </conditionalFormatting>
  <conditionalFormatting sqref="AX38:BG39 AX46:BG47 AX40:AY41 AX44:AY45">
    <cfRule type="cellIs" dxfId="3250" priority="21" operator="equal">
      <formula>0</formula>
    </cfRule>
  </conditionalFormatting>
  <conditionalFormatting sqref="AX25:BG26 AX33:BG34 AX27:AY28 BF27:BG28 BF31:BG32 AX31:AY32">
    <cfRule type="cellIs" dxfId="3249" priority="20" operator="equal">
      <formula>0</formula>
    </cfRule>
  </conditionalFormatting>
  <conditionalFormatting sqref="BK25:BT26 BK33:BT34 BK27:BL28 BS27:BT28 BS31:BT32 BK31:BL32">
    <cfRule type="cellIs" dxfId="3248" priority="19" operator="equal">
      <formula>0</formula>
    </cfRule>
  </conditionalFormatting>
  <conditionalFormatting sqref="BX12:CG13 BX20:CG21 BX14:BY19 CF14:CG19">
    <cfRule type="cellIs" dxfId="3247" priority="18" operator="equal">
      <formula>0</formula>
    </cfRule>
  </conditionalFormatting>
  <conditionalFormatting sqref="BX25:CG26 BX33:CG34 BX27:BY32 CF27:CG32">
    <cfRule type="cellIs" dxfId="3246" priority="17" operator="equal">
      <formula>0</formula>
    </cfRule>
  </conditionalFormatting>
  <conditionalFormatting sqref="BX64:CG65 BX72:CG73 BX66:BY71 CF66:CG71">
    <cfRule type="cellIs" dxfId="3245" priority="15" operator="equal">
      <formula>0</formula>
    </cfRule>
  </conditionalFormatting>
  <conditionalFormatting sqref="BX38:CG39 BX46:CG47 BX40:BY45 CF40:CG45">
    <cfRule type="cellIs" dxfId="3244" priority="16" operator="equal">
      <formula>0</formula>
    </cfRule>
  </conditionalFormatting>
  <conditionalFormatting sqref="K51:T52 K59:T60 K53:L58 S53:T58">
    <cfRule type="cellIs" dxfId="3243" priority="14" operator="equal">
      <formula>0</formula>
    </cfRule>
  </conditionalFormatting>
  <conditionalFormatting sqref="AK64:AT65 AK72:AT73 AK66:AL71 AS66:AT71">
    <cfRule type="cellIs" dxfId="3242" priority="13" operator="equal">
      <formula>0</formula>
    </cfRule>
  </conditionalFormatting>
  <conditionalFormatting sqref="BK38:BT39 BK46:BT47 BK40:BL45 BS40:BT45">
    <cfRule type="cellIs" dxfId="3241" priority="10" operator="equal">
      <formula>0</formula>
    </cfRule>
  </conditionalFormatting>
  <conditionalFormatting sqref="AK25:AT26 AK33:AT34 AK27:AL32 AS27:AT32">
    <cfRule type="cellIs" dxfId="3240" priority="9" operator="equal">
      <formula>0</formula>
    </cfRule>
  </conditionalFormatting>
  <conditionalFormatting sqref="AX51:BG52 AX59:BG60 AX53:AY58 BF53:BG58">
    <cfRule type="cellIs" dxfId="3239" priority="12" operator="equal">
      <formula>0</formula>
    </cfRule>
  </conditionalFormatting>
  <conditionalFormatting sqref="BK51:BT52 BK59:BT60 BK53:BL58 BS53:BT58">
    <cfRule type="cellIs" dxfId="3238" priority="11" operator="equal">
      <formula>0</formula>
    </cfRule>
  </conditionalFormatting>
  <conditionalFormatting sqref="BK64:BT65 BK72:BT73 BK66:BL71 BS66:BT71">
    <cfRule type="cellIs" dxfId="3237" priority="8" operator="equal">
      <formula>0</formula>
    </cfRule>
  </conditionalFormatting>
  <conditionalFormatting sqref="X51:AG52 X59:AG60 X53:Y58 AF53:AG58">
    <cfRule type="cellIs" dxfId="3236" priority="7" operator="equal">
      <formula>0</formula>
    </cfRule>
  </conditionalFormatting>
  <conditionalFormatting sqref="AK38:AT39 AK46:AT47 AK40:AL45 AS40:AT45">
    <cfRule type="cellIs" dxfId="3235" priority="6" operator="equal">
      <formula>0</formula>
    </cfRule>
  </conditionalFormatting>
  <conditionalFormatting sqref="AX42:AY43">
    <cfRule type="cellIs" dxfId="3234" priority="5" operator="equal">
      <formula>0</formula>
    </cfRule>
  </conditionalFormatting>
  <conditionalFormatting sqref="AO51:AP52 AO59:AP60">
    <cfRule type="cellIs" dxfId="3233" priority="4" operator="equal">
      <formula>0</formula>
    </cfRule>
  </conditionalFormatting>
  <conditionalFormatting sqref="BO75:BP76">
    <cfRule type="cellIs" dxfId="3232" priority="2" operator="equal">
      <formula>0</formula>
    </cfRule>
  </conditionalFormatting>
  <conditionalFormatting sqref="AO75:AP76">
    <cfRule type="cellIs" dxfId="3231" priority="1" operator="equal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CY78"/>
  <sheetViews>
    <sheetView topLeftCell="AH2" zoomScale="70" zoomScaleNormal="70" workbookViewId="0">
      <selection activeCell="CE67" sqref="CE67"/>
    </sheetView>
  </sheetViews>
  <sheetFormatPr defaultColWidth="5.28515625" defaultRowHeight="15" x14ac:dyDescent="0.25"/>
  <cols>
    <col min="92" max="92" width="7.42578125" customWidth="1"/>
    <col min="93" max="94" width="7.140625" bestFit="1" customWidth="1"/>
    <col min="98" max="98" width="5.7109375" bestFit="1" customWidth="1"/>
    <col min="99" max="99" width="6.28515625" customWidth="1"/>
  </cols>
  <sheetData>
    <row r="1" spans="1:103" x14ac:dyDescent="0.25">
      <c r="A1" s="341" t="s">
        <v>36</v>
      </c>
      <c r="B1" s="341"/>
      <c r="C1" s="341"/>
      <c r="D1" s="341"/>
      <c r="E1" s="341"/>
      <c r="F1" s="341"/>
      <c r="G1" s="341"/>
      <c r="H1" s="341"/>
      <c r="I1" s="341"/>
    </row>
    <row r="2" spans="1:103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6" spans="1:103" x14ac:dyDescent="0.25">
      <c r="CO6" t="s">
        <v>73</v>
      </c>
      <c r="CP6" t="s">
        <v>72</v>
      </c>
      <c r="CS6" t="s">
        <v>74</v>
      </c>
      <c r="CX6" s="124" t="s">
        <v>75</v>
      </c>
      <c r="CY6" s="124"/>
    </row>
    <row r="7" spans="1:103" ht="18.75" x14ac:dyDescent="0.3">
      <c r="CB7" s="116" t="s">
        <v>33</v>
      </c>
      <c r="CN7" t="s">
        <v>8</v>
      </c>
      <c r="CO7" s="50">
        <f>SUM(CB12,CG16,CC21,BX17)</f>
        <v>3642.7436098787161</v>
      </c>
      <c r="CP7" s="50">
        <f>CC12+BX16+CG17+CB21</f>
        <v>3642.7436098787161</v>
      </c>
      <c r="CT7" t="s">
        <v>56</v>
      </c>
      <c r="CU7" t="s">
        <v>57</v>
      </c>
      <c r="CX7" s="152" t="s">
        <v>56</v>
      </c>
      <c r="CY7" s="144" t="s">
        <v>57</v>
      </c>
    </row>
    <row r="8" spans="1:103" x14ac:dyDescent="0.25">
      <c r="CN8" t="s">
        <v>62</v>
      </c>
      <c r="CO8" s="172">
        <f>CB12/CO7</f>
        <v>0.18795772711132727</v>
      </c>
      <c r="CP8" s="172">
        <f>CC12/CP7</f>
        <v>0.17250554372262483</v>
      </c>
      <c r="CT8" s="51">
        <f t="shared" ref="CT8:CU11" si="0">MROUND(CO8,0.05)</f>
        <v>0.2</v>
      </c>
      <c r="CU8" s="51">
        <f t="shared" si="0"/>
        <v>0.15000000000000002</v>
      </c>
      <c r="CX8" s="173">
        <v>0.2</v>
      </c>
      <c r="CY8" s="146">
        <v>0.2</v>
      </c>
    </row>
    <row r="9" spans="1:103" x14ac:dyDescent="0.25">
      <c r="CC9" s="2"/>
      <c r="CN9" t="s">
        <v>64</v>
      </c>
      <c r="CO9" s="172">
        <f>CC21/CO7</f>
        <v>7.0188453557696096E-2</v>
      </c>
      <c r="CP9" s="172">
        <f>CB21/CP7</f>
        <v>0.11261099946769423</v>
      </c>
      <c r="CT9" s="51">
        <f t="shared" si="0"/>
        <v>0.05</v>
      </c>
      <c r="CU9" s="51">
        <f t="shared" si="0"/>
        <v>0.1</v>
      </c>
      <c r="CX9" s="173">
        <v>0.05</v>
      </c>
      <c r="CY9" s="146">
        <v>0.05</v>
      </c>
    </row>
    <row r="10" spans="1:103" x14ac:dyDescent="0.25">
      <c r="CC10" s="2"/>
      <c r="CN10" t="s">
        <v>63</v>
      </c>
      <c r="CO10" s="172">
        <f>CG16/CO7</f>
        <v>0.37553598620962281</v>
      </c>
      <c r="CP10" s="172">
        <f>CG17/CP7</f>
        <v>0.31432495012422074</v>
      </c>
      <c r="CT10" s="51">
        <f t="shared" si="0"/>
        <v>0.4</v>
      </c>
      <c r="CU10" s="51">
        <f t="shared" si="0"/>
        <v>0.30000000000000004</v>
      </c>
      <c r="CX10" s="173">
        <v>0.35</v>
      </c>
      <c r="CY10" s="146">
        <v>0.35</v>
      </c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t="s">
        <v>65</v>
      </c>
      <c r="CO11" s="172">
        <f>BX17/CO7</f>
        <v>0.36631783312135385</v>
      </c>
      <c r="CP11" s="172">
        <f>BX16/CP7</f>
        <v>0.40055850668546022</v>
      </c>
      <c r="CT11" s="51">
        <f t="shared" si="0"/>
        <v>0.35000000000000003</v>
      </c>
      <c r="CU11" s="51">
        <f t="shared" si="0"/>
        <v>0.4</v>
      </c>
      <c r="CX11" s="173">
        <v>0.4</v>
      </c>
      <c r="CY11" s="146">
        <v>0.4</v>
      </c>
    </row>
    <row r="12" spans="1:103" x14ac:dyDescent="0.25">
      <c r="BX12" s="23"/>
      <c r="BY12" s="24"/>
      <c r="BZ12" s="24"/>
      <c r="CA12" s="25"/>
      <c r="CB12" s="26">
        <f>SUM(BZ16:CB16)</f>
        <v>684.6818093621149</v>
      </c>
      <c r="CC12" s="27">
        <f>SUM(CD17,CB17,CC14)</f>
        <v>628.3934670642451</v>
      </c>
      <c r="CD12" s="25"/>
      <c r="CE12" s="25"/>
      <c r="CF12" s="28"/>
      <c r="CG12" s="29"/>
      <c r="CO12" s="51">
        <f>SUM(CO8:CO11)</f>
        <v>1</v>
      </c>
      <c r="CP12" s="51">
        <f>SUM(CP8:CP11)</f>
        <v>1</v>
      </c>
      <c r="CT12" s="142">
        <f>SUM(CT8:CT11)</f>
        <v>1</v>
      </c>
      <c r="CU12" s="142">
        <f>SUM(CU8:CU11)</f>
        <v>0.95000000000000007</v>
      </c>
      <c r="CX12" s="124"/>
      <c r="CY12" s="124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69.428571428571431</v>
      </c>
      <c r="CD14" s="7">
        <f>'SAT Raw SL'!CD14*'PM SL vs EA TMC'!CC14</f>
        <v>69.428571428571431</v>
      </c>
      <c r="CE14" s="19"/>
      <c r="CF14" s="1"/>
      <c r="CG14" s="31"/>
    </row>
    <row r="15" spans="1:103" x14ac:dyDescent="0.25">
      <c r="O15" s="69"/>
      <c r="AP15" s="114" t="s">
        <v>38</v>
      </c>
      <c r="BX15" s="32"/>
      <c r="BY15" s="3"/>
      <c r="BZ15" s="8">
        <f>'SAT Raw SL'!BZ15*'PM SL vs EA TMC'!BZ16</f>
        <v>134.56015037593986</v>
      </c>
      <c r="CA15" s="8">
        <f>'SAT Raw SL'!CA15*'PM SL vs EA TMC'!CA16</f>
        <v>361.85714285714283</v>
      </c>
      <c r="CB15" s="9">
        <f>'SAT Raw SL'!CB15*'PM SL vs EA TMC'!CB16</f>
        <v>188.26451612903227</v>
      </c>
      <c r="CC15" s="6">
        <f>CD15+CE15</f>
        <v>1265.8860759493671</v>
      </c>
      <c r="CD15" s="7">
        <f>'SAT Raw SL'!CD15*'PM SL vs EA TMC'!CC15</f>
        <v>1265.8860759493671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1459.1319406110213</v>
      </c>
      <c r="BY16" s="4"/>
      <c r="BZ16" s="10">
        <f>BZ14+BZ15</f>
        <v>134.56015037593986</v>
      </c>
      <c r="CA16" s="10">
        <f>CA14+CA15</f>
        <v>361.85714285714283</v>
      </c>
      <c r="CB16" s="11">
        <f>CB14+CB15</f>
        <v>188.26451612903227</v>
      </c>
      <c r="CC16" s="6">
        <f>CD16+CE16</f>
        <v>32.666666666666671</v>
      </c>
      <c r="CD16" s="12">
        <f>'SAT Raw SL'!CD16*'PM SL vs EA TMC'!CC16</f>
        <v>32.666666666666671</v>
      </c>
      <c r="CE16" s="20"/>
      <c r="CF16" s="4"/>
      <c r="CG16" s="34">
        <f>SUM(CC14:CC16)</f>
        <v>1367.9813140446051</v>
      </c>
      <c r="CH16" s="13"/>
      <c r="CI16" s="13"/>
      <c r="CJ16" s="13"/>
      <c r="CN16" s="305" t="s">
        <v>225</v>
      </c>
    </row>
    <row r="17" spans="7:92" x14ac:dyDescent="0.25">
      <c r="O17" s="69"/>
      <c r="BX17" s="35">
        <f>SUM(CB17:CB19)</f>
        <v>1334.4019457874297</v>
      </c>
      <c r="BY17" s="1"/>
      <c r="BZ17" s="21"/>
      <c r="CA17" s="14">
        <f>'SAT Raw SL'!CA17*'PM SL vs EA TMC'!CB17</f>
        <v>378.43548387096774</v>
      </c>
      <c r="CB17" s="15">
        <f>+BZ17+CA17</f>
        <v>378.43548387096774</v>
      </c>
      <c r="CC17" s="16">
        <f>CC18+CC19</f>
        <v>58.685714285714283</v>
      </c>
      <c r="CD17" s="6">
        <f>CD18+CD19</f>
        <v>180.52941176470588</v>
      </c>
      <c r="CE17" s="6">
        <f>CE18+CE19</f>
        <v>16.463414634146343</v>
      </c>
      <c r="CF17" s="1"/>
      <c r="CG17" s="36">
        <f>SUM(CB18,CE17,CB16)</f>
        <v>1145.0052034904513</v>
      </c>
      <c r="CN17" s="321" t="s">
        <v>226</v>
      </c>
    </row>
    <row r="18" spans="7:92" x14ac:dyDescent="0.25">
      <c r="O18" s="69"/>
      <c r="BX18" s="30"/>
      <c r="BY18" s="3"/>
      <c r="BZ18" s="21"/>
      <c r="CA18" s="14">
        <f>'SAT Raw SL'!CA18*'PM SL vs EA TMC'!CB18</f>
        <v>940.2772727272727</v>
      </c>
      <c r="CB18" s="15">
        <f>+BZ18+CA18</f>
        <v>940.2772727272727</v>
      </c>
      <c r="CC18" s="8">
        <f>'SAT Raw SL'!CC18*'PM SL vs EA TMC'!CC17</f>
        <v>58.685714285714283</v>
      </c>
      <c r="CD18" s="8">
        <f>'SAT Raw SL'!CD18*'PM SL vs EA TMC'!CD17</f>
        <v>180.52941176470588</v>
      </c>
      <c r="CE18" s="8">
        <f>'SAT Raw SL'!CE18*'PM SL vs EA TMC'!CE17</f>
        <v>16.463414634146343</v>
      </c>
      <c r="CF18" s="1"/>
      <c r="CG18" s="31"/>
      <c r="CN18" s="305" t="s">
        <v>210</v>
      </c>
    </row>
    <row r="19" spans="7:92" x14ac:dyDescent="0.25">
      <c r="O19" s="69"/>
      <c r="BX19" s="30"/>
      <c r="BY19" s="3"/>
      <c r="BZ19" s="21"/>
      <c r="CA19" s="14">
        <f>'SAT Raw SL'!CA19*'PM SL vs EA TMC'!CB19</f>
        <v>15.689189189189188</v>
      </c>
      <c r="CB19" s="15">
        <f>+BZ19+CA19</f>
        <v>15.689189189189188</v>
      </c>
      <c r="CC19" s="17"/>
      <c r="CD19" s="17"/>
      <c r="CE19" s="17"/>
      <c r="CF19" s="1"/>
      <c r="CG19" s="31"/>
    </row>
    <row r="20" spans="7:92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2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410.21299871299868</v>
      </c>
      <c r="CC21" s="41">
        <f>SUM(CC17:CE17)</f>
        <v>255.67854068456651</v>
      </c>
      <c r="CD21" s="39"/>
      <c r="CE21" s="39"/>
      <c r="CF21" s="39"/>
      <c r="CG21" s="42"/>
    </row>
    <row r="22" spans="7:92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2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2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2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410.21299871299868</v>
      </c>
      <c r="CC25" s="27">
        <f>SUM(CD30,CB30,CC27)</f>
        <v>255.67854068456651</v>
      </c>
      <c r="CD25" s="25"/>
      <c r="CE25" s="25"/>
      <c r="CF25" s="28"/>
      <c r="CG25" s="29"/>
    </row>
    <row r="26" spans="7:92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2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92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'SAT Raw SL'!BZ28</f>
        <v>10</v>
      </c>
      <c r="CA28" s="8">
        <f>CB21-BZ28-CB28</f>
        <v>400.21299871299868</v>
      </c>
      <c r="CB28" s="9"/>
      <c r="CC28" s="6">
        <f>CD28+CE28</f>
        <v>0</v>
      </c>
      <c r="CD28" s="7"/>
      <c r="CE28" s="19"/>
      <c r="CF28" s="1"/>
      <c r="CG28" s="31"/>
    </row>
    <row r="29" spans="7:92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11</v>
      </c>
      <c r="BY29" s="4"/>
      <c r="BZ29" s="10">
        <f>BZ27+BZ28</f>
        <v>10</v>
      </c>
      <c r="CA29" s="10">
        <f>CA27+CA28</f>
        <v>400.21299871299868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2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X30" s="35">
        <f>SUM(CB30:CB32)</f>
        <v>13</v>
      </c>
      <c r="BY30" s="1"/>
      <c r="BZ30" s="21"/>
      <c r="CA30" s="14">
        <f>'SAT Raw SL'!CA30</f>
        <v>11</v>
      </c>
      <c r="CB30" s="15">
        <f>+BZ30+CA30</f>
        <v>11</v>
      </c>
      <c r="CC30" s="56">
        <f>CC31+CC32</f>
        <v>1</v>
      </c>
      <c r="CD30" s="6">
        <f>CD31+CD32</f>
        <v>244.67854068456651</v>
      </c>
      <c r="CE30" s="6">
        <f>CE31+CE32</f>
        <v>0</v>
      </c>
      <c r="CF30" s="1"/>
      <c r="CG30" s="36">
        <f>SUM(CB31,CE30,CB29)</f>
        <v>0</v>
      </c>
    </row>
    <row r="31" spans="7:92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>
        <f>'SAT Raw SL'!CC31</f>
        <v>1</v>
      </c>
      <c r="CD31" s="8">
        <f>CC21-CA30-CD27</f>
        <v>244.67854068456651</v>
      </c>
      <c r="CE31" s="8"/>
      <c r="CF31" s="1"/>
      <c r="CG31" s="31"/>
    </row>
    <row r="32" spans="7:92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'SAT Raw SL'!CA32</f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402.21299871299868</v>
      </c>
      <c r="CC34" s="41">
        <f>SUM(CC30:CE30)</f>
        <v>245.67854068456651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402.21299871299868</v>
      </c>
      <c r="CC38" s="91">
        <f>SUM(CD43,CB43,CC40)</f>
        <v>245.67854068456651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>CA27+BZ32+CE29</f>
        <v>0</v>
      </c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CA28+CD29++CA32</f>
        <v>402.21299871299868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402.21299871299868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245.67854068456651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>
        <f>CC31+CD31+CE31</f>
        <v>245.67854068456651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402.21299871299868</v>
      </c>
      <c r="CC47" s="105">
        <f>SUM(CC43:CE43)</f>
        <v>245.67854068456651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6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6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B50" s="124"/>
      <c r="CC50" s="2"/>
    </row>
    <row r="51" spans="6:86" x14ac:dyDescent="0.25">
      <c r="J51" s="22"/>
      <c r="K51" s="23"/>
      <c r="L51" s="24"/>
      <c r="M51" s="24"/>
      <c r="N51" s="25"/>
      <c r="O51" s="26">
        <f>SUM(M55:O55)</f>
        <v>605.24286092014802</v>
      </c>
      <c r="P51" s="27">
        <f>SUM(Q56,O56,P53)</f>
        <v>461.69638690321869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B51" s="124"/>
      <c r="CC51" s="2"/>
    </row>
    <row r="52" spans="6:86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B52" s="124"/>
      <c r="CC52" s="2"/>
    </row>
    <row r="53" spans="6:86" x14ac:dyDescent="0.25">
      <c r="J53" s="22"/>
      <c r="K53" s="30"/>
      <c r="L53" s="3"/>
      <c r="M53" s="17"/>
      <c r="N53" s="17"/>
      <c r="O53" s="18"/>
      <c r="P53" s="6">
        <f>Q53+R53</f>
        <v>9.6710526315789469</v>
      </c>
      <c r="Q53" s="7">
        <f>'SAT Raw SL'!Q53*'PM SL vs City TMC'!P53</f>
        <v>9.6710526315789469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B53" s="124"/>
      <c r="CC53" s="2"/>
    </row>
    <row r="54" spans="6:86" ht="15.75" x14ac:dyDescent="0.25">
      <c r="J54" s="22"/>
      <c r="K54" s="32"/>
      <c r="L54" s="3"/>
      <c r="M54" s="8">
        <f>'SAT Raw SL'!M54*'PM SL vs City TMC'!M55</f>
        <v>28.749999999999996</v>
      </c>
      <c r="N54" s="8">
        <f>'SAT Raw SL'!N54*'PM SL vs City TMC'!N55</f>
        <v>538.55737704918033</v>
      </c>
      <c r="O54" s="9">
        <f>'SAT Raw SL'!O54*'PM SL vs City TMC'!O55</f>
        <v>37.935483870967737</v>
      </c>
      <c r="P54" s="6">
        <f>Q54+R54</f>
        <v>9.25</v>
      </c>
      <c r="Q54" s="7">
        <f>'SAT Raw SL'!Q54*'PM SL vs City TMC'!P54</f>
        <v>9.25</v>
      </c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B54" s="124"/>
      <c r="CC54" s="2"/>
    </row>
    <row r="55" spans="6:86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M53+M54</f>
        <v>28.749999999999996</v>
      </c>
      <c r="N55" s="10">
        <f>N53+N54</f>
        <v>538.55737704918033</v>
      </c>
      <c r="O55" s="11">
        <f>O53+O54</f>
        <v>37.935483870967737</v>
      </c>
      <c r="P55" s="6">
        <f>Q55+R55</f>
        <v>108.5</v>
      </c>
      <c r="Q55" s="12">
        <f>'SAT Raw SL'!Q55*'PM SL vs City TMC'!P55</f>
        <v>108.5</v>
      </c>
      <c r="R55" s="20"/>
      <c r="S55" s="4"/>
      <c r="T55" s="34">
        <f>SUM(P53:P55)</f>
        <v>127.42105263157895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B55" s="124"/>
      <c r="CC55" s="2"/>
    </row>
    <row r="56" spans="6:86" x14ac:dyDescent="0.25">
      <c r="H56" s="5"/>
      <c r="I56" s="5"/>
      <c r="J56" s="1"/>
      <c r="K56" s="35">
        <f>SUM(O56:O58)</f>
        <v>40.934436477293616</v>
      </c>
      <c r="L56" s="1"/>
      <c r="M56" s="21"/>
      <c r="N56" s="14">
        <f>'SAT Raw SL'!N56*'PM SL vs City TMC'!O56</f>
        <v>20.163265306122451</v>
      </c>
      <c r="O56" s="15">
        <f>+M56+N56</f>
        <v>20.163265306122451</v>
      </c>
      <c r="P56" s="16">
        <f>P57+P58</f>
        <v>138.42253521126761</v>
      </c>
      <c r="Q56" s="6">
        <f>Q57+Q58</f>
        <v>431.86206896551727</v>
      </c>
      <c r="R56" s="6">
        <f>R57+R58</f>
        <v>9.1999999999999993</v>
      </c>
      <c r="S56" s="1"/>
      <c r="T56" s="36">
        <f>SUM(O57,R56,O55)</f>
        <v>62.735483870967734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B56" s="124"/>
      <c r="CC56" s="2"/>
    </row>
    <row r="57" spans="6:86" x14ac:dyDescent="0.25">
      <c r="J57" s="22"/>
      <c r="K57" s="30"/>
      <c r="L57" s="3"/>
      <c r="M57" s="21"/>
      <c r="N57" s="14">
        <f>'SAT Raw SL'!N57*'PM SL vs City TMC'!O57</f>
        <v>15.6</v>
      </c>
      <c r="O57" s="15">
        <f>+M57+N57</f>
        <v>15.6</v>
      </c>
      <c r="P57" s="8">
        <f>'SAT Raw SL'!P57*'PM SL vs City TMC'!P56</f>
        <v>138.42253521126761</v>
      </c>
      <c r="Q57" s="8">
        <f>'SAT Raw SL'!Q57*'PM SL vs City TMC'!Q56</f>
        <v>431.86206896551727</v>
      </c>
      <c r="R57" s="8">
        <f>'SAT Raw SL'!R57*'PM SL vs City TMC'!R56</f>
        <v>9.1999999999999993</v>
      </c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J57" s="124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B57" s="124"/>
      <c r="CC57" s="2"/>
    </row>
    <row r="58" spans="6:86" x14ac:dyDescent="0.25">
      <c r="J58" s="22"/>
      <c r="K58" s="30"/>
      <c r="L58" s="3"/>
      <c r="M58" s="21"/>
      <c r="N58" s="14">
        <f>'SAT Raw SL'!N58*'PM SL vs City TMC'!O58</f>
        <v>5.1711711711711708</v>
      </c>
      <c r="O58" s="15">
        <f>+M58+N58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J58" s="124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B58" s="124"/>
      <c r="CC58" s="2"/>
    </row>
    <row r="59" spans="6:86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J59" s="124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B59" s="124"/>
      <c r="CC59" s="2"/>
    </row>
    <row r="60" spans="6:86" ht="15.75" thickBot="1" x14ac:dyDescent="0.3">
      <c r="J60" s="22"/>
      <c r="K60" s="37"/>
      <c r="L60" s="38"/>
      <c r="M60" s="39"/>
      <c r="N60" s="39"/>
      <c r="O60" s="40">
        <f>SUM(N55,O58,P55)</f>
        <v>652.22854822035151</v>
      </c>
      <c r="P60" s="41">
        <f>SUM(P56:R56)</f>
        <v>579.48460417678496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J60" s="124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B60" s="124"/>
      <c r="CC60" s="2"/>
    </row>
    <row r="61" spans="6:86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J61" s="124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B61" s="124"/>
      <c r="CC61" s="2"/>
    </row>
    <row r="62" spans="6:86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J62" s="124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B62" s="124"/>
      <c r="CC62" s="2"/>
    </row>
    <row r="63" spans="6:86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J63" s="124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6" x14ac:dyDescent="0.25">
      <c r="AI64" s="69"/>
      <c r="AJ64" s="124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402.47337278106511</v>
      </c>
      <c r="CC64" s="27">
        <f>SUM(CD69,CB69,CC66)</f>
        <v>245.80952380952385</v>
      </c>
      <c r="CD64" s="25"/>
      <c r="CE64" s="25"/>
      <c r="CF64" s="28"/>
      <c r="CG64" s="29"/>
      <c r="CH64" s="171" t="s">
        <v>211</v>
      </c>
    </row>
    <row r="65" spans="35:89" x14ac:dyDescent="0.25">
      <c r="AI65" s="69"/>
      <c r="AJ65" s="124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J66" s="124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v>10</v>
      </c>
      <c r="CB66" s="18">
        <v>6</v>
      </c>
      <c r="CC66" s="6">
        <f>CD66+CE66</f>
        <v>78.428571428571431</v>
      </c>
      <c r="CD66" s="7">
        <f>'SAT Raw SL'!CD66*'PM SL vs City TMC'!$CC$23</f>
        <v>107.42857142857143</v>
      </c>
      <c r="CE66" s="19">
        <v>-29</v>
      </c>
      <c r="CF66" s="1"/>
      <c r="CG66" s="31"/>
    </row>
    <row r="67" spans="35:89" x14ac:dyDescent="0.25">
      <c r="AI67" s="69"/>
      <c r="AJ67" s="124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f>'SAT Raw SL'!BZ67*'PM SL vs City TMC'!$CB$23</f>
        <v>0</v>
      </c>
      <c r="CA67" s="8">
        <f>'SAT Raw SL'!CA67*'PM SL vs City TMC'!$CB$23</f>
        <v>300.97041420118342</v>
      </c>
      <c r="CB67" s="9">
        <f>'SAT Raw SL'!CB67*'PM SL vs City TMC'!$CB$23</f>
        <v>85.502958579881664</v>
      </c>
      <c r="CC67" s="6">
        <f>CD67+CE67</f>
        <v>0</v>
      </c>
      <c r="CD67" s="7">
        <f>'SAT Raw SL'!CD67*'PM SL vs City TMC'!$CC$23</f>
        <v>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310.97041420118342</v>
      </c>
      <c r="CB68" s="85">
        <f>CB66+CB67</f>
        <v>91.502958579881664</v>
      </c>
      <c r="CC68" s="6">
        <f>CD68+CE68</f>
        <v>24.61904761904762</v>
      </c>
      <c r="CD68" s="12">
        <f>'SAT Raw SL'!CD68*'PM SL vs City TMC'!$CC$23</f>
        <v>24.61904761904762</v>
      </c>
      <c r="CE68" s="20"/>
      <c r="CF68" s="4"/>
      <c r="CG68" s="34">
        <f>SUM(CC66:CC68)</f>
        <v>103.04761904761905</v>
      </c>
      <c r="CH68" s="13"/>
      <c r="CI68" s="13"/>
      <c r="CJ68" s="13"/>
      <c r="CK68" s="116" t="s">
        <v>34</v>
      </c>
    </row>
    <row r="69" spans="35:89" x14ac:dyDescent="0.25">
      <c r="AJ69" s="124"/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>
        <f>'SAT Raw SL'!CA69</f>
        <v>0</v>
      </c>
      <c r="CB69" s="15">
        <f>+BZ69+CA69</f>
        <v>0</v>
      </c>
      <c r="CC69" s="16">
        <f>CC70+CC71</f>
        <v>0</v>
      </c>
      <c r="CD69" s="6">
        <f>CD70+CD71</f>
        <v>167.38095238095241</v>
      </c>
      <c r="CE69" s="6">
        <f>CE70+CE71</f>
        <v>35.80952380952381</v>
      </c>
      <c r="CF69" s="1"/>
      <c r="CG69" s="36">
        <f>SUM(CB70,CE69,CB68)</f>
        <v>127.31248238940547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>'SAT Raw SL'!CA70</f>
        <v>0</v>
      </c>
      <c r="CB70" s="15">
        <f>+BZ70+CA70</f>
        <v>0</v>
      </c>
      <c r="CC70" s="8">
        <f>'SAT Raw SL'!CC70*'PM SL vs City TMC'!$CC$23</f>
        <v>0</v>
      </c>
      <c r="CD70" s="8">
        <f>'SAT Raw SL'!CD70*'PM SL vs City TMC'!$CC$23</f>
        <v>257.38095238095241</v>
      </c>
      <c r="CE70" s="8">
        <f>'SAT Raw SL'!CE70*'PM SL vs City TMC'!$CC$23</f>
        <v>35.80952380952381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>'SAT Raw SL'!CA71</f>
        <v>0</v>
      </c>
      <c r="CB71" s="15">
        <f>+BZ71+CA71</f>
        <v>0</v>
      </c>
      <c r="CC71" s="17"/>
      <c r="CD71" s="17">
        <v>-90</v>
      </c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335.58946182023101</v>
      </c>
      <c r="CC73" s="41">
        <f>SUM(CC69:CE69)</f>
        <v>203.1904761904762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</row>
  </sheetData>
  <mergeCells count="4">
    <mergeCell ref="N26:N34"/>
    <mergeCell ref="AU28:AW29"/>
    <mergeCell ref="U56:W57"/>
    <mergeCell ref="A1:I2"/>
  </mergeCells>
  <conditionalFormatting sqref="K27:L32 S27:T32 K33:M34 K25:T26 O33:T34 BF40:BG43 BF45:BG45 BF44 BA44">
    <cfRule type="cellIs" dxfId="3230" priority="23" operator="equal">
      <formula>0</formula>
    </cfRule>
  </conditionalFormatting>
  <conditionalFormatting sqref="AX38:BG39 AX46:BG47 AX40:AY41 AX44:AY45">
    <cfRule type="cellIs" dxfId="3229" priority="21" operator="equal">
      <formula>0</formula>
    </cfRule>
  </conditionalFormatting>
  <conditionalFormatting sqref="AX25:BG26 AX33:BG34 AX27:AY28 BF27:BG28 BF31:BG32 AX31:AY32">
    <cfRule type="cellIs" dxfId="3228" priority="20" operator="equal">
      <formula>0</formula>
    </cfRule>
  </conditionalFormatting>
  <conditionalFormatting sqref="BK25:BT26 BK33:BT34 BK27:BL28 BS27:BT28 BS31:BT32 BK31:BL32">
    <cfRule type="cellIs" dxfId="3227" priority="19" operator="equal">
      <formula>0</formula>
    </cfRule>
  </conditionalFormatting>
  <conditionalFormatting sqref="BX12:CG13 BX20:CG21 BX14:BY19 CF14:CG19">
    <cfRule type="cellIs" dxfId="3226" priority="18" operator="equal">
      <formula>0</formula>
    </cfRule>
  </conditionalFormatting>
  <conditionalFormatting sqref="BX25:CG26 BX33:CG34 BX27:BY32 CF27:CG32">
    <cfRule type="cellIs" dxfId="3225" priority="17" operator="equal">
      <formula>0</formula>
    </cfRule>
  </conditionalFormatting>
  <conditionalFormatting sqref="BX64:CG65 BX72:CG73 BX66:BY71 CF66:CG71">
    <cfRule type="cellIs" dxfId="3224" priority="15" operator="equal">
      <formula>0</formula>
    </cfRule>
  </conditionalFormatting>
  <conditionalFormatting sqref="BX38:CG39 BX46:CG47 BX40:BY45 CF40:CG45">
    <cfRule type="cellIs" dxfId="3223" priority="16" operator="equal">
      <formula>0</formula>
    </cfRule>
  </conditionalFormatting>
  <conditionalFormatting sqref="K51:T52 K59:T60 K53:L58 S53:T58">
    <cfRule type="cellIs" dxfId="3222" priority="14" operator="equal">
      <formula>0</formula>
    </cfRule>
  </conditionalFormatting>
  <conditionalFormatting sqref="AK64:AT65 AK72:AT73 AK66:AL71 AS66:AT71">
    <cfRule type="cellIs" dxfId="3221" priority="13" operator="equal">
      <formula>0</formula>
    </cfRule>
  </conditionalFormatting>
  <conditionalFormatting sqref="BK38:BT39 BK46:BT47 BK40:BL45 BS40:BT45">
    <cfRule type="cellIs" dxfId="3220" priority="10" operator="equal">
      <formula>0</formula>
    </cfRule>
  </conditionalFormatting>
  <conditionalFormatting sqref="AK25:AT26 AK33:AT34 AK27:AL32 AS27:AT32">
    <cfRule type="cellIs" dxfId="3219" priority="9" operator="equal">
      <formula>0</formula>
    </cfRule>
  </conditionalFormatting>
  <conditionalFormatting sqref="AX51:BG52 AX59:BG60 AX53:AY58 BF53:BG58">
    <cfRule type="cellIs" dxfId="3218" priority="12" operator="equal">
      <formula>0</formula>
    </cfRule>
  </conditionalFormatting>
  <conditionalFormatting sqref="BK51:BT52 BK59:BT60 BK53:BL58 BS53:BT58">
    <cfRule type="cellIs" dxfId="3217" priority="11" operator="equal">
      <formula>0</formula>
    </cfRule>
  </conditionalFormatting>
  <conditionalFormatting sqref="BK64:BT65 BK72:BT73 BK66:BL71 BS66:BT71">
    <cfRule type="cellIs" dxfId="3216" priority="8" operator="equal">
      <formula>0</formula>
    </cfRule>
  </conditionalFormatting>
  <conditionalFormatting sqref="X51:AG52 X59:AG60 X53:Y58 AF53:AG58">
    <cfRule type="cellIs" dxfId="3215" priority="7" operator="equal">
      <formula>0</formula>
    </cfRule>
  </conditionalFormatting>
  <conditionalFormatting sqref="AK38:AT39 AK46:AT47 AK40:AL45 AS40:AT45">
    <cfRule type="cellIs" dxfId="3214" priority="6" operator="equal">
      <formula>0</formula>
    </cfRule>
  </conditionalFormatting>
  <conditionalFormatting sqref="AX42:AY43">
    <cfRule type="cellIs" dxfId="3213" priority="5" operator="equal">
      <formula>0</formula>
    </cfRule>
  </conditionalFormatting>
  <conditionalFormatting sqref="AO51:AP52 AO59:AP60">
    <cfRule type="cellIs" dxfId="3212" priority="4" operator="equal">
      <formula>0</formula>
    </cfRule>
  </conditionalFormatting>
  <conditionalFormatting sqref="BO75:BP76">
    <cfRule type="cellIs" dxfId="3211" priority="2" operator="equal">
      <formula>0</formula>
    </cfRule>
  </conditionalFormatting>
  <conditionalFormatting sqref="AO75:AP76">
    <cfRule type="cellIs" dxfId="321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DG78"/>
  <sheetViews>
    <sheetView topLeftCell="Q16" zoomScale="55" zoomScaleNormal="55" workbookViewId="0">
      <selection activeCell="CC15" sqref="CC15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36.665421030000026</v>
      </c>
      <c r="CC12" s="27">
        <f>SUM(CD17,CB17,CC14)</f>
        <v>17.784556380000009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$CN$30*'AM Raw adj'!CC14</f>
        <v>1.1775162900000007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$CN$30*'AM Raw adj'!CC15</f>
        <v>72.437553840000049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97.002979890000063</v>
      </c>
      <c r="BY16" s="4"/>
      <c r="BZ16" s="10">
        <f>$CN$30*'AM Raw adj'!BZ16</f>
        <v>15.06408771000001</v>
      </c>
      <c r="CA16" s="10">
        <f>$CN$30*'AM Raw adj'!CA16</f>
        <v>14.089591470000009</v>
      </c>
      <c r="CB16" s="11">
        <f>$CN$30*'AM Raw adj'!CB16</f>
        <v>7.5117418500000044</v>
      </c>
      <c r="CC16" s="6">
        <f>$CN$30*'AM Raw adj'!CC16</f>
        <v>3.2077167900000019</v>
      </c>
      <c r="CD16" s="12"/>
      <c r="CE16" s="20"/>
      <c r="CF16" s="4"/>
      <c r="CG16" s="34">
        <f>SUM(CC14:CC16)</f>
        <v>76.822786920000055</v>
      </c>
      <c r="CH16" s="13"/>
      <c r="CI16" s="13"/>
      <c r="CJ16" s="13"/>
      <c r="CN16" s="124" t="s">
        <v>78</v>
      </c>
    </row>
    <row r="17" spans="7:93" x14ac:dyDescent="0.25">
      <c r="O17" s="69"/>
      <c r="BX17" s="35">
        <f>SUM(CB17:CB19)</f>
        <v>55.992929790000034</v>
      </c>
      <c r="BY17" s="1"/>
      <c r="BZ17" s="21"/>
      <c r="CA17" s="14"/>
      <c r="CB17" s="15">
        <f>$CN$30*'AM Raw adj'!CB17</f>
        <v>9.4201303200000055</v>
      </c>
      <c r="CC17" s="16">
        <f>$CN$30*'AM Raw adj'!CC17</f>
        <v>9.5013383400000055</v>
      </c>
      <c r="CD17" s="6">
        <f>$CN$30*'AM Raw adj'!CD17</f>
        <v>7.1869097700000042</v>
      </c>
      <c r="CE17" s="6">
        <f>$CN$30*'AM Raw adj'!CE17</f>
        <v>0.28422807000000017</v>
      </c>
      <c r="CF17" s="1"/>
      <c r="CG17" s="36">
        <f>SUM(CB18,CE17,CB16)</f>
        <v>52.663400970000033</v>
      </c>
      <c r="CN17" s="124">
        <v>2019</v>
      </c>
      <c r="CO17" s="124" t="s">
        <v>79</v>
      </c>
    </row>
    <row r="18" spans="7:93" x14ac:dyDescent="0.25">
      <c r="O18" s="69"/>
      <c r="BX18" s="30"/>
      <c r="BY18" s="3"/>
      <c r="BZ18" s="21"/>
      <c r="CA18" s="14"/>
      <c r="CB18" s="15">
        <f>$CN$30*'AM Raw adj'!CB18</f>
        <v>44.867431050000029</v>
      </c>
      <c r="CC18" s="8"/>
      <c r="CD18" s="8"/>
      <c r="CE18" s="8"/>
      <c r="CF18" s="1"/>
      <c r="CG18" s="31"/>
      <c r="CN18" s="124">
        <v>2021</v>
      </c>
      <c r="CO18" s="124" t="s">
        <v>80</v>
      </c>
    </row>
    <row r="19" spans="7:93" x14ac:dyDescent="0.25">
      <c r="O19" s="69"/>
      <c r="BX19" s="30"/>
      <c r="BY19" s="3"/>
      <c r="BZ19" s="21"/>
      <c r="CA19" s="14"/>
      <c r="CB19" s="15">
        <f>$CN$30*'AM Raw adj'!CB19</f>
        <v>1.705368420000001</v>
      </c>
      <c r="CC19" s="17"/>
      <c r="CD19" s="17"/>
      <c r="CE19" s="17"/>
      <c r="CF19" s="1"/>
      <c r="CG19" s="31"/>
      <c r="CN19" s="264">
        <v>0.01</v>
      </c>
      <c r="CO19" s="171" t="s">
        <v>81</v>
      </c>
    </row>
    <row r="20" spans="7:93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171">
        <f>(1+CN19)^(CN18-CN17)-1</f>
        <v>2.0100000000000007E-2</v>
      </c>
      <c r="CO20" s="171" t="s">
        <v>82</v>
      </c>
    </row>
    <row r="21" spans="7:93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19.002676680000011</v>
      </c>
      <c r="CC21" s="41">
        <f>SUM(CC17:CE17)</f>
        <v>16.972476180000012</v>
      </c>
      <c r="CD21" s="39"/>
      <c r="CE21" s="39"/>
      <c r="CF21" s="39"/>
      <c r="CG21" s="42"/>
    </row>
    <row r="22" spans="7:93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3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3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3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19.002676680000011</v>
      </c>
      <c r="CC25" s="27">
        <f>SUM(CD30,CB30,CC27)</f>
        <v>16.972476180000012</v>
      </c>
      <c r="CD25" s="25"/>
      <c r="CE25" s="25"/>
      <c r="CF25" s="28"/>
      <c r="CG25" s="29"/>
    </row>
    <row r="26" spans="7:93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124" t="s">
        <v>78</v>
      </c>
    </row>
    <row r="27" spans="7:93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  <c r="CN27" s="124">
        <v>2017</v>
      </c>
      <c r="CO27" s="124" t="s">
        <v>79</v>
      </c>
    </row>
    <row r="28" spans="7:93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  <c r="CN28" s="124">
        <v>2021</v>
      </c>
      <c r="CO28" s="124" t="s">
        <v>80</v>
      </c>
    </row>
    <row r="29" spans="7:93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19.002676680000011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  <c r="CN29" s="264">
        <v>0.01</v>
      </c>
      <c r="CO29" s="171" t="s">
        <v>81</v>
      </c>
    </row>
    <row r="30" spans="7:93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16.972476180000012</v>
      </c>
      <c r="CE30" s="6"/>
      <c r="CF30" s="1"/>
      <c r="CG30" s="36">
        <f>SUM(CB31,CE30,CB29)</f>
        <v>0</v>
      </c>
      <c r="CN30" s="171">
        <f>(1+CN29)^(CN28-CN27)-1</f>
        <v>4.0604010000000024E-2</v>
      </c>
      <c r="CO30" s="171" t="s">
        <v>82</v>
      </c>
    </row>
    <row r="31" spans="7:93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3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19.002676680000011</v>
      </c>
      <c r="CC34" s="41">
        <f>SUM(CC30:CE30)</f>
        <v>16.972476180000012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19.002676680000011</v>
      </c>
      <c r="CC38" s="91">
        <f>SUM(CD43,CB43,CC40)</f>
        <v>16.972476180000012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19.002676680000011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16.972476180000012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19.002676680000011</v>
      </c>
      <c r="CC47" s="105">
        <f>SUM(CC43:CE43)</f>
        <v>16.972476180000012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10.431900000000004</v>
      </c>
      <c r="P51" s="27">
        <f>SUM(Q56,O56,P53)</f>
        <v>8.844000000000003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$CN$20*'AM Raw adj'!N55</f>
        <v>10.431900000000004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$CN$20*'AM Raw adj'!Q56</f>
        <v>8.844000000000003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10.431900000000004</v>
      </c>
      <c r="P60" s="41">
        <f>SUM(P56:R56)</f>
        <v>8.844000000000003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19.002676680000011</v>
      </c>
      <c r="CC64" s="27">
        <f>SUM(CD69,CB69,CC66)</f>
        <v>16.972476180000012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19.002676680000011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16.972476180000012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19.002676680000011</v>
      </c>
      <c r="CC73" s="41">
        <f>SUM(CC69:CE69)</f>
        <v>16.972476180000012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209" priority="22" operator="equal">
      <formula>0</formula>
    </cfRule>
  </conditionalFormatting>
  <conditionalFormatting sqref="AX38:BG39 AX46:BG47 AX40:AY41 AX44:AY45">
    <cfRule type="cellIs" dxfId="3208" priority="21" operator="equal">
      <formula>0</formula>
    </cfRule>
  </conditionalFormatting>
  <conditionalFormatting sqref="AX25:BG26 AX33:BG34 AX27:AY28 BF27:BG28 BF31:BG32 AX31:AY32">
    <cfRule type="cellIs" dxfId="3207" priority="20" operator="equal">
      <formula>0</formula>
    </cfRule>
  </conditionalFormatting>
  <conditionalFormatting sqref="BK25:BT26 BK33:BT34 BK27:BL28 BS27:BT28 BS31:BT32 BK31:BL32">
    <cfRule type="cellIs" dxfId="3206" priority="19" operator="equal">
      <formula>0</formula>
    </cfRule>
  </conditionalFormatting>
  <conditionalFormatting sqref="BX12:CG13 BX20:CG21 BX14:BY19 CF14:CG19">
    <cfRule type="cellIs" dxfId="3205" priority="18" operator="equal">
      <formula>0</formula>
    </cfRule>
  </conditionalFormatting>
  <conditionalFormatting sqref="BX25:CG26 BX33:CG34 BX27:BY32 CF27:CG32">
    <cfRule type="cellIs" dxfId="3204" priority="17" operator="equal">
      <formula>0</formula>
    </cfRule>
  </conditionalFormatting>
  <conditionalFormatting sqref="BX64:CG65 BX72:CG73 BX66:BY71 CF66:CG71">
    <cfRule type="cellIs" dxfId="3203" priority="15" operator="equal">
      <formula>0</formula>
    </cfRule>
  </conditionalFormatting>
  <conditionalFormatting sqref="BX38:CG39 BX46:CG47 BX40:BY45 CF40:CG45">
    <cfRule type="cellIs" dxfId="3202" priority="16" operator="equal">
      <formula>0</formula>
    </cfRule>
  </conditionalFormatting>
  <conditionalFormatting sqref="K51:T52 K59:T60 K53:L58 S53:T58">
    <cfRule type="cellIs" dxfId="3201" priority="14" operator="equal">
      <formula>0</formula>
    </cfRule>
  </conditionalFormatting>
  <conditionalFormatting sqref="AK64:AT65 AK72:AT73 AK66:AL71 AS66:AT71">
    <cfRule type="cellIs" dxfId="3200" priority="13" operator="equal">
      <formula>0</formula>
    </cfRule>
  </conditionalFormatting>
  <conditionalFormatting sqref="BK38:BT39 BK46:BT47 BK40:BL45 BS40:BT45">
    <cfRule type="cellIs" dxfId="3199" priority="10" operator="equal">
      <formula>0</formula>
    </cfRule>
  </conditionalFormatting>
  <conditionalFormatting sqref="AK25:AT26 AK33:AT34 AK27:AL32 AS27:AT32">
    <cfRule type="cellIs" dxfId="3198" priority="9" operator="equal">
      <formula>0</formula>
    </cfRule>
  </conditionalFormatting>
  <conditionalFormatting sqref="AX51:BG52 AX59:BG60 AX53:AY58 BF53:BG58">
    <cfRule type="cellIs" dxfId="3197" priority="12" operator="equal">
      <formula>0</formula>
    </cfRule>
  </conditionalFormatting>
  <conditionalFormatting sqref="BK51:BT52 BK59:BT60 BK53:BL58 BS53:BT58">
    <cfRule type="cellIs" dxfId="3196" priority="11" operator="equal">
      <formula>0</formula>
    </cfRule>
  </conditionalFormatting>
  <conditionalFormatting sqref="BK64:BT65 BK72:BT73 BK66:BL71 BS66:BT71">
    <cfRule type="cellIs" dxfId="3195" priority="8" operator="equal">
      <formula>0</formula>
    </cfRule>
  </conditionalFormatting>
  <conditionalFormatting sqref="X51:AG52 X59:AG60 X53:Y58 AF53:AG58">
    <cfRule type="cellIs" dxfId="3194" priority="7" operator="equal">
      <formula>0</formula>
    </cfRule>
  </conditionalFormatting>
  <conditionalFormatting sqref="AK38:AT39 AK46:AT47 AK40:AL45 AS40:AT45">
    <cfRule type="cellIs" dxfId="3193" priority="6" operator="equal">
      <formula>0</formula>
    </cfRule>
  </conditionalFormatting>
  <conditionalFormatting sqref="AX42:AY43">
    <cfRule type="cellIs" dxfId="3192" priority="5" operator="equal">
      <formula>0</formula>
    </cfRule>
  </conditionalFormatting>
  <conditionalFormatting sqref="AO51:AP52 AO59:AP60">
    <cfRule type="cellIs" dxfId="3191" priority="4" operator="equal">
      <formula>0</formula>
    </cfRule>
  </conditionalFormatting>
  <conditionalFormatting sqref="BO75:BP76">
    <cfRule type="cellIs" dxfId="3190" priority="2" operator="equal">
      <formula>0</formula>
    </cfRule>
  </conditionalFormatting>
  <conditionalFormatting sqref="AO75:AP76">
    <cfRule type="cellIs" dxfId="318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DG78"/>
  <sheetViews>
    <sheetView topLeftCell="N1" zoomScale="55" zoomScaleNormal="55" workbookViewId="0">
      <selection activeCell="CT26" sqref="CT26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28.828847100000015</v>
      </c>
      <c r="CC12" s="27">
        <f>SUM(CD17,CB17,CC14)</f>
        <v>33.173476170000022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$CN$30*'PM Raw adj'!CC14</f>
        <v>3.2889248100000019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$CN$30*'PM Raw adj'!CC15</f>
        <v>59.647290690000034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67.849300710000037</v>
      </c>
      <c r="BY16" s="4"/>
      <c r="BZ16" s="10">
        <f>$CN$30*'PM Raw adj'!BZ16</f>
        <v>4.9942932300000029</v>
      </c>
      <c r="CA16" s="10">
        <f>$CN$30*'PM Raw adj'!CA16</f>
        <v>15.185899740000009</v>
      </c>
      <c r="CB16" s="11">
        <f>$CN$30*'PM Raw adj'!CB16</f>
        <v>8.6486541300000042</v>
      </c>
      <c r="CC16" s="6">
        <f>$CN$30*'PM Raw adj'!CC16</f>
        <v>1.9895964900000012</v>
      </c>
      <c r="CD16" s="12"/>
      <c r="CE16" s="20"/>
      <c r="CF16" s="4"/>
      <c r="CG16" s="34">
        <f>SUM(CC14:CC16)</f>
        <v>64.925811990000042</v>
      </c>
      <c r="CH16" s="13"/>
      <c r="CI16" s="13"/>
      <c r="CJ16" s="13"/>
      <c r="CN16" s="124" t="s">
        <v>78</v>
      </c>
    </row>
    <row r="17" spans="7:93" x14ac:dyDescent="0.25">
      <c r="O17" s="69"/>
      <c r="BX17" s="35">
        <f>SUM(CB17:CB19)</f>
        <v>83.319428520000031</v>
      </c>
      <c r="BY17" s="1"/>
      <c r="BZ17" s="21"/>
      <c r="CA17" s="14"/>
      <c r="CB17" s="15">
        <f>$CN$30*'PM Raw adj'!CB17</f>
        <v>16.03858395000001</v>
      </c>
      <c r="CC17" s="16">
        <f>$CN$30*'PM Raw adj'!CC17</f>
        <v>3.2077167900000019</v>
      </c>
      <c r="CD17" s="6">
        <f>$CN$30*'PM Raw adj'!CD17</f>
        <v>13.845967410000007</v>
      </c>
      <c r="CE17" s="6">
        <f>$CN$30*'PM Raw adj'!CE17</f>
        <v>1.8271804500000011</v>
      </c>
      <c r="CF17" s="1"/>
      <c r="CG17" s="36">
        <f>SUM(CB18,CE17,CB16)</f>
        <v>76.01070672000003</v>
      </c>
      <c r="CN17" s="124">
        <v>2019</v>
      </c>
      <c r="CO17" s="124" t="s">
        <v>79</v>
      </c>
    </row>
    <row r="18" spans="7:93" x14ac:dyDescent="0.25">
      <c r="O18" s="69"/>
      <c r="BX18" s="30"/>
      <c r="BY18" s="3"/>
      <c r="BZ18" s="21"/>
      <c r="CA18" s="14"/>
      <c r="CB18" s="15">
        <f>$CN$30*'PM Raw adj'!CB18</f>
        <v>65.534872140000033</v>
      </c>
      <c r="CC18" s="8"/>
      <c r="CD18" s="8"/>
      <c r="CE18" s="8"/>
      <c r="CF18" s="1"/>
      <c r="CG18" s="31"/>
      <c r="CN18" s="124">
        <v>2021</v>
      </c>
      <c r="CO18" s="124" t="s">
        <v>80</v>
      </c>
    </row>
    <row r="19" spans="7:93" x14ac:dyDescent="0.25">
      <c r="O19" s="69"/>
      <c r="BX19" s="30"/>
      <c r="BY19" s="3"/>
      <c r="BZ19" s="21"/>
      <c r="CA19" s="14"/>
      <c r="CB19" s="15">
        <f>$CN$30*'PM Raw adj'!CB19</f>
        <v>1.745972430000001</v>
      </c>
      <c r="CC19" s="17"/>
      <c r="CD19" s="17"/>
      <c r="CE19" s="17"/>
      <c r="CF19" s="1"/>
      <c r="CG19" s="31"/>
      <c r="CN19" s="264">
        <v>0.01</v>
      </c>
      <c r="CO19" s="171" t="s">
        <v>81</v>
      </c>
    </row>
    <row r="20" spans="7:93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171">
        <f>(1+CN19)^(CN18-CN17)-1</f>
        <v>2.0100000000000007E-2</v>
      </c>
      <c r="CO20" s="171" t="s">
        <v>82</v>
      </c>
    </row>
    <row r="21" spans="7:93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18.921468660000009</v>
      </c>
      <c r="CC21" s="41">
        <f>SUM(CC17:CE17)</f>
        <v>18.88086465000001</v>
      </c>
      <c r="CD21" s="39"/>
      <c r="CE21" s="39"/>
      <c r="CF21" s="39"/>
      <c r="CG21" s="42"/>
    </row>
    <row r="22" spans="7:93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3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3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3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18.921468660000009</v>
      </c>
      <c r="CC25" s="27">
        <f>SUM(CD30,CB30,CC27)</f>
        <v>18.88086465000001</v>
      </c>
      <c r="CD25" s="25"/>
      <c r="CE25" s="25"/>
      <c r="CF25" s="28"/>
      <c r="CG25" s="29"/>
    </row>
    <row r="26" spans="7:93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124" t="s">
        <v>78</v>
      </c>
    </row>
    <row r="27" spans="7:93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  <c r="CN27" s="124">
        <v>2017</v>
      </c>
      <c r="CO27" s="124" t="s">
        <v>79</v>
      </c>
    </row>
    <row r="28" spans="7:93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  <c r="CN28" s="124">
        <v>2021</v>
      </c>
      <c r="CO28" s="124" t="s">
        <v>80</v>
      </c>
    </row>
    <row r="29" spans="7:93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18.921468660000009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  <c r="CN29" s="264">
        <v>0.01</v>
      </c>
      <c r="CO29" s="171" t="s">
        <v>81</v>
      </c>
    </row>
    <row r="30" spans="7:93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18.88086465000001</v>
      </c>
      <c r="CE30" s="6"/>
      <c r="CF30" s="1"/>
      <c r="CG30" s="36">
        <f>SUM(CB31,CE30,CB29)</f>
        <v>0</v>
      </c>
      <c r="CN30" s="171">
        <f>(1+CN29)^(CN28-CN27)-1</f>
        <v>4.0604010000000024E-2</v>
      </c>
      <c r="CO30" s="171" t="s">
        <v>82</v>
      </c>
    </row>
    <row r="31" spans="7:93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3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18.921468660000009</v>
      </c>
      <c r="CC34" s="41">
        <f>SUM(CC30:CE30)</f>
        <v>18.88086465000001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18.921468660000009</v>
      </c>
      <c r="CC38" s="91">
        <f>SUM(CD43,CB43,CC40)</f>
        <v>18.88086465000001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18.921468660000009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18.88086465000001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18.921468660000009</v>
      </c>
      <c r="CC47" s="105">
        <f>SUM(CC43:CE43)</f>
        <v>18.88086465000001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12.100200000000005</v>
      </c>
      <c r="P51" s="27">
        <f>SUM(Q56,O56,P53)</f>
        <v>9.9696000000000033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$CN$20*'PM Raw adj'!N55</f>
        <v>12.100200000000005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$CN$20*'PM Raw adj'!Q56</f>
        <v>9.9696000000000033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12.100200000000005</v>
      </c>
      <c r="P60" s="41">
        <f>SUM(P56:R56)</f>
        <v>9.9696000000000033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18.921468660000009</v>
      </c>
      <c r="CC64" s="27">
        <f>SUM(CD69,CB69,CC66)</f>
        <v>18.88086465000001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18.921468660000009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18.88086465000001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18.921468660000009</v>
      </c>
      <c r="CC73" s="41">
        <f>SUM(CC69:CE69)</f>
        <v>18.88086465000001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188" priority="22" operator="equal">
      <formula>0</formula>
    </cfRule>
  </conditionalFormatting>
  <conditionalFormatting sqref="AX38:BG39 AX46:BG47 AX40:AY41 AX44:AY45">
    <cfRule type="cellIs" dxfId="3187" priority="21" operator="equal">
      <formula>0</formula>
    </cfRule>
  </conditionalFormatting>
  <conditionalFormatting sqref="AX25:BG26 AX33:BG34 AX27:AY28 BF27:BG28 BF31:BG32 AX31:AY32">
    <cfRule type="cellIs" dxfId="3186" priority="20" operator="equal">
      <formula>0</formula>
    </cfRule>
  </conditionalFormatting>
  <conditionalFormatting sqref="BK25:BT26 BK33:BT34 BK27:BL28 BS27:BT28 BS31:BT32 BK31:BL32">
    <cfRule type="cellIs" dxfId="3185" priority="19" operator="equal">
      <formula>0</formula>
    </cfRule>
  </conditionalFormatting>
  <conditionalFormatting sqref="BX12:CG13 BX20:CG21 BX14:BY19 CF14:CG19">
    <cfRule type="cellIs" dxfId="3184" priority="18" operator="equal">
      <formula>0</formula>
    </cfRule>
  </conditionalFormatting>
  <conditionalFormatting sqref="BX25:CG26 BX33:CG34 BX27:BY32 CF27:CG32">
    <cfRule type="cellIs" dxfId="3183" priority="17" operator="equal">
      <formula>0</formula>
    </cfRule>
  </conditionalFormatting>
  <conditionalFormatting sqref="BX64:CG65 BX72:CG73 BX66:BY71 CF66:CG71">
    <cfRule type="cellIs" dxfId="3182" priority="15" operator="equal">
      <formula>0</formula>
    </cfRule>
  </conditionalFormatting>
  <conditionalFormatting sqref="BX38:CG39 BX46:CG47 BX40:BY45 CF40:CG45">
    <cfRule type="cellIs" dxfId="3181" priority="16" operator="equal">
      <formula>0</formula>
    </cfRule>
  </conditionalFormatting>
  <conditionalFormatting sqref="K51:T52 K59:T60 K53:L58 S53:T58">
    <cfRule type="cellIs" dxfId="3180" priority="14" operator="equal">
      <formula>0</formula>
    </cfRule>
  </conditionalFormatting>
  <conditionalFormatting sqref="AK64:AT65 AK72:AT73 AK66:AL71 AS66:AT71">
    <cfRule type="cellIs" dxfId="3179" priority="13" operator="equal">
      <formula>0</formula>
    </cfRule>
  </conditionalFormatting>
  <conditionalFormatting sqref="BK38:BT39 BK46:BT47 BK40:BL45 BS40:BT45">
    <cfRule type="cellIs" dxfId="3178" priority="10" operator="equal">
      <formula>0</formula>
    </cfRule>
  </conditionalFormatting>
  <conditionalFormatting sqref="AK25:AT26 AK33:AT34 AK27:AL32 AS27:AT32">
    <cfRule type="cellIs" dxfId="3177" priority="9" operator="equal">
      <formula>0</formula>
    </cfRule>
  </conditionalFormatting>
  <conditionalFormatting sqref="AX51:BG52 AX59:BG60 AX53:AY58 BF53:BG58">
    <cfRule type="cellIs" dxfId="3176" priority="12" operator="equal">
      <formula>0</formula>
    </cfRule>
  </conditionalFormatting>
  <conditionalFormatting sqref="BK51:BT52 BK59:BT60 BK53:BL58 BS53:BT58">
    <cfRule type="cellIs" dxfId="3175" priority="11" operator="equal">
      <formula>0</formula>
    </cfRule>
  </conditionalFormatting>
  <conditionalFormatting sqref="BK64:BT65 BK72:BT73 BK66:BL71 BS66:BT71">
    <cfRule type="cellIs" dxfId="3174" priority="8" operator="equal">
      <formula>0</formula>
    </cfRule>
  </conditionalFormatting>
  <conditionalFormatting sqref="X51:AG52 X59:AG60 X53:Y58 AF53:AG58">
    <cfRule type="cellIs" dxfId="3173" priority="7" operator="equal">
      <formula>0</formula>
    </cfRule>
  </conditionalFormatting>
  <conditionalFormatting sqref="AK38:AT39 AK46:AT47 AK40:AL45 AS40:AT45">
    <cfRule type="cellIs" dxfId="3172" priority="6" operator="equal">
      <formula>0</formula>
    </cfRule>
  </conditionalFormatting>
  <conditionalFormatting sqref="AX42:AY43">
    <cfRule type="cellIs" dxfId="3171" priority="5" operator="equal">
      <formula>0</formula>
    </cfRule>
  </conditionalFormatting>
  <conditionalFormatting sqref="AO51:AP52 AO59:AP60">
    <cfRule type="cellIs" dxfId="3170" priority="4" operator="equal">
      <formula>0</formula>
    </cfRule>
  </conditionalFormatting>
  <conditionalFormatting sqref="BO75:BP76">
    <cfRule type="cellIs" dxfId="3169" priority="2" operator="equal">
      <formula>0</formula>
    </cfRule>
  </conditionalFormatting>
  <conditionalFormatting sqref="AO75:AP76">
    <cfRule type="cellIs" dxfId="316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DG78"/>
  <sheetViews>
    <sheetView topLeftCell="N1" zoomScale="55" zoomScaleNormal="55" workbookViewId="0">
      <selection activeCell="CT26" sqref="CT26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27.800827034157425</v>
      </c>
      <c r="CC12" s="27">
        <f>SUM(CD17,CB17,CC14)</f>
        <v>25.515294620611293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$CN$30*'SAT Raw adj'!CC14</f>
        <v>2.8190784085714302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$CN$30*'SAT Raw adj'!CC15</f>
        <v>51.40005088670889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59.246607907889349</v>
      </c>
      <c r="BY16" s="4"/>
      <c r="BZ16" s="10">
        <f>$CN$30*'SAT Raw adj'!BZ16</f>
        <v>5.463681691466169</v>
      </c>
      <c r="CA16" s="10">
        <f>$CN$30*'SAT Raw adj'!CA16</f>
        <v>14.692851047142865</v>
      </c>
      <c r="CB16" s="11">
        <f>$CN$30*'SAT Raw adj'!CB16</f>
        <v>7.6442942955483923</v>
      </c>
      <c r="CC16" s="6">
        <f>$CN$30*'SAT Raw adj'!CC16</f>
        <v>1.3263976600000009</v>
      </c>
      <c r="CD16" s="12"/>
      <c r="CE16" s="20"/>
      <c r="CF16" s="4"/>
      <c r="CG16" s="34">
        <f>SUM(CC14:CC16)</f>
        <v>55.545526955280316</v>
      </c>
      <c r="CH16" s="13"/>
      <c r="CI16" s="13"/>
      <c r="CJ16" s="13"/>
      <c r="CN16" s="124" t="s">
        <v>78</v>
      </c>
    </row>
    <row r="17" spans="7:93" x14ac:dyDescent="0.25">
      <c r="O17" s="69"/>
      <c r="BX17" s="35">
        <f>SUM(CB17:CB19)</f>
        <v>54.182069950772281</v>
      </c>
      <c r="BY17" s="1"/>
      <c r="BZ17" s="21"/>
      <c r="CA17" s="14"/>
      <c r="CB17" s="15">
        <f>$CN$30*'SAT Raw adj'!CB17</f>
        <v>15.365998171451622</v>
      </c>
      <c r="CC17" s="16">
        <f>$CN$30*'SAT Raw adj'!CC17</f>
        <v>2.3828753297142868</v>
      </c>
      <c r="CD17" s="6">
        <f>$CN$30*'SAT Raw adj'!CD17</f>
        <v>7.3302180405882398</v>
      </c>
      <c r="CE17" s="6">
        <f>$CN$30*'SAT Raw adj'!CE17</f>
        <v>0.66848065243902488</v>
      </c>
      <c r="CF17" s="1"/>
      <c r="CG17" s="36">
        <f>SUM(CB18,CE17,CB16)</f>
        <v>46.491802732578343</v>
      </c>
      <c r="CN17" s="124">
        <v>2019</v>
      </c>
      <c r="CO17" s="124" t="s">
        <v>79</v>
      </c>
    </row>
    <row r="18" spans="7:93" x14ac:dyDescent="0.25">
      <c r="O18" s="69"/>
      <c r="BX18" s="30"/>
      <c r="BY18" s="3"/>
      <c r="BZ18" s="21"/>
      <c r="CA18" s="14"/>
      <c r="CB18" s="15">
        <f>$CN$30*'SAT Raw adj'!CB18</f>
        <v>38.179027784590929</v>
      </c>
      <c r="CC18" s="8"/>
      <c r="CD18" s="8"/>
      <c r="CE18" s="8"/>
      <c r="CF18" s="1"/>
      <c r="CG18" s="31"/>
      <c r="CN18" s="124">
        <v>2021</v>
      </c>
      <c r="CO18" s="124" t="s">
        <v>80</v>
      </c>
    </row>
    <row r="19" spans="7:93" x14ac:dyDescent="0.25">
      <c r="O19" s="69"/>
      <c r="BX19" s="30"/>
      <c r="BY19" s="3"/>
      <c r="BZ19" s="21"/>
      <c r="CA19" s="14"/>
      <c r="CB19" s="15">
        <f>$CN$30*'SAT Raw adj'!CB19</f>
        <v>0.63704399472973006</v>
      </c>
      <c r="CC19" s="17"/>
      <c r="CD19" s="17"/>
      <c r="CE19" s="17"/>
      <c r="CF19" s="1"/>
      <c r="CG19" s="31"/>
      <c r="CN19" s="264">
        <v>0.01</v>
      </c>
      <c r="CO19" s="171" t="s">
        <v>81</v>
      </c>
    </row>
    <row r="20" spans="7:93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171">
        <f>(1+CN19)^(CN18-CN17)-1</f>
        <v>2.0100000000000007E-2</v>
      </c>
      <c r="CO20" s="171" t="s">
        <v>82</v>
      </c>
    </row>
    <row r="21" spans="7:93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16.656292701872594</v>
      </c>
      <c r="CC21" s="41">
        <f>SUM(CC17:CE17)</f>
        <v>10.381574022741551</v>
      </c>
      <c r="CD21" s="39"/>
      <c r="CE21" s="39"/>
      <c r="CF21" s="39"/>
      <c r="CG21" s="42"/>
    </row>
    <row r="22" spans="7:93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3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3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3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16.656292701872594</v>
      </c>
      <c r="CC25" s="27">
        <f>SUM(CD30,CB30,CC27)</f>
        <v>10.381574022741551</v>
      </c>
      <c r="CD25" s="25"/>
      <c r="CE25" s="25"/>
      <c r="CF25" s="28"/>
      <c r="CG25" s="29"/>
    </row>
    <row r="26" spans="7:93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124" t="s">
        <v>78</v>
      </c>
    </row>
    <row r="27" spans="7:93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  <c r="CN27" s="124">
        <v>2017</v>
      </c>
      <c r="CO27" s="124" t="s">
        <v>79</v>
      </c>
    </row>
    <row r="28" spans="7:93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  <c r="CN28" s="124">
        <v>2021</v>
      </c>
      <c r="CO28" s="124" t="s">
        <v>80</v>
      </c>
    </row>
    <row r="29" spans="7:93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16.656292701872594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  <c r="CN29" s="264">
        <v>0.01</v>
      </c>
      <c r="CO29" s="171" t="s">
        <v>81</v>
      </c>
    </row>
    <row r="30" spans="7:93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10.381574022741551</v>
      </c>
      <c r="CE30" s="6"/>
      <c r="CF30" s="1"/>
      <c r="CG30" s="36">
        <f>SUM(CB31,CE30,CB29)</f>
        <v>0</v>
      </c>
      <c r="CN30" s="171">
        <f>(1+CN29)^(CN28-CN27)-1</f>
        <v>4.0604010000000024E-2</v>
      </c>
      <c r="CO30" s="171" t="s">
        <v>82</v>
      </c>
    </row>
    <row r="31" spans="7:93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3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16.656292701872594</v>
      </c>
      <c r="CC34" s="41">
        <f>SUM(CC30:CE30)</f>
        <v>10.381574022741551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16.656292701872594</v>
      </c>
      <c r="CC38" s="91">
        <f>SUM(CD43,CB43,CC40)</f>
        <v>10.381574022741551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16.656292701872594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10.381574022741551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16.656292701872594</v>
      </c>
      <c r="CC47" s="105">
        <f>SUM(CC43:CE43)</f>
        <v>10.381574022741551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10.825003278688529</v>
      </c>
      <c r="P51" s="27">
        <f>SUM(Q56,O56,P53)</f>
        <v>8.6804275862068998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$CN$20*'SAT Raw adj'!N55</f>
        <v>10.825003278688529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$CN$20*'SAT Raw adj'!Q56</f>
        <v>8.6804275862068998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10.825003278688529</v>
      </c>
      <c r="P60" s="41">
        <f>SUM(P56:R56)</f>
        <v>8.6804275862068998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16.656292701872594</v>
      </c>
      <c r="CC64" s="27">
        <f>SUM(CD69,CB69,CC66)</f>
        <v>10.381574022741551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16.656292701872594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10.381574022741551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16.656292701872594</v>
      </c>
      <c r="CC73" s="41">
        <f>SUM(CC69:CE69)</f>
        <v>10.381574022741551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167" priority="22" operator="equal">
      <formula>0</formula>
    </cfRule>
  </conditionalFormatting>
  <conditionalFormatting sqref="AX38:BG39 AX46:BG47 AX40:AY41 AX44:AY45">
    <cfRule type="cellIs" dxfId="3166" priority="21" operator="equal">
      <formula>0</formula>
    </cfRule>
  </conditionalFormatting>
  <conditionalFormatting sqref="AX25:BG26 AX33:BG34 AX27:AY28 BF27:BG28 BF31:BG32 AX31:AY32">
    <cfRule type="cellIs" dxfId="3165" priority="20" operator="equal">
      <formula>0</formula>
    </cfRule>
  </conditionalFormatting>
  <conditionalFormatting sqref="BK25:BT26 BK33:BT34 BK27:BL28 BS27:BT28 BS31:BT32 BK31:BL32">
    <cfRule type="cellIs" dxfId="3164" priority="19" operator="equal">
      <formula>0</formula>
    </cfRule>
  </conditionalFormatting>
  <conditionalFormatting sqref="BX12:CG13 BX20:CG21 BX14:BY19 CF14:CG19">
    <cfRule type="cellIs" dxfId="3163" priority="18" operator="equal">
      <formula>0</formula>
    </cfRule>
  </conditionalFormatting>
  <conditionalFormatting sqref="BX25:CG26 BX33:CG34 BX27:BY32 CF27:CG32">
    <cfRule type="cellIs" dxfId="3162" priority="17" operator="equal">
      <formula>0</formula>
    </cfRule>
  </conditionalFormatting>
  <conditionalFormatting sqref="BX64:CG65 BX72:CG73 BX66:BY71 CF66:CG71">
    <cfRule type="cellIs" dxfId="3161" priority="15" operator="equal">
      <formula>0</formula>
    </cfRule>
  </conditionalFormatting>
  <conditionalFormatting sqref="BX38:CG39 BX46:CG47 BX40:BY45 CF40:CG45">
    <cfRule type="cellIs" dxfId="3160" priority="16" operator="equal">
      <formula>0</formula>
    </cfRule>
  </conditionalFormatting>
  <conditionalFormatting sqref="K51:T52 K59:T60 K53:L58 S53:T58">
    <cfRule type="cellIs" dxfId="3159" priority="14" operator="equal">
      <formula>0</formula>
    </cfRule>
  </conditionalFormatting>
  <conditionalFormatting sqref="AK64:AT65 AK72:AT73 AK66:AL71 AS66:AT71">
    <cfRule type="cellIs" dxfId="3158" priority="13" operator="equal">
      <formula>0</formula>
    </cfRule>
  </conditionalFormatting>
  <conditionalFormatting sqref="BK38:BT39 BK46:BT47 BK40:BL45 BS40:BT45">
    <cfRule type="cellIs" dxfId="3157" priority="10" operator="equal">
      <formula>0</formula>
    </cfRule>
  </conditionalFormatting>
  <conditionalFormatting sqref="AK25:AT26 AK33:AT34 AK27:AL32 AS27:AT32">
    <cfRule type="cellIs" dxfId="3156" priority="9" operator="equal">
      <formula>0</formula>
    </cfRule>
  </conditionalFormatting>
  <conditionalFormatting sqref="AX51:BG52 AX59:BG60 AX53:AY58 BF53:BG58">
    <cfRule type="cellIs" dxfId="3155" priority="12" operator="equal">
      <formula>0</formula>
    </cfRule>
  </conditionalFormatting>
  <conditionalFormatting sqref="BK51:BT52 BK59:BT60 BK53:BL58 BS53:BT58">
    <cfRule type="cellIs" dxfId="3154" priority="11" operator="equal">
      <formula>0</formula>
    </cfRule>
  </conditionalFormatting>
  <conditionalFormatting sqref="BK64:BT65 BK72:BT73 BK66:BL71 BS66:BT71">
    <cfRule type="cellIs" dxfId="3153" priority="8" operator="equal">
      <formula>0</formula>
    </cfRule>
  </conditionalFormatting>
  <conditionalFormatting sqref="X51:AG52 X59:AG60 X53:Y58 AF53:AG58">
    <cfRule type="cellIs" dxfId="3152" priority="7" operator="equal">
      <formula>0</formula>
    </cfRule>
  </conditionalFormatting>
  <conditionalFormatting sqref="AK38:AT39 AK46:AT47 AK40:AL45 AS40:AT45">
    <cfRule type="cellIs" dxfId="3151" priority="6" operator="equal">
      <formula>0</formula>
    </cfRule>
  </conditionalFormatting>
  <conditionalFormatting sqref="AX42:AY43">
    <cfRule type="cellIs" dxfId="3150" priority="5" operator="equal">
      <formula>0</formula>
    </cfRule>
  </conditionalFormatting>
  <conditionalFormatting sqref="AO51:AP52 AO59:AP60">
    <cfRule type="cellIs" dxfId="3149" priority="4" operator="equal">
      <formula>0</formula>
    </cfRule>
  </conditionalFormatting>
  <conditionalFormatting sqref="BO75:BP76">
    <cfRule type="cellIs" dxfId="3148" priority="2" operator="equal">
      <formula>0</formula>
    </cfRule>
  </conditionalFormatting>
  <conditionalFormatting sqref="AO75:AP76">
    <cfRule type="cellIs" dxfId="314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DG78"/>
  <sheetViews>
    <sheetView topLeftCell="Q6" zoomScale="55" zoomScaleNormal="55" workbookViewId="0">
      <selection activeCell="CN19" sqref="A1:XFD1048576"/>
    </sheetView>
  </sheetViews>
  <sheetFormatPr defaultColWidth="5.28515625" defaultRowHeight="15" x14ac:dyDescent="0.25"/>
  <cols>
    <col min="1" max="51" width="5.28515625" style="124"/>
    <col min="52" max="52" width="5.28515625" style="124" customWidth="1"/>
    <col min="53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9.0525749999997558</v>
      </c>
      <c r="CC12" s="27">
        <f>SUM(CD17,CB17,CC14)</f>
        <v>14.206724999999988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$CN$26*'AM Raw adj'!CC14</f>
        <v>0.5829000000000002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$CN$26*'AM Raw adj'!CC15</f>
        <v>35.85840000000001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51.42392499999989</v>
      </c>
      <c r="BY16" s="4"/>
      <c r="BZ16" s="10">
        <f>$CN$23*'AM Raw adj'!BZ16</f>
        <v>3.7192749999998993</v>
      </c>
      <c r="CA16" s="10">
        <f>$CN$23*'AM Raw adj'!CA16</f>
        <v>3.4786749999999058</v>
      </c>
      <c r="CB16" s="11">
        <f>$CN$23*'AM Raw adj'!CB16</f>
        <v>1.8546249999999498</v>
      </c>
      <c r="CC16" s="6">
        <f>$CN$26*'AM Raw adj'!CC16</f>
        <v>1.5879000000000005</v>
      </c>
      <c r="CD16" s="12"/>
      <c r="CE16" s="20"/>
      <c r="CF16" s="4"/>
      <c r="CG16" s="34">
        <f>SUM(CC14:CC16)</f>
        <v>38.02920000000001</v>
      </c>
      <c r="CH16" s="13"/>
      <c r="CI16" s="13"/>
      <c r="CJ16" s="13"/>
      <c r="CN16" s="124" t="s">
        <v>78</v>
      </c>
    </row>
    <row r="17" spans="7:95" x14ac:dyDescent="0.25">
      <c r="O17" s="69"/>
      <c r="BX17" s="35">
        <f>SUM(CB17:CB19)</f>
        <v>27.717900000000007</v>
      </c>
      <c r="BY17" s="1"/>
      <c r="BZ17" s="21"/>
      <c r="CA17" s="14"/>
      <c r="CB17" s="15">
        <f>$CN$26*'AM Raw adj'!CB17</f>
        <v>4.6632000000000016</v>
      </c>
      <c r="CC17" s="16">
        <f>$CN$20*'AM Raw adj'!CC17</f>
        <v>11.846249999999982</v>
      </c>
      <c r="CD17" s="6">
        <f>$CN$20*'AM Raw adj'!CD17</f>
        <v>8.9606249999999861</v>
      </c>
      <c r="CE17" s="6">
        <f>$CN$20*'AM Raw adj'!CE17</f>
        <v>0.35437499999999944</v>
      </c>
      <c r="CF17" s="1"/>
      <c r="CG17" s="36">
        <f>SUM(CB18,CE17,CB16)</f>
        <v>24.419499999999957</v>
      </c>
      <c r="CN17" s="124">
        <v>2019</v>
      </c>
      <c r="CO17" s="124" t="s">
        <v>83</v>
      </c>
    </row>
    <row r="18" spans="7:95" x14ac:dyDescent="0.25">
      <c r="O18" s="69"/>
      <c r="BX18" s="30"/>
      <c r="BY18" s="3"/>
      <c r="BZ18" s="21"/>
      <c r="CA18" s="14"/>
      <c r="CB18" s="15">
        <f>$CN$26*'AM Raw adj'!CB18</f>
        <v>22.210500000000007</v>
      </c>
      <c r="CC18" s="8"/>
      <c r="CD18" s="8"/>
      <c r="CE18" s="8"/>
      <c r="CF18" s="1"/>
      <c r="CG18" s="31"/>
      <c r="CN18" s="124">
        <v>2021</v>
      </c>
      <c r="CO18" s="124" t="s">
        <v>84</v>
      </c>
    </row>
    <row r="19" spans="7:95" x14ac:dyDescent="0.25">
      <c r="O19" s="69"/>
      <c r="BX19" s="30"/>
      <c r="BY19" s="3"/>
      <c r="BZ19" s="21"/>
      <c r="CA19" s="14"/>
      <c r="CB19" s="15">
        <f>$CN$26*'AM Raw adj'!CB19</f>
        <v>0.84420000000000028</v>
      </c>
      <c r="CC19" s="17"/>
      <c r="CD19" s="17"/>
      <c r="CE19" s="17"/>
      <c r="CF19" s="1"/>
      <c r="CG19" s="31"/>
      <c r="CM19" s="124" t="s">
        <v>168</v>
      </c>
      <c r="CN19" s="265">
        <v>2.5000000000000001E-2</v>
      </c>
      <c r="CO19" s="180" t="s">
        <v>81</v>
      </c>
      <c r="CP19" s="180"/>
      <c r="CQ19" s="171" t="s">
        <v>171</v>
      </c>
    </row>
    <row r="20" spans="7:95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266">
        <f>(1+CN19)^(CN18-CN17)-1</f>
        <v>5.062499999999992E-2</v>
      </c>
      <c r="CO20" s="180" t="s">
        <v>82</v>
      </c>
      <c r="CP20" s="180"/>
    </row>
    <row r="21" spans="7:95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5.910774999999906</v>
      </c>
      <c r="CC21" s="41">
        <f>SUM(CC17:CE17)</f>
        <v>21.161249999999971</v>
      </c>
      <c r="CD21" s="39"/>
      <c r="CE21" s="39"/>
      <c r="CF21" s="39"/>
      <c r="CG21" s="42"/>
      <c r="CM21" s="124" t="s">
        <v>169</v>
      </c>
      <c r="CN21" s="180"/>
      <c r="CO21" s="180"/>
      <c r="CP21" s="180"/>
    </row>
    <row r="22" spans="7:95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N22" s="265">
        <v>5.0000000000000001E-3</v>
      </c>
      <c r="CO22" s="180" t="s">
        <v>81</v>
      </c>
      <c r="CP22" s="180"/>
    </row>
    <row r="23" spans="7:95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N23" s="266">
        <f>(1+CN22)^(CN18-CN17)-1</f>
        <v>1.0024999999999729E-2</v>
      </c>
      <c r="CO23" s="180" t="s">
        <v>82</v>
      </c>
      <c r="CP23" s="180"/>
      <c r="CQ23" s="171" t="s">
        <v>171</v>
      </c>
    </row>
    <row r="24" spans="7:95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M24" s="124" t="s">
        <v>170</v>
      </c>
    </row>
    <row r="25" spans="7:95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5.910774999999906</v>
      </c>
      <c r="CC25" s="27">
        <f>SUM(CD30,CB30,CC27)</f>
        <v>21.161249999999971</v>
      </c>
      <c r="CD25" s="25"/>
      <c r="CE25" s="25"/>
      <c r="CF25" s="28"/>
      <c r="CG25" s="29"/>
      <c r="CN25" s="265">
        <v>0.01</v>
      </c>
    </row>
    <row r="26" spans="7:95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266">
        <f>(1+CN25)^(CN18-CN17)-1</f>
        <v>2.0100000000000007E-2</v>
      </c>
      <c r="CQ26" s="171" t="s">
        <v>172</v>
      </c>
    </row>
    <row r="27" spans="7:95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5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5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5.910774999999906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5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21.161249999999971</v>
      </c>
      <c r="CE30" s="6"/>
      <c r="CF30" s="1"/>
      <c r="CG30" s="36">
        <f>SUM(CB31,CE30,CB29)</f>
        <v>0</v>
      </c>
    </row>
    <row r="31" spans="7:95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5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5.910774999999906</v>
      </c>
      <c r="CC34" s="41">
        <f>SUM(CC30:CE30)</f>
        <v>21.161249999999971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5.910774999999906</v>
      </c>
      <c r="CC38" s="91">
        <f>SUM(CD43,CB43,CC40)</f>
        <v>21.161249999999971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5.910774999999906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21.161249999999971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5.910774999999906</v>
      </c>
      <c r="CC47" s="105">
        <f>SUM(CC43:CE43)</f>
        <v>21.161249999999971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10.431900000000004</v>
      </c>
      <c r="P51" s="27">
        <f>SUM(Q56,O56,P53)</f>
        <v>8.844000000000003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$CN$26*'AM Raw adj'!N55</f>
        <v>10.431900000000004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$CN$26*'AM Raw adj'!Q56</f>
        <v>8.844000000000003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10.431900000000004</v>
      </c>
      <c r="P60" s="41">
        <f>SUM(P56:R56)</f>
        <v>8.844000000000003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5.910774999999906</v>
      </c>
      <c r="CC64" s="27">
        <f>SUM(CD69,CB69,CC66)</f>
        <v>21.161249999999971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5.910774999999906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21.161249999999971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5.910774999999906</v>
      </c>
      <c r="CC73" s="41">
        <f>SUM(CC69:CE69)</f>
        <v>21.161249999999971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146" priority="21" operator="equal">
      <formula>0</formula>
    </cfRule>
  </conditionalFormatting>
  <conditionalFormatting sqref="AX38:BG39 AX46:BG47 AX40:AY41 AX44:AY45">
    <cfRule type="cellIs" dxfId="3145" priority="20" operator="equal">
      <formula>0</formula>
    </cfRule>
  </conditionalFormatting>
  <conditionalFormatting sqref="AX25:BG26 AX33:BG34 AX27:AY28 BF27:BG28 BF31:BG32 AX31:AY32">
    <cfRule type="cellIs" dxfId="3144" priority="19" operator="equal">
      <formula>0</formula>
    </cfRule>
  </conditionalFormatting>
  <conditionalFormatting sqref="BK25:BT26 BK33:BT34 BK27:BL28 BS27:BT28 BS31:BT32 BK31:BL32">
    <cfRule type="cellIs" dxfId="3143" priority="18" operator="equal">
      <formula>0</formula>
    </cfRule>
  </conditionalFormatting>
  <conditionalFormatting sqref="BX12:CG13 BX20:CG21 BX14:BY19 CF14:CG19">
    <cfRule type="cellIs" dxfId="3142" priority="17" operator="equal">
      <formula>0</formula>
    </cfRule>
  </conditionalFormatting>
  <conditionalFormatting sqref="BX25:CG26 BX33:CG34 BX27:BY32 CF27:CG32">
    <cfRule type="cellIs" dxfId="3141" priority="16" operator="equal">
      <formula>0</formula>
    </cfRule>
  </conditionalFormatting>
  <conditionalFormatting sqref="BX64:CG65 BX72:CG73 BX66:BY71 CF66:CG71">
    <cfRule type="cellIs" dxfId="3140" priority="14" operator="equal">
      <formula>0</formula>
    </cfRule>
  </conditionalFormatting>
  <conditionalFormatting sqref="BX38:CG39 BX46:CG47 BX40:BY45 CF40:CG45">
    <cfRule type="cellIs" dxfId="3139" priority="15" operator="equal">
      <formula>0</formula>
    </cfRule>
  </conditionalFormatting>
  <conditionalFormatting sqref="K51:T52 K59:T60 K53:L58 S53:T58">
    <cfRule type="cellIs" dxfId="3138" priority="13" operator="equal">
      <formula>0</formula>
    </cfRule>
  </conditionalFormatting>
  <conditionalFormatting sqref="AK64:AT65 AK72:AT73 AK66:AL71 AS66:AT71">
    <cfRule type="cellIs" dxfId="3137" priority="12" operator="equal">
      <formula>0</formula>
    </cfRule>
  </conditionalFormatting>
  <conditionalFormatting sqref="BK38:BT39 BK46:BT47 BK40:BL45 BS40:BT45">
    <cfRule type="cellIs" dxfId="3136" priority="9" operator="equal">
      <formula>0</formula>
    </cfRule>
  </conditionalFormatting>
  <conditionalFormatting sqref="AK25:AT26 AK33:AT34 AK27:AL32 AS27:AT32">
    <cfRule type="cellIs" dxfId="3135" priority="8" operator="equal">
      <formula>0</formula>
    </cfRule>
  </conditionalFormatting>
  <conditionalFormatting sqref="AX51:BG52 AX59:BG60 AX53:AY58 BF53:BG58">
    <cfRule type="cellIs" dxfId="3134" priority="11" operator="equal">
      <formula>0</formula>
    </cfRule>
  </conditionalFormatting>
  <conditionalFormatting sqref="BK51:BT52 BK59:BT60 BK53:BL58 BS53:BT58">
    <cfRule type="cellIs" dxfId="3133" priority="10" operator="equal">
      <formula>0</formula>
    </cfRule>
  </conditionalFormatting>
  <conditionalFormatting sqref="BK64:BT65 BK72:BT73 BK66:BL71 BS66:BT71">
    <cfRule type="cellIs" dxfId="3132" priority="7" operator="equal">
      <formula>0</formula>
    </cfRule>
  </conditionalFormatting>
  <conditionalFormatting sqref="X51:AG52 X59:AG60 X53:Y58 AF53:AG58">
    <cfRule type="cellIs" dxfId="3131" priority="6" operator="equal">
      <formula>0</formula>
    </cfRule>
  </conditionalFormatting>
  <conditionalFormatting sqref="AK38:AT39 AK46:AT47 AK40:AL45 AS40:AT45">
    <cfRule type="cellIs" dxfId="3130" priority="5" operator="equal">
      <formula>0</formula>
    </cfRule>
  </conditionalFormatting>
  <conditionalFormatting sqref="AX42:AY43">
    <cfRule type="cellIs" dxfId="3129" priority="4" operator="equal">
      <formula>0</formula>
    </cfRule>
  </conditionalFormatting>
  <conditionalFormatting sqref="AO51:AP52 AO59:AP60">
    <cfRule type="cellIs" dxfId="3128" priority="3" operator="equal">
      <formula>0</formula>
    </cfRule>
  </conditionalFormatting>
  <conditionalFormatting sqref="BO75:BP76">
    <cfRule type="cellIs" dxfId="3127" priority="2" operator="equal">
      <formula>0</formula>
    </cfRule>
  </conditionalFormatting>
  <conditionalFormatting sqref="AO75:AP76">
    <cfRule type="cellIs" dxfId="312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DG78"/>
  <sheetViews>
    <sheetView topLeftCell="U1" zoomScale="55" zoomScaleNormal="55" workbookViewId="0">
      <selection activeCell="CN19" sqref="A1:XFD1048576"/>
    </sheetView>
  </sheetViews>
  <sheetFormatPr defaultColWidth="5.28515625" defaultRowHeight="15" x14ac:dyDescent="0.25"/>
  <cols>
    <col min="1" max="51" width="5.28515625" style="124"/>
    <col min="52" max="52" width="5.28515625" style="124" customWidth="1"/>
    <col min="53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7.1177499999998073</v>
      </c>
      <c r="CC12" s="27">
        <f>SUM(CD17,CB17,CC14)</f>
        <v>26.830724999999976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$CN$26*'PM Raw adj'!CC14</f>
        <v>1.6281000000000005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$CN$26*'PM Raw adj'!CC15</f>
        <v>29.526900000000008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34.759349999999969</v>
      </c>
      <c r="BY16" s="4"/>
      <c r="BZ16" s="10">
        <f>$CN$23*'PM Raw adj'!BZ16</f>
        <v>1.2330749999999666</v>
      </c>
      <c r="CA16" s="10">
        <f>$CN$23*'PM Raw adj'!CA16</f>
        <v>3.7493499999998985</v>
      </c>
      <c r="CB16" s="11">
        <f>$CN$23*'PM Raw adj'!CB16</f>
        <v>2.1353249999999422</v>
      </c>
      <c r="CC16" s="6">
        <f>$CN$26*'PM Raw adj'!CC16</f>
        <v>0.98490000000000033</v>
      </c>
      <c r="CD16" s="12"/>
      <c r="CE16" s="20"/>
      <c r="CF16" s="4"/>
      <c r="CG16" s="34">
        <f>SUM(CC14:CC16)</f>
        <v>32.139900000000011</v>
      </c>
      <c r="CH16" s="13"/>
      <c r="CI16" s="13"/>
      <c r="CJ16" s="13"/>
      <c r="CN16" s="124" t="s">
        <v>78</v>
      </c>
    </row>
    <row r="17" spans="7:95" x14ac:dyDescent="0.25">
      <c r="O17" s="69"/>
      <c r="BX17" s="35">
        <f>SUM(CB17:CB19)</f>
        <v>41.245200000000011</v>
      </c>
      <c r="BY17" s="1"/>
      <c r="BZ17" s="21"/>
      <c r="CA17" s="14"/>
      <c r="CB17" s="15">
        <f>$CN$26*'PM Raw adj'!CB17</f>
        <v>7.9395000000000024</v>
      </c>
      <c r="CC17" s="16">
        <f>$CN$20*'PM Raw adj'!CC17</f>
        <v>3.9993749999999935</v>
      </c>
      <c r="CD17" s="6">
        <f>$CN$20*'PM Raw adj'!CD17</f>
        <v>17.263124999999974</v>
      </c>
      <c r="CE17" s="6">
        <f>$CN$20*'PM Raw adj'!CE17</f>
        <v>2.2781249999999966</v>
      </c>
      <c r="CF17" s="1"/>
      <c r="CG17" s="36">
        <f>SUM(CB18,CE17,CB16)</f>
        <v>36.854849999999949</v>
      </c>
      <c r="CN17" s="124">
        <v>2019</v>
      </c>
      <c r="CO17" s="124" t="s">
        <v>83</v>
      </c>
    </row>
    <row r="18" spans="7:95" x14ac:dyDescent="0.25">
      <c r="O18" s="69"/>
      <c r="BX18" s="30"/>
      <c r="BY18" s="3"/>
      <c r="BZ18" s="21"/>
      <c r="CA18" s="14"/>
      <c r="CB18" s="15">
        <f>$CN$26*'PM Raw adj'!CB18</f>
        <v>32.441400000000009</v>
      </c>
      <c r="CC18" s="8"/>
      <c r="CD18" s="8"/>
      <c r="CE18" s="8"/>
      <c r="CF18" s="1"/>
      <c r="CG18" s="31"/>
      <c r="CN18" s="124">
        <v>2021</v>
      </c>
      <c r="CO18" s="124" t="s">
        <v>84</v>
      </c>
    </row>
    <row r="19" spans="7:95" x14ac:dyDescent="0.25">
      <c r="O19" s="69"/>
      <c r="BX19" s="30"/>
      <c r="BY19" s="3"/>
      <c r="BZ19" s="21"/>
      <c r="CA19" s="14"/>
      <c r="CB19" s="15">
        <f>$CN$26*'PM Raw adj'!CB19</f>
        <v>0.86430000000000029</v>
      </c>
      <c r="CC19" s="17"/>
      <c r="CD19" s="17"/>
      <c r="CE19" s="17"/>
      <c r="CF19" s="1"/>
      <c r="CG19" s="31"/>
      <c r="CM19" s="124" t="s">
        <v>168</v>
      </c>
      <c r="CN19" s="265">
        <v>2.5000000000000001E-2</v>
      </c>
      <c r="CO19" s="180" t="s">
        <v>81</v>
      </c>
      <c r="CP19" s="180"/>
      <c r="CQ19" s="171" t="s">
        <v>171</v>
      </c>
    </row>
    <row r="20" spans="7:95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266">
        <f>(1+CN19)^(CN18-CN17)-1</f>
        <v>5.062499999999992E-2</v>
      </c>
      <c r="CO20" s="180" t="s">
        <v>82</v>
      </c>
      <c r="CP20" s="180"/>
    </row>
    <row r="21" spans="7:95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5.5985499999998991</v>
      </c>
      <c r="CC21" s="41">
        <f>SUM(CC17:CE17)</f>
        <v>23.540624999999963</v>
      </c>
      <c r="CD21" s="39"/>
      <c r="CE21" s="39"/>
      <c r="CF21" s="39"/>
      <c r="CG21" s="42"/>
      <c r="CM21" s="124" t="s">
        <v>169</v>
      </c>
      <c r="CN21" s="180"/>
      <c r="CO21" s="180"/>
      <c r="CP21" s="180"/>
    </row>
    <row r="22" spans="7:95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N22" s="265">
        <v>5.0000000000000001E-3</v>
      </c>
      <c r="CO22" s="180" t="s">
        <v>81</v>
      </c>
      <c r="CP22" s="180"/>
    </row>
    <row r="23" spans="7:95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N23" s="266">
        <f>(1+CN22)^(CN18-CN17)-1</f>
        <v>1.0024999999999729E-2</v>
      </c>
      <c r="CO23" s="180" t="s">
        <v>82</v>
      </c>
      <c r="CP23" s="180"/>
      <c r="CQ23" s="171" t="s">
        <v>171</v>
      </c>
    </row>
    <row r="24" spans="7:95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M24" s="124" t="s">
        <v>170</v>
      </c>
    </row>
    <row r="25" spans="7:95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5.5985499999998991</v>
      </c>
      <c r="CC25" s="27">
        <f>SUM(CD30,CB30,CC27)</f>
        <v>23.540624999999963</v>
      </c>
      <c r="CD25" s="25"/>
      <c r="CE25" s="25"/>
      <c r="CF25" s="28"/>
      <c r="CG25" s="29"/>
      <c r="CN25" s="265">
        <v>0.01</v>
      </c>
    </row>
    <row r="26" spans="7:95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266">
        <f>(1+CN25)^(CN18-CN17)-1</f>
        <v>2.0100000000000007E-2</v>
      </c>
      <c r="CQ26" s="171" t="s">
        <v>172</v>
      </c>
    </row>
    <row r="27" spans="7:95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5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5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5.5985499999998991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5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23.540624999999963</v>
      </c>
      <c r="CE30" s="6"/>
      <c r="CF30" s="1"/>
      <c r="CG30" s="36">
        <f>SUM(CB31,CE30,CB29)</f>
        <v>0</v>
      </c>
    </row>
    <row r="31" spans="7:95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5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5.5985499999998991</v>
      </c>
      <c r="CC34" s="41">
        <f>SUM(CC30:CE30)</f>
        <v>23.540624999999963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5.5985499999998991</v>
      </c>
      <c r="CC38" s="91">
        <f>SUM(CD43,CB43,CC40)</f>
        <v>23.540624999999963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5.5985499999998991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23.540624999999963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5.5985499999998991</v>
      </c>
      <c r="CC47" s="105">
        <f>SUM(CC43:CE43)</f>
        <v>23.540624999999963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12.100200000000005</v>
      </c>
      <c r="P51" s="27">
        <f>SUM(Q56,O56,P53)</f>
        <v>9.9696000000000033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$CN$26*'PM Raw adj'!N55</f>
        <v>12.100200000000005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$CN$26*'PM Raw adj'!Q56</f>
        <v>9.9696000000000033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12.100200000000005</v>
      </c>
      <c r="P60" s="41">
        <f>SUM(P56:R56)</f>
        <v>9.9696000000000033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5.5985499999998991</v>
      </c>
      <c r="CC64" s="27">
        <f>SUM(CD69,CB69,CC66)</f>
        <v>23.540624999999963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5.5985499999998991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23.540624999999963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5.5985499999998991</v>
      </c>
      <c r="CC73" s="41">
        <f>SUM(CC69:CE69)</f>
        <v>23.540624999999963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125" priority="21" operator="equal">
      <formula>0</formula>
    </cfRule>
  </conditionalFormatting>
  <conditionalFormatting sqref="AX38:BG39 AX46:BG47 AX40:AY41 AX44:AY45">
    <cfRule type="cellIs" dxfId="3124" priority="20" operator="equal">
      <formula>0</formula>
    </cfRule>
  </conditionalFormatting>
  <conditionalFormatting sqref="AX25:BG26 AX33:BG34 AX27:AY28 BF27:BG28 BF31:BG32 AX31:AY32">
    <cfRule type="cellIs" dxfId="3123" priority="19" operator="equal">
      <formula>0</formula>
    </cfRule>
  </conditionalFormatting>
  <conditionalFormatting sqref="BK25:BT26 BK33:BT34 BK27:BL28 BS27:BT28 BS31:BT32 BK31:BL32">
    <cfRule type="cellIs" dxfId="3122" priority="18" operator="equal">
      <formula>0</formula>
    </cfRule>
  </conditionalFormatting>
  <conditionalFormatting sqref="BX12:CG13 BX20:CG21 BX14:BY19 CF14:CG19">
    <cfRule type="cellIs" dxfId="3121" priority="17" operator="equal">
      <formula>0</formula>
    </cfRule>
  </conditionalFormatting>
  <conditionalFormatting sqref="BX25:CG26 BX33:CG34 BX27:BY32 CF27:CG32">
    <cfRule type="cellIs" dxfId="3120" priority="16" operator="equal">
      <formula>0</formula>
    </cfRule>
  </conditionalFormatting>
  <conditionalFormatting sqref="BX64:CG65 BX72:CG73 BX66:BY71 CF66:CG71">
    <cfRule type="cellIs" dxfId="3119" priority="14" operator="equal">
      <formula>0</formula>
    </cfRule>
  </conditionalFormatting>
  <conditionalFormatting sqref="BX38:CG39 BX46:CG47 BX40:BY45 CF40:CG45">
    <cfRule type="cellIs" dxfId="3118" priority="15" operator="equal">
      <formula>0</formula>
    </cfRule>
  </conditionalFormatting>
  <conditionalFormatting sqref="K51:T52 K59:T60 K53:L58 S53:T58">
    <cfRule type="cellIs" dxfId="3117" priority="13" operator="equal">
      <formula>0</formula>
    </cfRule>
  </conditionalFormatting>
  <conditionalFormatting sqref="AK64:AT65 AK72:AT73 AK66:AL71 AS66:AT71">
    <cfRule type="cellIs" dxfId="3116" priority="12" operator="equal">
      <formula>0</formula>
    </cfRule>
  </conditionalFormatting>
  <conditionalFormatting sqref="BK38:BT39 BK46:BT47 BK40:BL45 BS40:BT45">
    <cfRule type="cellIs" dxfId="3115" priority="9" operator="equal">
      <formula>0</formula>
    </cfRule>
  </conditionalFormatting>
  <conditionalFormatting sqref="AK25:AT26 AK33:AT34 AK27:AL32 AS27:AT32">
    <cfRule type="cellIs" dxfId="3114" priority="8" operator="equal">
      <formula>0</formula>
    </cfRule>
  </conditionalFormatting>
  <conditionalFormatting sqref="AX51:BG52 AX59:BG60 AX53:AY58 BF53:BG58">
    <cfRule type="cellIs" dxfId="3113" priority="11" operator="equal">
      <formula>0</formula>
    </cfRule>
  </conditionalFormatting>
  <conditionalFormatting sqref="BK51:BT52 BK59:BT60 BK53:BL58 BS53:BT58">
    <cfRule type="cellIs" dxfId="3112" priority="10" operator="equal">
      <formula>0</formula>
    </cfRule>
  </conditionalFormatting>
  <conditionalFormatting sqref="BK64:BT65 BK72:BT73 BK66:BL71 BS66:BT71">
    <cfRule type="cellIs" dxfId="3111" priority="7" operator="equal">
      <formula>0</formula>
    </cfRule>
  </conditionalFormatting>
  <conditionalFormatting sqref="X51:AG52 X59:AG60 X53:Y58 AF53:AG58">
    <cfRule type="cellIs" dxfId="3110" priority="6" operator="equal">
      <formula>0</formula>
    </cfRule>
  </conditionalFormatting>
  <conditionalFormatting sqref="AK38:AT39 AK46:AT47 AK40:AL45 AS40:AT45">
    <cfRule type="cellIs" dxfId="3109" priority="5" operator="equal">
      <formula>0</formula>
    </cfRule>
  </conditionalFormatting>
  <conditionalFormatting sqref="AX42:AY43">
    <cfRule type="cellIs" dxfId="3108" priority="4" operator="equal">
      <formula>0</formula>
    </cfRule>
  </conditionalFormatting>
  <conditionalFormatting sqref="AO51:AP52 AO59:AP60">
    <cfRule type="cellIs" dxfId="3107" priority="3" operator="equal">
      <formula>0</formula>
    </cfRule>
  </conditionalFormatting>
  <conditionalFormatting sqref="BO75:BP76">
    <cfRule type="cellIs" dxfId="3106" priority="2" operator="equal">
      <formula>0</formula>
    </cfRule>
  </conditionalFormatting>
  <conditionalFormatting sqref="AO75:AP76">
    <cfRule type="cellIs" dxfId="310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DG78"/>
  <sheetViews>
    <sheetView topLeftCell="N1" zoomScale="55" zoomScaleNormal="55" workbookViewId="0">
      <selection activeCell="CN19" sqref="A1:XFD1048576"/>
    </sheetView>
  </sheetViews>
  <sheetFormatPr defaultColWidth="5.28515625" defaultRowHeight="15" x14ac:dyDescent="0.25"/>
  <cols>
    <col min="1" max="51" width="5.28515625" style="124"/>
    <col min="52" max="52" width="5.28515625" style="124" customWidth="1"/>
    <col min="53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6.8639351388550169</v>
      </c>
      <c r="CC12" s="27">
        <f>SUM(CD17,CB17,CC14)</f>
        <v>18.141368982108958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$CN$26*'SAT Raw adj'!CC14</f>
        <v>1.3955142857142862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$CN$26*'SAT Raw adj'!CC15</f>
        <v>25.444310126582288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29.764239919815328</v>
      </c>
      <c r="BY16" s="4"/>
      <c r="BZ16" s="10">
        <f>$CN$23*'SAT Raw adj'!BZ16</f>
        <v>1.3489655075187605</v>
      </c>
      <c r="CA16" s="10">
        <f>$CN$23*'SAT Raw adj'!CA16</f>
        <v>3.6276178571427589</v>
      </c>
      <c r="CB16" s="11">
        <f>$CN$23*'SAT Raw adj'!CB16</f>
        <v>1.8873517741934975</v>
      </c>
      <c r="CC16" s="6">
        <f>$CN$26*'SAT Raw adj'!CC16</f>
        <v>0.65660000000000029</v>
      </c>
      <c r="CD16" s="12"/>
      <c r="CE16" s="20"/>
      <c r="CF16" s="4"/>
      <c r="CG16" s="34">
        <f>SUM(CC14:CC16)</f>
        <v>27.496424412296573</v>
      </c>
      <c r="CH16" s="13"/>
      <c r="CI16" s="13"/>
      <c r="CJ16" s="13"/>
      <c r="CN16" s="124" t="s">
        <v>78</v>
      </c>
    </row>
    <row r="17" spans="7:95" x14ac:dyDescent="0.25">
      <c r="O17" s="69"/>
      <c r="BX17" s="35">
        <f>SUM(CB17:CB19)</f>
        <v>26.821479110327346</v>
      </c>
      <c r="BY17" s="1"/>
      <c r="BZ17" s="21"/>
      <c r="CA17" s="14"/>
      <c r="CB17" s="15">
        <f>$CN$26*'SAT Raw adj'!CB17</f>
        <v>7.6065532258064543</v>
      </c>
      <c r="CC17" s="16">
        <f>$CN$20*'SAT Raw adj'!CC17</f>
        <v>2.9709642857142811</v>
      </c>
      <c r="CD17" s="6">
        <f>$CN$20*'SAT Raw adj'!CD17</f>
        <v>9.1393014705882205</v>
      </c>
      <c r="CE17" s="6">
        <f>$CN$20*'SAT Raw adj'!CE17</f>
        <v>0.83346036585365724</v>
      </c>
      <c r="CF17" s="1"/>
      <c r="CG17" s="36">
        <f>SUM(CB18,CE17,CB16)</f>
        <v>21.620385321865342</v>
      </c>
      <c r="CN17" s="124">
        <v>2019</v>
      </c>
      <c r="CO17" s="124" t="s">
        <v>83</v>
      </c>
    </row>
    <row r="18" spans="7:95" x14ac:dyDescent="0.25">
      <c r="O18" s="69"/>
      <c r="BX18" s="30"/>
      <c r="BY18" s="3"/>
      <c r="BZ18" s="21"/>
      <c r="CA18" s="14"/>
      <c r="CB18" s="15">
        <f>$CN$26*'SAT Raw adj'!CB18</f>
        <v>18.899573181818187</v>
      </c>
      <c r="CC18" s="8"/>
      <c r="CD18" s="8"/>
      <c r="CE18" s="8"/>
      <c r="CF18" s="1"/>
      <c r="CG18" s="31"/>
      <c r="CN18" s="124">
        <v>2021</v>
      </c>
      <c r="CO18" s="124" t="s">
        <v>84</v>
      </c>
    </row>
    <row r="19" spans="7:95" x14ac:dyDescent="0.25">
      <c r="O19" s="69"/>
      <c r="BX19" s="30"/>
      <c r="BY19" s="3"/>
      <c r="BZ19" s="21"/>
      <c r="CA19" s="14"/>
      <c r="CB19" s="15">
        <f>$CN$26*'SAT Raw adj'!CB19</f>
        <v>0.31535270270270277</v>
      </c>
      <c r="CC19" s="17"/>
      <c r="CD19" s="17"/>
      <c r="CE19" s="17"/>
      <c r="CF19" s="1"/>
      <c r="CG19" s="31"/>
      <c r="CM19" s="124" t="s">
        <v>168</v>
      </c>
      <c r="CN19" s="265">
        <v>2.5000000000000001E-2</v>
      </c>
      <c r="CO19" s="180" t="s">
        <v>81</v>
      </c>
      <c r="CP19" s="180"/>
      <c r="CQ19" s="171" t="s">
        <v>171</v>
      </c>
    </row>
    <row r="20" spans="7:95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266">
        <f>(1+CN19)^(CN18-CN17)-1</f>
        <v>5.062499999999992E-2</v>
      </c>
      <c r="CO20" s="180" t="s">
        <v>82</v>
      </c>
      <c r="CP20" s="180"/>
    </row>
    <row r="21" spans="7:95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4.5995705598454615</v>
      </c>
      <c r="CC21" s="41">
        <f>SUM(CC17:CE17)</f>
        <v>12.943726122156159</v>
      </c>
      <c r="CD21" s="39"/>
      <c r="CE21" s="39"/>
      <c r="CF21" s="39"/>
      <c r="CG21" s="42"/>
      <c r="CM21" s="124" t="s">
        <v>169</v>
      </c>
      <c r="CN21" s="180"/>
      <c r="CO21" s="180"/>
      <c r="CP21" s="180"/>
    </row>
    <row r="22" spans="7:95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N22" s="265">
        <v>5.0000000000000001E-3</v>
      </c>
      <c r="CO22" s="180" t="s">
        <v>81</v>
      </c>
      <c r="CP22" s="180"/>
    </row>
    <row r="23" spans="7:95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N23" s="266">
        <f>(1+CN22)^(CN18-CN17)-1</f>
        <v>1.0024999999999729E-2</v>
      </c>
      <c r="CO23" s="180" t="s">
        <v>82</v>
      </c>
      <c r="CP23" s="180"/>
      <c r="CQ23" s="171" t="s">
        <v>171</v>
      </c>
    </row>
    <row r="24" spans="7:95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M24" s="124" t="s">
        <v>170</v>
      </c>
    </row>
    <row r="25" spans="7:95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4.5995705598454615</v>
      </c>
      <c r="CC25" s="27">
        <f>SUM(CD30,CB30,CC27)</f>
        <v>12.943726122156159</v>
      </c>
      <c r="CD25" s="25"/>
      <c r="CE25" s="25"/>
      <c r="CF25" s="28"/>
      <c r="CG25" s="29"/>
      <c r="CN25" s="265">
        <v>0.01</v>
      </c>
    </row>
    <row r="26" spans="7:95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266">
        <f>(1+CN25)^(CN18-CN17)-1</f>
        <v>2.0100000000000007E-2</v>
      </c>
      <c r="CQ26" s="171" t="s">
        <v>172</v>
      </c>
    </row>
    <row r="27" spans="7:95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5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5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4.5995705598454615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5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12.943726122156159</v>
      </c>
      <c r="CE30" s="6"/>
      <c r="CF30" s="1"/>
      <c r="CG30" s="36">
        <f>SUM(CB31,CE30,CB29)</f>
        <v>0</v>
      </c>
    </row>
    <row r="31" spans="7:95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5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4.5995705598454615</v>
      </c>
      <c r="CC34" s="41">
        <f>SUM(CC30:CE30)</f>
        <v>12.943726122156159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4.5995705598454615</v>
      </c>
      <c r="CC38" s="91">
        <f>SUM(CD43,CB43,CC40)</f>
        <v>12.943726122156159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4.5995705598454615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12.943726122156159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4.5995705598454615</v>
      </c>
      <c r="CC47" s="105">
        <f>SUM(CC43:CE43)</f>
        <v>12.943726122156159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10.825003278688529</v>
      </c>
      <c r="P51" s="27">
        <f>SUM(Q56,O56,P53)</f>
        <v>8.6804275862068998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$CN$26*'SAT Raw adj'!N55</f>
        <v>10.825003278688529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$CN$26*'SAT Raw adj'!Q56</f>
        <v>8.6804275862068998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10.825003278688529</v>
      </c>
      <c r="P60" s="41">
        <f>SUM(P56:R56)</f>
        <v>8.6804275862068998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4.5995705598454615</v>
      </c>
      <c r="CC64" s="27">
        <f>SUM(CD69,CB69,CC66)</f>
        <v>12.943726122156159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4.5995705598454615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12.943726122156159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4.5995705598454615</v>
      </c>
      <c r="CC73" s="41">
        <f>SUM(CC69:CE69)</f>
        <v>12.943726122156159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3104" priority="21" operator="equal">
      <formula>0</formula>
    </cfRule>
  </conditionalFormatting>
  <conditionalFormatting sqref="AX38:BG39 AX46:BG47 AX40:AY41 AX44:AY45">
    <cfRule type="cellIs" dxfId="3103" priority="20" operator="equal">
      <formula>0</formula>
    </cfRule>
  </conditionalFormatting>
  <conditionalFormatting sqref="AX25:BG26 AX33:BG34 AX27:AY28 BF27:BG28 BF31:BG32 AX31:AY32">
    <cfRule type="cellIs" dxfId="3102" priority="19" operator="equal">
      <formula>0</formula>
    </cfRule>
  </conditionalFormatting>
  <conditionalFormatting sqref="BK25:BT26 BK33:BT34 BK27:BL28 BS27:BT28 BS31:BT32 BK31:BL32">
    <cfRule type="cellIs" dxfId="3101" priority="18" operator="equal">
      <formula>0</formula>
    </cfRule>
  </conditionalFormatting>
  <conditionalFormatting sqref="BX12:CG13 BX20:CG21 BX14:BY19 CF14:CG19">
    <cfRule type="cellIs" dxfId="3100" priority="17" operator="equal">
      <formula>0</formula>
    </cfRule>
  </conditionalFormatting>
  <conditionalFormatting sqref="BX25:CG26 BX33:CG34 BX27:BY32 CF27:CG32">
    <cfRule type="cellIs" dxfId="3099" priority="16" operator="equal">
      <formula>0</formula>
    </cfRule>
  </conditionalFormatting>
  <conditionalFormatting sqref="BX64:CG65 BX72:CG73 BX66:BY71 CF66:CG71">
    <cfRule type="cellIs" dxfId="3098" priority="14" operator="equal">
      <formula>0</formula>
    </cfRule>
  </conditionalFormatting>
  <conditionalFormatting sqref="BX38:CG39 BX46:CG47 BX40:BY45 CF40:CG45">
    <cfRule type="cellIs" dxfId="3097" priority="15" operator="equal">
      <formula>0</formula>
    </cfRule>
  </conditionalFormatting>
  <conditionalFormatting sqref="K51:T52 K59:T60 K53:L58 S53:T58">
    <cfRule type="cellIs" dxfId="3096" priority="13" operator="equal">
      <formula>0</formula>
    </cfRule>
  </conditionalFormatting>
  <conditionalFormatting sqref="AK64:AT65 AK72:AT73 AK66:AL71 AS66:AT71">
    <cfRule type="cellIs" dxfId="3095" priority="12" operator="equal">
      <formula>0</formula>
    </cfRule>
  </conditionalFormatting>
  <conditionalFormatting sqref="BK38:BT39 BK46:BT47 BK40:BL45 BS40:BT45">
    <cfRule type="cellIs" dxfId="3094" priority="9" operator="equal">
      <formula>0</formula>
    </cfRule>
  </conditionalFormatting>
  <conditionalFormatting sqref="AK25:AT26 AK33:AT34 AK27:AL32 AS27:AT32">
    <cfRule type="cellIs" dxfId="3093" priority="8" operator="equal">
      <formula>0</formula>
    </cfRule>
  </conditionalFormatting>
  <conditionalFormatting sqref="AX51:BG52 AX59:BG60 AX53:AY58 BF53:BG58">
    <cfRule type="cellIs" dxfId="3092" priority="11" operator="equal">
      <formula>0</formula>
    </cfRule>
  </conditionalFormatting>
  <conditionalFormatting sqref="BK51:BT52 BK59:BT60 BK53:BL58 BS53:BT58">
    <cfRule type="cellIs" dxfId="3091" priority="10" operator="equal">
      <formula>0</formula>
    </cfRule>
  </conditionalFormatting>
  <conditionalFormatting sqref="BK64:BT65 BK72:BT73 BK66:BL71 BS66:BT71">
    <cfRule type="cellIs" dxfId="3090" priority="7" operator="equal">
      <formula>0</formula>
    </cfRule>
  </conditionalFormatting>
  <conditionalFormatting sqref="X51:AG52 X59:AG60 X53:Y58 AF53:AG58">
    <cfRule type="cellIs" dxfId="3089" priority="6" operator="equal">
      <formula>0</formula>
    </cfRule>
  </conditionalFormatting>
  <conditionalFormatting sqref="AK38:AT39 AK46:AT47 AK40:AL45 AS40:AT45">
    <cfRule type="cellIs" dxfId="3088" priority="5" operator="equal">
      <formula>0</formula>
    </cfRule>
  </conditionalFormatting>
  <conditionalFormatting sqref="AX42:AY43">
    <cfRule type="cellIs" dxfId="3087" priority="4" operator="equal">
      <formula>0</formula>
    </cfRule>
  </conditionalFormatting>
  <conditionalFormatting sqref="AO51:AP52 AO59:AP60">
    <cfRule type="cellIs" dxfId="3086" priority="3" operator="equal">
      <formula>0</formula>
    </cfRule>
  </conditionalFormatting>
  <conditionalFormatting sqref="BO75:BP76">
    <cfRule type="cellIs" dxfId="3085" priority="2" operator="equal">
      <formula>0</formula>
    </cfRule>
  </conditionalFormatting>
  <conditionalFormatting sqref="AO75:AP76">
    <cfRule type="cellIs" dxfId="308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F7:CM78"/>
  <sheetViews>
    <sheetView topLeftCell="AM36" zoomScale="85" zoomScaleNormal="85" workbookViewId="0">
      <selection activeCell="CK26" sqref="CK26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>SUM(BZ16:CB16)</f>
        <v>939.66542103000006</v>
      </c>
      <c r="CC12" s="27">
        <f>SUM(CD17,CB17,CC14)</f>
        <v>455.78455638000003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Raw Gro'!CC14+'AM Raw adj'!CC14</f>
        <v>30.17751629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Raw Gro'!CC15+'AM Raw adj'!CC15</f>
        <v>1856.43755384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2486.00297989</v>
      </c>
      <c r="BY16" s="4"/>
      <c r="BZ16" s="10">
        <f>'AM Raw Gro'!BZ16+'AM Raw adj'!BZ16</f>
        <v>386.06408771000002</v>
      </c>
      <c r="CA16" s="10">
        <f>'AM Raw Gro'!CA16+'AM Raw adj'!CA16</f>
        <v>361.08959147000002</v>
      </c>
      <c r="CB16" s="11">
        <f>'AM Raw Gro'!CB16+'AM Raw adj'!CB16</f>
        <v>192.51174184999999</v>
      </c>
      <c r="CC16" s="6">
        <f>'AM Raw Gro'!CC16+'AM Raw adj'!CC16</f>
        <v>82.207716790000006</v>
      </c>
      <c r="CD16" s="12"/>
      <c r="CE16" s="20"/>
      <c r="CF16" s="4"/>
      <c r="CG16" s="34">
        <f>SUM(CC14:CC16)</f>
        <v>1968.82278692</v>
      </c>
      <c r="CH16" s="13"/>
      <c r="CI16" s="13"/>
      <c r="CJ16" s="13"/>
    </row>
    <row r="17" spans="7:88" x14ac:dyDescent="0.25">
      <c r="O17" s="69"/>
      <c r="BX17" s="35">
        <f>SUM(CB17:CB19)</f>
        <v>1434.9929297900001</v>
      </c>
      <c r="BY17" s="1"/>
      <c r="BZ17" s="21"/>
      <c r="CA17" s="14"/>
      <c r="CB17" s="15">
        <f>'AM Raw Gro'!CB17+'AM Raw adj'!CB17</f>
        <v>241.42013032</v>
      </c>
      <c r="CC17" s="16">
        <f>'AM Raw Gro'!CC17+'AM Raw adj'!CC17</f>
        <v>243.50133834000002</v>
      </c>
      <c r="CD17" s="6">
        <f>'AM Raw Gro'!CD17+'AM Raw adj'!CD17</f>
        <v>184.18690977</v>
      </c>
      <c r="CE17" s="6">
        <f>'AM Raw Gro'!CE17+'AM Raw adj'!CE17</f>
        <v>7.2842280700000002</v>
      </c>
      <c r="CF17" s="1"/>
      <c r="CG17" s="36">
        <f>SUM(CB18,CE17,CB16)</f>
        <v>1349.6634009699999</v>
      </c>
    </row>
    <row r="18" spans="7:88" x14ac:dyDescent="0.25">
      <c r="O18" s="69"/>
      <c r="BX18" s="30"/>
      <c r="BY18" s="3"/>
      <c r="BZ18" s="21"/>
      <c r="CA18" s="14"/>
      <c r="CB18" s="15">
        <f>'AM Raw Gro'!CB18+'AM Raw adj'!CB18</f>
        <v>1149.8674310500001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'AM Raw Gro'!CB19+'AM Raw adj'!CB19</f>
        <v>43.705368419999999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487.00267668000004</v>
      </c>
      <c r="CC21" s="41">
        <f>SUM(CC17:CE17)</f>
        <v>434.97247618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487.00267668000004</v>
      </c>
      <c r="CC25" s="27">
        <f>SUM(CD30,CB30,CC27)</f>
        <v>434.97247618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Raw Gro'!AP27+'AM Raw adj'!AP27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Raw Gro'!CC27+'AM Raw adj'!CC27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Raw Gro'!AP28+'AM Raw adj'!AP28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Raw Gro'!CC28+'AM Raw adj'!CC28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Raw Gro'!AM29+'AM Raw adj'!AM29</f>
        <v>0</v>
      </c>
      <c r="AN29" s="10">
        <f>'AM Raw Gro'!AN29+'AM Raw adj'!AN29</f>
        <v>0</v>
      </c>
      <c r="AO29" s="10">
        <f>'AM Raw Gro'!AO29+'AM Raw adj'!AO29</f>
        <v>0</v>
      </c>
      <c r="AP29" s="6">
        <f>'AM Raw Gro'!AP29+'AM Raw adj'!AP29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127</v>
      </c>
      <c r="BY29" s="4"/>
      <c r="BZ29" s="10">
        <f>'AM Raw Gro'!BZ29+'AM Raw adj'!BZ29</f>
        <v>108</v>
      </c>
      <c r="CA29" s="10">
        <f>'AM Raw Gro'!CA29+'AM Raw adj'!CA29</f>
        <v>379.00267668000004</v>
      </c>
      <c r="CB29" s="11">
        <f>'AM Raw Gro'!CB29+'AM Raw adj'!CB29</f>
        <v>0</v>
      </c>
      <c r="CC29" s="56">
        <f>'AM Raw Gro'!CC29+'AM Raw adj'!CC29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Raw Gro'!AO30+'AM Raw adj'!AO30</f>
        <v>0</v>
      </c>
      <c r="AP30" s="53">
        <f>'AM Raw Gro'!AP30+'AM Raw adj'!AP30</f>
        <v>0</v>
      </c>
      <c r="AQ30" s="6">
        <f>'AM Raw Gro'!AQ30+'AM Raw adj'!AQ30</f>
        <v>0</v>
      </c>
      <c r="AR30" s="6">
        <f>'AM Raw Gro'!AR30+'AM Raw adj'!AR30</f>
        <v>0</v>
      </c>
      <c r="AS30" s="1"/>
      <c r="AT30" s="100">
        <f>SUM(AO31,AR30,AO29)</f>
        <v>0</v>
      </c>
      <c r="BX30" s="35">
        <f>SUM(CB30:CB32)</f>
        <v>9</v>
      </c>
      <c r="BY30" s="1"/>
      <c r="BZ30" s="21"/>
      <c r="CA30" s="14"/>
      <c r="CB30" s="15">
        <f>'AM Raw Gro'!CB30+'AM Raw adj'!CB30</f>
        <v>7</v>
      </c>
      <c r="CC30" s="56">
        <f>'AM Raw Gro'!CC30+'AM Raw adj'!CC30</f>
        <v>19</v>
      </c>
      <c r="CD30" s="6">
        <f>'AM Raw Gro'!CD30+'AM Raw adj'!CD30</f>
        <v>427.97247618</v>
      </c>
      <c r="CE30" s="6">
        <f>'AM Raw Gro'!CE30+'AM Raw adj'!CE30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Raw Gro'!AO31+'AM Raw adj'!AO31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Raw Gro'!CB31+'AM Raw adj'!CB31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Raw Gro'!AO32+'AM Raw adj'!AO32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'AM Raw Gro'!CB32+'AM Raw adj'!CB32</f>
        <v>2</v>
      </c>
      <c r="CC32" s="17"/>
      <c r="CD32" s="17"/>
      <c r="CE32" s="17"/>
      <c r="CF32" s="1"/>
      <c r="CG32" s="31"/>
    </row>
    <row r="33" spans="7:91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91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381.00267668000004</v>
      </c>
      <c r="CC34" s="41">
        <f>SUM(CC30:CE30)</f>
        <v>446.97247618</v>
      </c>
      <c r="CD34" s="39"/>
      <c r="CE34" s="39"/>
      <c r="CF34" s="39"/>
      <c r="CG34" s="42"/>
    </row>
    <row r="35" spans="7:91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91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91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91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381.00267668000004</v>
      </c>
      <c r="CC38" s="91">
        <f>SUM(CD43,CB43,CC40)</f>
        <v>446.97247618</v>
      </c>
      <c r="CD38" s="89"/>
      <c r="CE38" s="89"/>
      <c r="CF38" s="92"/>
      <c r="CG38" s="93"/>
    </row>
    <row r="39" spans="7:91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91" x14ac:dyDescent="0.25">
      <c r="O40" s="69"/>
      <c r="AB40" s="69"/>
      <c r="AK40" s="30"/>
      <c r="AL40" s="3"/>
      <c r="AM40" s="17"/>
      <c r="AN40" s="17"/>
      <c r="AO40" s="75"/>
      <c r="AP40" s="6">
        <f>'AM Raw Gro'!AP40+'AM Raw adj'!AP40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Raw Gro'!BP40+'AM Raw adj'!BP40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Raw Gro'!CC40+'AM Raw adj'!CC40</f>
        <v>0</v>
      </c>
      <c r="CD40" s="7"/>
      <c r="CE40" s="19"/>
      <c r="CF40" s="1"/>
      <c r="CG40" s="95"/>
      <c r="CL40" s="51">
        <f>CA42/SUM(CB38:CC38)</f>
        <v>0.46016196906868134</v>
      </c>
      <c r="CM40" s="124" t="s">
        <v>52</v>
      </c>
    </row>
    <row r="41" spans="7:91" x14ac:dyDescent="0.25">
      <c r="O41" s="69"/>
      <c r="AB41" s="69"/>
      <c r="AK41" s="32"/>
      <c r="AL41" s="3"/>
      <c r="AM41" s="8"/>
      <c r="AN41" s="8"/>
      <c r="AO41" s="76"/>
      <c r="AP41" s="6">
        <f>'AM Raw Gro'!AP41+'AM Raw adj'!AP41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'AM Raw Gro'!BP41+'AM Raw adj'!BP41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'AM Raw Gro'!CC41+'AM Raw adj'!CC41</f>
        <v>0</v>
      </c>
      <c r="CD41" s="7"/>
      <c r="CE41" s="19"/>
      <c r="CF41" s="1"/>
      <c r="CG41" s="95"/>
      <c r="CL41" s="51">
        <f>1-CL40</f>
        <v>0.53983803093131866</v>
      </c>
      <c r="CM41" s="124" t="s">
        <v>54</v>
      </c>
    </row>
    <row r="42" spans="7:91" ht="15.75" thickBot="1" x14ac:dyDescent="0.3">
      <c r="O42" s="69"/>
      <c r="AB42" s="69"/>
      <c r="AK42" s="33">
        <f>SUM(AP41,AM42,AP43)</f>
        <v>0</v>
      </c>
      <c r="AL42" s="4"/>
      <c r="AM42" s="10">
        <f>'AM Raw Gro'!AM42+'AM Raw adj'!AM42</f>
        <v>0</v>
      </c>
      <c r="AN42" s="10">
        <f>'AM Raw Gro'!AN42+'AM Raw adj'!AN42</f>
        <v>0</v>
      </c>
      <c r="AO42" s="77">
        <f>'AM Raw Gro'!AO42+'AM Raw adj'!AO42</f>
        <v>0</v>
      </c>
      <c r="AP42" s="86">
        <f>'AM Raw Gro'!AP42+'AM Raw adj'!AP42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'AM Raw Gro'!BM42+'AM Raw adj'!BM42</f>
        <v>0</v>
      </c>
      <c r="BN42" s="79">
        <f>'AM Raw Gro'!BN42+'AM Raw adj'!BN42</f>
        <v>0</v>
      </c>
      <c r="BO42" s="79">
        <f>'AM Raw Gro'!BO42+'AM Raw adj'!BO42</f>
        <v>0</v>
      </c>
      <c r="BP42" s="79">
        <f>'AM Raw Gro'!BP42+'AM Raw adj'!BP42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'AM Raw Gro'!BZ42+'AM Raw adj'!BZ42</f>
        <v>0</v>
      </c>
      <c r="CA42" s="79">
        <f>'AM Raw Gro'!CA42+'AM Raw adj'!CA42</f>
        <v>381.00267668000004</v>
      </c>
      <c r="CB42" s="85">
        <f>'AM Raw Gro'!CB42+'AM Raw adj'!CB42</f>
        <v>0</v>
      </c>
      <c r="CC42" s="117">
        <f>'AM Raw Gro'!CC42+'AM Raw adj'!CC42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91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Raw Gro'!AO43+'AM Raw adj'!AO43</f>
        <v>0</v>
      </c>
      <c r="AP43" s="6">
        <f>'AM Raw Gro'!AP43+'AM Raw adj'!AP43</f>
        <v>0</v>
      </c>
      <c r="AQ43" s="6">
        <f>'AM Raw Gro'!AQ43+'AM Raw adj'!AQ43</f>
        <v>0</v>
      </c>
      <c r="AR43" s="6">
        <f>'AM Raw Gro'!AR43+'AM Raw adj'!AR43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'AM Raw Gro'!BO43+'AM Raw adj'!BO43</f>
        <v>0</v>
      </c>
      <c r="BP43" s="6">
        <f>'AM Raw Gro'!BP43+'AM Raw adj'!BP43</f>
        <v>0</v>
      </c>
      <c r="BQ43" s="6">
        <f>'AM Raw Gro'!BQ43+'AM Raw adj'!BQ43</f>
        <v>0</v>
      </c>
      <c r="BR43" s="6">
        <f>'AM Raw Gro'!BR43+'AM Raw adj'!BR43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'AM Raw Gro'!CB43+'AM Raw adj'!CB43</f>
        <v>0</v>
      </c>
      <c r="CC43" s="56">
        <f>'AM Raw Gro'!CC43+'AM Raw adj'!CC43</f>
        <v>0</v>
      </c>
      <c r="CD43" s="6">
        <f>'AM Raw Gro'!CD43+'AM Raw adj'!CD43</f>
        <v>446.97247618</v>
      </c>
      <c r="CE43" s="6">
        <f>'AM Raw Gro'!CE43+'AM Raw adj'!CE43</f>
        <v>0</v>
      </c>
      <c r="CF43" s="1"/>
      <c r="CG43" s="100">
        <f>SUM(CB44,CE43,CB42)</f>
        <v>0</v>
      </c>
    </row>
    <row r="44" spans="7:91" ht="15.75" x14ac:dyDescent="0.25">
      <c r="O44" s="69"/>
      <c r="AB44" s="69"/>
      <c r="AK44" s="30"/>
      <c r="AL44" s="3"/>
      <c r="AM44" s="21"/>
      <c r="AN44" s="14"/>
      <c r="AO44" s="71">
        <f>'AM Raw Gro'!AO44+'AM Raw adj'!AO44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'AM Raw Gro'!BO44+'AM Raw adj'!BO44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'AM Raw Gro'!CB44+'AM Raw adj'!CB44</f>
        <v>0</v>
      </c>
      <c r="CC44" s="8"/>
      <c r="CD44" s="8"/>
      <c r="CE44" s="8"/>
      <c r="CF44" s="1"/>
      <c r="CG44" s="95"/>
    </row>
    <row r="45" spans="7:91" x14ac:dyDescent="0.25">
      <c r="O45" s="69"/>
      <c r="AB45" s="69"/>
      <c r="AK45" s="30"/>
      <c r="AL45" s="3"/>
      <c r="AM45" s="21"/>
      <c r="AN45" s="14"/>
      <c r="AO45" s="71">
        <f>'AM Raw Gro'!AO45+'AM Raw adj'!AO45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Raw Gro'!BO45+'AM Raw adj'!BO45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'AM Raw Gro'!CB45+'AM Raw adj'!CB45</f>
        <v>0</v>
      </c>
      <c r="CC45" s="17"/>
      <c r="CD45" s="17"/>
      <c r="CE45" s="17"/>
      <c r="CF45" s="1"/>
      <c r="CG45" s="95"/>
    </row>
    <row r="46" spans="7:91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91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381.00267668000004</v>
      </c>
      <c r="CC47" s="105">
        <f>SUM(CC43:CE43)</f>
        <v>446.97247618</v>
      </c>
      <c r="CD47" s="103"/>
      <c r="CE47" s="103"/>
      <c r="CF47" s="103"/>
      <c r="CG47" s="106"/>
    </row>
    <row r="48" spans="7:91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803.43190000000004</v>
      </c>
      <c r="P51" s="27">
        <f>SUM(Q56,O56,P53)</f>
        <v>534.84400000000005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'AM Raw Gro'!P53+'AM Raw adj'!P53</f>
        <v>46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Raw Gro'!AC53+'AM Raw adj'!AC53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Raw Gro'!P54+'AM Raw adj'!P54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'AM Raw Gro'!AC54+'AM Raw adj'!AC54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Raw Gro'!M55+'AM Raw adj'!M55</f>
        <v>77</v>
      </c>
      <c r="N55" s="10">
        <f>'AM Raw Gro'!N55+'AM Raw adj'!N55</f>
        <v>529.43190000000004</v>
      </c>
      <c r="O55" s="11">
        <f>'AM Raw Gro'!O55+'AM Raw adj'!O55</f>
        <v>197</v>
      </c>
      <c r="P55" s="6">
        <f>'AM Raw Gro'!P55+'AM Raw adj'!P55</f>
        <v>40</v>
      </c>
      <c r="Q55" s="12"/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'AM Raw Gro'!Z55+'AM Raw adj'!Z55</f>
        <v>0</v>
      </c>
      <c r="AA55" s="10">
        <f>'AM Raw Gro'!AA55+'AM Raw adj'!AA55</f>
        <v>0</v>
      </c>
      <c r="AB55" s="11">
        <f>'AM Raw Gro'!AB55+'AM Raw adj'!AB55</f>
        <v>0</v>
      </c>
      <c r="AC55" s="6">
        <f>'AM Raw Gro'!AC55+'AM Raw adj'!AC55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Raw Gro'!O56+'AM Raw adj'!O56</f>
        <v>40</v>
      </c>
      <c r="P56" s="16">
        <f>'AM Raw Gro'!P56+'AM Raw adj'!P56</f>
        <v>185</v>
      </c>
      <c r="Q56" s="6">
        <f>'AM Raw Gro'!Q56+'AM Raw adj'!Q56</f>
        <v>448.84399999999999</v>
      </c>
      <c r="R56" s="6">
        <f>'AM Raw Gro'!R56+'AM Raw adj'!R56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'AM Raw Gro'!AB56+'AM Raw adj'!AB56</f>
        <v>0</v>
      </c>
      <c r="AC56" s="53">
        <f>'AM Raw Gro'!AC56+'AM Raw adj'!AC56</f>
        <v>0</v>
      </c>
      <c r="AD56" s="6">
        <f>'AM Raw Gro'!AD56+'AM Raw adj'!AD56</f>
        <v>0</v>
      </c>
      <c r="AE56" s="6">
        <f>'AM Raw Gro'!AE56+'AM Raw adj'!AE56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Raw Gro'!O57+'AM Raw adj'!O57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'AM Raw Gro'!AB57+'AM Raw adj'!AB57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Raw Gro'!O58+'AM Raw adj'!O58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Raw Gro'!AB58+'AM Raw adj'!AB58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756.43190000000004</v>
      </c>
      <c r="P60" s="41">
        <f>SUM(P56:R56)</f>
        <v>749.84400000000005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380.93666201007335</v>
      </c>
      <c r="CC64" s="27">
        <f>SUM(CD69,CB69,CC66)</f>
        <v>446.60313820090585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'AM Raw Gro'!AP66+'AM Raw adj'!AP66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'AM Raw Gro'!BP66+'AM Raw adj'!BP66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Raw Gro'!CC66+'AM Raw adj'!CC66</f>
        <v>182.57839721254351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'AM Raw Gro'!AP67+'AM Raw adj'!AP67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'AM Raw Gro'!BP67+'AM Raw adj'!BP67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'AM Raw Gro'!CC67+'AM Raw adj'!CC67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'AM Raw Gro'!AM68+'AM Raw adj'!AM68</f>
        <v>0</v>
      </c>
      <c r="AN68" s="10">
        <f>'AM Raw Gro'!AN68+'AM Raw adj'!AN68</f>
        <v>0</v>
      </c>
      <c r="AO68" s="77">
        <f>'AM Raw Gro'!AO68+'AM Raw adj'!AO68</f>
        <v>0</v>
      </c>
      <c r="AP68" s="86">
        <f>'AM Raw Gro'!AP68+'AM Raw adj'!AP68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'AM Raw Gro'!BM68+'AM Raw adj'!BM68</f>
        <v>0</v>
      </c>
      <c r="BN68" s="79">
        <f>'AM Raw Gro'!BN68+'AM Raw adj'!BN68</f>
        <v>0</v>
      </c>
      <c r="BO68" s="80">
        <f>'AM Raw Gro'!BO68+'AM Raw adj'!BO68</f>
        <v>0</v>
      </c>
      <c r="BP68" s="79">
        <f>'AM Raw Gro'!BP68+'AM Raw adj'!BP68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'AM Raw Gro'!BZ68+'AM Raw adj'!BZ68</f>
        <v>0</v>
      </c>
      <c r="CA68" s="79">
        <f>'AM Raw Gro'!CA68+'AM Raw adj'!CA68</f>
        <v>340.40120968733498</v>
      </c>
      <c r="CB68" s="85">
        <f>'AM Raw Gro'!CB68+'AM Raw adj'!CB68</f>
        <v>40.535452322738386</v>
      </c>
      <c r="CC68" s="6">
        <f>'AM Raw Gro'!CC68+'AM Raw adj'!CC68</f>
        <v>106.27177700348432</v>
      </c>
      <c r="CD68" s="12"/>
      <c r="CE68" s="20"/>
      <c r="CF68" s="4"/>
      <c r="CG68" s="34">
        <f>SUM(CC66:CC68)</f>
        <v>288.85017421602782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'AM Raw Gro'!AO69+'AM Raw adj'!AO69</f>
        <v>0</v>
      </c>
      <c r="AP69" s="6">
        <f>'AM Raw Gro'!AP69+'AM Raw adj'!AP69</f>
        <v>0</v>
      </c>
      <c r="AQ69" s="6">
        <f>'AM Raw Gro'!AQ69+'AM Raw adj'!AQ69</f>
        <v>0</v>
      </c>
      <c r="AR69" s="6">
        <f>'AM Raw Gro'!AR69+'AM Raw adj'!AR69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'AM Raw Gro'!BO69+'AM Raw adj'!BO69</f>
        <v>0</v>
      </c>
      <c r="BP69" s="6">
        <f>'AM Raw Gro'!BP69+'AM Raw adj'!BP69</f>
        <v>0</v>
      </c>
      <c r="BQ69" s="6">
        <f>'AM Raw Gro'!BQ69+'AM Raw adj'!BQ69</f>
        <v>0</v>
      </c>
      <c r="BR69" s="6">
        <f>'AM Raw Gro'!BR69+'AM Raw adj'!BR69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'AM Raw Gro'!CB69+'AM Raw adj'!CB69</f>
        <v>0</v>
      </c>
      <c r="CC69" s="16">
        <f>'AM Raw Gro'!CC69+'AM Raw adj'!CC69</f>
        <v>0</v>
      </c>
      <c r="CD69" s="6">
        <f>'AM Raw Gro'!CD69+'AM Raw adj'!CD69</f>
        <v>264.02474098836234</v>
      </c>
      <c r="CE69" s="6">
        <f>'AM Raw Gro'!CE69+'AM Raw adj'!CE69</f>
        <v>4.2508710801393725</v>
      </c>
      <c r="CF69" s="1"/>
      <c r="CG69" s="36">
        <f>SUM(CB70,CE69,CB68)</f>
        <v>44.786323402877755</v>
      </c>
    </row>
    <row r="70" spans="35:89" ht="15.75" x14ac:dyDescent="0.25">
      <c r="AK70" s="30"/>
      <c r="AL70" s="3"/>
      <c r="AM70" s="21"/>
      <c r="AN70" s="14"/>
      <c r="AO70" s="71">
        <f>'AM Raw Gro'!AO70+'AM Raw adj'!AO70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'AM Raw Gro'!BO70+'AM Raw adj'!BO70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'AM Raw Gro'!CB70+'AM Raw adj'!CB70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'AM Raw Gro'!AO71+'AM Raw adj'!AO71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Raw Gro'!BO71+'AM Raw adj'!BO71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'AM Raw Gro'!CB71+'AM Raw adj'!CB71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446.6729866908193</v>
      </c>
      <c r="CC73" s="41">
        <f>SUM(CC69:CE69)</f>
        <v>268.27561206850169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083" priority="22" operator="equal">
      <formula>0</formula>
    </cfRule>
  </conditionalFormatting>
  <conditionalFormatting sqref="AX38:BG39 AX46:BG47 AX40:AY41 AX44:AY45">
    <cfRule type="cellIs" dxfId="3082" priority="21" operator="equal">
      <formula>0</formula>
    </cfRule>
  </conditionalFormatting>
  <conditionalFormatting sqref="AX25:BG26 AX33:BG34 AX27:AY28 BF27:BG28 BF31:BG32 AX31:AY32">
    <cfRule type="cellIs" dxfId="3081" priority="20" operator="equal">
      <formula>0</formula>
    </cfRule>
  </conditionalFormatting>
  <conditionalFormatting sqref="BK25:BT26 BK33:BT34 BK27:BL28 BS27:BT28 BS31:BT32 BK31:BL32">
    <cfRule type="cellIs" dxfId="3080" priority="19" operator="equal">
      <formula>0</formula>
    </cfRule>
  </conditionalFormatting>
  <conditionalFormatting sqref="BX12:CG13 BX20:CG21 BX14:BY19 CF14:CG19">
    <cfRule type="cellIs" dxfId="3079" priority="18" operator="equal">
      <formula>0</formula>
    </cfRule>
  </conditionalFormatting>
  <conditionalFormatting sqref="BX25:CG26 BX33:CG34 BX27:BY32 CF27:CG32">
    <cfRule type="cellIs" dxfId="3078" priority="17" operator="equal">
      <formula>0</formula>
    </cfRule>
  </conditionalFormatting>
  <conditionalFormatting sqref="BX64:CG65 BX72:CG73 BX66:BY71 CF66:CG71">
    <cfRule type="cellIs" dxfId="3077" priority="15" operator="equal">
      <formula>0</formula>
    </cfRule>
  </conditionalFormatting>
  <conditionalFormatting sqref="BX38:CG39 BX46:CG47 BX40:BY45 CF40:CG45">
    <cfRule type="cellIs" dxfId="3076" priority="16" operator="equal">
      <formula>0</formula>
    </cfRule>
  </conditionalFormatting>
  <conditionalFormatting sqref="K51:T52 K59:T60 K53:L58 S53:T58">
    <cfRule type="cellIs" dxfId="3075" priority="14" operator="equal">
      <formula>0</formula>
    </cfRule>
  </conditionalFormatting>
  <conditionalFormatting sqref="AK64:AT65 AK72:AT73 AK66:AL71 AS66:AT71">
    <cfRule type="cellIs" dxfId="3074" priority="13" operator="equal">
      <formula>0</formula>
    </cfRule>
  </conditionalFormatting>
  <conditionalFormatting sqref="BK38:BT39 BK46:BT47 BK40:BL45 BS40:BT45">
    <cfRule type="cellIs" dxfId="3073" priority="10" operator="equal">
      <formula>0</formula>
    </cfRule>
  </conditionalFormatting>
  <conditionalFormatting sqref="AK25:AT26 AK33:AT34 AK27:AL32 AS27:AT32">
    <cfRule type="cellIs" dxfId="3072" priority="9" operator="equal">
      <formula>0</formula>
    </cfRule>
  </conditionalFormatting>
  <conditionalFormatting sqref="AX51:BG52 AX59:BG60 AX53:AY58 BF53:BG58">
    <cfRule type="cellIs" dxfId="3071" priority="12" operator="equal">
      <formula>0</formula>
    </cfRule>
  </conditionalFormatting>
  <conditionalFormatting sqref="BK51:BT52 BK59:BT60 BK53:BL58 BS53:BT58">
    <cfRule type="cellIs" dxfId="3070" priority="11" operator="equal">
      <formula>0</formula>
    </cfRule>
  </conditionalFormatting>
  <conditionalFormatting sqref="BK64:BT65 BK72:BT73 BK66:BL71 BS66:BT71">
    <cfRule type="cellIs" dxfId="3069" priority="8" operator="equal">
      <formula>0</formula>
    </cfRule>
  </conditionalFormatting>
  <conditionalFormatting sqref="X51:AG52 X59:AG60 X53:Y58 AF53:AG58">
    <cfRule type="cellIs" dxfId="3068" priority="7" operator="equal">
      <formula>0</formula>
    </cfRule>
  </conditionalFormatting>
  <conditionalFormatting sqref="AK38:AT39 AK46:AT47 AK40:AL45 AS40:AT45">
    <cfRule type="cellIs" dxfId="3067" priority="6" operator="equal">
      <formula>0</formula>
    </cfRule>
  </conditionalFormatting>
  <conditionalFormatting sqref="AX42:AY43">
    <cfRule type="cellIs" dxfId="3066" priority="5" operator="equal">
      <formula>0</formula>
    </cfRule>
  </conditionalFormatting>
  <conditionalFormatting sqref="AO51:AP52 AO59:AP60">
    <cfRule type="cellIs" dxfId="3065" priority="4" operator="equal">
      <formula>0</formula>
    </cfRule>
  </conditionalFormatting>
  <conditionalFormatting sqref="BO75:BP76">
    <cfRule type="cellIs" dxfId="3064" priority="2" operator="equal">
      <formula>0</formula>
    </cfRule>
  </conditionalFormatting>
  <conditionalFormatting sqref="AO75:AP76">
    <cfRule type="cellIs" dxfId="3063" priority="1" operator="equal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F7:CM78"/>
  <sheetViews>
    <sheetView topLeftCell="AR1" zoomScale="85" zoomScaleNormal="85" workbookViewId="0">
      <selection activeCell="CB18" sqref="CB18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>SUM(BZ16:CB16)</f>
        <v>738.82884710000008</v>
      </c>
      <c r="CC12" s="27">
        <f>SUM(CD17,CB17,CC14)</f>
        <v>850.17347617000007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Raw Gro'!CC14+'PM Raw adj'!CC14</f>
        <v>84.288924809999997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Raw Gro'!CC15+'PM Raw adj'!CC15</f>
        <v>1528.6472906900001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1738.8493007100001</v>
      </c>
      <c r="BY16" s="4"/>
      <c r="BZ16" s="10">
        <f>'PM Raw Gro'!BZ16+'PM Raw adj'!BZ16</f>
        <v>127.99429323</v>
      </c>
      <c r="CA16" s="10">
        <f>'PM Raw Gro'!CA16+'PM Raw adj'!CA16</f>
        <v>389.18589974000002</v>
      </c>
      <c r="CB16" s="11">
        <f>'PM Raw Gro'!CB16+'PM Raw adj'!CB16</f>
        <v>221.64865413000001</v>
      </c>
      <c r="CC16" s="6">
        <f>'PM Raw Gro'!CC16+'PM Raw adj'!CC16</f>
        <v>50.989596490000004</v>
      </c>
      <c r="CD16" s="12"/>
      <c r="CE16" s="20"/>
      <c r="CF16" s="4"/>
      <c r="CG16" s="34">
        <f>SUM(CC14:CC16)</f>
        <v>1663.9258119900001</v>
      </c>
      <c r="CH16" s="13"/>
      <c r="CI16" s="13"/>
      <c r="CJ16" s="13"/>
    </row>
    <row r="17" spans="7:88" x14ac:dyDescent="0.25">
      <c r="O17" s="69"/>
      <c r="BX17" s="35">
        <f>SUM(CB17:CB19)</f>
        <v>2135.3194285200002</v>
      </c>
      <c r="BY17" s="1"/>
      <c r="BZ17" s="21"/>
      <c r="CA17" s="14"/>
      <c r="CB17" s="15">
        <f>'PM Raw Gro'!CB17+'PM Raw adj'!CB17</f>
        <v>411.03858395000003</v>
      </c>
      <c r="CC17" s="16">
        <f>'PM Raw Gro'!CC17+'PM Raw adj'!CC17</f>
        <v>82.207716790000006</v>
      </c>
      <c r="CD17" s="6">
        <f>'PM Raw Gro'!CD17+'PM Raw adj'!CD17</f>
        <v>354.84596741000001</v>
      </c>
      <c r="CE17" s="6">
        <f>'PM Raw Gro'!CE17+'PM Raw adj'!CE17</f>
        <v>46.82718045</v>
      </c>
      <c r="CF17" s="1"/>
      <c r="CG17" s="36">
        <f>SUM(CB18,CE17,CB16)</f>
        <v>1948.0107067200001</v>
      </c>
    </row>
    <row r="18" spans="7:88" x14ac:dyDescent="0.25">
      <c r="O18" s="69"/>
      <c r="BX18" s="30"/>
      <c r="BY18" s="3"/>
      <c r="BZ18" s="21"/>
      <c r="CA18" s="14"/>
      <c r="CB18" s="15">
        <f>'PM Raw Gro'!CB18+'PM Raw adj'!CB18</f>
        <v>1679.5348721400001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'PM Raw Gro'!CB19+'PM Raw adj'!CB19</f>
        <v>44.745972430000002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H20" s="124" t="s">
        <v>182</v>
      </c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484.92146866000002</v>
      </c>
      <c r="CC21" s="41">
        <f>SUM(CC17:CE17)</f>
        <v>483.88086465000003</v>
      </c>
      <c r="CD21" s="39"/>
      <c r="CE21" s="39"/>
      <c r="CF21" s="39"/>
      <c r="CG21" s="42"/>
      <c r="CH21" s="124">
        <f>SUM(CC21,CG16,CB12,BX17)</f>
        <v>5021.9549522600009</v>
      </c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484.92146866000002</v>
      </c>
      <c r="CC25" s="27">
        <f>SUM(CD30,CB30,CC27)</f>
        <v>483.88086465000003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Raw Gro'!AP27+'PM Raw adj'!AP27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Raw Gro'!CC27+'PM Raw adj'!CC27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Raw Gro'!AP28+'PM Raw adj'!AP28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Raw Gro'!CC28+'PM Raw adj'!CC28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Raw Gro'!AM29+'PM Raw adj'!AM29</f>
        <v>0</v>
      </c>
      <c r="AN29" s="10">
        <f>'PM Raw Gro'!AN29+'PM Raw adj'!AN29</f>
        <v>0</v>
      </c>
      <c r="AO29" s="10">
        <f>'PM Raw Gro'!AO29+'PM Raw adj'!AO29</f>
        <v>0</v>
      </c>
      <c r="AP29" s="6">
        <f>'PM Raw Gro'!AP29+'PM Raw adj'!AP29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25</v>
      </c>
      <c r="BY29" s="4"/>
      <c r="BZ29" s="10">
        <f>'PM Raw Gro'!BZ29+'PM Raw adj'!BZ29</f>
        <v>21</v>
      </c>
      <c r="CA29" s="10">
        <f>'PM Raw Gro'!CA29+'PM Raw adj'!CA29</f>
        <v>463.92146866000002</v>
      </c>
      <c r="CB29" s="11">
        <f>'PM Raw Gro'!CB29+'PM Raw adj'!CB29</f>
        <v>0</v>
      </c>
      <c r="CC29" s="56">
        <f>'PM Raw Gro'!CC29+'PM Raw adj'!CC29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Raw Gro'!AO30+'PM Raw adj'!AO30</f>
        <v>0</v>
      </c>
      <c r="AP30" s="53">
        <f>'PM Raw Gro'!AP30+'PM Raw adj'!AP30</f>
        <v>0</v>
      </c>
      <c r="AQ30" s="6">
        <f>'PM Raw Gro'!AQ30+'PM Raw adj'!AQ30</f>
        <v>0</v>
      </c>
      <c r="AR30" s="6">
        <f>'PM Raw Gro'!AR30+'PM Raw adj'!AR30</f>
        <v>0</v>
      </c>
      <c r="AS30" s="1"/>
      <c r="AT30" s="100">
        <f>SUM(AO31,AR30,AO29)</f>
        <v>0</v>
      </c>
      <c r="BX30" s="35">
        <f>SUM(CB30:CB32)</f>
        <v>64</v>
      </c>
      <c r="BY30" s="1"/>
      <c r="BZ30" s="21"/>
      <c r="CA30" s="14"/>
      <c r="CB30" s="15">
        <f>'PM Raw Gro'!CB30+'PM Raw adj'!CB30</f>
        <v>39</v>
      </c>
      <c r="CC30" s="56">
        <f>'PM Raw Gro'!CC30+'PM Raw adj'!CC30</f>
        <v>4</v>
      </c>
      <c r="CD30" s="6">
        <f>'PM Raw Gro'!CD30+'PM Raw adj'!CD30</f>
        <v>444.88086465000003</v>
      </c>
      <c r="CE30" s="6">
        <f>'PM Raw Gro'!CE30+'PM Raw adj'!CE30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Raw Gro'!AO31+'PM Raw adj'!AO31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Raw Gro'!CB31+'PM Raw adj'!CB31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Raw Gro'!AO32+'PM Raw adj'!AO32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'PM Raw Gro'!CB32+'PM Raw adj'!CB32</f>
        <v>25</v>
      </c>
      <c r="CC32" s="17"/>
      <c r="CD32" s="17"/>
      <c r="CE32" s="17"/>
      <c r="CF32" s="1"/>
      <c r="CG32" s="31"/>
    </row>
    <row r="33" spans="7:91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91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488.92146866000002</v>
      </c>
      <c r="CC34" s="41">
        <f>SUM(CC30:CE30)</f>
        <v>448.88086465000003</v>
      </c>
      <c r="CD34" s="39"/>
      <c r="CE34" s="39"/>
      <c r="CF34" s="39"/>
      <c r="CG34" s="42"/>
      <c r="CH34" s="124">
        <f>SUM(CC34,CG29,CB25,BX30)</f>
        <v>997.80233330999999</v>
      </c>
    </row>
    <row r="35" spans="7:91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91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91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91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488.92146866000002</v>
      </c>
      <c r="CC38" s="91">
        <f>SUM(CD43,CB43,CC40)</f>
        <v>448.88086465000003</v>
      </c>
      <c r="CD38" s="89"/>
      <c r="CE38" s="89"/>
      <c r="CF38" s="92"/>
      <c r="CG38" s="93"/>
    </row>
    <row r="39" spans="7:91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91" x14ac:dyDescent="0.25">
      <c r="O40" s="69"/>
      <c r="AB40" s="69"/>
      <c r="AK40" s="30"/>
      <c r="AL40" s="3"/>
      <c r="AM40" s="17"/>
      <c r="AN40" s="17"/>
      <c r="AO40" s="75"/>
      <c r="AP40" s="6">
        <f>'PM Raw Gro'!AP40+'PM Raw adj'!AP40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Raw Gro'!BP40+'PM Raw adj'!BP40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Raw Gro'!CC40+'PM Raw adj'!CC40</f>
        <v>0</v>
      </c>
      <c r="CD40" s="7"/>
      <c r="CE40" s="19"/>
      <c r="CF40" s="1"/>
      <c r="CG40" s="95"/>
      <c r="CL40" s="51">
        <f>CA42/SUM(CB38:CC38)</f>
        <v>0.52134810427943568</v>
      </c>
      <c r="CM40" s="124" t="s">
        <v>52</v>
      </c>
    </row>
    <row r="41" spans="7:91" x14ac:dyDescent="0.25">
      <c r="O41" s="69"/>
      <c r="AB41" s="69"/>
      <c r="AK41" s="32"/>
      <c r="AL41" s="3"/>
      <c r="AM41" s="8"/>
      <c r="AN41" s="8"/>
      <c r="AO41" s="76"/>
      <c r="AP41" s="6">
        <f>'PM Raw Gro'!AP41+'PM Raw adj'!AP41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'PM Raw Gro'!BP41+'PM Raw adj'!BP41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'PM Raw Gro'!CC41+'PM Raw adj'!CC41</f>
        <v>0</v>
      </c>
      <c r="CD41" s="7"/>
      <c r="CE41" s="19"/>
      <c r="CF41" s="1"/>
      <c r="CG41" s="95"/>
      <c r="CL41" s="51">
        <f>1-CL40</f>
        <v>0.47865189572056432</v>
      </c>
      <c r="CM41" s="124" t="s">
        <v>54</v>
      </c>
    </row>
    <row r="42" spans="7:91" ht="15.75" thickBot="1" x14ac:dyDescent="0.3">
      <c r="O42" s="69"/>
      <c r="AB42" s="69"/>
      <c r="AK42" s="33">
        <f>SUM(AP41,AM42,AP43)</f>
        <v>0</v>
      </c>
      <c r="AL42" s="4"/>
      <c r="AM42" s="10">
        <f>'PM Raw Gro'!AM42+'PM Raw adj'!AM42</f>
        <v>0</v>
      </c>
      <c r="AN42" s="10">
        <f>'PM Raw Gro'!AN42+'PM Raw adj'!AN42</f>
        <v>0</v>
      </c>
      <c r="AO42" s="77">
        <f>'PM Raw Gro'!AO42+'PM Raw adj'!AO42</f>
        <v>0</v>
      </c>
      <c r="AP42" s="86">
        <f>'PM Raw Gro'!AP42+'PM Raw adj'!AP42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'PM Raw Gro'!BM42+'PM Raw adj'!BM42</f>
        <v>0</v>
      </c>
      <c r="BN42" s="79">
        <f>'PM Raw Gro'!BN42+'PM Raw adj'!BN42</f>
        <v>0</v>
      </c>
      <c r="BO42" s="79">
        <f>'PM Raw Gro'!BO42+'PM Raw adj'!BO42</f>
        <v>0</v>
      </c>
      <c r="BP42" s="79">
        <f>'PM Raw Gro'!BP42+'PM Raw adj'!BP42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'PM Raw Gro'!BZ42+'PM Raw adj'!BZ42</f>
        <v>0</v>
      </c>
      <c r="CA42" s="79">
        <f>'PM Raw Gro'!CA42+'PM Raw adj'!CA42</f>
        <v>488.92146866000002</v>
      </c>
      <c r="CB42" s="85">
        <f>'PM Raw Gro'!CB42+'PM Raw adj'!CB42</f>
        <v>0</v>
      </c>
      <c r="CC42" s="117">
        <f>'PM Raw Gro'!CC42+'PM Raw adj'!CC42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91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Raw Gro'!AO43+'PM Raw adj'!AO43</f>
        <v>0</v>
      </c>
      <c r="AP43" s="6">
        <f>'PM Raw Gro'!AP43+'PM Raw adj'!AP43</f>
        <v>0</v>
      </c>
      <c r="AQ43" s="6">
        <f>'PM Raw Gro'!AQ43+'PM Raw adj'!AQ43</f>
        <v>0</v>
      </c>
      <c r="AR43" s="6">
        <f>'PM Raw Gro'!AR43+'PM Raw adj'!AR43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'PM Raw Gro'!BO43+'PM Raw adj'!BO43</f>
        <v>0</v>
      </c>
      <c r="BP43" s="6">
        <f>'PM Raw Gro'!BP43+'PM Raw adj'!BP43</f>
        <v>0</v>
      </c>
      <c r="BQ43" s="6">
        <f>'PM Raw Gro'!BQ43+'PM Raw adj'!BQ43</f>
        <v>0</v>
      </c>
      <c r="BR43" s="6">
        <f>'PM Raw Gro'!BR43+'PM Raw adj'!BR43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'PM Raw Gro'!CB43+'PM Raw adj'!CB43</f>
        <v>0</v>
      </c>
      <c r="CC43" s="56">
        <f>'PM Raw Gro'!CC43+'PM Raw adj'!CC43</f>
        <v>0</v>
      </c>
      <c r="CD43" s="6">
        <f>'PM Raw Gro'!CD43+'PM Raw adj'!CD43</f>
        <v>448.88086465000003</v>
      </c>
      <c r="CE43" s="6">
        <f>'PM Raw Gro'!CE43+'PM Raw adj'!CE43</f>
        <v>0</v>
      </c>
      <c r="CF43" s="1"/>
      <c r="CG43" s="100">
        <f>SUM(CB44,CE43,CB42)</f>
        <v>0</v>
      </c>
    </row>
    <row r="44" spans="7:91" ht="15.75" x14ac:dyDescent="0.25">
      <c r="O44" s="69"/>
      <c r="AB44" s="69"/>
      <c r="AK44" s="30"/>
      <c r="AL44" s="3"/>
      <c r="AM44" s="21"/>
      <c r="AN44" s="14"/>
      <c r="AO44" s="71">
        <f>'PM Raw Gro'!AO44+'PM Raw adj'!AO44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'PM Raw Gro'!BO44+'PM Raw adj'!BO44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'PM Raw Gro'!CB44+'PM Raw adj'!CB44</f>
        <v>0</v>
      </c>
      <c r="CC44" s="8"/>
      <c r="CD44" s="8"/>
      <c r="CE44" s="8"/>
      <c r="CF44" s="1"/>
      <c r="CG44" s="95"/>
    </row>
    <row r="45" spans="7:91" x14ac:dyDescent="0.25">
      <c r="O45" s="69"/>
      <c r="AB45" s="69"/>
      <c r="AK45" s="30"/>
      <c r="AL45" s="3"/>
      <c r="AM45" s="21"/>
      <c r="AN45" s="14"/>
      <c r="AO45" s="71">
        <f>'PM Raw Gro'!AO45+'PM Raw adj'!AO45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Raw Gro'!BO45+'PM Raw adj'!BO45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'PM Raw Gro'!CB45+'PM Raw adj'!CB45</f>
        <v>0</v>
      </c>
      <c r="CC45" s="17"/>
      <c r="CD45" s="17"/>
      <c r="CE45" s="17"/>
      <c r="CF45" s="1"/>
      <c r="CG45" s="95"/>
    </row>
    <row r="46" spans="7:91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91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488.92146866000002</v>
      </c>
      <c r="CC47" s="105">
        <f>SUM(CC43:CE43)</f>
        <v>448.88086465000003</v>
      </c>
      <c r="CD47" s="103"/>
      <c r="CE47" s="103"/>
      <c r="CF47" s="103"/>
      <c r="CG47" s="106"/>
      <c r="CH47" s="124">
        <f>SUM(CC47,CG42,CB38,BX43)</f>
        <v>937.80233330999999</v>
      </c>
    </row>
    <row r="48" spans="7:91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744.10019999999997</v>
      </c>
      <c r="P51" s="27">
        <f>SUM(Q56,O56,P53)</f>
        <v>658.96960000000001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'PM Raw Gro'!P53+'PM Raw adj'!P53</f>
        <v>49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Raw Gro'!AC53+'PM Raw adj'!AC53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Raw Gro'!P54+'PM Raw adj'!P54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'PM Raw Gro'!AC54+'PM Raw adj'!AC54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Raw Gro'!M55+'PM Raw adj'!M55</f>
        <v>46</v>
      </c>
      <c r="N55" s="10">
        <f>'PM Raw Gro'!N55+'PM Raw adj'!N55</f>
        <v>614.10019999999997</v>
      </c>
      <c r="O55" s="11">
        <f>'PM Raw Gro'!O55+'PM Raw adj'!O55</f>
        <v>84</v>
      </c>
      <c r="P55" s="6">
        <f>'PM Raw Gro'!P55+'PM Raw adj'!P55</f>
        <v>91</v>
      </c>
      <c r="Q55" s="12"/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'PM Raw Gro'!Z55+'PM Raw adj'!Z55</f>
        <v>0</v>
      </c>
      <c r="AA55" s="10">
        <f>'PM Raw Gro'!AA55+'PM Raw adj'!AA55</f>
        <v>0</v>
      </c>
      <c r="AB55" s="11">
        <f>'PM Raw Gro'!AB55+'PM Raw adj'!AB55</f>
        <v>0</v>
      </c>
      <c r="AC55" s="6">
        <f>'PM Raw Gro'!AC55+'PM Raw adj'!AC55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Raw Gro'!O56+'PM Raw adj'!O56</f>
        <v>104</v>
      </c>
      <c r="P56" s="16">
        <f>'PM Raw Gro'!P56+'PM Raw adj'!P56</f>
        <v>252</v>
      </c>
      <c r="Q56" s="6">
        <f>'PM Raw Gro'!Q56+'PM Raw adj'!Q56</f>
        <v>505.96960000000001</v>
      </c>
      <c r="R56" s="6">
        <f>'PM Raw Gro'!R56+'PM Raw adj'!R56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'PM Raw Gro'!AB56+'PM Raw adj'!AB56</f>
        <v>0</v>
      </c>
      <c r="AC56" s="53">
        <f>'PM Raw Gro'!AC56+'PM Raw adj'!AC56</f>
        <v>0</v>
      </c>
      <c r="AD56" s="6">
        <f>'PM Raw Gro'!AD56+'PM Raw adj'!AD56</f>
        <v>0</v>
      </c>
      <c r="AE56" s="6">
        <f>'PM Raw Gro'!AE56+'PM Raw adj'!AE56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Raw Gro'!O57+'PM Raw adj'!O57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'PM Raw Gro'!AB57+'PM Raw adj'!AB57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Raw Gro'!O58+'PM Raw adj'!O58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Raw Gro'!AB58+'PM Raw adj'!AB58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992.10019999999997</v>
      </c>
      <c r="P60" s="41">
        <f>SUM(P56:R56)</f>
        <v>803.96960000000001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488.57235623396457</v>
      </c>
      <c r="CC64" s="27">
        <f>SUM(CD69,CB69,CC66)</f>
        <v>448.833245602381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'PM Raw Gro'!AP66+'PM Raw adj'!AP66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'PM Raw Gro'!BP66+'PM Raw adj'!BP66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Raw Gro'!CC66+'PM Raw adj'!CC66</f>
        <v>60.857142857142861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'PM Raw Gro'!AP67+'PM Raw adj'!AP67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'PM Raw Gro'!BP67+'PM Raw adj'!BP67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'PM Raw Gro'!CC67+'PM Raw adj'!CC67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'PM Raw Gro'!AM68+'PM Raw adj'!AM68</f>
        <v>0</v>
      </c>
      <c r="AN68" s="10">
        <f>'PM Raw Gro'!AN68+'PM Raw adj'!AN68</f>
        <v>0</v>
      </c>
      <c r="AO68" s="77">
        <f>'PM Raw Gro'!AO68+'PM Raw adj'!AO68</f>
        <v>0</v>
      </c>
      <c r="AP68" s="86">
        <f>'PM Raw Gro'!AP68+'PM Raw adj'!AP68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'PM Raw Gro'!BM68+'PM Raw adj'!BM68</f>
        <v>0</v>
      </c>
      <c r="BN68" s="79">
        <f>'PM Raw Gro'!BN68+'PM Raw adj'!BN68</f>
        <v>0</v>
      </c>
      <c r="BO68" s="80">
        <f>'PM Raw Gro'!BO68+'PM Raw adj'!BO68</f>
        <v>0</v>
      </c>
      <c r="BP68" s="79">
        <f>'PM Raw Gro'!BP68+'PM Raw adj'!BP68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'PM Raw Gro'!BZ68+'PM Raw adj'!BZ68</f>
        <v>0</v>
      </c>
      <c r="CA68" s="79">
        <f>'PM Raw Gro'!CA68+'PM Raw adj'!CA68</f>
        <v>350.09306629313613</v>
      </c>
      <c r="CB68" s="85">
        <f>'PM Raw Gro'!CB68+'PM Raw adj'!CB68</f>
        <v>138.47928994082844</v>
      </c>
      <c r="CC68" s="6">
        <f>'PM Raw Gro'!CC68+'PM Raw adj'!CC68</f>
        <v>26.857142857142858</v>
      </c>
      <c r="CD68" s="12"/>
      <c r="CE68" s="20"/>
      <c r="CF68" s="4"/>
      <c r="CG68" s="34">
        <f>SUM(CC66:CC68)</f>
        <v>87.714285714285722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'PM Raw Gro'!AO69+'PM Raw adj'!AO69</f>
        <v>0</v>
      </c>
      <c r="AP69" s="6">
        <f>'PM Raw Gro'!AP69+'PM Raw adj'!AP69</f>
        <v>0</v>
      </c>
      <c r="AQ69" s="6">
        <f>'PM Raw Gro'!AQ69+'PM Raw adj'!AQ69</f>
        <v>0</v>
      </c>
      <c r="AR69" s="6">
        <f>'PM Raw Gro'!AR69+'PM Raw adj'!AR69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'PM Raw Gro'!BO69+'PM Raw adj'!BO69</f>
        <v>0</v>
      </c>
      <c r="BP69" s="6">
        <f>'PM Raw Gro'!BP69+'PM Raw adj'!BP69</f>
        <v>0</v>
      </c>
      <c r="BQ69" s="6">
        <f>'PM Raw Gro'!BQ69+'PM Raw adj'!BQ69</f>
        <v>0</v>
      </c>
      <c r="BR69" s="6">
        <f>'PM Raw Gro'!BR69+'PM Raw adj'!BR69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'PM Raw Gro'!CB69+'PM Raw adj'!CB69</f>
        <v>0</v>
      </c>
      <c r="CC69" s="16">
        <f>'PM Raw Gro'!CC69+'PM Raw adj'!CC69</f>
        <v>0</v>
      </c>
      <c r="CD69" s="6">
        <f>'PM Raw Gro'!CD69+'PM Raw adj'!CD69</f>
        <v>387.97610274523811</v>
      </c>
      <c r="CE69" s="6">
        <f>'PM Raw Gro'!CE69+'PM Raw adj'!CE69</f>
        <v>80.571428571428569</v>
      </c>
      <c r="CF69" s="1"/>
      <c r="CG69" s="36">
        <f>SUM(CB70,CE69,CB68)</f>
        <v>219.05071851225699</v>
      </c>
    </row>
    <row r="70" spans="35:89" ht="15.75" x14ac:dyDescent="0.25">
      <c r="AK70" s="30"/>
      <c r="AL70" s="3"/>
      <c r="AM70" s="21"/>
      <c r="AN70" s="14"/>
      <c r="AO70" s="71">
        <f>'PM Raw Gro'!AO70+'PM Raw adj'!AO70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'PM Raw Gro'!BO70+'PM Raw adj'!BO70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'PM Raw Gro'!CB70+'PM Raw adj'!CB70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'PM Raw Gro'!AO71+'PM Raw adj'!AO71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Raw Gro'!BO71+'PM Raw adj'!BO71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'PM Raw Gro'!CB71+'PM Raw adj'!CB71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376.95020915027897</v>
      </c>
      <c r="CC73" s="41">
        <f>SUM(CC69:CE69)</f>
        <v>468.54753131666666</v>
      </c>
      <c r="CD73" s="39"/>
      <c r="CE73" s="39"/>
      <c r="CF73" s="39"/>
      <c r="CG73" s="42"/>
      <c r="CH73" s="124">
        <f>SUM(CC73,CG68,CB64,BX69)</f>
        <v>1044.8341732649169</v>
      </c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062" priority="22" operator="equal">
      <formula>0</formula>
    </cfRule>
  </conditionalFormatting>
  <conditionalFormatting sqref="AX38:BG39 AX46:BG47 AX40:AY41 AX44:AY45">
    <cfRule type="cellIs" dxfId="3061" priority="21" operator="equal">
      <formula>0</formula>
    </cfRule>
  </conditionalFormatting>
  <conditionalFormatting sqref="AX25:BG26 AX33:BG34 AX27:AY28 BF27:BG28 BF31:BG32 AX31:AY32">
    <cfRule type="cellIs" dxfId="3060" priority="20" operator="equal">
      <formula>0</formula>
    </cfRule>
  </conditionalFormatting>
  <conditionalFormatting sqref="BK25:BT26 BK33:BT34 BK27:BL28 BS27:BT28 BS31:BT32 BK31:BL32">
    <cfRule type="cellIs" dxfId="3059" priority="19" operator="equal">
      <formula>0</formula>
    </cfRule>
  </conditionalFormatting>
  <conditionalFormatting sqref="BX12:CG13 BX20:CG21 BX14:BY19 CF14:CG19">
    <cfRule type="cellIs" dxfId="3058" priority="18" operator="equal">
      <formula>0</formula>
    </cfRule>
  </conditionalFormatting>
  <conditionalFormatting sqref="BX25:CG26 BX33:CG34 BX27:BY32 CF27:CG32">
    <cfRule type="cellIs" dxfId="3057" priority="17" operator="equal">
      <formula>0</formula>
    </cfRule>
  </conditionalFormatting>
  <conditionalFormatting sqref="BX64:CG65 BX72:CG73 BX66:BY71 CF66:CG71">
    <cfRule type="cellIs" dxfId="3056" priority="15" operator="equal">
      <formula>0</formula>
    </cfRule>
  </conditionalFormatting>
  <conditionalFormatting sqref="BX38:CG39 BX46:CG47 BX40:BY45 CF40:CG45">
    <cfRule type="cellIs" dxfId="3055" priority="16" operator="equal">
      <formula>0</formula>
    </cfRule>
  </conditionalFormatting>
  <conditionalFormatting sqref="K51:T52 K59:T60 K53:L58 S53:T58">
    <cfRule type="cellIs" dxfId="3054" priority="14" operator="equal">
      <formula>0</formula>
    </cfRule>
  </conditionalFormatting>
  <conditionalFormatting sqref="AK64:AT65 AK72:AT73 AK66:AL71 AS66:AT71">
    <cfRule type="cellIs" dxfId="3053" priority="13" operator="equal">
      <formula>0</formula>
    </cfRule>
  </conditionalFormatting>
  <conditionalFormatting sqref="BK38:BT39 BK46:BT47 BK40:BL45 BS40:BT45">
    <cfRule type="cellIs" dxfId="3052" priority="10" operator="equal">
      <formula>0</formula>
    </cfRule>
  </conditionalFormatting>
  <conditionalFormatting sqref="AK25:AT26 AK33:AT34 AK27:AL32 AS27:AT32">
    <cfRule type="cellIs" dxfId="3051" priority="9" operator="equal">
      <formula>0</formula>
    </cfRule>
  </conditionalFormatting>
  <conditionalFormatting sqref="AX51:BG52 AX59:BG60 AX53:AY58 BF53:BG58">
    <cfRule type="cellIs" dxfId="3050" priority="12" operator="equal">
      <formula>0</formula>
    </cfRule>
  </conditionalFormatting>
  <conditionalFormatting sqref="BK51:BT52 BK59:BT60 BK53:BL58 BS53:BT58">
    <cfRule type="cellIs" dxfId="3049" priority="11" operator="equal">
      <formula>0</formula>
    </cfRule>
  </conditionalFormatting>
  <conditionalFormatting sqref="BK64:BT65 BK72:BT73 BK66:BL71 BS66:BT71">
    <cfRule type="cellIs" dxfId="3048" priority="8" operator="equal">
      <formula>0</formula>
    </cfRule>
  </conditionalFormatting>
  <conditionalFormatting sqref="X51:AG52 X59:AG60 X53:Y58 AF53:AG58">
    <cfRule type="cellIs" dxfId="3047" priority="7" operator="equal">
      <formula>0</formula>
    </cfRule>
  </conditionalFormatting>
  <conditionalFormatting sqref="AK38:AT39 AK46:AT47 AK40:AL45 AS40:AT45">
    <cfRule type="cellIs" dxfId="3046" priority="6" operator="equal">
      <formula>0</formula>
    </cfRule>
  </conditionalFormatting>
  <conditionalFormatting sqref="AX42:AY43">
    <cfRule type="cellIs" dxfId="3045" priority="5" operator="equal">
      <formula>0</formula>
    </cfRule>
  </conditionalFormatting>
  <conditionalFormatting sqref="AO51:AP52 AO59:AP60">
    <cfRule type="cellIs" dxfId="3044" priority="4" operator="equal">
      <formula>0</formula>
    </cfRule>
  </conditionalFormatting>
  <conditionalFormatting sqref="BO75:BP76">
    <cfRule type="cellIs" dxfId="3043" priority="2" operator="equal">
      <formula>0</formula>
    </cfRule>
  </conditionalFormatting>
  <conditionalFormatting sqref="AO75:AP76">
    <cfRule type="cellIs" dxfId="3042" priority="1" operator="equal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F7:CM78"/>
  <sheetViews>
    <sheetView topLeftCell="AR2" zoomScale="85" zoomScaleNormal="85" workbookViewId="0">
      <selection activeCell="CH21" sqref="CH21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>SUM(BZ16:CB16)</f>
        <v>712.48263639627248</v>
      </c>
      <c r="CC12" s="27">
        <f>SUM(CD17,CB17,CC14)</f>
        <v>653.90876168485636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Raw Gro'!CC14+'SAT Raw adj'!CC14</f>
        <v>72.247649837142859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Raw Gro'!CC15+'SAT Raw adj'!CC15</f>
        <v>1317.2861268360759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1518.3785485189105</v>
      </c>
      <c r="BY16" s="4"/>
      <c r="BZ16" s="10">
        <f>'SAT Raw Gro'!BZ16+'SAT Raw adj'!BZ16</f>
        <v>140.02383206740603</v>
      </c>
      <c r="CA16" s="10">
        <f>'SAT Raw Gro'!CA16+'SAT Raw adj'!CA16</f>
        <v>376.54999390428571</v>
      </c>
      <c r="CB16" s="11">
        <f>'SAT Raw Gro'!CB16+'SAT Raw adj'!CB16</f>
        <v>195.90881042458068</v>
      </c>
      <c r="CC16" s="6">
        <f>'SAT Raw Gro'!CC16+'SAT Raw adj'!CC16</f>
        <v>33.993064326666669</v>
      </c>
      <c r="CD16" s="12"/>
      <c r="CE16" s="20"/>
      <c r="CF16" s="4"/>
      <c r="CG16" s="34">
        <f>SUM(CC14:CC16)</f>
        <v>1423.5268409998855</v>
      </c>
      <c r="CH16" s="13"/>
      <c r="CI16" s="13"/>
      <c r="CJ16" s="13"/>
    </row>
    <row r="17" spans="7:88" x14ac:dyDescent="0.25">
      <c r="O17" s="69"/>
      <c r="BX17" s="35">
        <f>SUM(CB17:CB19)</f>
        <v>1388.584015738202</v>
      </c>
      <c r="BY17" s="1"/>
      <c r="BZ17" s="21"/>
      <c r="CA17" s="14"/>
      <c r="CB17" s="15">
        <f>'SAT Raw Gro'!CB17+'SAT Raw adj'!CB17</f>
        <v>393.80148204241937</v>
      </c>
      <c r="CC17" s="16">
        <f>'SAT Raw Gro'!CC17+'SAT Raw adj'!CC17</f>
        <v>61.068589615428571</v>
      </c>
      <c r="CD17" s="6">
        <f>'SAT Raw Gro'!CD17+'SAT Raw adj'!CD17</f>
        <v>187.85962980529413</v>
      </c>
      <c r="CE17" s="6">
        <f>'SAT Raw Gro'!CE17+'SAT Raw adj'!CE17</f>
        <v>17.131895286585369</v>
      </c>
      <c r="CF17" s="1"/>
      <c r="CG17" s="36">
        <f>SUM(CB18,CE17,CB16)</f>
        <v>1191.4970062230298</v>
      </c>
    </row>
    <row r="18" spans="7:88" x14ac:dyDescent="0.25">
      <c r="O18" s="69"/>
      <c r="BX18" s="30"/>
      <c r="BY18" s="3"/>
      <c r="BZ18" s="21"/>
      <c r="CA18" s="14"/>
      <c r="CB18" s="15">
        <f>'SAT Raw Gro'!CB18+'SAT Raw adj'!CB18</f>
        <v>978.45630051186367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'SAT Raw Gro'!CB19+'SAT Raw adj'!CB19</f>
        <v>16.326233183918919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H20" s="124" t="s">
        <v>182</v>
      </c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426.86929141487133</v>
      </c>
      <c r="CC21" s="41">
        <f>SUM(CC17:CE17)</f>
        <v>266.06011470730806</v>
      </c>
      <c r="CD21" s="39"/>
      <c r="CE21" s="39"/>
      <c r="CF21" s="39"/>
      <c r="CG21" s="42"/>
      <c r="CH21" s="50">
        <f>SUM(CC21,CG16,CB12,BX17)</f>
        <v>3790.6536078416675</v>
      </c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426.86929141487127</v>
      </c>
      <c r="CC25" s="27">
        <f>SUM(CD30,CB30,CC27)</f>
        <v>266.06011470730806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Raw Gro'!AP27+'SAT Raw adj'!AP27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Raw Gro'!CC27+'SAT Raw adj'!CC27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Raw Gro'!AP28+'SAT Raw adj'!AP28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Raw Gro'!CC28+'SAT Raw adj'!CC28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Raw Gro'!AM29+'SAT Raw adj'!AM29</f>
        <v>0</v>
      </c>
      <c r="AN29" s="10">
        <f>'SAT Raw Gro'!AN29+'SAT Raw adj'!AN29</f>
        <v>0</v>
      </c>
      <c r="AO29" s="10">
        <f>'SAT Raw Gro'!AO29+'SAT Raw adj'!AO29</f>
        <v>0</v>
      </c>
      <c r="AP29" s="6">
        <f>'SAT Raw Gro'!AP29+'SAT Raw adj'!AP29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11</v>
      </c>
      <c r="BY29" s="4"/>
      <c r="BZ29" s="10">
        <f>'SAT Raw Gro'!BZ29+'SAT Raw adj'!BZ29</f>
        <v>10</v>
      </c>
      <c r="CA29" s="10">
        <f>'SAT Raw Gro'!CA29+'SAT Raw adj'!CA29</f>
        <v>416.86929141487127</v>
      </c>
      <c r="CB29" s="11">
        <f>'SAT Raw Gro'!CB29+'SAT Raw adj'!CB29</f>
        <v>0</v>
      </c>
      <c r="CC29" s="56">
        <f>'SAT Raw Gro'!CC29+'SAT Raw adj'!CC29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Raw Gro'!AO30+'SAT Raw adj'!AO30</f>
        <v>0</v>
      </c>
      <c r="AP30" s="53">
        <f>'SAT Raw Gro'!AP30+'SAT Raw adj'!AP30</f>
        <v>0</v>
      </c>
      <c r="AQ30" s="6">
        <f>'SAT Raw Gro'!AQ30+'SAT Raw adj'!AQ30</f>
        <v>0</v>
      </c>
      <c r="AR30" s="6">
        <f>'SAT Raw Gro'!AR30+'SAT Raw adj'!AR30</f>
        <v>0</v>
      </c>
      <c r="AS30" s="1"/>
      <c r="AT30" s="100">
        <f>SUM(AO31,AR30,AO29)</f>
        <v>0</v>
      </c>
      <c r="BX30" s="35">
        <f>SUM(CB30:CB32)</f>
        <v>13</v>
      </c>
      <c r="BY30" s="1"/>
      <c r="BZ30" s="21"/>
      <c r="CA30" s="14"/>
      <c r="CB30" s="15">
        <f>'SAT Raw Gro'!CB30+'SAT Raw adj'!CB30</f>
        <v>11</v>
      </c>
      <c r="CC30" s="56">
        <f>'SAT Raw Gro'!CC30+'SAT Raw adj'!CC30</f>
        <v>1</v>
      </c>
      <c r="CD30" s="6">
        <f>'SAT Raw Gro'!CD30+'SAT Raw adj'!CD30</f>
        <v>255.06011470730806</v>
      </c>
      <c r="CE30" s="6">
        <f>'SAT Raw Gro'!CE30+'SAT Raw adj'!CE30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Raw Gro'!AO31+'SAT Raw adj'!AO31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Raw Gro'!CB31+'SAT Raw adj'!CB31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Raw Gro'!AO32+'SAT Raw adj'!AO32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'SAT Raw Gro'!CB32+'SAT Raw adj'!CB32</f>
        <v>2</v>
      </c>
      <c r="CC32" s="17"/>
      <c r="CD32" s="17"/>
      <c r="CE32" s="17"/>
      <c r="CF32" s="1"/>
      <c r="CG32" s="31"/>
    </row>
    <row r="33" spans="7:91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91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418.86929141487127</v>
      </c>
      <c r="CC34" s="41">
        <f>SUM(CC30:CE30)</f>
        <v>256.06011470730806</v>
      </c>
      <c r="CD34" s="39"/>
      <c r="CE34" s="39"/>
      <c r="CF34" s="39"/>
      <c r="CG34" s="42"/>
      <c r="CH34" s="124">
        <f>SUM(CC34,CG29,CB25,BX30)</f>
        <v>695.92940612217933</v>
      </c>
    </row>
    <row r="35" spans="7:91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91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91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91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418.86929141487127</v>
      </c>
      <c r="CC38" s="91">
        <f>SUM(CD43,CB43,CC40)</f>
        <v>256.06011470730806</v>
      </c>
      <c r="CD38" s="89"/>
      <c r="CE38" s="89"/>
      <c r="CF38" s="92"/>
      <c r="CG38" s="93"/>
    </row>
    <row r="39" spans="7:91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91" x14ac:dyDescent="0.25">
      <c r="O40" s="69"/>
      <c r="AB40" s="69"/>
      <c r="AK40" s="30"/>
      <c r="AL40" s="3"/>
      <c r="AM40" s="17"/>
      <c r="AN40" s="17"/>
      <c r="AO40" s="75"/>
      <c r="AP40" s="6">
        <f>'SAT Raw Gro'!AP40+'SAT Raw adj'!AP40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Raw Gro'!BP40+'SAT Raw adj'!BP40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Raw Gro'!CC40+'SAT Raw adj'!CC40</f>
        <v>0</v>
      </c>
      <c r="CD40" s="7"/>
      <c r="CE40" s="19"/>
      <c r="CF40" s="1"/>
      <c r="CG40" s="95"/>
      <c r="CL40" s="51">
        <f>CA42/SUM(CB38:CC38)</f>
        <v>0.62061200418202744</v>
      </c>
      <c r="CM40" s="124" t="s">
        <v>52</v>
      </c>
    </row>
    <row r="41" spans="7:91" x14ac:dyDescent="0.25">
      <c r="O41" s="69"/>
      <c r="AB41" s="69"/>
      <c r="AK41" s="32"/>
      <c r="AL41" s="3"/>
      <c r="AM41" s="8"/>
      <c r="AN41" s="8"/>
      <c r="AO41" s="76"/>
      <c r="AP41" s="6">
        <f>'SAT Raw Gro'!AP41+'SAT Raw adj'!AP41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'SAT Raw Gro'!BP41+'SAT Raw adj'!BP41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'SAT Raw Gro'!CC41+'SAT Raw adj'!CC41</f>
        <v>0</v>
      </c>
      <c r="CD41" s="7"/>
      <c r="CE41" s="19"/>
      <c r="CF41" s="1"/>
      <c r="CG41" s="95"/>
      <c r="CL41" s="51">
        <f>1-CL40</f>
        <v>0.37938799581797256</v>
      </c>
      <c r="CM41" s="124" t="s">
        <v>54</v>
      </c>
    </row>
    <row r="42" spans="7:91" ht="15.75" thickBot="1" x14ac:dyDescent="0.3">
      <c r="O42" s="69"/>
      <c r="AB42" s="69"/>
      <c r="AK42" s="33">
        <f>SUM(AP41,AM42,AP43)</f>
        <v>0</v>
      </c>
      <c r="AL42" s="4"/>
      <c r="AM42" s="10">
        <f>'SAT Raw Gro'!AM42+'SAT Raw adj'!AM42</f>
        <v>0</v>
      </c>
      <c r="AN42" s="10">
        <f>'SAT Raw Gro'!AN42+'SAT Raw adj'!AN42</f>
        <v>0</v>
      </c>
      <c r="AO42" s="77">
        <f>'SAT Raw Gro'!AO42+'SAT Raw adj'!AO42</f>
        <v>0</v>
      </c>
      <c r="AP42" s="86">
        <f>'SAT Raw Gro'!AP42+'SAT Raw adj'!AP42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'SAT Raw Gro'!BM42+'SAT Raw adj'!BM42</f>
        <v>0</v>
      </c>
      <c r="BN42" s="79">
        <f>'SAT Raw Gro'!BN42+'SAT Raw adj'!BN42</f>
        <v>0</v>
      </c>
      <c r="BO42" s="79">
        <f>'SAT Raw Gro'!BO42+'SAT Raw adj'!BO42</f>
        <v>0</v>
      </c>
      <c r="BP42" s="79">
        <f>'SAT Raw Gro'!BP42+'SAT Raw adj'!BP42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'SAT Raw Gro'!BZ42+'SAT Raw adj'!BZ42</f>
        <v>0</v>
      </c>
      <c r="CA42" s="79">
        <f>'SAT Raw Gro'!CA42+'SAT Raw adj'!CA42</f>
        <v>418.86929141487127</v>
      </c>
      <c r="CB42" s="85">
        <f>'SAT Raw Gro'!CB42+'SAT Raw adj'!CB42</f>
        <v>0</v>
      </c>
      <c r="CC42" s="117">
        <f>'SAT Raw Gro'!CC42+'SAT Raw adj'!CC42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91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Raw Gro'!AO43+'SAT Raw adj'!AO43</f>
        <v>0</v>
      </c>
      <c r="AP43" s="6">
        <f>'SAT Raw Gro'!AP43+'SAT Raw adj'!AP43</f>
        <v>0</v>
      </c>
      <c r="AQ43" s="6">
        <f>'SAT Raw Gro'!AQ43+'SAT Raw adj'!AQ43</f>
        <v>0</v>
      </c>
      <c r="AR43" s="6">
        <f>'SAT Raw Gro'!AR43+'SAT Raw adj'!AR43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'SAT Raw Gro'!BO43+'SAT Raw adj'!BO43</f>
        <v>0</v>
      </c>
      <c r="BP43" s="6">
        <f>'SAT Raw Gro'!BP43+'SAT Raw adj'!BP43</f>
        <v>0</v>
      </c>
      <c r="BQ43" s="6">
        <f>'SAT Raw Gro'!BQ43+'SAT Raw adj'!BQ43</f>
        <v>0</v>
      </c>
      <c r="BR43" s="6">
        <f>'SAT Raw Gro'!BR43+'SAT Raw adj'!BR43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'SAT Raw Gro'!CB43+'SAT Raw adj'!CB43</f>
        <v>0</v>
      </c>
      <c r="CC43" s="56">
        <f>'SAT Raw Gro'!CC43+'SAT Raw adj'!CC43</f>
        <v>0</v>
      </c>
      <c r="CD43" s="6">
        <f>'SAT Raw Gro'!CD43+'SAT Raw adj'!CD43</f>
        <v>256.06011470730806</v>
      </c>
      <c r="CE43" s="6">
        <f>'SAT Raw Gro'!CE43+'SAT Raw adj'!CE43</f>
        <v>0</v>
      </c>
      <c r="CF43" s="1"/>
      <c r="CG43" s="100">
        <f>SUM(CB44,CE43,CB42)</f>
        <v>0</v>
      </c>
    </row>
    <row r="44" spans="7:91" ht="15.75" x14ac:dyDescent="0.25">
      <c r="O44" s="69"/>
      <c r="AB44" s="69"/>
      <c r="AK44" s="30"/>
      <c r="AL44" s="3"/>
      <c r="AM44" s="21"/>
      <c r="AN44" s="14"/>
      <c r="AO44" s="71">
        <f>'SAT Raw Gro'!AO44+'SAT Raw adj'!AO44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'SAT Raw Gro'!BO44+'SAT Raw adj'!BO44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'SAT Raw Gro'!CB44+'SAT Raw adj'!CB44</f>
        <v>0</v>
      </c>
      <c r="CC44" s="8"/>
      <c r="CD44" s="8"/>
      <c r="CE44" s="8"/>
      <c r="CF44" s="1"/>
      <c r="CG44" s="95"/>
    </row>
    <row r="45" spans="7:91" x14ac:dyDescent="0.25">
      <c r="O45" s="69"/>
      <c r="AB45" s="69"/>
      <c r="AK45" s="30"/>
      <c r="AL45" s="3"/>
      <c r="AM45" s="21"/>
      <c r="AN45" s="14"/>
      <c r="AO45" s="71">
        <f>'SAT Raw Gro'!AO45+'SAT Raw adj'!AO45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Raw Gro'!BO45+'SAT Raw adj'!BO45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'SAT Raw Gro'!CB45+'SAT Raw adj'!CB45</f>
        <v>0</v>
      </c>
      <c r="CC45" s="17"/>
      <c r="CD45" s="17"/>
      <c r="CE45" s="17"/>
      <c r="CF45" s="1"/>
      <c r="CG45" s="95"/>
    </row>
    <row r="46" spans="7:91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91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418.86929141487127</v>
      </c>
      <c r="CC47" s="105">
        <f>SUM(CC43:CE43)</f>
        <v>256.06011470730806</v>
      </c>
      <c r="CD47" s="103"/>
      <c r="CE47" s="103"/>
      <c r="CF47" s="103"/>
      <c r="CG47" s="106"/>
      <c r="CH47" s="124">
        <f>SUM(CC47,CG42,CB38,BX43)</f>
        <v>674.92940612217933</v>
      </c>
    </row>
    <row r="48" spans="7:91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616.06786419883656</v>
      </c>
      <c r="P51" s="27">
        <f>SUM(Q56,O56,P53)</f>
        <v>470.37681448942561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'SAT Raw Gro'!P53+'SAT Raw adj'!P53</f>
        <v>9.6710526315789469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Raw Gro'!AC53+'SAT Raw adj'!AC53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Raw Gro'!P54+'SAT Raw adj'!P54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'SAT Raw Gro'!AC54+'SAT Raw adj'!AC54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Raw Gro'!M55+'SAT Raw adj'!M55</f>
        <v>28.749999999999996</v>
      </c>
      <c r="N55" s="10">
        <f>'SAT Raw Gro'!N55+'SAT Raw adj'!N55</f>
        <v>549.38238032786887</v>
      </c>
      <c r="O55" s="11">
        <f>'SAT Raw Gro'!O55+'SAT Raw adj'!O55</f>
        <v>37.935483870967737</v>
      </c>
      <c r="P55" s="6">
        <f>'SAT Raw Gro'!P55+'SAT Raw adj'!P55</f>
        <v>108.5</v>
      </c>
      <c r="Q55" s="12"/>
      <c r="R55" s="20"/>
      <c r="S55" s="4"/>
      <c r="T55" s="34">
        <f>SUM(P53:P55)</f>
        <v>127.42105263157895</v>
      </c>
      <c r="U55" s="4"/>
      <c r="V55" s="4"/>
      <c r="W55" s="4"/>
      <c r="X55" s="97">
        <f>SUM(AC54,Z55,AC56)</f>
        <v>0</v>
      </c>
      <c r="Y55" s="4"/>
      <c r="Z55" s="10">
        <f>'SAT Raw Gro'!Z55+'SAT Raw adj'!Z55</f>
        <v>0</v>
      </c>
      <c r="AA55" s="10">
        <f>'SAT Raw Gro'!AA55+'SAT Raw adj'!AA55</f>
        <v>0</v>
      </c>
      <c r="AB55" s="11">
        <f>'SAT Raw Gro'!AB55+'SAT Raw adj'!AB55</f>
        <v>0</v>
      </c>
      <c r="AC55" s="6">
        <f>'SAT Raw Gro'!AC55+'SAT Raw adj'!AC55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Raw Gro'!O56+'SAT Raw adj'!O56</f>
        <v>20.163265306122451</v>
      </c>
      <c r="P56" s="16">
        <f>'SAT Raw Gro'!P56+'SAT Raw adj'!P56</f>
        <v>138.42253521126761</v>
      </c>
      <c r="Q56" s="6">
        <f>'SAT Raw Gro'!Q56+'SAT Raw adj'!Q56</f>
        <v>440.54249655172418</v>
      </c>
      <c r="R56" s="6">
        <f>'SAT Raw Gro'!R56+'SAT Raw adj'!R56</f>
        <v>9.1999999999999993</v>
      </c>
      <c r="S56" s="1"/>
      <c r="T56" s="36">
        <f>SUM(O57,R56,O55)</f>
        <v>62.735483870967734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'SAT Raw Gro'!AB56+'SAT Raw adj'!AB56</f>
        <v>0</v>
      </c>
      <c r="AC56" s="53">
        <f>'SAT Raw Gro'!AC56+'SAT Raw adj'!AC56</f>
        <v>0</v>
      </c>
      <c r="AD56" s="6">
        <f>'SAT Raw Gro'!AD56+'SAT Raw adj'!AD56</f>
        <v>0</v>
      </c>
      <c r="AE56" s="6">
        <f>'SAT Raw Gro'!AE56+'SAT Raw adj'!AE56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Raw Gro'!O57+'SAT Raw adj'!O57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'SAT Raw Gro'!AB57+'SAT Raw adj'!AB57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Raw Gro'!O58+'SAT Raw adj'!O58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Raw Gro'!AB58+'SAT Raw adj'!AB58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663.05355149904005</v>
      </c>
      <c r="P60" s="41">
        <f>SUM(P56:R56)</f>
        <v>588.16503176299182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419.12966548293764</v>
      </c>
      <c r="CC64" s="27">
        <f>SUM(CD69,CB69,CC66)</f>
        <v>256.19109783226537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'SAT Raw Gro'!AP66+'SAT Raw adj'!AP66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'SAT Raw Gro'!BP66+'SAT Raw adj'!BP66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Raw Gro'!CC66+'SAT Raw adj'!CC66</f>
        <v>78.428571428571431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'SAT Raw Gro'!AP67+'SAT Raw adj'!AP67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'SAT Raw Gro'!BP67+'SAT Raw adj'!BP67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'SAT Raw Gro'!CC67+'SAT Raw adj'!CC67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'SAT Raw Gro'!AM68+'SAT Raw adj'!AM68</f>
        <v>0</v>
      </c>
      <c r="AN68" s="10">
        <f>'SAT Raw Gro'!AN68+'SAT Raw adj'!AN68</f>
        <v>0</v>
      </c>
      <c r="AO68" s="77">
        <f>'SAT Raw Gro'!AO68+'SAT Raw adj'!AO68</f>
        <v>0</v>
      </c>
      <c r="AP68" s="86">
        <f>'SAT Raw Gro'!AP68+'SAT Raw adj'!AP68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'SAT Raw Gro'!BM68+'SAT Raw adj'!BM68</f>
        <v>0</v>
      </c>
      <c r="BN68" s="79">
        <f>'SAT Raw Gro'!BN68+'SAT Raw adj'!BN68</f>
        <v>0</v>
      </c>
      <c r="BO68" s="80">
        <f>'SAT Raw Gro'!BO68+'SAT Raw adj'!BO68</f>
        <v>0</v>
      </c>
      <c r="BP68" s="79">
        <f>'SAT Raw Gro'!BP68+'SAT Raw adj'!BP68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'SAT Raw Gro'!BZ68+'SAT Raw adj'!BZ68</f>
        <v>0</v>
      </c>
      <c r="CA68" s="79">
        <f>'SAT Raw Gro'!CA68+'SAT Raw adj'!CA68</f>
        <v>327.626706903056</v>
      </c>
      <c r="CB68" s="85">
        <f>'SAT Raw Gro'!CB68+'SAT Raw adj'!CB68</f>
        <v>91.502958579881664</v>
      </c>
      <c r="CC68" s="6">
        <f>'SAT Raw Gro'!CC68+'SAT Raw adj'!CC68</f>
        <v>24.61904761904762</v>
      </c>
      <c r="CD68" s="12"/>
      <c r="CE68" s="20"/>
      <c r="CF68" s="4"/>
      <c r="CG68" s="34">
        <f>SUM(CC66:CC68)</f>
        <v>103.04761904761905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'SAT Raw Gro'!AO69+'SAT Raw adj'!AO69</f>
        <v>0</v>
      </c>
      <c r="AP69" s="6">
        <f>'SAT Raw Gro'!AP69+'SAT Raw adj'!AP69</f>
        <v>0</v>
      </c>
      <c r="AQ69" s="6">
        <f>'SAT Raw Gro'!AQ69+'SAT Raw adj'!AQ69</f>
        <v>0</v>
      </c>
      <c r="AR69" s="6">
        <f>'SAT Raw Gro'!AR69+'SAT Raw adj'!AR69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'SAT Raw Gro'!BO69+'SAT Raw adj'!BO69</f>
        <v>0</v>
      </c>
      <c r="BP69" s="6">
        <f>'SAT Raw Gro'!BP69+'SAT Raw adj'!BP69</f>
        <v>0</v>
      </c>
      <c r="BQ69" s="6">
        <f>'SAT Raw Gro'!BQ69+'SAT Raw adj'!BQ69</f>
        <v>0</v>
      </c>
      <c r="BR69" s="6">
        <f>'SAT Raw Gro'!BR69+'SAT Raw adj'!BR69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'SAT Raw Gro'!CB69+'SAT Raw adj'!CB69</f>
        <v>0</v>
      </c>
      <c r="CC69" s="16">
        <f>'SAT Raw Gro'!CC69+'SAT Raw adj'!CC69</f>
        <v>0</v>
      </c>
      <c r="CD69" s="6">
        <f>'SAT Raw Gro'!CD69+'SAT Raw adj'!CD69</f>
        <v>177.76252640369395</v>
      </c>
      <c r="CE69" s="6">
        <f>'SAT Raw Gro'!CE69+'SAT Raw adj'!CE69</f>
        <v>35.80952380952381</v>
      </c>
      <c r="CF69" s="1"/>
      <c r="CG69" s="36">
        <f>SUM(CB70,CE69,CB68)</f>
        <v>127.31248238940547</v>
      </c>
    </row>
    <row r="70" spans="35:89" ht="15.75" x14ac:dyDescent="0.25">
      <c r="AK70" s="30"/>
      <c r="AL70" s="3"/>
      <c r="AM70" s="21"/>
      <c r="AN70" s="14"/>
      <c r="AO70" s="71">
        <f>'SAT Raw Gro'!AO70+'SAT Raw adj'!AO70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'SAT Raw Gro'!BO70+'SAT Raw adj'!BO70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'SAT Raw Gro'!CB70+'SAT Raw adj'!CB70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'SAT Raw Gro'!AO71+'SAT Raw adj'!AO71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Raw Gro'!BO71+'SAT Raw adj'!BO71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'SAT Raw Gro'!CB71+'SAT Raw adj'!CB71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352.24575452210365</v>
      </c>
      <c r="CC73" s="41">
        <f>SUM(CC69:CE69)</f>
        <v>213.57205021321778</v>
      </c>
      <c r="CD73" s="39"/>
      <c r="CE73" s="39"/>
      <c r="CF73" s="39"/>
      <c r="CG73" s="42"/>
      <c r="CH73" s="124">
        <f>SUM(CC73,CG68,CB64,BX69)</f>
        <v>735.7493347437744</v>
      </c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041" priority="22" operator="equal">
      <formula>0</formula>
    </cfRule>
  </conditionalFormatting>
  <conditionalFormatting sqref="AX38:BG39 AX46:BG47 AX40:AY41 AX44:AY45">
    <cfRule type="cellIs" dxfId="3040" priority="21" operator="equal">
      <formula>0</formula>
    </cfRule>
  </conditionalFormatting>
  <conditionalFormatting sqref="AX25:BG26 AX33:BG34 AX27:AY28 BF27:BG28 BF31:BG32 AX31:AY32">
    <cfRule type="cellIs" dxfId="3039" priority="20" operator="equal">
      <formula>0</formula>
    </cfRule>
  </conditionalFormatting>
  <conditionalFormatting sqref="BK25:BT26 BK33:BT34 BK27:BL28 BS27:BT28 BS31:BT32 BK31:BL32">
    <cfRule type="cellIs" dxfId="3038" priority="19" operator="equal">
      <formula>0</formula>
    </cfRule>
  </conditionalFormatting>
  <conditionalFormatting sqref="BX12:CG13 BX20:CG21 BX14:BY19 CF14:CG19">
    <cfRule type="cellIs" dxfId="3037" priority="18" operator="equal">
      <formula>0</formula>
    </cfRule>
  </conditionalFormatting>
  <conditionalFormatting sqref="BX25:CG26 BX33:CG34 BX27:BY32 CF27:CG32">
    <cfRule type="cellIs" dxfId="3036" priority="17" operator="equal">
      <formula>0</formula>
    </cfRule>
  </conditionalFormatting>
  <conditionalFormatting sqref="BX64:CG65 BX72:CG73 BX66:BY71 CF66:CG71">
    <cfRule type="cellIs" dxfId="3035" priority="15" operator="equal">
      <formula>0</formula>
    </cfRule>
  </conditionalFormatting>
  <conditionalFormatting sqref="BX38:CG39 BX46:CG47 BX40:BY45 CF40:CG45">
    <cfRule type="cellIs" dxfId="3034" priority="16" operator="equal">
      <formula>0</formula>
    </cfRule>
  </conditionalFormatting>
  <conditionalFormatting sqref="K51:T52 K59:T60 K53:L58 S53:T58">
    <cfRule type="cellIs" dxfId="3033" priority="14" operator="equal">
      <formula>0</formula>
    </cfRule>
  </conditionalFormatting>
  <conditionalFormatting sqref="AK64:AT65 AK72:AT73 AK66:AL71 AS66:AT71">
    <cfRule type="cellIs" dxfId="3032" priority="13" operator="equal">
      <formula>0</formula>
    </cfRule>
  </conditionalFormatting>
  <conditionalFormatting sqref="BK38:BT39 BK46:BT47 BK40:BL45 BS40:BT45">
    <cfRule type="cellIs" dxfId="3031" priority="10" operator="equal">
      <formula>0</formula>
    </cfRule>
  </conditionalFormatting>
  <conditionalFormatting sqref="AK25:AT26 AK33:AT34 AK27:AL32 AS27:AT32">
    <cfRule type="cellIs" dxfId="3030" priority="9" operator="equal">
      <formula>0</formula>
    </cfRule>
  </conditionalFormatting>
  <conditionalFormatting sqref="AX51:BG52 AX59:BG60 AX53:AY58 BF53:BG58">
    <cfRule type="cellIs" dxfId="3029" priority="12" operator="equal">
      <formula>0</formula>
    </cfRule>
  </conditionalFormatting>
  <conditionalFormatting sqref="BK51:BT52 BK59:BT60 BK53:BL58 BS53:BT58">
    <cfRule type="cellIs" dxfId="3028" priority="11" operator="equal">
      <formula>0</formula>
    </cfRule>
  </conditionalFormatting>
  <conditionalFormatting sqref="BK64:BT65 BK72:BT73 BK66:BL71 BS66:BT71">
    <cfRule type="cellIs" dxfId="3027" priority="8" operator="equal">
      <formula>0</formula>
    </cfRule>
  </conditionalFormatting>
  <conditionalFormatting sqref="X51:AG52 X59:AG60 X53:Y58 AF53:AG58">
    <cfRule type="cellIs" dxfId="3026" priority="7" operator="equal">
      <formula>0</formula>
    </cfRule>
  </conditionalFormatting>
  <conditionalFormatting sqref="AK38:AT39 AK46:AT47 AK40:AL45 AS40:AT45">
    <cfRule type="cellIs" dxfId="3025" priority="6" operator="equal">
      <formula>0</formula>
    </cfRule>
  </conditionalFormatting>
  <conditionalFormatting sqref="AX42:AY43">
    <cfRule type="cellIs" dxfId="3024" priority="5" operator="equal">
      <formula>0</formula>
    </cfRule>
  </conditionalFormatting>
  <conditionalFormatting sqref="AO51:AP52 AO59:AP60">
    <cfRule type="cellIs" dxfId="3023" priority="4" operator="equal">
      <formula>0</formula>
    </cfRule>
  </conditionalFormatting>
  <conditionalFormatting sqref="BO75:BP76">
    <cfRule type="cellIs" dxfId="3022" priority="2" operator="equal">
      <formula>0</formula>
    </cfRule>
  </conditionalFormatting>
  <conditionalFormatting sqref="AO75:AP76">
    <cfRule type="cellIs" dxfId="3021" priority="1" operator="equal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78"/>
  <sheetViews>
    <sheetView topLeftCell="AH1" zoomScale="70" zoomScaleNormal="70" workbookViewId="0">
      <selection activeCell="BO19" sqref="BO19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37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2.9453883976804178</v>
      </c>
      <c r="CC12" s="27">
        <f>SUM(CD17,CB17,CC14)</f>
        <v>2.3446191379777717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270">
        <f>IF('PM Exist'!CC14=0,0,'SAT Exist'!CC14/'PM Exist'!CC14)</f>
        <v>0.85714285714285721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270">
        <f>IF('PM Exist'!CC15=0,0,'SAT Exist'!CC15/'PM Exist'!CC15)</f>
        <v>0.86173320350535532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2.6985753087685134</v>
      </c>
      <c r="BY16" s="4"/>
      <c r="BZ16" s="268">
        <f>IF('PM Exist'!BZ16=0,0,'SAT Exist'!BZ16/'PM Exist'!BZ16)</f>
        <v>1.0939849624060152</v>
      </c>
      <c r="CA16" s="268">
        <f>IF('PM Exist'!CA16=0,0,'SAT Exist'!CA16/'PM Exist'!CA16)</f>
        <v>0.96753246753246747</v>
      </c>
      <c r="CB16" s="269">
        <f>IF('PM Exist'!CB16=0,0,'SAT Exist'!CB16/'PM Exist'!CB16)</f>
        <v>0.88387096774193563</v>
      </c>
      <c r="CC16" s="270">
        <f>IF('PM Exist'!CC16=0,0,'SAT Exist'!CC16/'PM Exist'!CC16)</f>
        <v>0.66666666666666663</v>
      </c>
      <c r="CD16" s="12"/>
      <c r="CE16" s="20"/>
      <c r="CF16" s="4"/>
      <c r="CG16" s="34">
        <f>SUM(CC14:CC16)</f>
        <v>2.385542727314879</v>
      </c>
      <c r="CH16" s="13"/>
      <c r="CI16" s="13"/>
      <c r="CJ16" s="13"/>
    </row>
    <row r="17" spans="7:88" x14ac:dyDescent="0.25">
      <c r="O17" s="69"/>
      <c r="BX17" s="35">
        <f>SUM(CB17:CB19)</f>
        <v>1.9055051385696546</v>
      </c>
      <c r="BY17" s="1"/>
      <c r="BZ17" s="21"/>
      <c r="CA17" s="14"/>
      <c r="CB17" s="271">
        <f>IF('PM Exist'!CB17=0,0,'SAT Exist'!CB17/'PM Exist'!CB17)</f>
        <v>0.95806451612903221</v>
      </c>
      <c r="CC17" s="272">
        <f>IF('PM Exist'!CC17=0,0,'SAT Exist'!CC17/'PM Exist'!CC17)</f>
        <v>0.74285714285714277</v>
      </c>
      <c r="CD17" s="270">
        <f>IF('PM Exist'!CD17=0,0,'SAT Exist'!CD17/'PM Exist'!CD17)</f>
        <v>0.52941176470588236</v>
      </c>
      <c r="CE17" s="270">
        <f>IF('PM Exist'!CE17=0,0,'SAT Exist'!CE17/'PM Exist'!CE17)</f>
        <v>0.36585365853658541</v>
      </c>
      <c r="CF17" s="1"/>
      <c r="CG17" s="36">
        <f>SUM(CB18,CE17,CB16)</f>
        <v>1.8323003838542786</v>
      </c>
    </row>
    <row r="18" spans="7:88" x14ac:dyDescent="0.25">
      <c r="O18" s="69"/>
      <c r="BX18" s="30"/>
      <c r="BY18" s="3"/>
      <c r="BZ18" s="21"/>
      <c r="CA18" s="14"/>
      <c r="CB18" s="271">
        <f>IF('PM Exist'!CB18=0,0,'SAT Exist'!CB18/'PM Exist'!CB18)</f>
        <v>0.58257575757575752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271">
        <f>IF('PM Exist'!CB19=0,0,'SAT Exist'!CB19/'PM Exist'!CB19)</f>
        <v>0.36486486486486486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H20" s="124" t="s">
        <v>183</v>
      </c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1.9990639990639991</v>
      </c>
      <c r="CC21" s="41">
        <f>SUM(CC17:CE17)</f>
        <v>1.6381225660996106</v>
      </c>
      <c r="CD21" s="39"/>
      <c r="CE21" s="39"/>
      <c r="CF21" s="39"/>
      <c r="CG21" s="42"/>
      <c r="CH21" s="51">
        <f>'SAT Exist'!CH21/'PM Exist'!CH21</f>
        <v>0.75481633026910799</v>
      </c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1.3747677561317664</v>
      </c>
      <c r="CC25" s="27">
        <f>SUM(CD30,CB30,CC27)</f>
        <v>0.85537356892457983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273"/>
      <c r="AN27" s="273"/>
      <c r="AO27" s="273"/>
      <c r="AP27" s="270">
        <f>IF('PM Exist'!AP27=0,0,'SAT Exist'!AP27/'PM Exist'!AP27)</f>
        <v>0</v>
      </c>
      <c r="AQ27" s="275"/>
      <c r="AR27" s="276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273"/>
      <c r="CA27" s="273"/>
      <c r="CB27" s="274"/>
      <c r="CC27" s="270">
        <f>IF('PM Exist'!CC27=0,0,'SAT Exist'!CC27/'PM Exist'!CC27)</f>
        <v>0</v>
      </c>
      <c r="CD27" s="275"/>
      <c r="CE27" s="276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277"/>
      <c r="AN28" s="277"/>
      <c r="AO28" s="277"/>
      <c r="AP28" s="270">
        <f>IF('PM Exist'!AP28=0,0,'SAT Exist'!AP28/'PM Exist'!AP28)</f>
        <v>0</v>
      </c>
      <c r="AQ28" s="275"/>
      <c r="AR28" s="276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277"/>
      <c r="CA28" s="277"/>
      <c r="CB28" s="278"/>
      <c r="CC28" s="270">
        <f>IF('PM Exist'!CC28=0,0,'SAT Exist'!CC28/'PM Exist'!CC28)</f>
        <v>0</v>
      </c>
      <c r="CD28" s="275"/>
      <c r="CE28" s="276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268">
        <f>IF('PM Exist'!AM29=0,0,'SAT Exist'!AM29/'PM Exist'!AM29)</f>
        <v>0</v>
      </c>
      <c r="AN29" s="268">
        <f>IF('PM Exist'!AN29=0,0,'SAT Exist'!AN29/'PM Exist'!AN29)</f>
        <v>0</v>
      </c>
      <c r="AO29" s="268">
        <f>IF('PM Exist'!AO29=0,0,'SAT Exist'!AO29/'PM Exist'!AO29)</f>
        <v>0</v>
      </c>
      <c r="AP29" s="270">
        <f>IF('PM Exist'!AP29=0,0,'SAT Exist'!AP29/'PM Exist'!AP29)</f>
        <v>0</v>
      </c>
      <c r="AQ29" s="279"/>
      <c r="AR29" s="28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0.72619047619047616</v>
      </c>
      <c r="BY29" s="4"/>
      <c r="BZ29" s="268">
        <f>IF('PM Exist'!BZ29=0,0,'SAT Exist'!BZ29/'PM Exist'!BZ29)</f>
        <v>0.47619047619047616</v>
      </c>
      <c r="CA29" s="268">
        <f>IF('PM Exist'!CA29=0,0,'SAT Exist'!CA29/'PM Exist'!CA29)</f>
        <v>0.89857727994129011</v>
      </c>
      <c r="CB29" s="269">
        <f>IF('PM Exist'!CB29=0,0,'SAT Exist'!CB29/'PM Exist'!CB29)</f>
        <v>0</v>
      </c>
      <c r="CC29" s="283">
        <f>IF('PM Exist'!CC29=0,0,'SAT Exist'!CC29/'PM Exist'!CC29)</f>
        <v>0</v>
      </c>
      <c r="CD29" s="275"/>
      <c r="CE29" s="276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81"/>
      <c r="AN30" s="282"/>
      <c r="AO30" s="293">
        <f>IF('PM Exist'!AO30=0,0,'SAT Exist'!AO30/'PM Exist'!AO30)</f>
        <v>0</v>
      </c>
      <c r="AP30" s="294">
        <f>IF('PM Exist'!AP30=0,0,'SAT Exist'!AP30/'PM Exist'!AP30)</f>
        <v>0</v>
      </c>
      <c r="AQ30" s="270">
        <f>IF('PM Exist'!AQ30=0,0,'SAT Exist'!AQ30/'PM Exist'!AQ30)</f>
        <v>0</v>
      </c>
      <c r="AR30" s="270">
        <f>IF('PM Exist'!AR30=0,0,'SAT Exist'!AR30/'PM Exist'!AR30)</f>
        <v>0</v>
      </c>
      <c r="AS30" s="1"/>
      <c r="AT30" s="100">
        <f>SUM(AO31,AR30,AO29)</f>
        <v>0</v>
      </c>
      <c r="BX30" s="35">
        <f>SUM(CB30:CB32)</f>
        <v>0.36205128205128206</v>
      </c>
      <c r="BY30" s="1"/>
      <c r="BZ30" s="281"/>
      <c r="CA30" s="282"/>
      <c r="CB30" s="271">
        <f>IF('PM Exist'!CB30=0,0,'SAT Exist'!CB30/'PM Exist'!CB30)</f>
        <v>0.28205128205128205</v>
      </c>
      <c r="CC30" s="283">
        <f>IF('PM Exist'!CC30=0,0,'SAT Exist'!CC30/'PM Exist'!CC30)</f>
        <v>0.25</v>
      </c>
      <c r="CD30" s="270">
        <f>IF('PM Exist'!CD30=0,0,'SAT Exist'!CD30/'PM Exist'!CD30)</f>
        <v>0.57332228687329778</v>
      </c>
      <c r="CE30" s="270">
        <f>IF('PM Exist'!CE30=0,0,'SAT Exist'!CE30/'PM Exist'!CE30)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81"/>
      <c r="AN31" s="282"/>
      <c r="AO31" s="289">
        <f>IF('PM Exist'!AO31=0,0,'SAT Exist'!AO31/'PM Exist'!AO31)</f>
        <v>0</v>
      </c>
      <c r="AP31" s="277"/>
      <c r="AQ31" s="277"/>
      <c r="AR31" s="277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81"/>
      <c r="CA31" s="282"/>
      <c r="CB31" s="271">
        <f>IF('PM Exist'!CB31=0,0,'SAT Exist'!CB31/'PM Exist'!CB31)</f>
        <v>0</v>
      </c>
      <c r="CC31" s="277"/>
      <c r="CD31" s="277"/>
      <c r="CE31" s="277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81"/>
      <c r="AN32" s="282"/>
      <c r="AO32" s="289">
        <f>IF('PM Exist'!AO32=0,0,'SAT Exist'!AO32/'PM Exist'!AO32)</f>
        <v>0</v>
      </c>
      <c r="AP32" s="273"/>
      <c r="AQ32" s="273"/>
      <c r="AR32" s="273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81"/>
      <c r="CA32" s="282"/>
      <c r="CB32" s="271">
        <f>IF('PM Exist'!CB32=0,0,'SAT Exist'!CB32/'PM Exist'!CB32)</f>
        <v>0.08</v>
      </c>
      <c r="CC32" s="273"/>
      <c r="CD32" s="273"/>
      <c r="CE32" s="273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0.97857727994129007</v>
      </c>
      <c r="CC34" s="41">
        <f>SUM(CC30:CE30)</f>
        <v>0.82332228687329778</v>
      </c>
      <c r="CD34" s="39"/>
      <c r="CE34" s="39"/>
      <c r="CF34" s="39"/>
      <c r="CG34" s="42"/>
      <c r="CH34" s="51">
        <f>'SAT Exist'!CH34/'PM Exist'!CH34</f>
        <v>0.69746219555688893</v>
      </c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0.85672100381044303</v>
      </c>
      <c r="CC38" s="91">
        <f>SUM(CD43,CB43,CC40)</f>
        <v>0.57044114568564297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273"/>
      <c r="AN40" s="273"/>
      <c r="AO40" s="290"/>
      <c r="AP40" s="270">
        <f>IF('PM Exist'!AP40=0,0,'SAT Exist'!AP40/'PM Exist'!AP40)</f>
        <v>0</v>
      </c>
      <c r="AQ40" s="275"/>
      <c r="AR40" s="276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273"/>
      <c r="BN40" s="273"/>
      <c r="BO40" s="273"/>
      <c r="BP40" s="270">
        <f>IF('PM Exist'!BP40=0,0,'SAT Exist'!BP40/'PM Exist'!BP40)</f>
        <v>0</v>
      </c>
      <c r="BQ40" s="275"/>
      <c r="BR40" s="276"/>
      <c r="BS40" s="1"/>
      <c r="BT40" s="95"/>
      <c r="BX40" s="94"/>
      <c r="BY40" s="3"/>
      <c r="BZ40" s="273"/>
      <c r="CA40" s="273"/>
      <c r="CB40" s="274"/>
      <c r="CC40" s="270">
        <f>IF('PM Exist'!CC40=0,0,'SAT Exist'!CC40/'PM Exist'!CC40)</f>
        <v>0</v>
      </c>
      <c r="CD40" s="275"/>
      <c r="CE40" s="276"/>
      <c r="CF40" s="1"/>
      <c r="CG40" s="95"/>
    </row>
    <row r="41" spans="7:88" x14ac:dyDescent="0.25">
      <c r="O41" s="69"/>
      <c r="AB41" s="69"/>
      <c r="AK41" s="32"/>
      <c r="AL41" s="3"/>
      <c r="AM41" s="277"/>
      <c r="AN41" s="277"/>
      <c r="AO41" s="291"/>
      <c r="AP41" s="270">
        <f>IF('PM Exist'!AP41=0,0,'SAT Exist'!AP41/'PM Exist'!AP41)</f>
        <v>0</v>
      </c>
      <c r="AQ41" s="275"/>
      <c r="AR41" s="276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277"/>
      <c r="BN41" s="277"/>
      <c r="BO41" s="277"/>
      <c r="BP41" s="270">
        <f>IF('PM Exist'!BP41=0,0,'SAT Exist'!BP41/'PM Exist'!BP41)</f>
        <v>0</v>
      </c>
      <c r="BQ41" s="275"/>
      <c r="BR41" s="276"/>
      <c r="BS41" s="1"/>
      <c r="BT41" s="95"/>
      <c r="BX41" s="96"/>
      <c r="BY41" s="3"/>
      <c r="BZ41" s="277"/>
      <c r="CA41" s="277"/>
      <c r="CB41" s="278"/>
      <c r="CC41" s="270">
        <f>IF('PM Exist'!CC41=0,0,'SAT Exist'!CC41/'PM Exist'!CC41)</f>
        <v>0</v>
      </c>
      <c r="CD41" s="275"/>
      <c r="CE41" s="276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268">
        <f>IF('PM Exist'!AM42=0,0,'SAT Exist'!AM42/'PM Exist'!AM42)</f>
        <v>0</v>
      </c>
      <c r="AN42" s="268">
        <f>IF('PM Exist'!AN42=0,0,'SAT Exist'!AN42/'PM Exist'!AN42)</f>
        <v>0</v>
      </c>
      <c r="AO42" s="295">
        <f>IF('PM Exist'!AO42=0,0,'SAT Exist'!AO42/'PM Exist'!AO42)</f>
        <v>0</v>
      </c>
      <c r="AP42" s="296">
        <f>IF('PM Exist'!AP42=0,0,'SAT Exist'!AP42/'PM Exist'!AP42)</f>
        <v>0</v>
      </c>
      <c r="AQ42" s="287"/>
      <c r="AR42" s="288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284">
        <f>IF('PM Exist'!BM42=0,0,'SAT Exist'!BM42/'PM Exist'!BM42)</f>
        <v>0</v>
      </c>
      <c r="BN42" s="284">
        <f>IF('PM Exist'!BN42=0,0,'SAT Exist'!BN42/'PM Exist'!BN42)</f>
        <v>0</v>
      </c>
      <c r="BO42" s="284">
        <f>IF('PM Exist'!BO42=0,0,'SAT Exist'!BO42/'PM Exist'!BO42)</f>
        <v>0</v>
      </c>
      <c r="BP42" s="284">
        <f>IF('PM Exist'!BP42=0,0,'SAT Exist'!BP42/'PM Exist'!BP42)</f>
        <v>0</v>
      </c>
      <c r="BQ42" s="287"/>
      <c r="BR42" s="288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284">
        <f>IF('PM Exist'!BZ42=0,0,'SAT Exist'!BZ42/'PM Exist'!BZ42)</f>
        <v>0</v>
      </c>
      <c r="CA42" s="284">
        <f>IF('PM Exist'!CA42=0,0,'SAT Exist'!CA42/'PM Exist'!CA42)</f>
        <v>0.85672100381044303</v>
      </c>
      <c r="CB42" s="285">
        <f>IF('PM Exist'!CB42=0,0,'SAT Exist'!CB42/'PM Exist'!CB42)</f>
        <v>0</v>
      </c>
      <c r="CC42" s="286">
        <f>IF('PM Exist'!CC42=0,0,'SAT Exist'!CC42/'PM Exist'!CC42)</f>
        <v>0</v>
      </c>
      <c r="CD42" s="287"/>
      <c r="CE42" s="288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81"/>
      <c r="AN43" s="282"/>
      <c r="AO43" s="293">
        <f>IF('PM Exist'!AO43=0,0,'SAT Exist'!AO43/'PM Exist'!AO43)</f>
        <v>0</v>
      </c>
      <c r="AP43" s="270">
        <f>IF('PM Exist'!AP43=0,0,'SAT Exist'!AP43/'PM Exist'!AP43)</f>
        <v>0</v>
      </c>
      <c r="AQ43" s="270">
        <f>IF('PM Exist'!AQ43=0,0,'SAT Exist'!AQ43/'PM Exist'!AQ43)</f>
        <v>0</v>
      </c>
      <c r="AR43" s="270">
        <f>IF('PM Exist'!AR43=0,0,'SAT Exist'!AR43/'PM Exist'!AR43)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81"/>
      <c r="BN43" s="282"/>
      <c r="BO43" s="289">
        <f>IF('PM Exist'!BO43=0,0,'SAT Exist'!BO43/'PM Exist'!BO43)</f>
        <v>0</v>
      </c>
      <c r="BP43" s="270">
        <f>IF('PM Exist'!BP43=0,0,'SAT Exist'!BP43/'PM Exist'!BP43)</f>
        <v>0</v>
      </c>
      <c r="BQ43" s="270">
        <f>IF('PM Exist'!BQ43=0,0,'SAT Exist'!BQ43/'PM Exist'!BQ43)</f>
        <v>0</v>
      </c>
      <c r="BR43" s="270">
        <f>IF('PM Exist'!BR43=0,0,'SAT Exist'!BR43/'PM Exist'!BR43)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81"/>
      <c r="CA43" s="282"/>
      <c r="CB43" s="271">
        <f>IF('PM Exist'!CB43=0,0,'SAT Exist'!CB43/'PM Exist'!CB43)</f>
        <v>0</v>
      </c>
      <c r="CC43" s="283">
        <f>IF('PM Exist'!CC43=0,0,'SAT Exist'!CC43/'PM Exist'!CC43)</f>
        <v>0</v>
      </c>
      <c r="CD43" s="270">
        <f>IF('PM Exist'!CD43=0,0,'SAT Exist'!CD43/'PM Exist'!CD43)</f>
        <v>0.57044114568564297</v>
      </c>
      <c r="CE43" s="270">
        <f>IF('PM Exist'!CE43=0,0,'SAT Exist'!CE43/'PM Exist'!CE43)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81"/>
      <c r="AN44" s="282"/>
      <c r="AO44" s="289">
        <f>IF('PM Exist'!AO44=0,0,'SAT Exist'!AO44/'PM Exist'!AO44)</f>
        <v>0</v>
      </c>
      <c r="AP44" s="277"/>
      <c r="AQ44" s="277"/>
      <c r="AR44" s="277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81"/>
      <c r="BN44" s="282"/>
      <c r="BO44" s="289">
        <f>IF('PM Exist'!BO44=0,0,'SAT Exist'!BO44/'PM Exist'!BO44)</f>
        <v>0</v>
      </c>
      <c r="BP44" s="277"/>
      <c r="BQ44" s="277"/>
      <c r="BR44" s="277"/>
      <c r="BS44" s="1"/>
      <c r="BT44" s="95"/>
      <c r="BX44" s="94"/>
      <c r="BY44" s="3"/>
      <c r="BZ44" s="281"/>
      <c r="CA44" s="282"/>
      <c r="CB44" s="271">
        <f>IF('PM Exist'!CB44=0,0,'SAT Exist'!CB44/'PM Exist'!CB44)</f>
        <v>0</v>
      </c>
      <c r="CC44" s="277"/>
      <c r="CD44" s="277"/>
      <c r="CE44" s="277"/>
      <c r="CF44" s="1"/>
      <c r="CG44" s="95"/>
    </row>
    <row r="45" spans="7:88" x14ac:dyDescent="0.25">
      <c r="O45" s="69"/>
      <c r="AB45" s="69"/>
      <c r="AK45" s="30"/>
      <c r="AL45" s="3"/>
      <c r="AM45" s="281"/>
      <c r="AN45" s="282"/>
      <c r="AO45" s="289">
        <f>IF('PM Exist'!AO45=0,0,'SAT Exist'!AO45/'PM Exist'!AO45)</f>
        <v>0</v>
      </c>
      <c r="AP45" s="273"/>
      <c r="AQ45" s="273"/>
      <c r="AR45" s="273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81"/>
      <c r="BN45" s="282"/>
      <c r="BO45" s="289">
        <f>IF('PM Exist'!BO45=0,0,'SAT Exist'!BO45/'PM Exist'!BO45)</f>
        <v>0</v>
      </c>
      <c r="BP45" s="273"/>
      <c r="BQ45" s="273"/>
      <c r="BR45" s="273"/>
      <c r="BS45" s="1"/>
      <c r="BT45" s="95"/>
      <c r="BX45" s="94"/>
      <c r="BY45" s="3"/>
      <c r="BZ45" s="281"/>
      <c r="CA45" s="282"/>
      <c r="CB45" s="271">
        <f>IF('PM Exist'!CB45=0,0,'SAT Exist'!CB45/'PM Exist'!CB45)</f>
        <v>0</v>
      </c>
      <c r="CC45" s="273"/>
      <c r="CD45" s="273"/>
      <c r="CE45" s="273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0.85672100381044303</v>
      </c>
      <c r="CC47" s="105">
        <f>SUM(CC43:CE43)</f>
        <v>0.57044114568564297</v>
      </c>
      <c r="CD47" s="103"/>
      <c r="CE47" s="103"/>
      <c r="CF47" s="103"/>
      <c r="CG47" s="106"/>
      <c r="CH47" s="51">
        <f>'SAT Exist'!CH47/'PM Exist'!CH47</f>
        <v>0.71969260701239335</v>
      </c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1.9712264863639799</v>
      </c>
      <c r="P51" s="27">
        <f>SUM(Q56,O56,P53)</f>
        <v>1.2619356272454536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273"/>
      <c r="N53" s="273"/>
      <c r="O53" s="274"/>
      <c r="P53" s="270">
        <f>IF('PM Exist'!P53=0,0,'SAT Exist'!P53/'PM Exist'!P53)</f>
        <v>0.19736842105263158</v>
      </c>
      <c r="Q53" s="275"/>
      <c r="R53" s="276"/>
      <c r="S53" s="1"/>
      <c r="T53" s="31"/>
      <c r="W53" s="22"/>
      <c r="X53" s="94"/>
      <c r="Y53" s="3"/>
      <c r="Z53" s="273"/>
      <c r="AA53" s="273"/>
      <c r="AB53" s="274"/>
      <c r="AC53" s="270">
        <f>IF('PM Exist'!AC53=0,0,'SAT Exist'!AC53/'PM Exist'!AC53)</f>
        <v>0</v>
      </c>
      <c r="AD53" s="275"/>
      <c r="AE53" s="276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277"/>
      <c r="N54" s="277"/>
      <c r="O54" s="278"/>
      <c r="P54" s="270">
        <f>IF('PM Exist'!P54=0,0,'SAT Exist'!P54/'PM Exist'!P54)</f>
        <v>0.25</v>
      </c>
      <c r="Q54" s="275"/>
      <c r="R54" s="276"/>
      <c r="S54" s="1"/>
      <c r="T54" s="31"/>
      <c r="W54" s="22"/>
      <c r="X54" s="96"/>
      <c r="Y54" s="3"/>
      <c r="Z54" s="277"/>
      <c r="AA54" s="277"/>
      <c r="AB54" s="278"/>
      <c r="AC54" s="270">
        <f>IF('PM Exist'!AC54=0,0,'SAT Exist'!AC54/'PM Exist'!AC54)</f>
        <v>0</v>
      </c>
      <c r="AD54" s="275"/>
      <c r="AE54" s="276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1.4242957746478873</v>
      </c>
      <c r="L55" s="4"/>
      <c r="M55" s="268">
        <f>IF('PM Exist'!M55=0,0,'SAT Exist'!M55/'PM Exist'!M55)</f>
        <v>0.62499999999999989</v>
      </c>
      <c r="N55" s="268">
        <f>IF('PM Exist'!N55=0,0,'SAT Exist'!N55/'PM Exist'!N55)</f>
        <v>0.89461358313817341</v>
      </c>
      <c r="O55" s="269">
        <f>IF('PM Exist'!O55=0,0,'SAT Exist'!O55/'PM Exist'!O55)</f>
        <v>0.45161290322580638</v>
      </c>
      <c r="P55" s="270">
        <f>IF('PM Exist'!P55=0,0,'SAT Exist'!P55/'PM Exist'!P55)</f>
        <v>1.1923076923076923</v>
      </c>
      <c r="Q55" s="279"/>
      <c r="R55" s="280"/>
      <c r="S55" s="4"/>
      <c r="T55" s="34">
        <f>SUM(P53:P55)</f>
        <v>1.6396761133603239</v>
      </c>
      <c r="U55" s="4"/>
      <c r="V55" s="4"/>
      <c r="W55" s="4"/>
      <c r="X55" s="97">
        <f>SUM(AC54,Z55,AC56)</f>
        <v>0</v>
      </c>
      <c r="Y55" s="4"/>
      <c r="Z55" s="268">
        <f>IF('PM Exist'!Z55=0,0,'SAT Exist'!Z55/'PM Exist'!Z55)</f>
        <v>0</v>
      </c>
      <c r="AA55" s="268">
        <f>IF('PM Exist'!AA55=0,0,'SAT Exist'!AA55/'PM Exist'!AA55)</f>
        <v>0</v>
      </c>
      <c r="AB55" s="269">
        <f>IF('PM Exist'!AB55=0,0,'SAT Exist'!AB55/'PM Exist'!AB55)</f>
        <v>0</v>
      </c>
      <c r="AC55" s="270">
        <f>IF('PM Exist'!AC55=0,0,'SAT Exist'!AC55/'PM Exist'!AC55)</f>
        <v>0</v>
      </c>
      <c r="AD55" s="279"/>
      <c r="AE55" s="28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0.61189556903842623</v>
      </c>
      <c r="L56" s="1"/>
      <c r="M56" s="281"/>
      <c r="N56" s="282"/>
      <c r="O56" s="271">
        <f>IF('PM Exist'!O56=0,0,'SAT Exist'!O56/'PM Exist'!O56)</f>
        <v>0.19387755102040818</v>
      </c>
      <c r="P56" s="272">
        <f>IF('PM Exist'!P56=0,0,'SAT Exist'!P56/'PM Exist'!P56)</f>
        <v>0.54929577464788737</v>
      </c>
      <c r="Q56" s="270">
        <f>IF('PM Exist'!Q56=0,0,'SAT Exist'!Q56/'PM Exist'!Q56)</f>
        <v>0.87068965517241381</v>
      </c>
      <c r="R56" s="270">
        <f>IF('PM Exist'!R56=0,0,'SAT Exist'!R56/'PM Exist'!R56)</f>
        <v>0.19999999999999998</v>
      </c>
      <c r="S56" s="1"/>
      <c r="T56" s="36">
        <f>SUM(O57,R56,O55)</f>
        <v>1.0516129032258064</v>
      </c>
      <c r="U56" s="330" t="s">
        <v>29</v>
      </c>
      <c r="V56" s="331"/>
      <c r="W56" s="331"/>
      <c r="X56" s="99">
        <f>SUM(AB56:AB58)</f>
        <v>0</v>
      </c>
      <c r="Y56" s="1"/>
      <c r="Z56" s="281"/>
      <c r="AA56" s="282"/>
      <c r="AB56" s="294">
        <f>IF('PM Exist'!AB56=0,0,'SAT Exist'!AB56/'PM Exist'!AB56)</f>
        <v>0</v>
      </c>
      <c r="AC56" s="294">
        <f>IF('PM Exist'!AC56=0,0,'SAT Exist'!AC56/'PM Exist'!AC56)</f>
        <v>0</v>
      </c>
      <c r="AD56" s="270">
        <f>IF('PM Exist'!AD56=0,0,'SAT Exist'!AD56/'PM Exist'!AD56)</f>
        <v>0</v>
      </c>
      <c r="AE56" s="270">
        <f>IF('PM Exist'!AE56=0,0,'SAT Exist'!AE56/'PM Exist'!AE56)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81"/>
      <c r="N57" s="282"/>
      <c r="O57" s="271">
        <f>IF('PM Exist'!O57=0,0,'SAT Exist'!O57/'PM Exist'!O57)</f>
        <v>0.39999999999999997</v>
      </c>
      <c r="P57" s="277"/>
      <c r="Q57" s="277"/>
      <c r="R57" s="277"/>
      <c r="S57" s="1"/>
      <c r="T57" s="31"/>
      <c r="U57" s="332"/>
      <c r="V57" s="333"/>
      <c r="W57" s="334"/>
      <c r="X57" s="94"/>
      <c r="Y57" s="3"/>
      <c r="Z57" s="281"/>
      <c r="AA57" s="282"/>
      <c r="AB57" s="270">
        <f>IF('PM Exist'!AB57=0,0,'SAT Exist'!AB57/'PM Exist'!AB57)</f>
        <v>0</v>
      </c>
      <c r="AC57" s="277"/>
      <c r="AD57" s="277"/>
      <c r="AE57" s="277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81"/>
      <c r="N58" s="282"/>
      <c r="O58" s="271">
        <f>IF('PM Exist'!O58=0,0,'SAT Exist'!O58/'PM Exist'!O58)</f>
        <v>1.8018018018018018E-2</v>
      </c>
      <c r="P58" s="273"/>
      <c r="Q58" s="273"/>
      <c r="R58" s="273"/>
      <c r="S58" s="1"/>
      <c r="T58" s="31"/>
      <c r="W58" s="22"/>
      <c r="X58" s="94"/>
      <c r="Y58" s="3"/>
      <c r="Z58" s="281"/>
      <c r="AA58" s="282"/>
      <c r="AB58" s="270">
        <f>IF('PM Exist'!AB58=0,0,'SAT Exist'!AB58/'PM Exist'!AB58)</f>
        <v>0</v>
      </c>
      <c r="AC58" s="273"/>
      <c r="AD58" s="273"/>
      <c r="AE58" s="273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2.1049392934638838</v>
      </c>
      <c r="P60" s="41">
        <f>SUM(P56:R56)</f>
        <v>1.6199854298203011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1.5965974522104949</v>
      </c>
      <c r="CC64" s="27">
        <f>SUM(CD69,CB69,CC66)</f>
        <v>1.7469114552565026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273"/>
      <c r="AN66" s="273"/>
      <c r="AO66" s="290"/>
      <c r="AP66" s="270">
        <f>IF('PM Exist'!AP66=0,0,'SAT Exist'!AP66/'PM Exist'!AP66)</f>
        <v>0</v>
      </c>
      <c r="AQ66" s="275"/>
      <c r="AR66" s="276"/>
      <c r="AS66" s="1"/>
      <c r="AT66" s="95"/>
      <c r="BK66" s="94"/>
      <c r="BL66" s="3"/>
      <c r="BM66" s="273"/>
      <c r="BN66" s="273"/>
      <c r="BO66" s="290"/>
      <c r="BP66" s="270">
        <f>IF('PM Exist'!BP66=0,0,'SAT Exist'!BP66/'PM Exist'!BP66)</f>
        <v>0</v>
      </c>
      <c r="BQ66" s="275"/>
      <c r="BR66" s="276"/>
      <c r="BS66" s="1"/>
      <c r="BT66" s="95"/>
      <c r="BX66" s="30"/>
      <c r="BY66" s="3"/>
      <c r="BZ66" s="273"/>
      <c r="CA66" s="273"/>
      <c r="CB66" s="274"/>
      <c r="CC66" s="270">
        <f>IF('PM Exist'!CC66=0,0,'SAT Exist'!CC66/'PM Exist'!CC66)</f>
        <v>1.288732394366197</v>
      </c>
      <c r="CD66" s="275"/>
      <c r="CE66" s="276"/>
      <c r="CF66" s="1"/>
      <c r="CG66" s="31"/>
    </row>
    <row r="67" spans="35:89" x14ac:dyDescent="0.25">
      <c r="AI67" s="69"/>
      <c r="AK67" s="32"/>
      <c r="AL67" s="3"/>
      <c r="AM67" s="277"/>
      <c r="AN67" s="277"/>
      <c r="AO67" s="291"/>
      <c r="AP67" s="270">
        <f>IF('PM Exist'!AP67=0,0,'SAT Exist'!AP67/'PM Exist'!AP67)</f>
        <v>0</v>
      </c>
      <c r="AQ67" s="275"/>
      <c r="AR67" s="276"/>
      <c r="AS67" s="1"/>
      <c r="AT67" s="95"/>
      <c r="BK67" s="96"/>
      <c r="BL67" s="3"/>
      <c r="BM67" s="277"/>
      <c r="BN67" s="277"/>
      <c r="BO67" s="291"/>
      <c r="BP67" s="270">
        <f>IF('PM Exist'!BP67=0,0,'SAT Exist'!BP67/'PM Exist'!BP67)</f>
        <v>0</v>
      </c>
      <c r="BQ67" s="275"/>
      <c r="BR67" s="276"/>
      <c r="BS67" s="1"/>
      <c r="BT67" s="95"/>
      <c r="BX67" s="32"/>
      <c r="BY67" s="3"/>
      <c r="BZ67" s="277"/>
      <c r="CA67" s="277"/>
      <c r="CB67" s="278"/>
      <c r="CC67" s="270">
        <f>IF('PM Exist'!CC67=0,0,'SAT Exist'!CC67/'PM Exist'!CC67)</f>
        <v>0</v>
      </c>
      <c r="CD67" s="275"/>
      <c r="CE67" s="276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268">
        <f>IF('PM Exist'!AM68=0,0,'SAT Exist'!AM68/'PM Exist'!AM68)</f>
        <v>0</v>
      </c>
      <c r="AN68" s="268">
        <f>IF('PM Exist'!AN68=0,0,'SAT Exist'!AN68/'PM Exist'!AN68)</f>
        <v>0</v>
      </c>
      <c r="AO68" s="295">
        <f>IF('PM Exist'!AO68=0,0,'SAT Exist'!AO68/'PM Exist'!AO68)</f>
        <v>0</v>
      </c>
      <c r="AP68" s="296">
        <f>IF('PM Exist'!AP68=0,0,'SAT Exist'!AP68/'PM Exist'!AP68)</f>
        <v>0</v>
      </c>
      <c r="AQ68" s="287"/>
      <c r="AR68" s="288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284">
        <f>IF('PM Exist'!BM68=0,0,'SAT Exist'!BM68/'PM Exist'!BM68)</f>
        <v>0</v>
      </c>
      <c r="BN68" s="284">
        <f>IF('PM Exist'!BN68=0,0,'SAT Exist'!BN68/'PM Exist'!BN68)</f>
        <v>0</v>
      </c>
      <c r="BO68" s="292">
        <f>IF('PM Exist'!BO68=0,0,'SAT Exist'!BO68/'PM Exist'!BO68)</f>
        <v>0</v>
      </c>
      <c r="BP68" s="284">
        <f>IF('PM Exist'!BP68=0,0,'SAT Exist'!BP68/'PM Exist'!BP68)</f>
        <v>0</v>
      </c>
      <c r="BQ68" s="287"/>
      <c r="BR68" s="288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284">
        <f>IF('PM Exist'!BZ68=0,0,'SAT Exist'!BZ68/'PM Exist'!BZ68)</f>
        <v>0</v>
      </c>
      <c r="CA68" s="284">
        <f>IF('PM Exist'!CA68=0,0,'SAT Exist'!CA68/'PM Exist'!CA68)</f>
        <v>0.93582746545665996</v>
      </c>
      <c r="CB68" s="285">
        <f>IF('PM Exist'!CB68=0,0,'SAT Exist'!CB68/'PM Exist'!CB68)</f>
        <v>0.66076998675383491</v>
      </c>
      <c r="CC68" s="270">
        <f>IF('PM Exist'!CC68=0,0,'SAT Exist'!CC68/'PM Exist'!CC68)</f>
        <v>0.91666666666666674</v>
      </c>
      <c r="CD68" s="279"/>
      <c r="CE68" s="280"/>
      <c r="CF68" s="4"/>
      <c r="CG68" s="34">
        <f>SUM(CC66:CC68)</f>
        <v>2.205399061032864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81"/>
      <c r="AN69" s="282"/>
      <c r="AO69" s="293">
        <f>IF('PM Exist'!AO69=0,0,'SAT Exist'!AO69/'PM Exist'!AO69)</f>
        <v>0</v>
      </c>
      <c r="AP69" s="270">
        <f>IF('PM Exist'!AP69=0,0,'SAT Exist'!AP69/'PM Exist'!AP69)</f>
        <v>0</v>
      </c>
      <c r="AQ69" s="270">
        <f>IF('PM Exist'!AQ69=0,0,'SAT Exist'!AQ69/'PM Exist'!AQ69)</f>
        <v>0</v>
      </c>
      <c r="AR69" s="270">
        <f>IF('PM Exist'!AR69=0,0,'SAT Exist'!AR69/'PM Exist'!AR69)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81"/>
      <c r="BN69" s="282"/>
      <c r="BO69" s="289">
        <f>IF('PM Exist'!BO69=0,0,'SAT Exist'!BO69/'PM Exist'!BO69)</f>
        <v>0</v>
      </c>
      <c r="BP69" s="270">
        <f>IF('PM Exist'!BP69=0,0,'SAT Exist'!BP69/'PM Exist'!BP69)</f>
        <v>0</v>
      </c>
      <c r="BQ69" s="270">
        <f>IF('PM Exist'!BQ69=0,0,'SAT Exist'!BQ69/'PM Exist'!BQ69)</f>
        <v>0</v>
      </c>
      <c r="BR69" s="270">
        <f>IF('PM Exist'!BR69=0,0,'SAT Exist'!BR69/'PM Exist'!BR69)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81"/>
      <c r="CA69" s="282"/>
      <c r="CB69" s="271">
        <f>IF('PM Exist'!CB69=0,0,'SAT Exist'!CB69/'PM Exist'!CB69)</f>
        <v>0</v>
      </c>
      <c r="CC69" s="272">
        <f>IF('PM Exist'!CC69=0,0,'SAT Exist'!CC69/'PM Exist'!CC69)</f>
        <v>0</v>
      </c>
      <c r="CD69" s="270">
        <f>IF('PM Exist'!CD69=0,0,'SAT Exist'!CD69/'PM Exist'!CD69)</f>
        <v>0.45817906089030569</v>
      </c>
      <c r="CE69" s="270">
        <f>IF('PM Exist'!CE69=0,0,'SAT Exist'!CE69/'PM Exist'!CE69)</f>
        <v>0.44444444444444448</v>
      </c>
      <c r="CF69" s="1"/>
      <c r="CG69" s="36">
        <f>SUM(CB70,CE69,CB68)</f>
        <v>1.1052144311982794</v>
      </c>
    </row>
    <row r="70" spans="35:89" ht="15.75" x14ac:dyDescent="0.25">
      <c r="AK70" s="30"/>
      <c r="AL70" s="3"/>
      <c r="AM70" s="281"/>
      <c r="AN70" s="282"/>
      <c r="AO70" s="289">
        <f>IF('PM Exist'!AO70=0,0,'SAT Exist'!AO70/'PM Exist'!AO70)</f>
        <v>0</v>
      </c>
      <c r="AP70" s="277"/>
      <c r="AQ70" s="277"/>
      <c r="AR70" s="277"/>
      <c r="AS70" s="1"/>
      <c r="AT70" s="95"/>
      <c r="BA70" s="115" t="s">
        <v>111</v>
      </c>
      <c r="BK70" s="94"/>
      <c r="BL70" s="3"/>
      <c r="BM70" s="281"/>
      <c r="BN70" s="282"/>
      <c r="BO70" s="289">
        <f>IF('PM Exist'!BO70=0,0,'SAT Exist'!BO70/'PM Exist'!BO70)</f>
        <v>0</v>
      </c>
      <c r="BP70" s="277"/>
      <c r="BQ70" s="277"/>
      <c r="BR70" s="277"/>
      <c r="BS70" s="1"/>
      <c r="BT70" s="95"/>
      <c r="BX70" s="30"/>
      <c r="BY70" s="3"/>
      <c r="BZ70" s="281"/>
      <c r="CA70" s="282"/>
      <c r="CB70" s="271">
        <f>IF('PM Exist'!CB70=0,0,'SAT Exist'!CB70/'PM Exist'!CB70)</f>
        <v>0</v>
      </c>
      <c r="CC70" s="277"/>
      <c r="CD70" s="277"/>
      <c r="CE70" s="277"/>
      <c r="CF70" s="1"/>
      <c r="CG70" s="31"/>
    </row>
    <row r="71" spans="35:89" x14ac:dyDescent="0.25">
      <c r="AK71" s="30"/>
      <c r="AL71" s="3"/>
      <c r="AM71" s="281"/>
      <c r="AN71" s="282"/>
      <c r="AO71" s="289">
        <f>IF('PM Exist'!AO71=0,0,'SAT Exist'!AO71/'PM Exist'!AO71)</f>
        <v>0</v>
      </c>
      <c r="AP71" s="273"/>
      <c r="AQ71" s="273"/>
      <c r="AR71" s="273"/>
      <c r="AS71" s="1"/>
      <c r="AT71" s="95"/>
      <c r="BK71" s="94"/>
      <c r="BL71" s="3"/>
      <c r="BM71" s="281"/>
      <c r="BN71" s="282"/>
      <c r="BO71" s="289">
        <f>IF('PM Exist'!BO71=0,0,'SAT Exist'!BO71/'PM Exist'!BO71)</f>
        <v>0</v>
      </c>
      <c r="BP71" s="273"/>
      <c r="BQ71" s="273"/>
      <c r="BR71" s="273"/>
      <c r="BS71" s="1"/>
      <c r="BT71" s="95"/>
      <c r="BX71" s="30"/>
      <c r="BY71" s="3"/>
      <c r="BZ71" s="281"/>
      <c r="CA71" s="282"/>
      <c r="CB71" s="271">
        <f>IF('PM Exist'!CB71=0,0,'SAT Exist'!CB71/'PM Exist'!CB71)</f>
        <v>0</v>
      </c>
      <c r="CC71" s="273"/>
      <c r="CD71" s="273"/>
      <c r="CE71" s="273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1.8524941321233266</v>
      </c>
      <c r="CC73" s="41">
        <f>SUM(CC69:CE69)</f>
        <v>0.90262350533475022</v>
      </c>
      <c r="CD73" s="39"/>
      <c r="CE73" s="39"/>
      <c r="CF73" s="39"/>
      <c r="CG73" s="42"/>
      <c r="CH73" s="51">
        <f>'SAT Exist'!CH73/'PM Exist'!CH73</f>
        <v>0.70417809215092142</v>
      </c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020" priority="21" operator="equal">
      <formula>0</formula>
    </cfRule>
  </conditionalFormatting>
  <conditionalFormatting sqref="AX38:BG39 AX46:BG47 AX40:AY41 AX44:AY45">
    <cfRule type="cellIs" dxfId="3019" priority="20" operator="equal">
      <formula>0</formula>
    </cfRule>
  </conditionalFormatting>
  <conditionalFormatting sqref="AX25:BG26 AX33:BG34 AX27:AY28 BF27:BG28 BF31:BG32 AX31:AY32">
    <cfRule type="cellIs" dxfId="3018" priority="19" operator="equal">
      <formula>0</formula>
    </cfRule>
  </conditionalFormatting>
  <conditionalFormatting sqref="BK25:BT26 BK33:BT34 BK27:BL28 BS27:BT28 BS31:BT32 BK31:BL32">
    <cfRule type="cellIs" dxfId="3017" priority="18" operator="equal">
      <formula>0</formula>
    </cfRule>
  </conditionalFormatting>
  <conditionalFormatting sqref="BX12:CG13 BX20:CG21 BX14:BY19 CF14:CG19">
    <cfRule type="cellIs" dxfId="3016" priority="17" operator="equal">
      <formula>0</formula>
    </cfRule>
  </conditionalFormatting>
  <conditionalFormatting sqref="BX25:CG26 BX33:CG34 BX27:BY32 CF27:CG32">
    <cfRule type="cellIs" dxfId="3015" priority="16" operator="equal">
      <formula>0</formula>
    </cfRule>
  </conditionalFormatting>
  <conditionalFormatting sqref="BX64:CG65 BX72:CG73 BX66:BY71 CF66:CG71">
    <cfRule type="cellIs" dxfId="3014" priority="14" operator="equal">
      <formula>0</formula>
    </cfRule>
  </conditionalFormatting>
  <conditionalFormatting sqref="BX38:CG39 BX46:CG47 BX40:BY45 CF40:CG45">
    <cfRule type="cellIs" dxfId="3013" priority="15" operator="equal">
      <formula>0</formula>
    </cfRule>
  </conditionalFormatting>
  <conditionalFormatting sqref="K51:T52 K59:T60 K53:L58 S53:T58">
    <cfRule type="cellIs" dxfId="3012" priority="13" operator="equal">
      <formula>0</formula>
    </cfRule>
  </conditionalFormatting>
  <conditionalFormatting sqref="AK64:AT65 AK72:AT73 AK66:AL71 AS66:AT71">
    <cfRule type="cellIs" dxfId="3011" priority="12" operator="equal">
      <formula>0</formula>
    </cfRule>
  </conditionalFormatting>
  <conditionalFormatting sqref="BK38:BT39 BK46:BT47 BK40:BL45 BS40:BT45">
    <cfRule type="cellIs" dxfId="3010" priority="9" operator="equal">
      <formula>0</formula>
    </cfRule>
  </conditionalFormatting>
  <conditionalFormatting sqref="AK25:AT26 AK33:AT34 AK27:AL32 AS27:AT32">
    <cfRule type="cellIs" dxfId="3009" priority="8" operator="equal">
      <formula>0</formula>
    </cfRule>
  </conditionalFormatting>
  <conditionalFormatting sqref="AX51:BG52 AX59:BG60 AX53:AY58 BF53:BG58">
    <cfRule type="cellIs" dxfId="3008" priority="11" operator="equal">
      <formula>0</formula>
    </cfRule>
  </conditionalFormatting>
  <conditionalFormatting sqref="BK51:BT52 BK59:BT60 BK53:BL58 BS53:BT58">
    <cfRule type="cellIs" dxfId="3007" priority="10" operator="equal">
      <formula>0</formula>
    </cfRule>
  </conditionalFormatting>
  <conditionalFormatting sqref="BK64:BT65 BK72:BT73 BK66:BL71 BS66:BT71">
    <cfRule type="cellIs" dxfId="3006" priority="7" operator="equal">
      <formula>0</formula>
    </cfRule>
  </conditionalFormatting>
  <conditionalFormatting sqref="X51:AG52 X59:AG60 X53:Y58 AF53:AG58">
    <cfRule type="cellIs" dxfId="3005" priority="6" operator="equal">
      <formula>0</formula>
    </cfRule>
  </conditionalFormatting>
  <conditionalFormatting sqref="AK38:AT39 AK46:AT47 AK40:AL45 AS40:AT45">
    <cfRule type="cellIs" dxfId="3004" priority="5" operator="equal">
      <formula>0</formula>
    </cfRule>
  </conditionalFormatting>
  <conditionalFormatting sqref="AX42:AY43">
    <cfRule type="cellIs" dxfId="3003" priority="4" operator="equal">
      <formula>0</formula>
    </cfRule>
  </conditionalFormatting>
  <conditionalFormatting sqref="AO51:AP52 AO59:AP60">
    <cfRule type="cellIs" dxfId="3002" priority="3" operator="equal">
      <formula>0</formula>
    </cfRule>
  </conditionalFormatting>
  <conditionalFormatting sqref="BO75:BP76">
    <cfRule type="cellIs" dxfId="3001" priority="2" operator="equal">
      <formula>0</formula>
    </cfRule>
  </conditionalFormatting>
  <conditionalFormatting sqref="AO75:AP76">
    <cfRule type="cellIs" dxfId="300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>
      <selection activeCell="BH37"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G78"/>
  <sheetViews>
    <sheetView topLeftCell="BA6" zoomScale="85" zoomScaleNormal="85" workbookViewId="0">
      <selection activeCell="CC14" sqref="A1:XFD1048576"/>
    </sheetView>
  </sheetViews>
  <sheetFormatPr defaultColWidth="5.28515625" defaultRowHeight="15" x14ac:dyDescent="0.25"/>
  <cols>
    <col min="1" max="51" width="5.28515625" style="124"/>
    <col min="52" max="52" width="5.28515625" style="124" customWidth="1"/>
    <col min="53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72.995782322467008</v>
      </c>
      <c r="CC12" s="27">
        <f>SUM(CD17,CB17,CC14)</f>
        <v>126.28944339860561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$CN$26*'AM Exist'!CC14</f>
        <v>4.8576432728624113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$CN$26*'AM Exist'!CC15</f>
        <v>298.82881375126004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437.98053248667588</v>
      </c>
      <c r="BY16" s="4"/>
      <c r="BZ16" s="10">
        <f>$CN$23*'AM Exist'!BZ16</f>
        <v>29.990515217757768</v>
      </c>
      <c r="CA16" s="10">
        <f>$CN$23*'AM Exist'!CA16</f>
        <v>28.050427979951333</v>
      </c>
      <c r="CB16" s="11">
        <f>$CN$23*'AM Exist'!CB16</f>
        <v>14.954839124757914</v>
      </c>
      <c r="CC16" s="6">
        <f>$CN$26*'AM Exist'!CC16</f>
        <v>13.232890295038983</v>
      </c>
      <c r="CD16" s="12"/>
      <c r="CE16" s="20"/>
      <c r="CF16" s="4"/>
      <c r="CG16" s="34">
        <f>SUM(CC14:CC16)</f>
        <v>316.91934731916143</v>
      </c>
      <c r="CH16" s="13"/>
      <c r="CI16" s="13"/>
      <c r="CJ16" s="13"/>
      <c r="CN16" s="124" t="s">
        <v>78</v>
      </c>
    </row>
    <row r="17" spans="7:95" x14ac:dyDescent="0.25">
      <c r="O17" s="69"/>
      <c r="BX17" s="35">
        <f>SUM(CB17:CB19)</f>
        <v>230.98931287162983</v>
      </c>
      <c r="BY17" s="1"/>
      <c r="BZ17" s="21"/>
      <c r="CA17" s="14"/>
      <c r="CB17" s="15">
        <f>$CN$26*'AM Exist'!CB17</f>
        <v>38.86114618289929</v>
      </c>
      <c r="CC17" s="16">
        <f>$CN$20*'AM Exist'!CC17</f>
        <v>109.16120351765807</v>
      </c>
      <c r="CD17" s="6">
        <f>$CN$20*'AM Exist'!CD17</f>
        <v>82.570653942843919</v>
      </c>
      <c r="CE17" s="6">
        <f>$CN$20*'AM Exist'!CE17</f>
        <v>3.2655060881350702</v>
      </c>
      <c r="CF17" s="1"/>
      <c r="CG17" s="36">
        <f>SUM(CB18,CE17,CB16)</f>
        <v>203.31330440299521</v>
      </c>
      <c r="CN17" s="124">
        <v>2021</v>
      </c>
      <c r="CO17" s="124" t="s">
        <v>83</v>
      </c>
    </row>
    <row r="18" spans="7:95" x14ac:dyDescent="0.25">
      <c r="O18" s="69"/>
      <c r="BX18" s="30"/>
      <c r="BY18" s="3"/>
      <c r="BZ18" s="21"/>
      <c r="CA18" s="14"/>
      <c r="CB18" s="15">
        <f>$CN$26*'AM Exist'!CB18</f>
        <v>185.09295919010222</v>
      </c>
      <c r="CC18" s="8"/>
      <c r="CD18" s="8"/>
      <c r="CE18" s="8"/>
      <c r="CF18" s="1"/>
      <c r="CG18" s="31"/>
      <c r="CN18" s="124">
        <v>2036</v>
      </c>
      <c r="CO18" s="124" t="s">
        <v>84</v>
      </c>
    </row>
    <row r="19" spans="7:95" x14ac:dyDescent="0.25">
      <c r="O19" s="69"/>
      <c r="BX19" s="30"/>
      <c r="BY19" s="3"/>
      <c r="BZ19" s="21"/>
      <c r="CA19" s="14"/>
      <c r="CB19" s="15">
        <f>$CN$26*'AM Exist'!CB19</f>
        <v>7.0352074986283197</v>
      </c>
      <c r="CC19" s="17"/>
      <c r="CD19" s="17"/>
      <c r="CE19" s="17"/>
      <c r="CF19" s="1"/>
      <c r="CG19" s="31"/>
      <c r="CM19" s="124" t="s">
        <v>168</v>
      </c>
      <c r="CN19" s="265">
        <v>2.5000000000000001E-2</v>
      </c>
      <c r="CO19" s="180" t="s">
        <v>81</v>
      </c>
      <c r="CP19" s="180"/>
      <c r="CQ19" s="171" t="s">
        <v>171</v>
      </c>
    </row>
    <row r="20" spans="7:95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266">
        <f>(1+CN19)^(CN18-CN17)-1</f>
        <v>0.4482981664981105</v>
      </c>
      <c r="CO20" s="180" t="s">
        <v>82</v>
      </c>
      <c r="CP20" s="180"/>
    </row>
    <row r="21" spans="7:95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48.318525773618639</v>
      </c>
      <c r="CC21" s="41">
        <f>SUM(CC17:CE17)</f>
        <v>194.99736354863708</v>
      </c>
      <c r="CD21" s="39"/>
      <c r="CE21" s="39"/>
      <c r="CF21" s="39"/>
      <c r="CG21" s="42"/>
      <c r="CM21" s="124" t="s">
        <v>169</v>
      </c>
      <c r="CN21" s="180"/>
      <c r="CO21" s="180"/>
      <c r="CP21" s="180"/>
    </row>
    <row r="22" spans="7:95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N22" s="265">
        <v>5.0000000000000001E-3</v>
      </c>
      <c r="CO22" s="180" t="s">
        <v>81</v>
      </c>
      <c r="CP22" s="180"/>
    </row>
    <row r="23" spans="7:95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N23" s="266">
        <f>(1+CN22)^(CN18-CN17)-1</f>
        <v>7.7682737588080863E-2</v>
      </c>
      <c r="CO23" s="180" t="s">
        <v>82</v>
      </c>
      <c r="CP23" s="180"/>
      <c r="CQ23" s="171" t="s">
        <v>171</v>
      </c>
    </row>
    <row r="24" spans="7:95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M24" s="124" t="s">
        <v>170</v>
      </c>
    </row>
    <row r="25" spans="7:95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48.318525773618639</v>
      </c>
      <c r="CC25" s="27">
        <f>SUM(CD30,CB30,CC27)</f>
        <v>194.99736354863708</v>
      </c>
      <c r="CD25" s="25"/>
      <c r="CE25" s="25"/>
      <c r="CF25" s="28"/>
      <c r="CG25" s="29"/>
      <c r="CN25" s="265">
        <v>0.01</v>
      </c>
    </row>
    <row r="26" spans="7:95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266">
        <f>(1+CN25)^(CN18-CN17)-1</f>
        <v>0.16096895536999845</v>
      </c>
      <c r="CQ26" s="171" t="s">
        <v>172</v>
      </c>
    </row>
    <row r="27" spans="7:95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5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5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48.318525773618639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5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194.99736354863708</v>
      </c>
      <c r="CE30" s="6"/>
      <c r="CF30" s="1"/>
      <c r="CG30" s="36">
        <f>SUM(CB31,CE30,CB29)</f>
        <v>0</v>
      </c>
    </row>
    <row r="31" spans="7:95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5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48.318525773618639</v>
      </c>
      <c r="CC34" s="41">
        <f>SUM(CC30:CE30)</f>
        <v>194.99736354863708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48.318525773618639</v>
      </c>
      <c r="CC38" s="91">
        <f>SUM(CD43,CB43,CC40)</f>
        <v>194.99736354863708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48.318525773618639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194.99736354863708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48.318525773618639</v>
      </c>
      <c r="CC47" s="105">
        <f>SUM(CC43:CE43)</f>
        <v>194.99736354863708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85.222099882553493</v>
      </c>
      <c r="P51" s="27">
        <f>SUM(Q56,O56,P53)</f>
        <v>72.249949804091585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$CN$26*'AM Exist'!N55</f>
        <v>85.222099882553493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$CN$26*'AM Exist'!Q56</f>
        <v>72.249949804091585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85.222099882553493</v>
      </c>
      <c r="P60" s="41">
        <f>SUM(P56:R56)</f>
        <v>72.249949804091585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48.318525773618639</v>
      </c>
      <c r="CC64" s="27">
        <f>SUM(CD69,CB69,CC66)</f>
        <v>194.99736354863708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48.318525773618639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194.99736354863708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48.318525773618639</v>
      </c>
      <c r="CC73" s="41">
        <f>SUM(CC69:CE69)</f>
        <v>194.99736354863708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N26:N34"/>
    <mergeCell ref="AU28:AW29"/>
    <mergeCell ref="U56:W57"/>
    <mergeCell ref="A1:I2"/>
  </mergeCells>
  <conditionalFormatting sqref="K27:L32 S27:T32 K33:M34 K25:T26 O33:T34 BF40:BG43 BF45:BG45 BF44 BA44">
    <cfRule type="cellIs" dxfId="2999" priority="22" operator="equal">
      <formula>0</formula>
    </cfRule>
  </conditionalFormatting>
  <conditionalFormatting sqref="AX38:BG39 AX46:BG47 AX40:AY41 AX44:AY45">
    <cfRule type="cellIs" dxfId="2998" priority="21" operator="equal">
      <formula>0</formula>
    </cfRule>
  </conditionalFormatting>
  <conditionalFormatting sqref="AX25:BG26 AX33:BG34 AX27:AY28 BF27:BG28 BF31:BG32 AX31:AY32">
    <cfRule type="cellIs" dxfId="2997" priority="20" operator="equal">
      <formula>0</formula>
    </cfRule>
  </conditionalFormatting>
  <conditionalFormatting sqref="BK25:BT26 BK33:BT34 BK27:BL28 BS27:BT28 BS31:BT32 BK31:BL32">
    <cfRule type="cellIs" dxfId="2996" priority="19" operator="equal">
      <formula>0</formula>
    </cfRule>
  </conditionalFormatting>
  <conditionalFormatting sqref="BX12:CG13 BX20:CG21 BX14:BY19 CF14:CG19">
    <cfRule type="cellIs" dxfId="2995" priority="18" operator="equal">
      <formula>0</formula>
    </cfRule>
  </conditionalFormatting>
  <conditionalFormatting sqref="BX25:CG26 BX33:CG34 BX27:BY32 CF27:CG32">
    <cfRule type="cellIs" dxfId="2994" priority="17" operator="equal">
      <formula>0</formula>
    </cfRule>
  </conditionalFormatting>
  <conditionalFormatting sqref="BX64:CG65 BX72:CG73 BX66:BY71 CF66:CG71">
    <cfRule type="cellIs" dxfId="2993" priority="15" operator="equal">
      <formula>0</formula>
    </cfRule>
  </conditionalFormatting>
  <conditionalFormatting sqref="BX38:CG39 BX46:CG47 BX40:BY45 CF40:CG45">
    <cfRule type="cellIs" dxfId="2992" priority="16" operator="equal">
      <formula>0</formula>
    </cfRule>
  </conditionalFormatting>
  <conditionalFormatting sqref="K51:T52 K59:T60 K53:L58 S53:T58">
    <cfRule type="cellIs" dxfId="2991" priority="14" operator="equal">
      <formula>0</formula>
    </cfRule>
  </conditionalFormatting>
  <conditionalFormatting sqref="AK64:AT65 AK72:AT73 AK66:AL71 AS66:AT71">
    <cfRule type="cellIs" dxfId="2990" priority="13" operator="equal">
      <formula>0</formula>
    </cfRule>
  </conditionalFormatting>
  <conditionalFormatting sqref="BK38:BT39 BK46:BT47 BK40:BL45 BS40:BT45">
    <cfRule type="cellIs" dxfId="2989" priority="10" operator="equal">
      <formula>0</formula>
    </cfRule>
  </conditionalFormatting>
  <conditionalFormatting sqref="AK25:AT26 AK33:AT34 AK27:AL32 AS27:AT32">
    <cfRule type="cellIs" dxfId="2988" priority="9" operator="equal">
      <formula>0</formula>
    </cfRule>
  </conditionalFormatting>
  <conditionalFormatting sqref="AX51:BG52 AX59:BG60 AX53:AY58 BF53:BG58">
    <cfRule type="cellIs" dxfId="2987" priority="12" operator="equal">
      <formula>0</formula>
    </cfRule>
  </conditionalFormatting>
  <conditionalFormatting sqref="BK51:BT52 BK59:BT60 BK53:BL58 BS53:BT58">
    <cfRule type="cellIs" dxfId="2986" priority="11" operator="equal">
      <formula>0</formula>
    </cfRule>
  </conditionalFormatting>
  <conditionalFormatting sqref="BK64:BT65 BK72:BT73 BK66:BL71 BS66:BT71">
    <cfRule type="cellIs" dxfId="2985" priority="8" operator="equal">
      <formula>0</formula>
    </cfRule>
  </conditionalFormatting>
  <conditionalFormatting sqref="X51:AG52 X59:AG60 X53:Y58 AF53:AG58">
    <cfRule type="cellIs" dxfId="2984" priority="7" operator="equal">
      <formula>0</formula>
    </cfRule>
  </conditionalFormatting>
  <conditionalFormatting sqref="AK38:AT39 AK46:AT47 AK40:AL45 AS40:AT45">
    <cfRule type="cellIs" dxfId="2983" priority="6" operator="equal">
      <formula>0</formula>
    </cfRule>
  </conditionalFormatting>
  <conditionalFormatting sqref="AX42:AY43">
    <cfRule type="cellIs" dxfId="2982" priority="5" operator="equal">
      <formula>0</formula>
    </cfRule>
  </conditionalFormatting>
  <conditionalFormatting sqref="AO51:AP52 AO59:AP60">
    <cfRule type="cellIs" dxfId="2981" priority="4" operator="equal">
      <formula>0</formula>
    </cfRule>
  </conditionalFormatting>
  <conditionalFormatting sqref="BO75:BP76">
    <cfRule type="cellIs" dxfId="2980" priority="2" operator="equal">
      <formula>0</formula>
    </cfRule>
  </conditionalFormatting>
  <conditionalFormatting sqref="AO75:AP76">
    <cfRule type="cellIs" dxfId="297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G78"/>
  <sheetViews>
    <sheetView topLeftCell="BB11" zoomScale="85" zoomScaleNormal="85" workbookViewId="0">
      <selection activeCell="CB18" sqref="CB18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331.21561751084283</v>
      </c>
      <c r="CC12" s="27">
        <f>SUM(CD17,CB17,CC14)</f>
        <v>356.91254029984202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$CN$26*'PM Exist'!CC14</f>
        <v>13.567900175926045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$CN$26*'PM Exist'!CC15</f>
        <v>246.06475751154767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340.29793319773114</v>
      </c>
      <c r="BY16" s="4"/>
      <c r="BZ16" s="10">
        <f>$CN$20*'PM Exist'!BZ16</f>
        <v>57.379606977230516</v>
      </c>
      <c r="CA16" s="10">
        <f>$CN$20*'PM Exist'!CA16</f>
        <v>174.47132528035948</v>
      </c>
      <c r="CB16" s="11">
        <f>$CN$20*'PM Exist'!CB16</f>
        <v>99.364685253252858</v>
      </c>
      <c r="CC16" s="6">
        <f>$CN$26*'PM Exist'!CC16</f>
        <v>8.2077420817330395</v>
      </c>
      <c r="CD16" s="12"/>
      <c r="CE16" s="20"/>
      <c r="CF16" s="4"/>
      <c r="CG16" s="34">
        <f>SUM(CC14:CC16)</f>
        <v>267.84039976920678</v>
      </c>
      <c r="CH16" s="13"/>
      <c r="CI16" s="13"/>
      <c r="CJ16" s="13"/>
      <c r="CN16" s="124" t="s">
        <v>78</v>
      </c>
    </row>
    <row r="17" spans="7:95" x14ac:dyDescent="0.25">
      <c r="O17" s="69"/>
      <c r="BX17" s="35">
        <f>SUM(CB17:CB19)</f>
        <v>957.25978469330914</v>
      </c>
      <c r="BY17" s="1"/>
      <c r="BZ17" s="21"/>
      <c r="CA17" s="14"/>
      <c r="CB17" s="15">
        <f>$CN$20*'PM Exist'!CB17</f>
        <v>184.26784354476467</v>
      </c>
      <c r="CC17" s="16">
        <f>$CN$20*'PM Exist'!CC17</f>
        <v>36.853568708952935</v>
      </c>
      <c r="CD17" s="6">
        <f>$CN$20*'PM Exist'!CD17</f>
        <v>159.07679657915128</v>
      </c>
      <c r="CE17" s="6">
        <f>$CN$20*'PM Exist'!CE17</f>
        <v>20.992539138011164</v>
      </c>
      <c r="CF17" s="1"/>
      <c r="CG17" s="36">
        <f>SUM(CB18,CE17,CB16)</f>
        <v>873.28962814126453</v>
      </c>
      <c r="CN17" s="124">
        <v>2021</v>
      </c>
      <c r="CO17" s="124" t="s">
        <v>83</v>
      </c>
    </row>
    <row r="18" spans="7:95" x14ac:dyDescent="0.25">
      <c r="O18" s="69"/>
      <c r="BX18" s="30"/>
      <c r="BY18" s="3"/>
      <c r="BZ18" s="21"/>
      <c r="CA18" s="14"/>
      <c r="CB18" s="15">
        <f>$CN$20*'PM Exist'!CB18</f>
        <v>752.9324037500005</v>
      </c>
      <c r="CC18" s="8"/>
      <c r="CD18" s="8"/>
      <c r="CE18" s="8"/>
      <c r="CF18" s="1"/>
      <c r="CG18" s="31"/>
      <c r="CN18" s="124">
        <v>2036</v>
      </c>
      <c r="CO18" s="124" t="s">
        <v>84</v>
      </c>
    </row>
    <row r="19" spans="7:95" x14ac:dyDescent="0.25">
      <c r="O19" s="69"/>
      <c r="BX19" s="30"/>
      <c r="BY19" s="3"/>
      <c r="BZ19" s="21"/>
      <c r="CA19" s="14"/>
      <c r="CB19" s="15">
        <f>$CN$20*'PM Exist'!CB19</f>
        <v>20.059537398544002</v>
      </c>
      <c r="CC19" s="17"/>
      <c r="CD19" s="17"/>
      <c r="CE19" s="17"/>
      <c r="CF19" s="1"/>
      <c r="CG19" s="31"/>
      <c r="CM19" s="124" t="s">
        <v>168</v>
      </c>
      <c r="CN19" s="265">
        <v>2.5000000000000001E-2</v>
      </c>
      <c r="CO19" s="180" t="s">
        <v>81</v>
      </c>
      <c r="CP19" s="180"/>
      <c r="CQ19" s="171" t="s">
        <v>171</v>
      </c>
    </row>
    <row r="20" spans="7:95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266">
        <f>(1+CN19)^(CN18-CN17)-1</f>
        <v>0.4482981664981105</v>
      </c>
      <c r="CO20" s="180" t="s">
        <v>82</v>
      </c>
      <c r="CP20" s="180"/>
    </row>
    <row r="21" spans="7:95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202.73860476063652</v>
      </c>
      <c r="CC21" s="41">
        <f>SUM(CC17:CE17)</f>
        <v>216.92290442611537</v>
      </c>
      <c r="CD21" s="39"/>
      <c r="CE21" s="39"/>
      <c r="CF21" s="39"/>
      <c r="CG21" s="42"/>
      <c r="CM21" s="124" t="s">
        <v>169</v>
      </c>
      <c r="CN21" s="180"/>
      <c r="CO21" s="180"/>
      <c r="CP21" s="180"/>
    </row>
    <row r="22" spans="7:95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N22" s="265">
        <v>5.0000000000000001E-3</v>
      </c>
      <c r="CO22" s="180" t="s">
        <v>81</v>
      </c>
      <c r="CP22" s="180"/>
    </row>
    <row r="23" spans="7:95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N23" s="266">
        <f>(1+CN22)^(CN18-CN17)-1</f>
        <v>7.7682737588080863E-2</v>
      </c>
      <c r="CO23" s="180" t="s">
        <v>82</v>
      </c>
      <c r="CP23" s="180"/>
      <c r="CQ23" s="171" t="s">
        <v>171</v>
      </c>
    </row>
    <row r="24" spans="7:95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M24" s="124" t="s">
        <v>170</v>
      </c>
    </row>
    <row r="25" spans="7:95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202.73860476063652</v>
      </c>
      <c r="CC25" s="27">
        <f>SUM(CD30,CB30,CC27)</f>
        <v>216.92290442611537</v>
      </c>
      <c r="CD25" s="25"/>
      <c r="CE25" s="25"/>
      <c r="CF25" s="28"/>
      <c r="CG25" s="29"/>
      <c r="CN25" s="265">
        <v>0.01</v>
      </c>
    </row>
    <row r="26" spans="7:95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266">
        <f>(1+CN25)^(CN18-CN17)-1</f>
        <v>0.16096895536999845</v>
      </c>
      <c r="CQ26" s="171" t="s">
        <v>172</v>
      </c>
    </row>
    <row r="27" spans="7:95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5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5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202.73860476063652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5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216.92290442611537</v>
      </c>
      <c r="CE30" s="6"/>
      <c r="CF30" s="1"/>
      <c r="CG30" s="36">
        <f>SUM(CB31,CE30,CB29)</f>
        <v>0</v>
      </c>
    </row>
    <row r="31" spans="7:95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5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202.73860476063652</v>
      </c>
      <c r="CC34" s="41">
        <f>SUM(CC30:CE30)</f>
        <v>216.92290442611537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202.73860476063652</v>
      </c>
      <c r="CC38" s="91">
        <f>SUM(CD43,CB43,CC40)</f>
        <v>216.92290442611537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202.73860476063652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216.92290442611537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202.73860476063652</v>
      </c>
      <c r="CC47" s="105">
        <f>SUM(CC43:CE43)</f>
        <v>216.92290442611537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275.29999370612296</v>
      </c>
      <c r="P51" s="27">
        <f>SUM(Q56,O56,P53)</f>
        <v>226.82524398378237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$CN$20*'PM Exist'!N55</f>
        <v>275.29999370612296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$CN$20*'PM Exist'!Q56</f>
        <v>226.82524398378237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275.29999370612296</v>
      </c>
      <c r="P60" s="41">
        <f>SUM(P56:R56)</f>
        <v>226.82524398378237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202.73860476063652</v>
      </c>
      <c r="CC64" s="27">
        <f>SUM(CD69,CB69,CC66)</f>
        <v>216.92290442611537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202.73860476063652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216.92290442611537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202.73860476063652</v>
      </c>
      <c r="CC73" s="41">
        <f>SUM(CC69:CE69)</f>
        <v>216.92290442611537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2978" priority="22" operator="equal">
      <formula>0</formula>
    </cfRule>
  </conditionalFormatting>
  <conditionalFormatting sqref="AX38:BG39 AX46:BG47 AX40:AY41 AX44:AY45">
    <cfRule type="cellIs" dxfId="2977" priority="21" operator="equal">
      <formula>0</formula>
    </cfRule>
  </conditionalFormatting>
  <conditionalFormatting sqref="AX25:BG26 AX33:BG34 AX27:AY28 BF27:BG28 BF31:BG32 AX31:AY32">
    <cfRule type="cellIs" dxfId="2976" priority="20" operator="equal">
      <formula>0</formula>
    </cfRule>
  </conditionalFormatting>
  <conditionalFormatting sqref="BK25:BT26 BK33:BT34 BK27:BL28 BS27:BT28 BS31:BT32 BK31:BL32">
    <cfRule type="cellIs" dxfId="2975" priority="19" operator="equal">
      <formula>0</formula>
    </cfRule>
  </conditionalFormatting>
  <conditionalFormatting sqref="BX12:CG13 BX20:CG21 BX14:BY19 CF14:CG19">
    <cfRule type="cellIs" dxfId="2974" priority="18" operator="equal">
      <formula>0</formula>
    </cfRule>
  </conditionalFormatting>
  <conditionalFormatting sqref="BX25:CG26 BX33:CG34 BX27:BY32 CF27:CG32">
    <cfRule type="cellIs" dxfId="2973" priority="17" operator="equal">
      <formula>0</formula>
    </cfRule>
  </conditionalFormatting>
  <conditionalFormatting sqref="BX64:CG65 BX72:CG73 BX66:BY71 CF66:CG71">
    <cfRule type="cellIs" dxfId="2972" priority="15" operator="equal">
      <formula>0</formula>
    </cfRule>
  </conditionalFormatting>
  <conditionalFormatting sqref="BX38:CG39 BX46:CG47 BX40:BY45 CF40:CG45">
    <cfRule type="cellIs" dxfId="2971" priority="16" operator="equal">
      <formula>0</formula>
    </cfRule>
  </conditionalFormatting>
  <conditionalFormatting sqref="K51:T52 K59:T60 K53:L58 S53:T58">
    <cfRule type="cellIs" dxfId="2970" priority="14" operator="equal">
      <formula>0</formula>
    </cfRule>
  </conditionalFormatting>
  <conditionalFormatting sqref="AK64:AT65 AK72:AT73 AK66:AL71 AS66:AT71">
    <cfRule type="cellIs" dxfId="2969" priority="13" operator="equal">
      <formula>0</formula>
    </cfRule>
  </conditionalFormatting>
  <conditionalFormatting sqref="BK38:BT39 BK46:BT47 BK40:BL45 BS40:BT45">
    <cfRule type="cellIs" dxfId="2968" priority="10" operator="equal">
      <formula>0</formula>
    </cfRule>
  </conditionalFormatting>
  <conditionalFormatting sqref="AK25:AT26 AK33:AT34 AK27:AL32 AS27:AT32">
    <cfRule type="cellIs" dxfId="2967" priority="9" operator="equal">
      <formula>0</formula>
    </cfRule>
  </conditionalFormatting>
  <conditionalFormatting sqref="AX51:BG52 AX59:BG60 AX53:AY58 BF53:BG58">
    <cfRule type="cellIs" dxfId="2966" priority="12" operator="equal">
      <formula>0</formula>
    </cfRule>
  </conditionalFormatting>
  <conditionalFormatting sqref="BK51:BT52 BK59:BT60 BK53:BL58 BS53:BT58">
    <cfRule type="cellIs" dxfId="2965" priority="11" operator="equal">
      <formula>0</formula>
    </cfRule>
  </conditionalFormatting>
  <conditionalFormatting sqref="BK64:BT65 BK72:BT73 BK66:BL71 BS66:BT71">
    <cfRule type="cellIs" dxfId="2964" priority="8" operator="equal">
      <formula>0</formula>
    </cfRule>
  </conditionalFormatting>
  <conditionalFormatting sqref="X51:AG52 X59:AG60 X53:Y58 AF53:AG58">
    <cfRule type="cellIs" dxfId="2963" priority="7" operator="equal">
      <formula>0</formula>
    </cfRule>
  </conditionalFormatting>
  <conditionalFormatting sqref="AK38:AT39 AK46:AT47 AK40:AL45 AS40:AT45">
    <cfRule type="cellIs" dxfId="2962" priority="6" operator="equal">
      <formula>0</formula>
    </cfRule>
  </conditionalFormatting>
  <conditionalFormatting sqref="AX42:AY43">
    <cfRule type="cellIs" dxfId="2961" priority="5" operator="equal">
      <formula>0</formula>
    </cfRule>
  </conditionalFormatting>
  <conditionalFormatting sqref="AO51:AP52 AO59:AP60">
    <cfRule type="cellIs" dxfId="2960" priority="4" operator="equal">
      <formula>0</formula>
    </cfRule>
  </conditionalFormatting>
  <conditionalFormatting sqref="BO75:BP76">
    <cfRule type="cellIs" dxfId="2959" priority="2" operator="equal">
      <formula>0</formula>
    </cfRule>
  </conditionalFormatting>
  <conditionalFormatting sqref="AO75:AP76">
    <cfRule type="cellIs" dxfId="2958" priority="1" operator="equal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G78"/>
  <sheetViews>
    <sheetView topLeftCell="AP24" zoomScale="70" zoomScaleNormal="70" workbookViewId="0">
      <selection activeCell="BB51" sqref="BB51:BB52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319.40465955818883</v>
      </c>
      <c r="CC12" s="27">
        <f>SUM(CD17,CB17,CC14)</f>
        <v>272.38723868680466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$CN$26*'SAT Exist'!CC14</f>
        <v>11.629628722222325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$CN$26*'SAT Exist'!CC15</f>
        <v>212.04217176019441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302.19153569727405</v>
      </c>
      <c r="BY16" s="4"/>
      <c r="BZ16" s="10">
        <f>$CN$20*'SAT Exist'!BZ16</f>
        <v>62.772427181857452</v>
      </c>
      <c r="CA16" s="10">
        <f>$CN$20*'SAT Exist'!CA16</f>
        <v>168.80667186216596</v>
      </c>
      <c r="CB16" s="11">
        <f>$CN$20*'SAT Exist'!CB16</f>
        <v>87.825560514165431</v>
      </c>
      <c r="CC16" s="6">
        <f>$CN$26*'SAT Exist'!CC16</f>
        <v>5.471828054488693</v>
      </c>
      <c r="CD16" s="12"/>
      <c r="CE16" s="20"/>
      <c r="CF16" s="4"/>
      <c r="CG16" s="34">
        <f>SUM(CC14:CC16)</f>
        <v>229.14362853690542</v>
      </c>
      <c r="CH16" s="13"/>
      <c r="CI16" s="13"/>
      <c r="CJ16" s="13"/>
      <c r="CN16" s="124" t="s">
        <v>78</v>
      </c>
    </row>
    <row r="17" spans="7:95" x14ac:dyDescent="0.25">
      <c r="O17" s="69"/>
      <c r="BX17" s="35">
        <f>SUM(CB17:CB19)</f>
        <v>622.49966828401921</v>
      </c>
      <c r="BY17" s="1"/>
      <c r="BZ17" s="21"/>
      <c r="CA17" s="14"/>
      <c r="CB17" s="15">
        <f>$CN$20*'SAT Exist'!CB17</f>
        <v>176.54048236385518</v>
      </c>
      <c r="CC17" s="16">
        <f>$CN$20*'SAT Exist'!CC17</f>
        <v>27.376936755222179</v>
      </c>
      <c r="CD17" s="6">
        <f>$CN$20*'SAT Exist'!CD17</f>
        <v>84.217127600727153</v>
      </c>
      <c r="CE17" s="6">
        <f>$CN$20*'SAT Exist'!CE17</f>
        <v>7.6801972456138419</v>
      </c>
      <c r="CF17" s="1"/>
      <c r="CG17" s="36">
        <f>SUM(CB18,CE17,CB16)</f>
        <v>534.145923277772</v>
      </c>
      <c r="CN17" s="124">
        <v>2021</v>
      </c>
      <c r="CO17" s="124" t="s">
        <v>83</v>
      </c>
    </row>
    <row r="18" spans="7:95" x14ac:dyDescent="0.25">
      <c r="O18" s="69"/>
      <c r="BX18" s="30"/>
      <c r="BY18" s="3"/>
      <c r="BZ18" s="21"/>
      <c r="CA18" s="14"/>
      <c r="CB18" s="15">
        <f>$CN$20*'SAT Exist'!CB18</f>
        <v>438.64016551799267</v>
      </c>
      <c r="CC18" s="8"/>
      <c r="CD18" s="8"/>
      <c r="CE18" s="8"/>
      <c r="CF18" s="1"/>
      <c r="CG18" s="31"/>
      <c r="CN18" s="124">
        <v>2036</v>
      </c>
      <c r="CO18" s="124" t="s">
        <v>84</v>
      </c>
    </row>
    <row r="19" spans="7:95" x14ac:dyDescent="0.25">
      <c r="O19" s="69"/>
      <c r="BX19" s="30"/>
      <c r="BY19" s="3"/>
      <c r="BZ19" s="21"/>
      <c r="CA19" s="14"/>
      <c r="CB19" s="15">
        <f>$CN$20*'SAT Exist'!CB19</f>
        <v>7.3190204021714607</v>
      </c>
      <c r="CC19" s="17"/>
      <c r="CD19" s="17"/>
      <c r="CE19" s="17"/>
      <c r="CF19" s="1"/>
      <c r="CG19" s="31"/>
      <c r="CM19" s="124" t="s">
        <v>168</v>
      </c>
      <c r="CN19" s="265">
        <v>2.5000000000000001E-2</v>
      </c>
      <c r="CO19" s="180" t="s">
        <v>81</v>
      </c>
      <c r="CP19" s="180"/>
      <c r="CQ19" s="171" t="s">
        <v>171</v>
      </c>
    </row>
    <row r="20" spans="7:95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266">
        <f>(1+CN19)^(CN18-CN17)-1</f>
        <v>0.4482981664981105</v>
      </c>
      <c r="CO20" s="180" t="s">
        <v>82</v>
      </c>
      <c r="CP20" s="180"/>
    </row>
    <row r="21" spans="7:95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181.59752031882613</v>
      </c>
      <c r="CC21" s="41">
        <f>SUM(CC17:CE17)</f>
        <v>119.27426160156317</v>
      </c>
      <c r="CD21" s="39"/>
      <c r="CE21" s="39"/>
      <c r="CF21" s="39"/>
      <c r="CG21" s="42"/>
      <c r="CM21" s="124" t="s">
        <v>169</v>
      </c>
      <c r="CN21" s="180"/>
      <c r="CO21" s="180"/>
      <c r="CP21" s="180"/>
    </row>
    <row r="22" spans="7:95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N22" s="265">
        <v>5.0000000000000001E-3</v>
      </c>
      <c r="CO22" s="180" t="s">
        <v>81</v>
      </c>
      <c r="CP22" s="180"/>
    </row>
    <row r="23" spans="7:95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N23" s="266">
        <f>(1+CN22)^(CN18-CN17)-1</f>
        <v>7.7682737588080863E-2</v>
      </c>
      <c r="CO23" s="180" t="s">
        <v>82</v>
      </c>
      <c r="CP23" s="180"/>
      <c r="CQ23" s="171" t="s">
        <v>171</v>
      </c>
    </row>
    <row r="24" spans="7:95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M24" s="124" t="s">
        <v>170</v>
      </c>
    </row>
    <row r="25" spans="7:95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181.59752031882613</v>
      </c>
      <c r="CC25" s="27">
        <f>SUM(CD30,CB30,CC27)</f>
        <v>119.27426160156317</v>
      </c>
      <c r="CD25" s="25"/>
      <c r="CE25" s="25"/>
      <c r="CF25" s="28"/>
      <c r="CG25" s="29"/>
      <c r="CN25" s="265">
        <v>0.01</v>
      </c>
      <c r="CO25" s="180" t="s">
        <v>81</v>
      </c>
    </row>
    <row r="26" spans="7:95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N26" s="266">
        <f>(1+CN25)^(CN18-CN17)-1</f>
        <v>0.16096895536999845</v>
      </c>
      <c r="CO26" s="180" t="s">
        <v>82</v>
      </c>
      <c r="CQ26" s="171" t="s">
        <v>172</v>
      </c>
    </row>
    <row r="27" spans="7:95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5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5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181.59752031882613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5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119.27426160156317</v>
      </c>
      <c r="CE30" s="6"/>
      <c r="CF30" s="1"/>
      <c r="CG30" s="36">
        <f>SUM(CB31,CE30,CB29)</f>
        <v>0</v>
      </c>
    </row>
    <row r="31" spans="7:95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5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181.59752031882613</v>
      </c>
      <c r="CC34" s="41">
        <f>SUM(CC30:CE30)</f>
        <v>119.27426160156317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181.59752031882613</v>
      </c>
      <c r="CC38" s="91">
        <f>SUM(CD43,CB43,CC40)</f>
        <v>119.27426160156317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181.59752031882613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119.27426160156317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181.59752031882613</v>
      </c>
      <c r="CC47" s="105">
        <f>SUM(CC43:CE43)</f>
        <v>119.27426160156317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246.28711380735123</v>
      </c>
      <c r="P51" s="27">
        <f>SUM(Q56,O56,P53)</f>
        <v>197.49439346863812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$CN$20*'SAT Exist'!N55</f>
        <v>246.28711380735123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$CN$20*'SAT Exist'!Q56</f>
        <v>197.49439346863812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246.28711380735123</v>
      </c>
      <c r="P60" s="41">
        <f>SUM(P56:R56)</f>
        <v>197.49439346863812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181.59752031882613</v>
      </c>
      <c r="CC64" s="27">
        <f>SUM(CD69,CB69,CC66)</f>
        <v>119.27426160156317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181.59752031882613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119.27426160156317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181.59752031882613</v>
      </c>
      <c r="CC73" s="41">
        <f>SUM(CC69:CE69)</f>
        <v>119.27426160156317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2957" priority="22" operator="equal">
      <formula>0</formula>
    </cfRule>
  </conditionalFormatting>
  <conditionalFormatting sqref="AX38:BG39 AX46:BG47 AX40:AY41 AX44:AY45">
    <cfRule type="cellIs" dxfId="2956" priority="21" operator="equal">
      <formula>0</formula>
    </cfRule>
  </conditionalFormatting>
  <conditionalFormatting sqref="AX25:BG26 AX33:BG34 AX27:AY28 BF27:BG28 BF31:BG32 AX31:AY32">
    <cfRule type="cellIs" dxfId="2955" priority="20" operator="equal">
      <formula>0</formula>
    </cfRule>
  </conditionalFormatting>
  <conditionalFormatting sqref="BK25:BT26 BK33:BT34 BK27:BL28 BS27:BT28 BS31:BT32 BK31:BL32">
    <cfRule type="cellIs" dxfId="2954" priority="19" operator="equal">
      <formula>0</formula>
    </cfRule>
  </conditionalFormatting>
  <conditionalFormatting sqref="BX12:CG13 BX20:CG21 BX14:BY19 CF14:CG19">
    <cfRule type="cellIs" dxfId="2953" priority="18" operator="equal">
      <formula>0</formula>
    </cfRule>
  </conditionalFormatting>
  <conditionalFormatting sqref="BX25:CG26 BX33:CG34 BX27:BY32 CF27:CG32">
    <cfRule type="cellIs" dxfId="2952" priority="17" operator="equal">
      <formula>0</formula>
    </cfRule>
  </conditionalFormatting>
  <conditionalFormatting sqref="BX64:CG65 BX72:CG73 BX66:BY71 CF66:CG71">
    <cfRule type="cellIs" dxfId="2951" priority="15" operator="equal">
      <formula>0</formula>
    </cfRule>
  </conditionalFormatting>
  <conditionalFormatting sqref="BX38:CG39 BX46:CG47 BX40:BY45 CF40:CG45">
    <cfRule type="cellIs" dxfId="2950" priority="16" operator="equal">
      <formula>0</formula>
    </cfRule>
  </conditionalFormatting>
  <conditionalFormatting sqref="K51:T52 K59:T60 K53:L58 S53:T58">
    <cfRule type="cellIs" dxfId="2949" priority="14" operator="equal">
      <formula>0</formula>
    </cfRule>
  </conditionalFormatting>
  <conditionalFormatting sqref="AK64:AT65 AK72:AT73 AK66:AL71 AS66:AT71">
    <cfRule type="cellIs" dxfId="2948" priority="13" operator="equal">
      <formula>0</formula>
    </cfRule>
  </conditionalFormatting>
  <conditionalFormatting sqref="BK38:BT39 BK46:BT47 BK40:BL45 BS40:BT45">
    <cfRule type="cellIs" dxfId="2947" priority="10" operator="equal">
      <formula>0</formula>
    </cfRule>
  </conditionalFormatting>
  <conditionalFormatting sqref="AK25:AT26 AK33:AT34 AK27:AL32 AS27:AT32">
    <cfRule type="cellIs" dxfId="2946" priority="9" operator="equal">
      <formula>0</formula>
    </cfRule>
  </conditionalFormatting>
  <conditionalFormatting sqref="AX51:BG52 AX59:BG60 AX53:AY58 BF53:BG58">
    <cfRule type="cellIs" dxfId="2945" priority="12" operator="equal">
      <formula>0</formula>
    </cfRule>
  </conditionalFormatting>
  <conditionalFormatting sqref="BK51:BT52 BK59:BT60 BK53:BL58 BS53:BT58">
    <cfRule type="cellIs" dxfId="2944" priority="11" operator="equal">
      <formula>0</formula>
    </cfRule>
  </conditionalFormatting>
  <conditionalFormatting sqref="BK64:BT65 BK72:BT73 BK66:BL71 BS66:BT71">
    <cfRule type="cellIs" dxfId="2943" priority="8" operator="equal">
      <formula>0</formula>
    </cfRule>
  </conditionalFormatting>
  <conditionalFormatting sqref="X51:AG52 X59:AG60 X53:Y58 AF53:AG58">
    <cfRule type="cellIs" dxfId="2942" priority="7" operator="equal">
      <formula>0</formula>
    </cfRule>
  </conditionalFormatting>
  <conditionalFormatting sqref="AK38:AT39 AK46:AT47 AK40:AL45 AS40:AT45">
    <cfRule type="cellIs" dxfId="2941" priority="6" operator="equal">
      <formula>0</formula>
    </cfRule>
  </conditionalFormatting>
  <conditionalFormatting sqref="AX42:AY43">
    <cfRule type="cellIs" dxfId="2940" priority="5" operator="equal">
      <formula>0</formula>
    </cfRule>
  </conditionalFormatting>
  <conditionalFormatting sqref="AO51:AP52 AO59:AP60">
    <cfRule type="cellIs" dxfId="2939" priority="4" operator="equal">
      <formula>0</formula>
    </cfRule>
  </conditionalFormatting>
  <conditionalFormatting sqref="BO75:BP76">
    <cfRule type="cellIs" dxfId="2938" priority="2" operator="equal">
      <formula>0</formula>
    </cfRule>
  </conditionalFormatting>
  <conditionalFormatting sqref="AO75:AP76">
    <cfRule type="cellIs" dxfId="2937" priority="1" operator="equal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G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314.32172601071682</v>
      </c>
      <c r="CC12" s="27">
        <f>SUM(CD17,CB17,CC14)</f>
        <v>152.4617009885869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$CN$20*'AM Exist'!CC14</f>
        <v>10.094496184175844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$CN$20*'AM Exist'!CC15</f>
        <v>620.98555836447258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831.57763393089965</v>
      </c>
      <c r="BY16" s="4"/>
      <c r="BZ16" s="10">
        <f>$CN$20*'AM Exist'!BZ16</f>
        <v>129.13993394238753</v>
      </c>
      <c r="CA16" s="10">
        <f>$CN$20*'AM Exist'!CA16</f>
        <v>120.78586813479372</v>
      </c>
      <c r="CB16" s="11">
        <f>$CN$20*'AM Exist'!CB16</f>
        <v>64.395923933535556</v>
      </c>
      <c r="CC16" s="6">
        <f>$CN$20*'AM Exist'!CC16</f>
        <v>27.498799949996265</v>
      </c>
      <c r="CD16" s="12"/>
      <c r="CE16" s="20"/>
      <c r="CF16" s="4"/>
      <c r="CG16" s="34">
        <f>SUM(CC14:CC16)</f>
        <v>658.57885449864466</v>
      </c>
      <c r="CH16" s="13"/>
      <c r="CI16" s="13"/>
      <c r="CJ16" s="13"/>
      <c r="CN16" s="124" t="s">
        <v>78</v>
      </c>
    </row>
    <row r="17" spans="7:93" x14ac:dyDescent="0.25">
      <c r="O17" s="69"/>
      <c r="BX17" s="35">
        <f>SUM(CB17:CB19)</f>
        <v>480.01069786132723</v>
      </c>
      <c r="BY17" s="1"/>
      <c r="BZ17" s="21"/>
      <c r="CA17" s="14"/>
      <c r="CB17" s="15">
        <f>$CN$20*'AM Exist'!CB17</f>
        <v>80.755969473406751</v>
      </c>
      <c r="CC17" s="16">
        <f>$CN$20*'AM Exist'!CC17</f>
        <v>81.452141624039569</v>
      </c>
      <c r="CD17" s="6">
        <f>$CN$20*'AM Exist'!CD17</f>
        <v>61.611235331004288</v>
      </c>
      <c r="CE17" s="6">
        <f>$CN$20*'AM Exist'!CE17</f>
        <v>2.436602527214859</v>
      </c>
      <c r="CF17" s="1"/>
      <c r="CG17" s="36">
        <f>SUM(CB18,CE17,CB16)</f>
        <v>451.46763968538176</v>
      </c>
      <c r="CN17" s="124">
        <v>2021</v>
      </c>
      <c r="CO17" s="124" t="s">
        <v>83</v>
      </c>
    </row>
    <row r="18" spans="7:93" x14ac:dyDescent="0.25">
      <c r="O18" s="69"/>
      <c r="BX18" s="30"/>
      <c r="BY18" s="3"/>
      <c r="BZ18" s="21"/>
      <c r="CA18" s="14"/>
      <c r="CB18" s="15">
        <f>$CN$20*'AM Exist'!CB18</f>
        <v>384.63511322463131</v>
      </c>
      <c r="CC18" s="8"/>
      <c r="CD18" s="8"/>
      <c r="CE18" s="8"/>
      <c r="CF18" s="1"/>
      <c r="CG18" s="31"/>
      <c r="CN18" s="124">
        <v>2050</v>
      </c>
      <c r="CO18" s="124" t="s">
        <v>84</v>
      </c>
    </row>
    <row r="19" spans="7:93" x14ac:dyDescent="0.25">
      <c r="O19" s="69"/>
      <c r="BX19" s="30"/>
      <c r="BY19" s="3"/>
      <c r="BZ19" s="21"/>
      <c r="CA19" s="14"/>
      <c r="CB19" s="15">
        <f>$CN$20*'AM Exist'!CB19</f>
        <v>14.619615163289152</v>
      </c>
      <c r="CC19" s="17"/>
      <c r="CD19" s="17"/>
      <c r="CE19" s="17"/>
      <c r="CF19" s="1"/>
      <c r="CG19" s="31"/>
      <c r="CN19" s="181">
        <v>0.01</v>
      </c>
      <c r="CO19" s="171" t="s">
        <v>81</v>
      </c>
    </row>
    <row r="20" spans="7:93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171">
        <f>(1+CN19)^(CN18-CN17)-1</f>
        <v>0.33450387656723368</v>
      </c>
      <c r="CO20" s="171" t="s">
        <v>82</v>
      </c>
    </row>
    <row r="21" spans="7:93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162.90428324807911</v>
      </c>
      <c r="CC21" s="41">
        <f>SUM(CC17:CE17)</f>
        <v>145.49997948225871</v>
      </c>
      <c r="CD21" s="39"/>
      <c r="CE21" s="39"/>
      <c r="CF21" s="39"/>
      <c r="CG21" s="42"/>
    </row>
    <row r="22" spans="7:93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3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3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3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162.90428324807911</v>
      </c>
      <c r="CC25" s="27">
        <f>SUM(CD30,CB30,CC27)</f>
        <v>145.49997948225871</v>
      </c>
      <c r="CD25" s="25"/>
      <c r="CE25" s="25"/>
      <c r="CF25" s="28"/>
      <c r="CG25" s="29"/>
    </row>
    <row r="26" spans="7:93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3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3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3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162.90428324807911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3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145.49997948225871</v>
      </c>
      <c r="CE30" s="6"/>
      <c r="CF30" s="1"/>
      <c r="CG30" s="36">
        <f>SUM(CB31,CE30,CB29)</f>
        <v>0</v>
      </c>
    </row>
    <row r="31" spans="7:93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3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162.90428324807911</v>
      </c>
      <c r="CC34" s="41">
        <f>SUM(CC30:CE30)</f>
        <v>145.49997948225871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162.90428324807911</v>
      </c>
      <c r="CC38" s="91">
        <f>SUM(CD43,CB43,CC40)</f>
        <v>145.49997948225871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162.90428324807911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145.49997948225871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162.90428324807911</v>
      </c>
      <c r="CC47" s="105">
        <f>SUM(CC43:CE43)</f>
        <v>145.49997948225871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177.09702292835601</v>
      </c>
      <c r="P51" s="27">
        <f>SUM(Q56,O56,P53)</f>
        <v>150.14005797394344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$CN$20*'AM Exist'!N55</f>
        <v>177.09702292835601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$CN$20*'AM Exist'!Q56</f>
        <v>150.14005797394344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177.09702292835601</v>
      </c>
      <c r="P60" s="41">
        <f>SUM(P56:R56)</f>
        <v>150.14005797394344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162.90428324807911</v>
      </c>
      <c r="CC64" s="27">
        <f>SUM(CD69,CB69,CC66)</f>
        <v>145.49997948225871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162.90428324807911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145.49997948225871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162.90428324807911</v>
      </c>
      <c r="CC73" s="41">
        <f>SUM(CC69:CE69)</f>
        <v>145.49997948225871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2936" priority="22" operator="equal">
      <formula>0</formula>
    </cfRule>
  </conditionalFormatting>
  <conditionalFormatting sqref="AX38:BG39 AX46:BG47 AX40:AY41 AX44:AY45">
    <cfRule type="cellIs" dxfId="2935" priority="21" operator="equal">
      <formula>0</formula>
    </cfRule>
  </conditionalFormatting>
  <conditionalFormatting sqref="AX25:BG26 AX33:BG34 AX27:AY28 BF27:BG28 BF31:BG32 AX31:AY32">
    <cfRule type="cellIs" dxfId="2934" priority="20" operator="equal">
      <formula>0</formula>
    </cfRule>
  </conditionalFormatting>
  <conditionalFormatting sqref="BK25:BT26 BK33:BT34 BK27:BL28 BS27:BT28 BS31:BT32 BK31:BL32">
    <cfRule type="cellIs" dxfId="2933" priority="19" operator="equal">
      <formula>0</formula>
    </cfRule>
  </conditionalFormatting>
  <conditionalFormatting sqref="BX12:CG13 BX20:CG21 BX14:BY19 CF14:CG19">
    <cfRule type="cellIs" dxfId="2932" priority="18" operator="equal">
      <formula>0</formula>
    </cfRule>
  </conditionalFormatting>
  <conditionalFormatting sqref="BX25:CG26 BX33:CG34 BX27:BY32 CF27:CG32">
    <cfRule type="cellIs" dxfId="2931" priority="17" operator="equal">
      <formula>0</formula>
    </cfRule>
  </conditionalFormatting>
  <conditionalFormatting sqref="BX64:CG65 BX72:CG73 BX66:BY71 CF66:CG71">
    <cfRule type="cellIs" dxfId="2930" priority="15" operator="equal">
      <formula>0</formula>
    </cfRule>
  </conditionalFormatting>
  <conditionalFormatting sqref="BX38:CG39 BX46:CG47 BX40:BY45 CF40:CG45">
    <cfRule type="cellIs" dxfId="2929" priority="16" operator="equal">
      <formula>0</formula>
    </cfRule>
  </conditionalFormatting>
  <conditionalFormatting sqref="K51:T52 K59:T60 K53:L58 S53:T58">
    <cfRule type="cellIs" dxfId="2928" priority="14" operator="equal">
      <formula>0</formula>
    </cfRule>
  </conditionalFormatting>
  <conditionalFormatting sqref="AK64:AT65 AK72:AT73 AK66:AL71 AS66:AT71">
    <cfRule type="cellIs" dxfId="2927" priority="13" operator="equal">
      <formula>0</formula>
    </cfRule>
  </conditionalFormatting>
  <conditionalFormatting sqref="BK38:BT39 BK46:BT47 BK40:BL45 BS40:BT45">
    <cfRule type="cellIs" dxfId="2926" priority="10" operator="equal">
      <formula>0</formula>
    </cfRule>
  </conditionalFormatting>
  <conditionalFormatting sqref="AK25:AT26 AK33:AT34 AK27:AL32 AS27:AT32">
    <cfRule type="cellIs" dxfId="2925" priority="9" operator="equal">
      <formula>0</formula>
    </cfRule>
  </conditionalFormatting>
  <conditionalFormatting sqref="AX51:BG52 AX59:BG60 AX53:AY58 BF53:BG58">
    <cfRule type="cellIs" dxfId="2924" priority="12" operator="equal">
      <formula>0</formula>
    </cfRule>
  </conditionalFormatting>
  <conditionalFormatting sqref="BK51:BT52 BK59:BT60 BK53:BL58 BS53:BT58">
    <cfRule type="cellIs" dxfId="2923" priority="11" operator="equal">
      <formula>0</formula>
    </cfRule>
  </conditionalFormatting>
  <conditionalFormatting sqref="BK64:BT65 BK72:BT73 BK66:BL71 BS66:BT71">
    <cfRule type="cellIs" dxfId="2922" priority="8" operator="equal">
      <formula>0</formula>
    </cfRule>
  </conditionalFormatting>
  <conditionalFormatting sqref="X51:AG52 X59:AG60 X53:Y58 AF53:AG58">
    <cfRule type="cellIs" dxfId="2921" priority="7" operator="equal">
      <formula>0</formula>
    </cfRule>
  </conditionalFormatting>
  <conditionalFormatting sqref="AK38:AT39 AK46:AT47 AK40:AL45 AS40:AT45">
    <cfRule type="cellIs" dxfId="2920" priority="6" operator="equal">
      <formula>0</formula>
    </cfRule>
  </conditionalFormatting>
  <conditionalFormatting sqref="AX42:AY43">
    <cfRule type="cellIs" dxfId="2919" priority="5" operator="equal">
      <formula>0</formula>
    </cfRule>
  </conditionalFormatting>
  <conditionalFormatting sqref="AO51:AP52 AO59:AP60">
    <cfRule type="cellIs" dxfId="2918" priority="4" operator="equal">
      <formula>0</formula>
    </cfRule>
  </conditionalFormatting>
  <conditionalFormatting sqref="BO75:BP76">
    <cfRule type="cellIs" dxfId="2917" priority="2" operator="equal">
      <formula>0</formula>
    </cfRule>
  </conditionalFormatting>
  <conditionalFormatting sqref="AO75:AP76">
    <cfRule type="cellIs" dxfId="2916" priority="1" operator="equal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G78"/>
  <sheetViews>
    <sheetView topLeftCell="N1" zoomScale="55" zoomScaleNormal="55" workbookViewId="0">
      <selection activeCell="BH37" sqref="BH37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247.14111347464998</v>
      </c>
      <c r="CC12" s="27">
        <f>SUM(CD17,CB17,CC14)</f>
        <v>284.38632353350567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$CN$20*'PM Exist'!CC14</f>
        <v>28.19497210062908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$CN$20*'PM Exist'!CC15</f>
        <v>511.33844463980398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581.65183185371848</v>
      </c>
      <c r="BY16" s="4"/>
      <c r="BZ16" s="10">
        <f>$CN$20*'PM Exist'!BZ16</f>
        <v>42.814587263918234</v>
      </c>
      <c r="CA16" s="10">
        <f>$CN$20*'PM Exist'!CA16</f>
        <v>130.18419216833675</v>
      </c>
      <c r="CB16" s="11">
        <f>$CN$20*'PM Exist'!CB16</f>
        <v>74.142334042394992</v>
      </c>
      <c r="CC16" s="6">
        <f>$CN$20*'PM Exist'!CC16</f>
        <v>17.056217690504013</v>
      </c>
      <c r="CD16" s="12"/>
      <c r="CE16" s="20"/>
      <c r="CF16" s="4"/>
      <c r="CG16" s="34">
        <f>SUM(CC14:CC16)</f>
        <v>556.58963443093705</v>
      </c>
      <c r="CH16" s="13"/>
      <c r="CI16" s="13"/>
      <c r="CJ16" s="13"/>
      <c r="CN16" s="124" t="s">
        <v>78</v>
      </c>
    </row>
    <row r="17" spans="7:93" x14ac:dyDescent="0.25">
      <c r="O17" s="69"/>
      <c r="BX17" s="35">
        <f>SUM(CB17:CB19)</f>
        <v>714.27262654926994</v>
      </c>
      <c r="BY17" s="1"/>
      <c r="BZ17" s="21"/>
      <c r="CA17" s="14"/>
      <c r="CB17" s="15">
        <f>$CN$20*'PM Exist'!CB17</f>
        <v>137.49399974998133</v>
      </c>
      <c r="CC17" s="16">
        <f>$CN$20*'PM Exist'!CC17</f>
        <v>27.498799949996265</v>
      </c>
      <c r="CD17" s="6">
        <f>$CN$20*'PM Exist'!CD17</f>
        <v>118.69735168289527</v>
      </c>
      <c r="CE17" s="6">
        <f>$CN$20*'PM Exist'!CE17</f>
        <v>15.663873389238379</v>
      </c>
      <c r="CF17" s="1"/>
      <c r="CG17" s="36">
        <f>SUM(CB18,CE17,CB16)</f>
        <v>651.61713299231644</v>
      </c>
      <c r="CN17" s="124">
        <v>2021</v>
      </c>
      <c r="CO17" s="124" t="s">
        <v>83</v>
      </c>
    </row>
    <row r="18" spans="7:93" x14ac:dyDescent="0.25">
      <c r="O18" s="69"/>
      <c r="BX18" s="30"/>
      <c r="BY18" s="3"/>
      <c r="BZ18" s="21"/>
      <c r="CA18" s="14"/>
      <c r="CB18" s="15">
        <f>$CN$20*'PM Exist'!CB18</f>
        <v>561.81092556068313</v>
      </c>
      <c r="CC18" s="8"/>
      <c r="CD18" s="8"/>
      <c r="CE18" s="8"/>
      <c r="CF18" s="1"/>
      <c r="CG18" s="31"/>
      <c r="CN18" s="124">
        <v>2050</v>
      </c>
      <c r="CO18" s="124" t="s">
        <v>84</v>
      </c>
    </row>
    <row r="19" spans="7:93" x14ac:dyDescent="0.25">
      <c r="O19" s="69"/>
      <c r="BX19" s="30"/>
      <c r="BY19" s="3"/>
      <c r="BZ19" s="21"/>
      <c r="CA19" s="14"/>
      <c r="CB19" s="15">
        <f>$CN$20*'PM Exist'!CB19</f>
        <v>14.967701238605562</v>
      </c>
      <c r="CC19" s="17"/>
      <c r="CD19" s="17"/>
      <c r="CE19" s="17"/>
      <c r="CF19" s="1"/>
      <c r="CG19" s="31"/>
      <c r="CN19" s="181">
        <v>0.01</v>
      </c>
      <c r="CO19" s="171" t="s">
        <v>81</v>
      </c>
    </row>
    <row r="20" spans="7:93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171">
        <f>(1+CN19)^(CN18-CN17)-1</f>
        <v>0.33450387656723368</v>
      </c>
      <c r="CO20" s="171" t="s">
        <v>82</v>
      </c>
    </row>
    <row r="21" spans="7:93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162.20811109744633</v>
      </c>
      <c r="CC21" s="41">
        <f>SUM(CC17:CE17)</f>
        <v>161.86002502212992</v>
      </c>
      <c r="CD21" s="39"/>
      <c r="CE21" s="39"/>
      <c r="CF21" s="39"/>
      <c r="CG21" s="42"/>
    </row>
    <row r="22" spans="7:93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3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3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3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162.20811109744633</v>
      </c>
      <c r="CC25" s="27">
        <f>SUM(CD30,CB30,CC27)</f>
        <v>161.86002502212992</v>
      </c>
      <c r="CD25" s="25"/>
      <c r="CE25" s="25"/>
      <c r="CF25" s="28"/>
      <c r="CG25" s="29"/>
    </row>
    <row r="26" spans="7:93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3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3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3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162.20811109744633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3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161.86002502212992</v>
      </c>
      <c r="CE30" s="6"/>
      <c r="CF30" s="1"/>
      <c r="CG30" s="36">
        <f>SUM(CB31,CE30,CB29)</f>
        <v>0</v>
      </c>
    </row>
    <row r="31" spans="7:93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3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162.20811109744633</v>
      </c>
      <c r="CC34" s="41">
        <f>SUM(CC30:CE30)</f>
        <v>161.86002502212992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162.20811109744633</v>
      </c>
      <c r="CC38" s="91">
        <f>SUM(CD43,CB43,CC40)</f>
        <v>161.86002502212992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162.20811109744633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161.86002502212992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162.20811109744633</v>
      </c>
      <c r="CC47" s="105">
        <f>SUM(CC43:CE43)</f>
        <v>161.86002502212992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205.41889750071351</v>
      </c>
      <c r="P51" s="27">
        <f>SUM(Q56,O56,P53)</f>
        <v>169.2487926251726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$CN$20*'PM Exist'!N55</f>
        <v>205.41889750071351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$CN$20*'PM Exist'!Q56</f>
        <v>169.2487926251726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205.41889750071351</v>
      </c>
      <c r="P60" s="41">
        <f>SUM(P56:R56)</f>
        <v>169.2487926251726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162.20811109744633</v>
      </c>
      <c r="CC64" s="27">
        <f>SUM(CD69,CB69,CC66)</f>
        <v>161.86002502212992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162.20811109744633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161.86002502212992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162.20811109744633</v>
      </c>
      <c r="CC73" s="41">
        <f>SUM(CC69:CE69)</f>
        <v>161.86002502212992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2915" priority="22" operator="equal">
      <formula>0</formula>
    </cfRule>
  </conditionalFormatting>
  <conditionalFormatting sqref="AX38:BG39 AX46:BG47 AX40:AY41 AX44:AY45">
    <cfRule type="cellIs" dxfId="2914" priority="21" operator="equal">
      <formula>0</formula>
    </cfRule>
  </conditionalFormatting>
  <conditionalFormatting sqref="AX25:BG26 AX33:BG34 AX27:AY28 BF27:BG28 BF31:BG32 AX31:AY32">
    <cfRule type="cellIs" dxfId="2913" priority="20" operator="equal">
      <formula>0</formula>
    </cfRule>
  </conditionalFormatting>
  <conditionalFormatting sqref="BK25:BT26 BK33:BT34 BK27:BL28 BS27:BT28 BS31:BT32 BK31:BL32">
    <cfRule type="cellIs" dxfId="2912" priority="19" operator="equal">
      <formula>0</formula>
    </cfRule>
  </conditionalFormatting>
  <conditionalFormatting sqref="BX12:CG13 BX20:CG21 BX14:BY19 CF14:CG19">
    <cfRule type="cellIs" dxfId="2911" priority="18" operator="equal">
      <formula>0</formula>
    </cfRule>
  </conditionalFormatting>
  <conditionalFormatting sqref="BX25:CG26 BX33:CG34 BX27:BY32 CF27:CG32">
    <cfRule type="cellIs" dxfId="2910" priority="17" operator="equal">
      <formula>0</formula>
    </cfRule>
  </conditionalFormatting>
  <conditionalFormatting sqref="BX64:CG65 BX72:CG73 BX66:BY71 CF66:CG71">
    <cfRule type="cellIs" dxfId="2909" priority="15" operator="equal">
      <formula>0</formula>
    </cfRule>
  </conditionalFormatting>
  <conditionalFormatting sqref="BX38:CG39 BX46:CG47 BX40:BY45 CF40:CG45">
    <cfRule type="cellIs" dxfId="2908" priority="16" operator="equal">
      <formula>0</formula>
    </cfRule>
  </conditionalFormatting>
  <conditionalFormatting sqref="K51:T52 K59:T60 K53:L58 S53:T58">
    <cfRule type="cellIs" dxfId="2907" priority="14" operator="equal">
      <formula>0</formula>
    </cfRule>
  </conditionalFormatting>
  <conditionalFormatting sqref="AK64:AT65 AK72:AT73 AK66:AL71 AS66:AT71">
    <cfRule type="cellIs" dxfId="2906" priority="13" operator="equal">
      <formula>0</formula>
    </cfRule>
  </conditionalFormatting>
  <conditionalFormatting sqref="BK38:BT39 BK46:BT47 BK40:BL45 BS40:BT45">
    <cfRule type="cellIs" dxfId="2905" priority="10" operator="equal">
      <formula>0</formula>
    </cfRule>
  </conditionalFormatting>
  <conditionalFormatting sqref="AK25:AT26 AK33:AT34 AK27:AL32 AS27:AT32">
    <cfRule type="cellIs" dxfId="2904" priority="9" operator="equal">
      <formula>0</formula>
    </cfRule>
  </conditionalFormatting>
  <conditionalFormatting sqref="AX51:BG52 AX59:BG60 AX53:AY58 BF53:BG58">
    <cfRule type="cellIs" dxfId="2903" priority="12" operator="equal">
      <formula>0</formula>
    </cfRule>
  </conditionalFormatting>
  <conditionalFormatting sqref="BK51:BT52 BK59:BT60 BK53:BL58 BS53:BT58">
    <cfRule type="cellIs" dxfId="2902" priority="11" operator="equal">
      <formula>0</formula>
    </cfRule>
  </conditionalFormatting>
  <conditionalFormatting sqref="BK64:BT65 BK72:BT73 BK66:BL71 BS66:BT71">
    <cfRule type="cellIs" dxfId="2901" priority="8" operator="equal">
      <formula>0</formula>
    </cfRule>
  </conditionalFormatting>
  <conditionalFormatting sqref="X51:AG52 X59:AG60 X53:Y58 AF53:AG58">
    <cfRule type="cellIs" dxfId="2900" priority="7" operator="equal">
      <formula>0</formula>
    </cfRule>
  </conditionalFormatting>
  <conditionalFormatting sqref="AK38:AT39 AK46:AT47 AK40:AL45 AS40:AT45">
    <cfRule type="cellIs" dxfId="2899" priority="6" operator="equal">
      <formula>0</formula>
    </cfRule>
  </conditionalFormatting>
  <conditionalFormatting sqref="AX42:AY43">
    <cfRule type="cellIs" dxfId="2898" priority="5" operator="equal">
      <formula>0</formula>
    </cfRule>
  </conditionalFormatting>
  <conditionalFormatting sqref="AO51:AP52 AO59:AP60">
    <cfRule type="cellIs" dxfId="2897" priority="4" operator="equal">
      <formula>0</formula>
    </cfRule>
  </conditionalFormatting>
  <conditionalFormatting sqref="BO75:BP76">
    <cfRule type="cellIs" dxfId="2896" priority="2" operator="equal">
      <formula>0</formula>
    </cfRule>
  </conditionalFormatting>
  <conditionalFormatting sqref="AO75:AP76">
    <cfRule type="cellIs" dxfId="2895" priority="1" operator="equal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G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91" width="5.28515625" style="124"/>
    <col min="92" max="92" width="6.7109375" style="124" customWidth="1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6384" width="5.28515625" style="124"/>
  </cols>
  <sheetData>
    <row r="1" spans="1:111" x14ac:dyDescent="0.25">
      <c r="A1" s="341" t="s">
        <v>37</v>
      </c>
      <c r="B1" s="341"/>
      <c r="C1" s="341"/>
      <c r="D1" s="341"/>
      <c r="E1" s="341"/>
      <c r="F1" s="341"/>
      <c r="G1" s="341"/>
      <c r="H1" s="341"/>
      <c r="I1" s="341"/>
    </row>
    <row r="2" spans="1:111" x14ac:dyDescent="0.25">
      <c r="A2" s="341"/>
      <c r="B2" s="341"/>
      <c r="C2" s="341"/>
      <c r="D2" s="341"/>
      <c r="E2" s="341"/>
      <c r="F2" s="341"/>
      <c r="G2" s="341"/>
      <c r="H2" s="341"/>
      <c r="I2" s="341"/>
    </row>
    <row r="5" spans="1:111" x14ac:dyDescent="0.25"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</row>
    <row r="6" spans="1:111" x14ac:dyDescent="0.25"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</row>
    <row r="7" spans="1:111" ht="18.75" x14ac:dyDescent="0.3">
      <c r="CB7" s="116" t="s">
        <v>33</v>
      </c>
      <c r="CL7" s="61"/>
      <c r="CM7" s="61"/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  <c r="CZ7" s="61"/>
      <c r="DA7" s="61"/>
      <c r="DB7" s="61"/>
      <c r="DC7" s="61"/>
      <c r="DD7" s="61"/>
      <c r="DE7" s="61"/>
      <c r="DF7" s="61"/>
      <c r="DG7" s="61"/>
    </row>
    <row r="8" spans="1:111" x14ac:dyDescent="0.25">
      <c r="CL8" s="61"/>
      <c r="CM8" s="61"/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  <c r="CZ8" s="61"/>
      <c r="DA8" s="61"/>
      <c r="DB8" s="61"/>
      <c r="DC8" s="61"/>
      <c r="DD8" s="61"/>
      <c r="DE8" s="61"/>
      <c r="DF8" s="61"/>
      <c r="DG8" s="61"/>
    </row>
    <row r="9" spans="1:111" x14ac:dyDescent="0.25">
      <c r="CC9" s="2"/>
      <c r="CL9" s="61"/>
      <c r="CM9" s="61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  <c r="CZ9" s="61"/>
      <c r="DA9" s="61"/>
      <c r="DB9" s="61"/>
      <c r="DC9" s="61"/>
      <c r="DD9" s="61"/>
      <c r="DE9" s="61"/>
      <c r="DF9" s="61"/>
      <c r="DG9" s="61"/>
    </row>
    <row r="10" spans="1:111" x14ac:dyDescent="0.25">
      <c r="CC10" s="2"/>
      <c r="CL10" s="61"/>
      <c r="CM10" s="61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  <c r="CZ10" s="61"/>
      <c r="DA10" s="61"/>
      <c r="DB10" s="61"/>
      <c r="DC10" s="61"/>
      <c r="DD10" s="61"/>
      <c r="DE10" s="61"/>
      <c r="DF10" s="61"/>
      <c r="DG10" s="61"/>
    </row>
    <row r="11" spans="1:111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L11" s="61"/>
      <c r="CM11" s="61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  <c r="CZ11" s="61"/>
      <c r="DA11" s="61"/>
      <c r="DB11" s="61"/>
      <c r="DC11" s="61"/>
      <c r="DD11" s="61"/>
      <c r="DE11" s="61"/>
      <c r="DF11" s="61"/>
      <c r="DG11" s="61"/>
    </row>
    <row r="12" spans="1:111" x14ac:dyDescent="0.25">
      <c r="BX12" s="23"/>
      <c r="BY12" s="24"/>
      <c r="BZ12" s="24"/>
      <c r="CA12" s="25"/>
      <c r="CB12" s="26">
        <f>SUM(BZ16:CB16)</f>
        <v>238.32820386139593</v>
      </c>
      <c r="CC12" s="27">
        <f>SUM(CD17,CB17,CC14)</f>
        <v>218.73501570486383</v>
      </c>
      <c r="CD12" s="25"/>
      <c r="CE12" s="25"/>
      <c r="CF12" s="28"/>
      <c r="CG12" s="29"/>
      <c r="CL12" s="61"/>
      <c r="CM12" s="61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1:111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1:111" x14ac:dyDescent="0.25">
      <c r="O14" s="69"/>
      <c r="BX14" s="30"/>
      <c r="BY14" s="3"/>
      <c r="BZ14" s="17"/>
      <c r="CA14" s="17"/>
      <c r="CB14" s="18"/>
      <c r="CC14" s="6">
        <f>$CN$20*'SAT Exist'!CC14</f>
        <v>24.167118943396357</v>
      </c>
      <c r="CD14" s="7"/>
      <c r="CE14" s="19"/>
      <c r="CF14" s="1"/>
      <c r="CG14" s="3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1:111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$CN$20*'SAT Exist'!CC15</f>
        <v>440.63731597490408</v>
      </c>
      <c r="CD15" s="7"/>
      <c r="CE15" s="19"/>
      <c r="CF15" s="1"/>
      <c r="CG15" s="31"/>
    </row>
    <row r="16" spans="1:111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507.90351057610508</v>
      </c>
      <c r="BY16" s="4"/>
      <c r="BZ16" s="10">
        <f>$CN$20*'SAT Exist'!BZ16</f>
        <v>46.838514638346645</v>
      </c>
      <c r="CA16" s="10">
        <f>$CN$20*'SAT Exist'!CA16</f>
        <v>125.95743268235178</v>
      </c>
      <c r="CB16" s="11">
        <f>$CN$20*'SAT Exist'!CB16</f>
        <v>65.532256540697517</v>
      </c>
      <c r="CC16" s="6">
        <f>$CN$20*'SAT Exist'!CC16</f>
        <v>11.370811793669342</v>
      </c>
      <c r="CD16" s="12"/>
      <c r="CE16" s="20"/>
      <c r="CF16" s="4"/>
      <c r="CG16" s="34">
        <f>SUM(CC14:CC16)</f>
        <v>476.17524671196981</v>
      </c>
      <c r="CH16" s="13"/>
      <c r="CI16" s="13"/>
      <c r="CJ16" s="13"/>
      <c r="CN16" s="124" t="s">
        <v>78</v>
      </c>
    </row>
    <row r="17" spans="7:93" x14ac:dyDescent="0.25">
      <c r="O17" s="69"/>
      <c r="BX17" s="35">
        <f>SUM(CB17:CB19)</f>
        <v>464.48673620372517</v>
      </c>
      <c r="BY17" s="1"/>
      <c r="BZ17" s="21"/>
      <c r="CA17" s="14"/>
      <c r="CB17" s="15">
        <f>$CN$20*'SAT Exist'!CB17</f>
        <v>131.72812234111115</v>
      </c>
      <c r="CC17" s="16">
        <f>$CN$20*'SAT Exist'!CC17</f>
        <v>20.427679962854366</v>
      </c>
      <c r="CD17" s="6">
        <f>$CN$20*'SAT Exist'!CD17</f>
        <v>62.839774420356321</v>
      </c>
      <c r="CE17" s="6">
        <f>$CN$20*'SAT Exist'!CE17</f>
        <v>5.7306853863067246</v>
      </c>
      <c r="CF17" s="1"/>
      <c r="CG17" s="36">
        <f>SUM(CB18,CE17,CB16)</f>
        <v>398.5603674998568</v>
      </c>
      <c r="CN17" s="124">
        <v>2021</v>
      </c>
      <c r="CO17" s="124" t="s">
        <v>83</v>
      </c>
    </row>
    <row r="18" spans="7:93" x14ac:dyDescent="0.25">
      <c r="O18" s="69"/>
      <c r="BX18" s="30"/>
      <c r="BY18" s="3"/>
      <c r="BZ18" s="21"/>
      <c r="CA18" s="14"/>
      <c r="CB18" s="15">
        <f>$CN$20*'SAT Exist'!CB18</f>
        <v>327.29742557285255</v>
      </c>
      <c r="CC18" s="8"/>
      <c r="CD18" s="8"/>
      <c r="CE18" s="8"/>
      <c r="CF18" s="1"/>
      <c r="CG18" s="31"/>
      <c r="CN18" s="124">
        <v>2050</v>
      </c>
      <c r="CO18" s="124" t="s">
        <v>84</v>
      </c>
    </row>
    <row r="19" spans="7:93" x14ac:dyDescent="0.25">
      <c r="O19" s="69"/>
      <c r="BX19" s="30"/>
      <c r="BY19" s="3"/>
      <c r="BZ19" s="21"/>
      <c r="CA19" s="14"/>
      <c r="CB19" s="15">
        <f>$CN$20*'SAT Exist'!CB19</f>
        <v>5.4611882897614885</v>
      </c>
      <c r="CC19" s="17"/>
      <c r="CD19" s="17"/>
      <c r="CE19" s="17"/>
      <c r="CF19" s="1"/>
      <c r="CG19" s="31"/>
      <c r="CN19" s="181">
        <v>0.01</v>
      </c>
      <c r="CO19" s="171" t="s">
        <v>81</v>
      </c>
    </row>
    <row r="20" spans="7:93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N20" s="171">
        <f>(1+CN19)^(CN18-CN17)-1</f>
        <v>0.33450387656723368</v>
      </c>
      <c r="CO20" s="171" t="s">
        <v>82</v>
      </c>
    </row>
    <row r="21" spans="7:93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142.78943276578261</v>
      </c>
      <c r="CC21" s="41">
        <f>SUM(CC17:CE17)</f>
        <v>88.998139769517422</v>
      </c>
      <c r="CD21" s="39"/>
      <c r="CE21" s="39"/>
      <c r="CF21" s="39"/>
      <c r="CG21" s="42"/>
    </row>
    <row r="22" spans="7:93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3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3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3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142.78943276578261</v>
      </c>
      <c r="CC25" s="27">
        <f>SUM(CD30,CB30,CC27)</f>
        <v>88.998139769517422</v>
      </c>
      <c r="CD25" s="25"/>
      <c r="CE25" s="25"/>
      <c r="CF25" s="28"/>
      <c r="CG25" s="29"/>
    </row>
    <row r="26" spans="7:93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3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3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3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>
        <f>CB19+CA16+CC16</f>
        <v>142.78943276578261</v>
      </c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3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>
        <f>CC17+CD17+CE17</f>
        <v>88.998139769517422</v>
      </c>
      <c r="CE30" s="6"/>
      <c r="CF30" s="1"/>
      <c r="CG30" s="36">
        <f>SUM(CB31,CE30,CB29)</f>
        <v>0</v>
      </c>
    </row>
    <row r="31" spans="7:93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3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142.78943276578261</v>
      </c>
      <c r="CC34" s="41">
        <f>SUM(CC30:CE30)</f>
        <v>88.998139769517422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142.78943276578261</v>
      </c>
      <c r="CC38" s="91">
        <f>SUM(CD43,CB43,CC40)</f>
        <v>88.998139769517422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>
        <f>CA29</f>
        <v>142.78943276578261</v>
      </c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>
        <f>CD30</f>
        <v>88.998139769517422</v>
      </c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142.78943276578261</v>
      </c>
      <c r="CC47" s="105">
        <f>SUM(CC43:CE43)</f>
        <v>88.998139769517422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183.77053593740649</v>
      </c>
      <c r="P51" s="27">
        <f>SUM(Q56,O56,P53)</f>
        <v>147.3631728891589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>
        <f>$CN$20*'SAT Exist'!N55</f>
        <v>183.77053593740649</v>
      </c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>
        <f>$CN$20*'SAT Exist'!Q56</f>
        <v>147.3631728891589</v>
      </c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183.77053593740649</v>
      </c>
      <c r="P60" s="41">
        <f>SUM(P56:R56)</f>
        <v>147.3631728891589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142.78943276578261</v>
      </c>
      <c r="CC64" s="27">
        <f>SUM(CD69,CB69,CC66)</f>
        <v>88.998139769517422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>
        <f>CA42</f>
        <v>142.78943276578261</v>
      </c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>
        <f>CD43</f>
        <v>88.998139769517422</v>
      </c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142.78943276578261</v>
      </c>
      <c r="CC73" s="41">
        <f>SUM(CC69:CE69)</f>
        <v>88.998139769517422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4">
    <mergeCell ref="A1:I2"/>
    <mergeCell ref="N26:N34"/>
    <mergeCell ref="AU28:AW29"/>
    <mergeCell ref="U56:W57"/>
  </mergeCells>
  <conditionalFormatting sqref="K27:L32 S27:T32 K33:M34 K25:T26 O33:T34 BF40:BG43 BF45:BG45 BF44 BA44">
    <cfRule type="cellIs" dxfId="2894" priority="22" operator="equal">
      <formula>0</formula>
    </cfRule>
  </conditionalFormatting>
  <conditionalFormatting sqref="AX38:BG39 AX46:BG47 AX40:AY41 AX44:AY45">
    <cfRule type="cellIs" dxfId="2893" priority="21" operator="equal">
      <formula>0</formula>
    </cfRule>
  </conditionalFormatting>
  <conditionalFormatting sqref="AX25:BG26 AX33:BG34 AX27:AY28 BF27:BG28 BF31:BG32 AX31:AY32">
    <cfRule type="cellIs" dxfId="2892" priority="20" operator="equal">
      <formula>0</formula>
    </cfRule>
  </conditionalFormatting>
  <conditionalFormatting sqref="BK25:BT26 BK33:BT34 BK27:BL28 BS27:BT28 BS31:BT32 BK31:BL32">
    <cfRule type="cellIs" dxfId="2891" priority="19" operator="equal">
      <formula>0</formula>
    </cfRule>
  </conditionalFormatting>
  <conditionalFormatting sqref="BX12:CG13 BX20:CG21 BX14:BY19 CF14:CG19">
    <cfRule type="cellIs" dxfId="2890" priority="18" operator="equal">
      <formula>0</formula>
    </cfRule>
  </conditionalFormatting>
  <conditionalFormatting sqref="BX25:CG26 BX33:CG34 BX27:BY32 CF27:CG32">
    <cfRule type="cellIs" dxfId="2889" priority="17" operator="equal">
      <formula>0</formula>
    </cfRule>
  </conditionalFormatting>
  <conditionalFormatting sqref="BX64:CG65 BX72:CG73 BX66:BY71 CF66:CG71">
    <cfRule type="cellIs" dxfId="2888" priority="15" operator="equal">
      <formula>0</formula>
    </cfRule>
  </conditionalFormatting>
  <conditionalFormatting sqref="BX38:CG39 BX46:CG47 BX40:BY45 CF40:CG45">
    <cfRule type="cellIs" dxfId="2887" priority="16" operator="equal">
      <formula>0</formula>
    </cfRule>
  </conditionalFormatting>
  <conditionalFormatting sqref="K51:T52 K59:T60 K53:L58 S53:T58">
    <cfRule type="cellIs" dxfId="2886" priority="14" operator="equal">
      <formula>0</formula>
    </cfRule>
  </conditionalFormatting>
  <conditionalFormatting sqref="AK64:AT65 AK72:AT73 AK66:AL71 AS66:AT71">
    <cfRule type="cellIs" dxfId="2885" priority="13" operator="equal">
      <formula>0</formula>
    </cfRule>
  </conditionalFormatting>
  <conditionalFormatting sqref="BK38:BT39 BK46:BT47 BK40:BL45 BS40:BT45">
    <cfRule type="cellIs" dxfId="2884" priority="10" operator="equal">
      <formula>0</formula>
    </cfRule>
  </conditionalFormatting>
  <conditionalFormatting sqref="AK25:AT26 AK33:AT34 AK27:AL32 AS27:AT32">
    <cfRule type="cellIs" dxfId="2883" priority="9" operator="equal">
      <formula>0</formula>
    </cfRule>
  </conditionalFormatting>
  <conditionalFormatting sqref="AX51:BG52 AX59:BG60 AX53:AY58 BF53:BG58">
    <cfRule type="cellIs" dxfId="2882" priority="12" operator="equal">
      <formula>0</formula>
    </cfRule>
  </conditionalFormatting>
  <conditionalFormatting sqref="BK51:BT52 BK59:BT60 BK53:BL58 BS53:BT58">
    <cfRule type="cellIs" dxfId="2881" priority="11" operator="equal">
      <formula>0</formula>
    </cfRule>
  </conditionalFormatting>
  <conditionalFormatting sqref="BK64:BT65 BK72:BT73 BK66:BL71 BS66:BT71">
    <cfRule type="cellIs" dxfId="2880" priority="8" operator="equal">
      <formula>0</formula>
    </cfRule>
  </conditionalFormatting>
  <conditionalFormatting sqref="X51:AG52 X59:AG60 X53:Y58 AF53:AG58">
    <cfRule type="cellIs" dxfId="2879" priority="7" operator="equal">
      <formula>0</formula>
    </cfRule>
  </conditionalFormatting>
  <conditionalFormatting sqref="AK38:AT39 AK46:AT47 AK40:AL45 AS40:AT45">
    <cfRule type="cellIs" dxfId="2878" priority="6" operator="equal">
      <formula>0</formula>
    </cfRule>
  </conditionalFormatting>
  <conditionalFormatting sqref="AX42:AY43">
    <cfRule type="cellIs" dxfId="2877" priority="5" operator="equal">
      <formula>0</formula>
    </cfRule>
  </conditionalFormatting>
  <conditionalFormatting sqref="AO51:AP52 AO59:AP60">
    <cfRule type="cellIs" dxfId="2876" priority="4" operator="equal">
      <formula>0</formula>
    </cfRule>
  </conditionalFormatting>
  <conditionalFormatting sqref="BO75:BP76">
    <cfRule type="cellIs" dxfId="2875" priority="2" operator="equal">
      <formula>0</formula>
    </cfRule>
  </conditionalFormatting>
  <conditionalFormatting sqref="AO75:AP76">
    <cfRule type="cellIs" dxfId="2874" priority="1" operator="equal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AR36" zoomScale="70" zoomScaleNormal="70" workbookViewId="0">
      <selection activeCell="CA44" sqref="CA44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173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174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177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297" t="s">
        <v>178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125</v>
      </c>
      <c r="CC12" s="27">
        <f>SUM(CD17,CB17,CC14)</f>
        <v>255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>
        <v>125</v>
      </c>
      <c r="CB15" s="9"/>
      <c r="CC15" s="6">
        <f>CD15+CE15</f>
        <v>137.5</v>
      </c>
      <c r="CD15" s="7">
        <f>275*CF15</f>
        <v>137.5</v>
      </c>
      <c r="CE15" s="19"/>
      <c r="CF15" s="259">
        <f>1-CF40</f>
        <v>0.5</v>
      </c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395</v>
      </c>
      <c r="BY16" s="4"/>
      <c r="BZ16" s="10">
        <f>BZ14+BZ15</f>
        <v>0</v>
      </c>
      <c r="CA16" s="10">
        <f>CA14+CA15</f>
        <v>125</v>
      </c>
      <c r="CB16" s="11">
        <f>CB14+CB15</f>
        <v>0</v>
      </c>
      <c r="CC16" s="6">
        <f>CD16+CE16</f>
        <v>55</v>
      </c>
      <c r="CD16" s="12">
        <v>55</v>
      </c>
      <c r="CE16" s="20"/>
      <c r="CF16" s="4"/>
      <c r="CG16" s="34">
        <f>SUM(CC14:CC16)</f>
        <v>192.5</v>
      </c>
      <c r="CH16" s="13"/>
      <c r="CI16" s="13"/>
      <c r="CJ16" s="13"/>
    </row>
    <row r="17" spans="7:90" x14ac:dyDescent="0.25">
      <c r="O17" s="69"/>
      <c r="BX17" s="35">
        <f>SUM(CB17:CB19)</f>
        <v>190</v>
      </c>
      <c r="BY17" s="1"/>
      <c r="BZ17" s="21"/>
      <c r="CA17" s="14"/>
      <c r="CB17" s="15">
        <f>+BZ17+CA17</f>
        <v>0</v>
      </c>
      <c r="CC17" s="16">
        <f>CC18+CC19</f>
        <v>257.5</v>
      </c>
      <c r="CD17" s="6">
        <f>CD18+CD19</f>
        <v>255</v>
      </c>
      <c r="CE17" s="6">
        <f>CE18+CE19</f>
        <v>100</v>
      </c>
      <c r="CF17" s="1"/>
      <c r="CG17" s="36">
        <f>SUM(CB18,CE17,CB16)</f>
        <v>160</v>
      </c>
    </row>
    <row r="18" spans="7:90" x14ac:dyDescent="0.25">
      <c r="O18" s="69"/>
      <c r="BX18" s="30"/>
      <c r="BY18" s="247">
        <f>1-CB39</f>
        <v>0.5</v>
      </c>
      <c r="BZ18" s="21">
        <f>120*BY18</f>
        <v>60</v>
      </c>
      <c r="CA18" s="14"/>
      <c r="CB18" s="15">
        <f>+BZ18+CA18</f>
        <v>60</v>
      </c>
      <c r="CC18" s="8">
        <v>-25</v>
      </c>
      <c r="CD18" s="8"/>
      <c r="CE18" s="8"/>
      <c r="CF18" s="1"/>
      <c r="CG18" s="31"/>
    </row>
    <row r="19" spans="7:90" x14ac:dyDescent="0.25">
      <c r="O19" s="69"/>
      <c r="BX19" s="30"/>
      <c r="BY19" s="3"/>
      <c r="BZ19" s="21"/>
      <c r="CA19" s="14">
        <v>130</v>
      </c>
      <c r="CB19" s="15">
        <f>+BZ19+CA19</f>
        <v>130</v>
      </c>
      <c r="CC19" s="17">
        <f>420-CD15</f>
        <v>282.5</v>
      </c>
      <c r="CD19" s="17">
        <v>255</v>
      </c>
      <c r="CE19" s="17">
        <v>100</v>
      </c>
      <c r="CF19" s="1"/>
      <c r="CG19" s="31"/>
    </row>
    <row r="20" spans="7:90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0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310</v>
      </c>
      <c r="CC21" s="41">
        <f>SUM(CC17:CE17)</f>
        <v>612.5</v>
      </c>
      <c r="CD21" s="39"/>
      <c r="CE21" s="39"/>
      <c r="CF21" s="39"/>
      <c r="CG21" s="42"/>
    </row>
    <row r="22" spans="7:90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0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0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0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250</v>
      </c>
      <c r="CC25" s="27">
        <f>SUM(CD30,CB30,CC27)</f>
        <v>612.5</v>
      </c>
      <c r="CD25" s="25"/>
      <c r="CE25" s="25"/>
      <c r="CF25" s="28"/>
      <c r="CG25" s="29"/>
    </row>
    <row r="26" spans="7:90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0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>
        <f>-BZ18</f>
        <v>-60</v>
      </c>
      <c r="CB27" s="18"/>
      <c r="CC27" s="6">
        <f>CD27+CE27</f>
        <v>0</v>
      </c>
      <c r="CD27" s="7"/>
      <c r="CE27" s="19"/>
      <c r="CF27" s="1"/>
      <c r="CG27" s="31"/>
    </row>
    <row r="28" spans="7:90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>
        <f>CA15+CD16+CA19</f>
        <v>310</v>
      </c>
      <c r="CB28" s="9"/>
      <c r="CC28" s="6">
        <f>CD28+CE28</f>
        <v>0</v>
      </c>
      <c r="CD28" s="7"/>
      <c r="CE28" s="19"/>
      <c r="CF28" s="1"/>
      <c r="CG28" s="31"/>
    </row>
    <row r="29" spans="7:90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250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0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612.5</v>
      </c>
      <c r="CE30" s="6">
        <f>CE31+CE32</f>
        <v>0</v>
      </c>
      <c r="CF30" s="1"/>
      <c r="CG30" s="36">
        <f>SUM(CB31,CE30,CB29)</f>
        <v>0</v>
      </c>
    </row>
    <row r="31" spans="7:90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>CD40+CD44+CA43</f>
        <v>475</v>
      </c>
      <c r="CE31" s="8"/>
      <c r="CF31" s="1"/>
      <c r="CG31" s="31"/>
      <c r="CL31" s="171" t="s">
        <v>180</v>
      </c>
    </row>
    <row r="32" spans="7:90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>
        <f>CE40+CD45+BZ43</f>
        <v>137.5</v>
      </c>
      <c r="CE32" s="17"/>
      <c r="CF32" s="1"/>
      <c r="CG32" s="31"/>
      <c r="CL32" s="171" t="s">
        <v>179</v>
      </c>
    </row>
    <row r="33" spans="7:89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9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250</v>
      </c>
      <c r="CC34" s="41">
        <f>SUM(CC30:CE30)</f>
        <v>612.5</v>
      </c>
      <c r="CD34" s="39"/>
      <c r="CE34" s="39"/>
      <c r="CF34" s="39"/>
      <c r="CG34" s="42"/>
    </row>
    <row r="35" spans="7:89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9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9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9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255</v>
      </c>
      <c r="CC38" s="91">
        <f>SUM(CD43,CB43,CC40)</f>
        <v>612.5</v>
      </c>
      <c r="CD38" s="89"/>
      <c r="CE38" s="89"/>
      <c r="CF38" s="92"/>
      <c r="CG38" s="93"/>
    </row>
    <row r="39" spans="7:89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259">
        <v>0.5</v>
      </c>
      <c r="CC39" s="2"/>
      <c r="CD39" s="1"/>
      <c r="CE39" s="1" t="s">
        <v>176</v>
      </c>
      <c r="CF39" s="1"/>
      <c r="CG39" s="95"/>
    </row>
    <row r="40" spans="7:89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>
        <f>120*CB39</f>
        <v>60</v>
      </c>
      <c r="CC40" s="6">
        <f>CD40+CE40</f>
        <v>217.5</v>
      </c>
      <c r="CD40" s="7">
        <v>80</v>
      </c>
      <c r="CE40" s="19">
        <f>275*CF40</f>
        <v>137.5</v>
      </c>
      <c r="CF40" s="259">
        <v>0.5</v>
      </c>
      <c r="CG40" s="95"/>
    </row>
    <row r="41" spans="7:89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v>0</v>
      </c>
      <c r="CA41" s="8">
        <v>120</v>
      </c>
      <c r="CB41" s="9">
        <v>75</v>
      </c>
      <c r="CC41" s="6">
        <f>CD41+CE41</f>
        <v>25</v>
      </c>
      <c r="CD41" s="7">
        <v>25</v>
      </c>
      <c r="CE41" s="19"/>
      <c r="CF41" s="1"/>
      <c r="CG41" s="95"/>
    </row>
    <row r="42" spans="7:89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25</v>
      </c>
      <c r="BY42" s="78"/>
      <c r="BZ42" s="79">
        <f>BZ40+BZ41</f>
        <v>0</v>
      </c>
      <c r="CA42" s="79">
        <f>CA40+CA41</f>
        <v>120</v>
      </c>
      <c r="CB42" s="85">
        <f>CB40+CB41</f>
        <v>135</v>
      </c>
      <c r="CC42" s="117">
        <f>CD42+CE42</f>
        <v>65</v>
      </c>
      <c r="CD42" s="81">
        <v>65</v>
      </c>
      <c r="CE42" s="82"/>
      <c r="CF42" s="78"/>
      <c r="CG42" s="109">
        <f>SUM(CC40:CC42)</f>
        <v>307.5</v>
      </c>
      <c r="CH42" s="83"/>
      <c r="CI42" s="83"/>
      <c r="CJ42" s="83"/>
      <c r="CK42" s="114" t="s">
        <v>175</v>
      </c>
    </row>
    <row r="43" spans="7:89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5</v>
      </c>
      <c r="BY43" s="1"/>
      <c r="BZ43" s="21"/>
      <c r="CA43" s="14">
        <v>0</v>
      </c>
      <c r="CB43" s="15">
        <f>+BZ43+CA43</f>
        <v>0</v>
      </c>
      <c r="CC43" s="56">
        <f>CC44+CC45</f>
        <v>0</v>
      </c>
      <c r="CD43" s="6">
        <f>CD44+CD45</f>
        <v>395</v>
      </c>
      <c r="CE43" s="6">
        <f>CE44+CE45</f>
        <v>35</v>
      </c>
      <c r="CF43" s="1"/>
      <c r="CG43" s="100">
        <f>SUM(CB44,CE43,CB42)</f>
        <v>175</v>
      </c>
    </row>
    <row r="44" spans="7:89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v>5</v>
      </c>
      <c r="CB44" s="15">
        <f>+BZ44+CA44</f>
        <v>5</v>
      </c>
      <c r="CC44" s="8">
        <v>0</v>
      </c>
      <c r="CD44" s="8">
        <v>395</v>
      </c>
      <c r="CE44" s="8">
        <v>30</v>
      </c>
      <c r="CF44" s="1"/>
      <c r="CG44" s="95"/>
    </row>
    <row r="45" spans="7:89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v>0</v>
      </c>
      <c r="CB45" s="15">
        <f>+BZ45+CA45</f>
        <v>0</v>
      </c>
      <c r="CC45" s="17"/>
      <c r="CD45" s="17"/>
      <c r="CE45" s="17">
        <v>5</v>
      </c>
      <c r="CF45" s="1"/>
      <c r="CG45" s="95"/>
    </row>
    <row r="46" spans="7:89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9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185</v>
      </c>
      <c r="CC47" s="105">
        <f>SUM(CC43:CE43)</f>
        <v>430</v>
      </c>
      <c r="CD47" s="103"/>
      <c r="CE47" s="103"/>
      <c r="CF47" s="103"/>
      <c r="CG47" s="106"/>
    </row>
    <row r="48" spans="7:89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180</v>
      </c>
      <c r="CC64" s="27">
        <f>SUM(CD69,CB69,CC66)</f>
        <v>420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115</v>
      </c>
      <c r="CD66" s="7">
        <v>115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v>0</v>
      </c>
      <c r="CA67" s="8">
        <v>155</v>
      </c>
      <c r="CB67" s="9">
        <v>25</v>
      </c>
      <c r="CC67" s="6">
        <f>CD67+CE67</f>
        <v>10</v>
      </c>
      <c r="CD67" s="7">
        <v>10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10</v>
      </c>
      <c r="BY68" s="78"/>
      <c r="BZ68" s="79">
        <f>BZ66+BZ67</f>
        <v>0</v>
      </c>
      <c r="CA68" s="79">
        <f>CA66+CA67</f>
        <v>155</v>
      </c>
      <c r="CB68" s="85">
        <f>CB66+CB67</f>
        <v>25</v>
      </c>
      <c r="CC68" s="6">
        <f>CD68+CE68</f>
        <v>50</v>
      </c>
      <c r="CD68" s="12">
        <v>50</v>
      </c>
      <c r="CE68" s="20"/>
      <c r="CF68" s="4"/>
      <c r="CG68" s="34">
        <f>SUM(CC66:CC68)</f>
        <v>175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>
        <v>0</v>
      </c>
      <c r="CB69" s="15">
        <f>+BZ69+CA69</f>
        <v>0</v>
      </c>
      <c r="CC69" s="16">
        <f>CC70+CC71</f>
        <v>0</v>
      </c>
      <c r="CD69" s="6">
        <f>CD70+CD71</f>
        <v>305</v>
      </c>
      <c r="CE69" s="6">
        <f>CE70+CE71</f>
        <v>15</v>
      </c>
      <c r="CF69" s="1"/>
      <c r="CG69" s="36">
        <f>SUM(CB70,CE69,CB68)</f>
        <v>45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v>5</v>
      </c>
      <c r="CB70" s="15">
        <f>+BZ70+CA70</f>
        <v>5</v>
      </c>
      <c r="CC70" s="8">
        <v>0</v>
      </c>
      <c r="CD70" s="8">
        <v>305</v>
      </c>
      <c r="CE70" s="8">
        <v>15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205</v>
      </c>
      <c r="CC73" s="41">
        <f>SUM(CC69:CE69)</f>
        <v>320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873" priority="21" operator="equal">
      <formula>0</formula>
    </cfRule>
  </conditionalFormatting>
  <conditionalFormatting sqref="AX38:BG39 AX46:BG47 AX40:AY41 AX44:AY45">
    <cfRule type="cellIs" dxfId="2872" priority="20" operator="equal">
      <formula>0</formula>
    </cfRule>
  </conditionalFormatting>
  <conditionalFormatting sqref="AX25:BG26 AX33:BG34 AX27:AY28 BF27:BG28 BF31:BG32 AX31:AY32">
    <cfRule type="cellIs" dxfId="2871" priority="19" operator="equal">
      <formula>0</formula>
    </cfRule>
  </conditionalFormatting>
  <conditionalFormatting sqref="BK25:BT26 BK33:BT34 BK27:BL28 BS27:BT28 BS31:BT32 BK31:BL32">
    <cfRule type="cellIs" dxfId="2870" priority="18" operator="equal">
      <formula>0</formula>
    </cfRule>
  </conditionalFormatting>
  <conditionalFormatting sqref="BX12:CG13 BX20:CG21 BX14:BY19 CF14:CG19">
    <cfRule type="cellIs" dxfId="2869" priority="17" operator="equal">
      <formula>0</formula>
    </cfRule>
  </conditionalFormatting>
  <conditionalFormatting sqref="BX25:CG26 BX33:CG34 BX27:BY32 CF27:CG32">
    <cfRule type="cellIs" dxfId="2868" priority="16" operator="equal">
      <formula>0</formula>
    </cfRule>
  </conditionalFormatting>
  <conditionalFormatting sqref="BX64:CG65 BX72:CG73 BX66:BY71 CF66:CG71">
    <cfRule type="cellIs" dxfId="2867" priority="14" operator="equal">
      <formula>0</formula>
    </cfRule>
  </conditionalFormatting>
  <conditionalFormatting sqref="BX38:CG39 BX46:CG47 BX40:BY45 CF40:CG45">
    <cfRule type="cellIs" dxfId="2866" priority="15" operator="equal">
      <formula>0</formula>
    </cfRule>
  </conditionalFormatting>
  <conditionalFormatting sqref="K51:T52 K59:T60 K53:L58 S53:T58">
    <cfRule type="cellIs" dxfId="2865" priority="13" operator="equal">
      <formula>0</formula>
    </cfRule>
  </conditionalFormatting>
  <conditionalFormatting sqref="AK64:AT65 AK72:AT73 AK66:AL71 AS66:AT71">
    <cfRule type="cellIs" dxfId="2864" priority="12" operator="equal">
      <formula>0</formula>
    </cfRule>
  </conditionalFormatting>
  <conditionalFormatting sqref="BK38:BT39 BK46:BT47 BK40:BL45 BS40:BT45">
    <cfRule type="cellIs" dxfId="2863" priority="9" operator="equal">
      <formula>0</formula>
    </cfRule>
  </conditionalFormatting>
  <conditionalFormatting sqref="AK25:AT26 AK33:AT34 AK27:AL32 AS27:AT32">
    <cfRule type="cellIs" dxfId="2862" priority="8" operator="equal">
      <formula>0</formula>
    </cfRule>
  </conditionalFormatting>
  <conditionalFormatting sqref="AX51:BG52 AX59:BG60 AX53:AY58 BF53:BG58">
    <cfRule type="cellIs" dxfId="2861" priority="11" operator="equal">
      <formula>0</formula>
    </cfRule>
  </conditionalFormatting>
  <conditionalFormatting sqref="BK51:BT52 BK59:BT60 BK53:BL58 BS53:BT58">
    <cfRule type="cellIs" dxfId="2860" priority="10" operator="equal">
      <formula>0</formula>
    </cfRule>
  </conditionalFormatting>
  <conditionalFormatting sqref="BK64:BT65 BK72:BT73 BK66:BL71 BS66:BT71">
    <cfRule type="cellIs" dxfId="2859" priority="7" operator="equal">
      <formula>0</formula>
    </cfRule>
  </conditionalFormatting>
  <conditionalFormatting sqref="X51:AG52 X59:AG60 X53:Y58 AF53:AG58">
    <cfRule type="cellIs" dxfId="2858" priority="6" operator="equal">
      <formula>0</formula>
    </cfRule>
  </conditionalFormatting>
  <conditionalFormatting sqref="AK38:AT39 AK46:AT47 AK40:AL45 AS40:AT45">
    <cfRule type="cellIs" dxfId="2857" priority="5" operator="equal">
      <formula>0</formula>
    </cfRule>
  </conditionalFormatting>
  <conditionalFormatting sqref="AX42:AY43">
    <cfRule type="cellIs" dxfId="2856" priority="4" operator="equal">
      <formula>0</formula>
    </cfRule>
  </conditionalFormatting>
  <conditionalFormatting sqref="AO51:AP52 AO59:AP60">
    <cfRule type="cellIs" dxfId="2855" priority="3" operator="equal">
      <formula>0</formula>
    </cfRule>
  </conditionalFormatting>
  <conditionalFormatting sqref="BO75:BP76">
    <cfRule type="cellIs" dxfId="2854" priority="2" operator="equal">
      <formula>0</formula>
    </cfRule>
  </conditionalFormatting>
  <conditionalFormatting sqref="AO75:AP76">
    <cfRule type="cellIs" dxfId="2853" priority="1" operator="equal">
      <formula>0</formula>
    </cfRule>
  </conditionalFormatting>
  <hyperlinks>
    <hyperlink ref="A5" r:id="rId1" display="\\Dillon.ca\dillon_dfs\Toronto\Toronto Data\PROJECTS\DRAFT\12\126653"/>
  </hyperlinks>
  <pageMargins left="0.7" right="0.7" top="0.75" bottom="0.75" header="0.3" footer="0.3"/>
  <pageSetup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AU36" zoomScale="70" zoomScaleNormal="70" workbookViewId="0">
      <selection activeCell="CP19" sqref="CP19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173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14" t="s">
        <v>174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177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297" t="s">
        <v>178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310</v>
      </c>
      <c r="CC12" s="27">
        <f>SUM(CD17,CB17,CC14)</f>
        <v>225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>
        <v>310</v>
      </c>
      <c r="CB15" s="9"/>
      <c r="CC15" s="6">
        <f>CD15+CE15</f>
        <v>105</v>
      </c>
      <c r="CD15" s="7"/>
      <c r="CE15" s="19">
        <f>210*CF15</f>
        <v>105</v>
      </c>
      <c r="CF15" s="259">
        <f>1-CF40</f>
        <v>0.5</v>
      </c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290</v>
      </c>
      <c r="BY16" s="4"/>
      <c r="BZ16" s="10">
        <f>BZ14+BZ15</f>
        <v>0</v>
      </c>
      <c r="CA16" s="10">
        <f>CA14+CA15</f>
        <v>310</v>
      </c>
      <c r="CB16" s="11">
        <f>CB14+CB15</f>
        <v>0</v>
      </c>
      <c r="CC16" s="6">
        <f>CD16+CE16</f>
        <v>130</v>
      </c>
      <c r="CD16" s="12">
        <v>130</v>
      </c>
      <c r="CE16" s="20"/>
      <c r="CF16" s="4"/>
      <c r="CG16" s="34">
        <f>SUM(CC14:CC16)</f>
        <v>235</v>
      </c>
      <c r="CH16" s="13"/>
      <c r="CI16" s="13"/>
      <c r="CJ16" s="13"/>
    </row>
    <row r="17" spans="7:90" x14ac:dyDescent="0.25">
      <c r="O17" s="69"/>
      <c r="BX17" s="35">
        <f>SUM(CB17:CB19)</f>
        <v>491.25</v>
      </c>
      <c r="BY17" s="1"/>
      <c r="BZ17" s="21"/>
      <c r="CA17" s="14"/>
      <c r="CB17" s="15">
        <f>+BZ17+CA17</f>
        <v>0</v>
      </c>
      <c r="CC17" s="16">
        <f>CC18+CC19</f>
        <v>185</v>
      </c>
      <c r="CD17" s="6">
        <f>CD18+CD19</f>
        <v>225</v>
      </c>
      <c r="CE17" s="6">
        <f>CE18+CE19</f>
        <v>125</v>
      </c>
      <c r="CF17" s="1"/>
      <c r="CG17" s="36">
        <f>SUM(CB18,CE17,CB16)</f>
        <v>436.25</v>
      </c>
    </row>
    <row r="18" spans="7:90" x14ac:dyDescent="0.25">
      <c r="O18" s="69"/>
      <c r="BX18" s="30"/>
      <c r="BY18" s="247">
        <f>1-CB39</f>
        <v>0.75</v>
      </c>
      <c r="BZ18" s="21">
        <f>415*BY18</f>
        <v>311.25</v>
      </c>
      <c r="CA18" s="14"/>
      <c r="CB18" s="15">
        <f>+BZ18+CA18</f>
        <v>311.25</v>
      </c>
      <c r="CC18" s="8">
        <f>255-CE15</f>
        <v>150</v>
      </c>
      <c r="CD18" s="8">
        <v>225</v>
      </c>
      <c r="CE18" s="8">
        <v>125</v>
      </c>
      <c r="CF18" s="1"/>
      <c r="CG18" s="31"/>
    </row>
    <row r="19" spans="7:90" x14ac:dyDescent="0.25">
      <c r="O19" s="69"/>
      <c r="BX19" s="30"/>
      <c r="BY19" s="3"/>
      <c r="BZ19" s="21"/>
      <c r="CA19" s="14">
        <v>180</v>
      </c>
      <c r="CB19" s="15">
        <f>+BZ19+CA19</f>
        <v>180</v>
      </c>
      <c r="CC19" s="17">
        <v>35</v>
      </c>
      <c r="CD19" s="17"/>
      <c r="CE19" s="17"/>
      <c r="CF19" s="1"/>
      <c r="CG19" s="31"/>
    </row>
    <row r="20" spans="7:90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0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620</v>
      </c>
      <c r="CC21" s="41">
        <f>SUM(CC17:CE17)</f>
        <v>535</v>
      </c>
      <c r="CD21" s="39"/>
      <c r="CE21" s="39"/>
      <c r="CF21" s="39"/>
      <c r="CG21" s="42"/>
    </row>
    <row r="22" spans="7:90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0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0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0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620</v>
      </c>
      <c r="CC25" s="27">
        <f>SUM(CD30,CB30,CC27)</f>
        <v>535</v>
      </c>
      <c r="CD25" s="25"/>
      <c r="CE25" s="25"/>
      <c r="CF25" s="28"/>
      <c r="CG25" s="29"/>
    </row>
    <row r="26" spans="7:90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0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90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>
        <f>CA15+CD16+CA19</f>
        <v>620</v>
      </c>
      <c r="CB28" s="9"/>
      <c r="CC28" s="6">
        <f>CD28+CE28</f>
        <v>0</v>
      </c>
      <c r="CD28" s="7"/>
      <c r="CE28" s="19"/>
      <c r="CF28" s="1"/>
      <c r="CG28" s="31"/>
    </row>
    <row r="29" spans="7:90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620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0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535</v>
      </c>
      <c r="CE30" s="6">
        <f>CE31+CE32</f>
        <v>0</v>
      </c>
      <c r="CF30" s="1"/>
      <c r="CG30" s="36">
        <f>SUM(CB31,CE30,CB29)</f>
        <v>0</v>
      </c>
    </row>
    <row r="31" spans="7:90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>CD40+CD44+CA43</f>
        <v>430</v>
      </c>
      <c r="CE31" s="8"/>
      <c r="CF31" s="1"/>
      <c r="CG31" s="31"/>
      <c r="CL31" s="171" t="s">
        <v>181</v>
      </c>
    </row>
    <row r="32" spans="7:90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>
        <f>CE40+CD45+BZ43</f>
        <v>105</v>
      </c>
      <c r="CE32" s="17"/>
      <c r="CF32" s="1"/>
      <c r="CG32" s="31"/>
      <c r="CL32" s="171" t="s">
        <v>179</v>
      </c>
    </row>
    <row r="33" spans="7:89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9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620</v>
      </c>
      <c r="CC34" s="41">
        <f>SUM(CC30:CE30)</f>
        <v>535</v>
      </c>
      <c r="CD34" s="39"/>
      <c r="CE34" s="39"/>
      <c r="CF34" s="39"/>
      <c r="CG34" s="42"/>
    </row>
    <row r="35" spans="7:89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9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9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9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628.75</v>
      </c>
      <c r="CC38" s="91">
        <f>SUM(CD43,CB43,CC40)</f>
        <v>535</v>
      </c>
      <c r="CD38" s="89"/>
      <c r="CE38" s="89"/>
      <c r="CF38" s="92"/>
      <c r="CG38" s="93"/>
    </row>
    <row r="39" spans="7:89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259">
        <v>0.25</v>
      </c>
      <c r="CC39" s="2"/>
      <c r="CD39" s="1"/>
      <c r="CE39" s="1" t="s">
        <v>176</v>
      </c>
      <c r="CF39" s="1"/>
      <c r="CG39" s="95"/>
    </row>
    <row r="40" spans="7:89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>
        <f>415*CB39</f>
        <v>103.75</v>
      </c>
      <c r="CC40" s="6">
        <f>CD40+CE40</f>
        <v>335</v>
      </c>
      <c r="CD40" s="7">
        <v>230</v>
      </c>
      <c r="CE40" s="19">
        <f>210*CF40</f>
        <v>105</v>
      </c>
      <c r="CF40" s="259">
        <v>0.5</v>
      </c>
      <c r="CG40" s="95"/>
    </row>
    <row r="41" spans="7:89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v>320</v>
      </c>
      <c r="CB41" s="9">
        <v>205</v>
      </c>
      <c r="CC41" s="6">
        <f>CD41+CE41</f>
        <v>15</v>
      </c>
      <c r="CD41" s="7">
        <v>15</v>
      </c>
      <c r="CE41" s="19"/>
      <c r="CF41" s="1"/>
      <c r="CG41" s="95"/>
    </row>
    <row r="42" spans="7:89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15</v>
      </c>
      <c r="BY42" s="78"/>
      <c r="BZ42" s="79">
        <f>BZ40+BZ41</f>
        <v>0</v>
      </c>
      <c r="CA42" s="79">
        <f>CA40+CA41</f>
        <v>320</v>
      </c>
      <c r="CB42" s="85">
        <f>CB40+CB41</f>
        <v>308.75</v>
      </c>
      <c r="CC42" s="117">
        <f>CD42+CE42</f>
        <v>105</v>
      </c>
      <c r="CD42" s="81">
        <v>105</v>
      </c>
      <c r="CE42" s="82"/>
      <c r="CF42" s="78"/>
      <c r="CG42" s="109">
        <f>SUM(CC40:CC42)</f>
        <v>455</v>
      </c>
      <c r="CH42" s="83"/>
      <c r="CI42" s="83"/>
      <c r="CJ42" s="83"/>
      <c r="CK42" s="114" t="s">
        <v>175</v>
      </c>
    </row>
    <row r="43" spans="7:89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25</v>
      </c>
      <c r="BY43" s="1"/>
      <c r="BZ43" s="21"/>
      <c r="CA43" s="14">
        <v>0</v>
      </c>
      <c r="CB43" s="15">
        <f>+BZ43+CA43</f>
        <v>0</v>
      </c>
      <c r="CC43" s="56">
        <f>CC44+CC45</f>
        <v>0</v>
      </c>
      <c r="CD43" s="6">
        <f>CD44+CD45</f>
        <v>200</v>
      </c>
      <c r="CE43" s="6">
        <f>CE44+CE45</f>
        <v>145</v>
      </c>
      <c r="CF43" s="1"/>
      <c r="CG43" s="100">
        <f>SUM(CB44,CE43,CB42)</f>
        <v>478.75</v>
      </c>
    </row>
    <row r="44" spans="7:89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v>25</v>
      </c>
      <c r="CB44" s="15">
        <f>+BZ44+CA44</f>
        <v>25</v>
      </c>
      <c r="CC44" s="8">
        <v>0</v>
      </c>
      <c r="CD44" s="8">
        <v>200</v>
      </c>
      <c r="CE44" s="8">
        <v>130</v>
      </c>
      <c r="CF44" s="1"/>
      <c r="CG44" s="95"/>
    </row>
    <row r="45" spans="7:89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v>0</v>
      </c>
      <c r="CB45" s="15">
        <f>+BZ45+CA45</f>
        <v>0</v>
      </c>
      <c r="CC45" s="17"/>
      <c r="CD45" s="17"/>
      <c r="CE45" s="17">
        <v>15</v>
      </c>
      <c r="CF45" s="1"/>
      <c r="CG45" s="95"/>
    </row>
    <row r="46" spans="7:89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9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425</v>
      </c>
      <c r="CC47" s="105">
        <f>SUM(CC43:CE43)</f>
        <v>345</v>
      </c>
      <c r="CD47" s="103"/>
      <c r="CE47" s="103"/>
      <c r="CF47" s="103"/>
      <c r="CG47" s="106"/>
    </row>
    <row r="48" spans="7:89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420</v>
      </c>
      <c r="CC64" s="27">
        <f>SUM(CD69,CB69,CC66)</f>
        <v>330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65</v>
      </c>
      <c r="CD66" s="7">
        <v>65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v>0</v>
      </c>
      <c r="CA67" s="8">
        <v>350</v>
      </c>
      <c r="CB67" s="9">
        <v>70</v>
      </c>
      <c r="CC67" s="6">
        <f>CD67+CE67</f>
        <v>5</v>
      </c>
      <c r="CD67" s="7">
        <v>5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BZ66+BZ67</f>
        <v>0</v>
      </c>
      <c r="CA68" s="79">
        <f>CA66+CA67</f>
        <v>350</v>
      </c>
      <c r="CB68" s="85">
        <f>CB66+CB67</f>
        <v>70</v>
      </c>
      <c r="CC68" s="6">
        <f>CD68+CE68</f>
        <v>20</v>
      </c>
      <c r="CD68" s="12">
        <v>20</v>
      </c>
      <c r="CE68" s="20"/>
      <c r="CF68" s="4"/>
      <c r="CG68" s="34">
        <f>SUM(CC66:CC68)</f>
        <v>90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10</v>
      </c>
      <c r="BY69" s="1"/>
      <c r="BZ69" s="21"/>
      <c r="CA69" s="14">
        <v>0</v>
      </c>
      <c r="CB69" s="15">
        <f>+BZ69+CA69</f>
        <v>0</v>
      </c>
      <c r="CC69" s="16">
        <f>CC70+CC71</f>
        <v>0</v>
      </c>
      <c r="CD69" s="6">
        <f>CD70+CD71</f>
        <v>265</v>
      </c>
      <c r="CE69" s="6">
        <f>CE70+CE71</f>
        <v>55</v>
      </c>
      <c r="CF69" s="1"/>
      <c r="CG69" s="36">
        <f>SUM(CB70,CE69,CB68)</f>
        <v>135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v>10</v>
      </c>
      <c r="CB70" s="15">
        <f>+BZ70+CA70</f>
        <v>10</v>
      </c>
      <c r="CC70" s="8">
        <v>0</v>
      </c>
      <c r="CD70" s="8">
        <v>265</v>
      </c>
      <c r="CE70" s="8">
        <v>55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370</v>
      </c>
      <c r="CC73" s="41">
        <f>SUM(CC69:CE69)</f>
        <v>320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852" priority="21" operator="equal">
      <formula>0</formula>
    </cfRule>
  </conditionalFormatting>
  <conditionalFormatting sqref="AX38:BG39 AX46:BG47 AX40:AY41 AX44:AY45">
    <cfRule type="cellIs" dxfId="2851" priority="20" operator="equal">
      <formula>0</formula>
    </cfRule>
  </conditionalFormatting>
  <conditionalFormatting sqref="AX25:BG26 AX33:BG34 AX27:AY28 BF27:BG28 BF31:BG32 AX31:AY32">
    <cfRule type="cellIs" dxfId="2850" priority="19" operator="equal">
      <formula>0</formula>
    </cfRule>
  </conditionalFormatting>
  <conditionalFormatting sqref="BK25:BT26 BK33:BT34 BK27:BL28 BS27:BT28 BS31:BT32 BK31:BL32">
    <cfRule type="cellIs" dxfId="2849" priority="18" operator="equal">
      <formula>0</formula>
    </cfRule>
  </conditionalFormatting>
  <conditionalFormatting sqref="BX12:CG13 BX20:CG21 BX14:BY19 CF14:CG19">
    <cfRule type="cellIs" dxfId="2848" priority="17" operator="equal">
      <formula>0</formula>
    </cfRule>
  </conditionalFormatting>
  <conditionalFormatting sqref="BX25:CG26 BX33:CG34 BX27:BY32 CF27:CG32">
    <cfRule type="cellIs" dxfId="2847" priority="16" operator="equal">
      <formula>0</formula>
    </cfRule>
  </conditionalFormatting>
  <conditionalFormatting sqref="BX64:CG65 BX72:CG73 BX66:BY71 CF66:CG71">
    <cfRule type="cellIs" dxfId="2846" priority="14" operator="equal">
      <formula>0</formula>
    </cfRule>
  </conditionalFormatting>
  <conditionalFormatting sqref="BX38:CG39 BX46:CG47 BX40:BY45 CF40:CG45">
    <cfRule type="cellIs" dxfId="2845" priority="15" operator="equal">
      <formula>0</formula>
    </cfRule>
  </conditionalFormatting>
  <conditionalFormatting sqref="K51:T52 K59:T60 K53:L58 S53:T58">
    <cfRule type="cellIs" dxfId="2844" priority="13" operator="equal">
      <formula>0</formula>
    </cfRule>
  </conditionalFormatting>
  <conditionalFormatting sqref="AK64:AT65 AK72:AT73 AK66:AL71 AS66:AT71">
    <cfRule type="cellIs" dxfId="2843" priority="12" operator="equal">
      <formula>0</formula>
    </cfRule>
  </conditionalFormatting>
  <conditionalFormatting sqref="BK38:BT39 BK46:BT47 BK40:BL45 BS40:BT45">
    <cfRule type="cellIs" dxfId="2842" priority="9" operator="equal">
      <formula>0</formula>
    </cfRule>
  </conditionalFormatting>
  <conditionalFormatting sqref="AK25:AT26 AK33:AT34 AK27:AL32 AS27:AT32">
    <cfRule type="cellIs" dxfId="2841" priority="8" operator="equal">
      <formula>0</formula>
    </cfRule>
  </conditionalFormatting>
  <conditionalFormatting sqref="AX51:BG52 AX59:BG60 AX53:AY58 BF53:BG58">
    <cfRule type="cellIs" dxfId="2840" priority="11" operator="equal">
      <formula>0</formula>
    </cfRule>
  </conditionalFormatting>
  <conditionalFormatting sqref="BK51:BT52 BK59:BT60 BK53:BL58 BS53:BT58">
    <cfRule type="cellIs" dxfId="2839" priority="10" operator="equal">
      <formula>0</formula>
    </cfRule>
  </conditionalFormatting>
  <conditionalFormatting sqref="BK64:BT65 BK72:BT73 BK66:BL71 BS66:BT71">
    <cfRule type="cellIs" dxfId="2838" priority="7" operator="equal">
      <formula>0</formula>
    </cfRule>
  </conditionalFormatting>
  <conditionalFormatting sqref="X51:AG52 X59:AG60 X53:Y58 AF53:AG58">
    <cfRule type="cellIs" dxfId="2837" priority="6" operator="equal">
      <formula>0</formula>
    </cfRule>
  </conditionalFormatting>
  <conditionalFormatting sqref="AK38:AT39 AK46:AT47 AK40:AL45 AS40:AT45">
    <cfRule type="cellIs" dxfId="2836" priority="5" operator="equal">
      <formula>0</formula>
    </cfRule>
  </conditionalFormatting>
  <conditionalFormatting sqref="AX42:AY43">
    <cfRule type="cellIs" dxfId="2835" priority="4" operator="equal">
      <formula>0</formula>
    </cfRule>
  </conditionalFormatting>
  <conditionalFormatting sqref="AO51:AP52 AO59:AP60">
    <cfRule type="cellIs" dxfId="2834" priority="3" operator="equal">
      <formula>0</formula>
    </cfRule>
  </conditionalFormatting>
  <conditionalFormatting sqref="BO75:BP76">
    <cfRule type="cellIs" dxfId="2833" priority="2" operator="equal">
      <formula>0</formula>
    </cfRule>
  </conditionalFormatting>
  <conditionalFormatting sqref="AO75:AP76">
    <cfRule type="cellIs" dxfId="2832" priority="1" operator="equal">
      <formula>0</formula>
    </cfRule>
  </conditionalFormatting>
  <hyperlinks>
    <hyperlink ref="A5" r:id="rId1" display="\\Dillon.ca\dillon_dfs\Toronto\Toronto Data\PROJECTS\DRAFT\12\126653"/>
  </hyperlinks>
  <pageMargins left="0.7" right="0.7" top="0.75" bottom="0.75" header="0.3" footer="0.3"/>
  <pageSetup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AD1" zoomScale="55" zoomScaleNormal="55" workbookViewId="0">
      <selection activeCell="CA29" sqref="CA29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173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174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177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297" t="s">
        <v>178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J11" s="124" t="s">
        <v>184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200</v>
      </c>
      <c r="CC12" s="27">
        <f>SUM(CD17,CB17,CC14)</f>
        <v>145</v>
      </c>
      <c r="CD12" s="25"/>
      <c r="CE12" s="25"/>
      <c r="CF12" s="28"/>
      <c r="CG12" s="29"/>
      <c r="CJ12" s="142">
        <v>0.65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MROUND('PM Bgd 1 - do nothing'!CC14*$CJ$12,5)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MROUND('PM Bgd 1 - do nothing'!CC15*$CJ$12,5)</f>
        <v>70</v>
      </c>
      <c r="CD15" s="7"/>
      <c r="CE15" s="19"/>
      <c r="CF15" s="259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190</v>
      </c>
      <c r="BY16" s="4"/>
      <c r="BZ16" s="10">
        <f>MROUND('PM Bgd 1 - do nothing'!BZ16*$CJ$12,5)</f>
        <v>0</v>
      </c>
      <c r="CA16" s="10">
        <f>MROUND('PM Bgd 1 - do nothing'!CA16*$CJ$12,5)</f>
        <v>200</v>
      </c>
      <c r="CB16" s="11">
        <f>MROUND('PM Bgd 1 - do nothing'!CB16*$CJ$12,5)</f>
        <v>0</v>
      </c>
      <c r="CC16" s="6">
        <f>MROUND('PM Bgd 1 - do nothing'!CC16*$CJ$12,5)</f>
        <v>85</v>
      </c>
      <c r="CD16" s="12"/>
      <c r="CE16" s="20"/>
      <c r="CF16" s="4"/>
      <c r="CG16" s="34">
        <f>SUM(CC14:CC16)</f>
        <v>155</v>
      </c>
      <c r="CH16" s="13"/>
      <c r="CI16" s="13"/>
      <c r="CJ16" s="13"/>
    </row>
    <row r="17" spans="7:90" x14ac:dyDescent="0.25">
      <c r="O17" s="69"/>
      <c r="BX17" s="35">
        <f>SUM(CB17:CB19)</f>
        <v>315</v>
      </c>
      <c r="BY17" s="1"/>
      <c r="BZ17" s="21"/>
      <c r="CA17" s="14"/>
      <c r="CB17" s="15">
        <f>MROUND('PM Bgd 1 - do nothing'!CB17*$CJ$12,5)</f>
        <v>0</v>
      </c>
      <c r="CC17" s="16">
        <f>MROUND('PM Bgd 1 - do nothing'!CC17*$CJ$12,5)</f>
        <v>120</v>
      </c>
      <c r="CD17" s="6">
        <f>MROUND('PM Bgd 1 - do nothing'!CD17*$CJ$12,5)</f>
        <v>145</v>
      </c>
      <c r="CE17" s="6">
        <f>MROUND('PM Bgd 1 - do nothing'!CE17*$CJ$12,5)</f>
        <v>80</v>
      </c>
      <c r="CF17" s="1"/>
      <c r="CG17" s="36">
        <f>SUM(CB18,CE17,CB16)</f>
        <v>280</v>
      </c>
    </row>
    <row r="18" spans="7:90" x14ac:dyDescent="0.25">
      <c r="O18" s="69"/>
      <c r="BX18" s="30"/>
      <c r="BY18" s="247"/>
      <c r="BZ18" s="21"/>
      <c r="CA18" s="14"/>
      <c r="CB18" s="15">
        <f>MROUND('PM Bgd 1 - do nothing'!CB18*$CJ$12,5)</f>
        <v>200</v>
      </c>
      <c r="CC18" s="8"/>
      <c r="CD18" s="8"/>
      <c r="CE18" s="8"/>
      <c r="CF18" s="1"/>
      <c r="CG18" s="31"/>
    </row>
    <row r="19" spans="7:90" x14ac:dyDescent="0.25">
      <c r="O19" s="69"/>
      <c r="BX19" s="30"/>
      <c r="BY19" s="3"/>
      <c r="BZ19" s="21"/>
      <c r="CA19" s="14"/>
      <c r="CB19" s="15">
        <f>MROUND('PM Bgd 1 - do nothing'!CB19*$CJ$12,5)</f>
        <v>115</v>
      </c>
      <c r="CC19" s="17"/>
      <c r="CD19" s="17"/>
      <c r="CE19" s="17"/>
      <c r="CF19" s="1"/>
      <c r="CG19" s="31"/>
    </row>
    <row r="20" spans="7:90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0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400</v>
      </c>
      <c r="CC21" s="41">
        <f>SUM(CC17:CE17)</f>
        <v>345</v>
      </c>
      <c r="CD21" s="39"/>
      <c r="CE21" s="39"/>
      <c r="CF21" s="39"/>
      <c r="CG21" s="42"/>
    </row>
    <row r="22" spans="7:90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0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0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0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405</v>
      </c>
      <c r="CC25" s="27">
        <f>SUM(CD30,CB30,CC27)</f>
        <v>350</v>
      </c>
      <c r="CD25" s="25"/>
      <c r="CE25" s="25"/>
      <c r="CF25" s="28"/>
      <c r="CG25" s="29"/>
    </row>
    <row r="26" spans="7:90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0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MROUND('PM Bgd 1 - do nothing'!AP27*$CJ$12,5)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MROUND('PM Bgd 1 - do nothing'!CC27*$CJ$12,5)</f>
        <v>0</v>
      </c>
      <c r="CD27" s="7"/>
      <c r="CE27" s="19"/>
      <c r="CF27" s="1"/>
      <c r="CG27" s="31"/>
    </row>
    <row r="28" spans="7:90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MROUND('PM Bgd 1 - do nothing'!AP28*$CJ$12,5)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MROUND('PM Bgd 1 - do nothing'!CC28*$CJ$12,5)</f>
        <v>0</v>
      </c>
      <c r="CD28" s="7"/>
      <c r="CE28" s="19"/>
      <c r="CF28" s="1"/>
      <c r="CG28" s="31"/>
    </row>
    <row r="29" spans="7:90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MROUND('PM Bgd 1 - do nothing'!AM29*$CJ$12,5)</f>
        <v>0</v>
      </c>
      <c r="AN29" s="10">
        <f>MROUND('PM Bgd 1 - do nothing'!AN29*$CJ$12,5)</f>
        <v>0</v>
      </c>
      <c r="AO29" s="10">
        <f>MROUND('PM Bgd 1 - do nothing'!AO29*$CJ$12,5)</f>
        <v>0</v>
      </c>
      <c r="AP29" s="6">
        <f>MROUND('PM Bgd 1 - do nothing'!AP29*$CJ$12,5)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MROUND('PM Bgd 1 - do nothing'!BZ29*$CJ$12,5)</f>
        <v>0</v>
      </c>
      <c r="CA29" s="10">
        <f>MROUND('PM Bgd 1 - do nothing'!CA29*$CJ$12,5)</f>
        <v>405</v>
      </c>
      <c r="CB29" s="11">
        <f>MROUND('PM Bgd 1 - do nothing'!CB29*$CJ$12,5)</f>
        <v>0</v>
      </c>
      <c r="CC29" s="56">
        <f>MROUND('PM Bgd 1 - do nothing'!CC29*$CJ$12,5)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0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MROUND('PM Bgd 1 - do nothing'!AO30*$CJ$12,5)</f>
        <v>0</v>
      </c>
      <c r="AP30" s="53">
        <f>MROUND('PM Bgd 1 - do nothing'!AP30*$CJ$12,5)</f>
        <v>0</v>
      </c>
      <c r="AQ30" s="6">
        <f>MROUND('PM Bgd 1 - do nothing'!AQ30*$CJ$12,5)</f>
        <v>0</v>
      </c>
      <c r="AR30" s="6">
        <f>MROUND('PM Bgd 1 - do nothing'!AR30*$CJ$12,5)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MROUND('PM Bgd 1 - do nothing'!CB30*$CJ$12,5)</f>
        <v>0</v>
      </c>
      <c r="CC30" s="56">
        <f>MROUND('PM Bgd 1 - do nothing'!CC30*$CJ$12,5)</f>
        <v>0</v>
      </c>
      <c r="CD30" s="6">
        <f>MROUND('PM Bgd 1 - do nothing'!CD30*$CJ$12,5)</f>
        <v>350</v>
      </c>
      <c r="CE30" s="6">
        <f>MROUND('PM Bgd 1 - do nothing'!CE30*$CJ$12,5)</f>
        <v>0</v>
      </c>
      <c r="CF30" s="1"/>
      <c r="CG30" s="36">
        <f>SUM(CB31,CE30,CB29)</f>
        <v>0</v>
      </c>
    </row>
    <row r="31" spans="7:90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MROUND('PM Bgd 1 - do nothing'!AO31*$CJ$12,5)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MROUND('PM Bgd 1 - do nothing'!CB31*$CJ$12,5)</f>
        <v>0</v>
      </c>
      <c r="CC31" s="8"/>
      <c r="CD31" s="8"/>
      <c r="CE31" s="8"/>
      <c r="CF31" s="1"/>
      <c r="CG31" s="31"/>
      <c r="CL31" s="171"/>
    </row>
    <row r="32" spans="7:90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MROUND('PM Bgd 1 - do nothing'!AO32*$CJ$12,5)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MROUND('PM Bgd 1 - do nothing'!CB32*$CJ$12,5)</f>
        <v>0</v>
      </c>
      <c r="CC32" s="17"/>
      <c r="CD32" s="17"/>
      <c r="CE32" s="17"/>
      <c r="CF32" s="1"/>
      <c r="CG32" s="31"/>
      <c r="CL32" s="171"/>
    </row>
    <row r="33" spans="7:89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9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405</v>
      </c>
      <c r="CC34" s="41">
        <f>SUM(CC30:CE30)</f>
        <v>350</v>
      </c>
      <c r="CD34" s="39"/>
      <c r="CE34" s="39"/>
      <c r="CF34" s="39"/>
      <c r="CG34" s="42"/>
    </row>
    <row r="35" spans="7:89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9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9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9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410</v>
      </c>
      <c r="CC38" s="91">
        <f>SUM(CD43,CB43,CC40)</f>
        <v>350</v>
      </c>
      <c r="CD38" s="89"/>
      <c r="CE38" s="89"/>
      <c r="CF38" s="92"/>
      <c r="CG38" s="93"/>
    </row>
    <row r="39" spans="7:89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259"/>
      <c r="CC39" s="2"/>
      <c r="CD39" s="1"/>
      <c r="CE39" s="1"/>
      <c r="CF39" s="1"/>
      <c r="CG39" s="95"/>
    </row>
    <row r="40" spans="7:89" x14ac:dyDescent="0.25">
      <c r="O40" s="69"/>
      <c r="AB40" s="69"/>
      <c r="AK40" s="30"/>
      <c r="AL40" s="3"/>
      <c r="AM40" s="17"/>
      <c r="AN40" s="17"/>
      <c r="AO40" s="75"/>
      <c r="AP40" s="6">
        <f>MROUND('PM Bgd 1 - do nothing'!AP40*$CJ$12,5)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MROUND('PM Bgd 1 - do nothing'!BP40*$CJ$12,5)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MROUND('PM Bgd 1 - do nothing'!CC40*$CJ$12,5)</f>
        <v>220</v>
      </c>
      <c r="CD40" s="7"/>
      <c r="CE40" s="19"/>
      <c r="CF40" s="259"/>
      <c r="CG40" s="95"/>
    </row>
    <row r="41" spans="7:89" x14ac:dyDescent="0.25">
      <c r="O41" s="69"/>
      <c r="AB41" s="69"/>
      <c r="AK41" s="32"/>
      <c r="AL41" s="3"/>
      <c r="AM41" s="8"/>
      <c r="AN41" s="8"/>
      <c r="AO41" s="76"/>
      <c r="AP41" s="6">
        <f>MROUND('PM Bgd 1 - do nothing'!AP41*$CJ$12,5)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MROUND('PM Bgd 1 - do nothing'!BP41*$CJ$12,5)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MROUND('PM Bgd 1 - do nothing'!CC41*$CJ$12,5)</f>
        <v>10</v>
      </c>
      <c r="CD41" s="7"/>
      <c r="CE41" s="19"/>
      <c r="CF41" s="1"/>
      <c r="CG41" s="95"/>
    </row>
    <row r="42" spans="7:89" ht="15.75" thickBot="1" x14ac:dyDescent="0.3">
      <c r="O42" s="69"/>
      <c r="AB42" s="69"/>
      <c r="AK42" s="33">
        <f>SUM(AP41,AM42,AP43)</f>
        <v>0</v>
      </c>
      <c r="AL42" s="4"/>
      <c r="AM42" s="10">
        <f>MROUND('PM Bgd 1 - do nothing'!AM42*$CJ$12,5)</f>
        <v>0</v>
      </c>
      <c r="AN42" s="10">
        <f>MROUND('PM Bgd 1 - do nothing'!AN42*$CJ$12,5)</f>
        <v>0</v>
      </c>
      <c r="AO42" s="77">
        <f>MROUND('PM Bgd 1 - do nothing'!AO42*$CJ$12,5)</f>
        <v>0</v>
      </c>
      <c r="AP42" s="86">
        <f>MROUND('PM Bgd 1 - do nothing'!AP42*$CJ$12,5)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MROUND('PM Bgd 1 - do nothing'!BM42*$CJ$12,5)</f>
        <v>0</v>
      </c>
      <c r="BN42" s="79">
        <f>MROUND('PM Bgd 1 - do nothing'!BN42*$CJ$12,5)</f>
        <v>0</v>
      </c>
      <c r="BO42" s="79">
        <f>MROUND('PM Bgd 1 - do nothing'!BO42*$CJ$12,5)</f>
        <v>0</v>
      </c>
      <c r="BP42" s="79">
        <f>MROUND('PM Bgd 1 - do nothing'!BP42*$CJ$12,5)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10</v>
      </c>
      <c r="BY42" s="78"/>
      <c r="BZ42" s="79">
        <f>MROUND('PM Bgd 1 - do nothing'!BZ42*$CJ$12,5)</f>
        <v>0</v>
      </c>
      <c r="CA42" s="79">
        <f>MROUND('PM Bgd 1 - do nothing'!CA42*$CJ$12,5)</f>
        <v>210</v>
      </c>
      <c r="CB42" s="85">
        <f>MROUND('PM Bgd 1 - do nothing'!CB42*$CJ$12,5)</f>
        <v>200</v>
      </c>
      <c r="CC42" s="117">
        <f>MROUND('PM Bgd 1 - do nothing'!CC42*$CJ$12,5)</f>
        <v>70</v>
      </c>
      <c r="CD42" s="81"/>
      <c r="CE42" s="82"/>
      <c r="CF42" s="78"/>
      <c r="CG42" s="109">
        <f>SUM(CC40:CC42)</f>
        <v>300</v>
      </c>
      <c r="CH42" s="83"/>
      <c r="CI42" s="83"/>
      <c r="CJ42" s="83"/>
      <c r="CK42" s="114" t="s">
        <v>175</v>
      </c>
    </row>
    <row r="43" spans="7:89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MROUND('PM Bgd 1 - do nothing'!AO43*$CJ$12,5)</f>
        <v>0</v>
      </c>
      <c r="AP43" s="6">
        <f>MROUND('PM Bgd 1 - do nothing'!AP43*$CJ$12,5)</f>
        <v>0</v>
      </c>
      <c r="AQ43" s="6">
        <f>MROUND('PM Bgd 1 - do nothing'!AQ43*$CJ$12,5)</f>
        <v>0</v>
      </c>
      <c r="AR43" s="6">
        <f>MROUND('PM Bgd 1 - do nothing'!AR43*$CJ$12,5)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MROUND('PM Bgd 1 - do nothing'!BO43*$CJ$12,5)</f>
        <v>0</v>
      </c>
      <c r="BP43" s="6">
        <f>MROUND('PM Bgd 1 - do nothing'!BP43*$CJ$12,5)</f>
        <v>0</v>
      </c>
      <c r="BQ43" s="6">
        <f>MROUND('PM Bgd 1 - do nothing'!BQ43*$CJ$12,5)</f>
        <v>0</v>
      </c>
      <c r="BR43" s="6">
        <f>MROUND('PM Bgd 1 - do nothing'!BR43*$CJ$12,5)</f>
        <v>0</v>
      </c>
      <c r="BS43" s="1"/>
      <c r="BT43" s="100">
        <f>SUM(BO44,BR43,BO42)</f>
        <v>0</v>
      </c>
      <c r="BX43" s="99">
        <f>SUM(CB43:CB45)</f>
        <v>15</v>
      </c>
      <c r="BY43" s="1"/>
      <c r="BZ43" s="21"/>
      <c r="CA43" s="14"/>
      <c r="CB43" s="15">
        <f>MROUND('PM Bgd 1 - do nothing'!CB43*$CJ$12,5)</f>
        <v>0</v>
      </c>
      <c r="CC43" s="56">
        <f>MROUND('PM Bgd 1 - do nothing'!CC43*$CJ$12,5)</f>
        <v>0</v>
      </c>
      <c r="CD43" s="6">
        <f>MROUND('PM Bgd 1 - do nothing'!CD43*$CJ$12,5)</f>
        <v>130</v>
      </c>
      <c r="CE43" s="6">
        <f>MROUND('PM Bgd 1 - do nothing'!CE43*$CJ$12,5)</f>
        <v>95</v>
      </c>
      <c r="CF43" s="1"/>
      <c r="CG43" s="100">
        <f>SUM(CB44,CE43,CB42)</f>
        <v>310</v>
      </c>
    </row>
    <row r="44" spans="7:89" ht="15.75" x14ac:dyDescent="0.25">
      <c r="O44" s="69"/>
      <c r="AB44" s="69"/>
      <c r="AK44" s="30"/>
      <c r="AL44" s="3"/>
      <c r="AM44" s="21"/>
      <c r="AN44" s="14"/>
      <c r="AO44" s="71">
        <f>MROUND('PM Bgd 1 - do nothing'!AO44*$CJ$12,5)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MROUND('PM Bgd 1 - do nothing'!BO44*$CJ$12,5)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MROUND('PM Bgd 1 - do nothing'!CB44*$CJ$12,5)</f>
        <v>15</v>
      </c>
      <c r="CC44" s="8"/>
      <c r="CD44" s="8"/>
      <c r="CE44" s="8"/>
      <c r="CF44" s="1"/>
      <c r="CG44" s="95"/>
    </row>
    <row r="45" spans="7:89" x14ac:dyDescent="0.25">
      <c r="O45" s="69"/>
      <c r="AB45" s="69"/>
      <c r="AK45" s="30"/>
      <c r="AL45" s="3"/>
      <c r="AM45" s="21"/>
      <c r="AN45" s="14"/>
      <c r="AO45" s="71">
        <f>MROUND('PM Bgd 1 - do nothing'!AO45*$CJ$12,5)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MROUND('PM Bgd 1 - do nothing'!BO45*$CJ$12,5)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MROUND('PM Bgd 1 - do nothing'!CB45*$CJ$12,5)</f>
        <v>0</v>
      </c>
      <c r="CC45" s="17"/>
      <c r="CD45" s="17"/>
      <c r="CE45" s="17"/>
      <c r="CF45" s="1"/>
      <c r="CG45" s="95"/>
    </row>
    <row r="46" spans="7:89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9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280</v>
      </c>
      <c r="CC47" s="105">
        <f>SUM(CC43:CE43)</f>
        <v>225</v>
      </c>
      <c r="CD47" s="103"/>
      <c r="CE47" s="103"/>
      <c r="CF47" s="103"/>
      <c r="CG47" s="106"/>
    </row>
    <row r="48" spans="7:89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MROUND('PM Bgd 1 - do nothing'!P53*$CJ$12,5)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MROUND('PM Bgd 1 - do nothing'!AC53*$CJ$12,5)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MROUND('PM Bgd 1 - do nothing'!P54*$CJ$12,5)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MROUND('PM Bgd 1 - do nothing'!AC54*$CJ$12,5)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MROUND('PM Bgd 1 - do nothing'!M55*$CJ$12,5)</f>
        <v>0</v>
      </c>
      <c r="N55" s="10">
        <f>MROUND('PM Bgd 1 - do nothing'!N55*$CJ$12,5)</f>
        <v>0</v>
      </c>
      <c r="O55" s="11">
        <f>MROUND('PM Bgd 1 - do nothing'!O55*$CJ$12,5)</f>
        <v>0</v>
      </c>
      <c r="P55" s="6">
        <f>MROUND('PM Bgd 1 - do nothing'!P55*$CJ$12,5)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MROUND('PM Bgd 1 - do nothing'!Z55*$CJ$12,5)</f>
        <v>0</v>
      </c>
      <c r="AA55" s="10">
        <f>MROUND('PM Bgd 1 - do nothing'!AA55*$CJ$12,5)</f>
        <v>0</v>
      </c>
      <c r="AB55" s="11">
        <f>MROUND('PM Bgd 1 - do nothing'!AB55*$CJ$12,5)</f>
        <v>0</v>
      </c>
      <c r="AC55" s="6">
        <f>MROUND('PM Bgd 1 - do nothing'!AC55*$CJ$12,5)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MROUND('PM Bgd 1 - do nothing'!O56*$CJ$12,5)</f>
        <v>0</v>
      </c>
      <c r="P56" s="16">
        <f>MROUND('PM Bgd 1 - do nothing'!P56*$CJ$12,5)</f>
        <v>0</v>
      </c>
      <c r="Q56" s="6">
        <f>MROUND('PM Bgd 1 - do nothing'!Q56*$CJ$12,5)</f>
        <v>0</v>
      </c>
      <c r="R56" s="6">
        <f>MROUND('PM Bgd 1 - do nothing'!R56*$CJ$12,5)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MROUND('PM Bgd 1 - do nothing'!AB56*$CJ$12,5)</f>
        <v>0</v>
      </c>
      <c r="AC56" s="53">
        <f>MROUND('PM Bgd 1 - do nothing'!AC56*$CJ$12,5)</f>
        <v>0</v>
      </c>
      <c r="AD56" s="6">
        <f>MROUND('PM Bgd 1 - do nothing'!AD56*$CJ$12,5)</f>
        <v>0</v>
      </c>
      <c r="AE56" s="6">
        <f>MROUND('PM Bgd 1 - do nothing'!AE56*$CJ$12,5)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MROUND('PM Bgd 1 - do nothing'!O57*$CJ$12,5)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MROUND('PM Bgd 1 - do nothing'!AB57*$CJ$12,5)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MROUND('PM Bgd 1 - do nothing'!O58*$CJ$12,5)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MROUND('PM Bgd 1 - do nothing'!AB58*$CJ$12,5)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275</v>
      </c>
      <c r="CC64" s="27">
        <f>SUM(CD69,CB69,CC66)</f>
        <v>210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MROUND('PM Bgd 1 - do nothing'!AP66*$CJ$12,5)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MROUND('PM Bgd 1 - do nothing'!BP66*$CJ$12,5)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MROUND('PM Bgd 1 - do nothing'!CC66*$CJ$12,5)</f>
        <v>40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MROUND('PM Bgd 1 - do nothing'!AP67*$CJ$12,5)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MROUND('PM Bgd 1 - do nothing'!BP67*$CJ$12,5)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MROUND('PM Bgd 1 - do nothing'!CC67*$CJ$12,5)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MROUND('PM Bgd 1 - do nothing'!AM68*$CJ$12,5)</f>
        <v>0</v>
      </c>
      <c r="AN68" s="10">
        <f>MROUND('PM Bgd 1 - do nothing'!AN68*$CJ$12,5)</f>
        <v>0</v>
      </c>
      <c r="AO68" s="77">
        <f>MROUND('PM Bgd 1 - do nothing'!AO68*$CJ$12,5)</f>
        <v>0</v>
      </c>
      <c r="AP68" s="86">
        <f>MROUND('PM Bgd 1 - do nothing'!AP68*$CJ$12,5)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MROUND('PM Bgd 1 - do nothing'!BM68*$CJ$12,5)</f>
        <v>0</v>
      </c>
      <c r="BN68" s="79">
        <f>MROUND('PM Bgd 1 - do nothing'!BN68*$CJ$12,5)</f>
        <v>0</v>
      </c>
      <c r="BO68" s="80">
        <f>MROUND('PM Bgd 1 - do nothing'!BO68*$CJ$12,5)</f>
        <v>0</v>
      </c>
      <c r="BP68" s="79">
        <f>MROUND('PM Bgd 1 - do nothing'!BP68*$CJ$12,5)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MROUND('PM Bgd 1 - do nothing'!BZ68*$CJ$12,5)</f>
        <v>0</v>
      </c>
      <c r="CA68" s="79">
        <f>MROUND('PM Bgd 1 - do nothing'!CA68*$CJ$12,5)</f>
        <v>230</v>
      </c>
      <c r="CB68" s="85">
        <f>MROUND('PM Bgd 1 - do nothing'!CB68*$CJ$12,5)</f>
        <v>45</v>
      </c>
      <c r="CC68" s="6">
        <f>MROUND('PM Bgd 1 - do nothing'!CC68*$CJ$12,5)</f>
        <v>15</v>
      </c>
      <c r="CD68" s="12"/>
      <c r="CE68" s="20"/>
      <c r="CF68" s="4"/>
      <c r="CG68" s="34">
        <f>SUM(CC66:CC68)</f>
        <v>60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MROUND('PM Bgd 1 - do nothing'!AO69*$CJ$12,5)</f>
        <v>0</v>
      </c>
      <c r="AP69" s="6">
        <f>MROUND('PM Bgd 1 - do nothing'!AP69*$CJ$12,5)</f>
        <v>0</v>
      </c>
      <c r="AQ69" s="6">
        <f>MROUND('PM Bgd 1 - do nothing'!AQ69*$CJ$12,5)</f>
        <v>0</v>
      </c>
      <c r="AR69" s="6">
        <f>MROUND('PM Bgd 1 - do nothing'!AR69*$CJ$12,5)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MROUND('PM Bgd 1 - do nothing'!BO69*$CJ$12,5)</f>
        <v>0</v>
      </c>
      <c r="BP69" s="6">
        <f>MROUND('PM Bgd 1 - do nothing'!BP69*$CJ$12,5)</f>
        <v>0</v>
      </c>
      <c r="BQ69" s="6">
        <f>MROUND('PM Bgd 1 - do nothing'!BQ69*$CJ$12,5)</f>
        <v>0</v>
      </c>
      <c r="BR69" s="6">
        <f>MROUND('PM Bgd 1 - do nothing'!BR69*$CJ$12,5)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MROUND('PM Bgd 1 - do nothing'!CB69*$CJ$12,5)</f>
        <v>0</v>
      </c>
      <c r="CC69" s="16">
        <f>MROUND('PM Bgd 1 - do nothing'!CC69*$CJ$12,5)</f>
        <v>0</v>
      </c>
      <c r="CD69" s="6">
        <f>MROUND('PM Bgd 1 - do nothing'!CD69*$CJ$12,5)</f>
        <v>170</v>
      </c>
      <c r="CE69" s="6">
        <f>MROUND('PM Bgd 1 - do nothing'!CE69*$CJ$12,5)</f>
        <v>35</v>
      </c>
      <c r="CF69" s="1"/>
      <c r="CG69" s="36">
        <f>SUM(CB70,CE69,CB68)</f>
        <v>85</v>
      </c>
    </row>
    <row r="70" spans="35:89" ht="15.75" x14ac:dyDescent="0.25">
      <c r="AK70" s="30"/>
      <c r="AL70" s="3"/>
      <c r="AM70" s="21"/>
      <c r="AN70" s="14"/>
      <c r="AO70" s="71">
        <f>MROUND('PM Bgd 1 - do nothing'!AO70*$CJ$12,5)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MROUND('PM Bgd 1 - do nothing'!BO70*$CJ$12,5)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MROUND('PM Bgd 1 - do nothing'!CB70*$CJ$12,5)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MROUND('PM Bgd 1 - do nothing'!AO71*$CJ$12,5)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MROUND('PM Bgd 1 - do nothing'!BO71*$CJ$12,5)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MROUND('PM Bgd 1 - do nothing'!CB71*$CJ$12,5)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245</v>
      </c>
      <c r="CC73" s="41">
        <f>SUM(CC69:CE69)</f>
        <v>205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831" priority="21" operator="equal">
      <formula>0</formula>
    </cfRule>
  </conditionalFormatting>
  <conditionalFormatting sqref="AX38:BG39 AX46:BG47 AX40:AY41 AX44:AY45">
    <cfRule type="cellIs" dxfId="2830" priority="20" operator="equal">
      <formula>0</formula>
    </cfRule>
  </conditionalFormatting>
  <conditionalFormatting sqref="AX25:BG26 AX33:BG34 AX27:AY28 BF27:BG28 BF31:BG32 AX31:AY32">
    <cfRule type="cellIs" dxfId="2829" priority="19" operator="equal">
      <formula>0</formula>
    </cfRule>
  </conditionalFormatting>
  <conditionalFormatting sqref="BK25:BT26 BK33:BT34 BK27:BL28 BS27:BT28 BS31:BT32 BK31:BL32">
    <cfRule type="cellIs" dxfId="2828" priority="18" operator="equal">
      <formula>0</formula>
    </cfRule>
  </conditionalFormatting>
  <conditionalFormatting sqref="BX12:CG13 BX20:CG21 BX14:BY19 CF14:CG19">
    <cfRule type="cellIs" dxfId="2827" priority="17" operator="equal">
      <formula>0</formula>
    </cfRule>
  </conditionalFormatting>
  <conditionalFormatting sqref="BX25:CG26 BX33:CG34 BX27:BY32 CF27:CG32">
    <cfRule type="cellIs" dxfId="2826" priority="16" operator="equal">
      <formula>0</formula>
    </cfRule>
  </conditionalFormatting>
  <conditionalFormatting sqref="BX64:CG65 BX72:CG73 BX66:BY71 CF66:CG71">
    <cfRule type="cellIs" dxfId="2825" priority="14" operator="equal">
      <formula>0</formula>
    </cfRule>
  </conditionalFormatting>
  <conditionalFormatting sqref="BX38:CG39 BX46:CG47 BX40:BY45 CF40:CG45">
    <cfRule type="cellIs" dxfId="2824" priority="15" operator="equal">
      <formula>0</formula>
    </cfRule>
  </conditionalFormatting>
  <conditionalFormatting sqref="K51:T52 K59:T60 K53:L58 S53:T58">
    <cfRule type="cellIs" dxfId="2823" priority="13" operator="equal">
      <formula>0</formula>
    </cfRule>
  </conditionalFormatting>
  <conditionalFormatting sqref="AK64:AT65 AK72:AT73 AK66:AL71 AS66:AT71">
    <cfRule type="cellIs" dxfId="2822" priority="12" operator="equal">
      <formula>0</formula>
    </cfRule>
  </conditionalFormatting>
  <conditionalFormatting sqref="BK38:BT39 BK46:BT47 BK40:BL45 BS40:BT45">
    <cfRule type="cellIs" dxfId="2821" priority="9" operator="equal">
      <formula>0</formula>
    </cfRule>
  </conditionalFormatting>
  <conditionalFormatting sqref="AK25:AT26 AK33:AT34 AK27:AL32 AS27:AT32">
    <cfRule type="cellIs" dxfId="2820" priority="8" operator="equal">
      <formula>0</formula>
    </cfRule>
  </conditionalFormatting>
  <conditionalFormatting sqref="AX51:BG52 AX59:BG60 AX53:AY58 BF53:BG58">
    <cfRule type="cellIs" dxfId="2819" priority="11" operator="equal">
      <formula>0</formula>
    </cfRule>
  </conditionalFormatting>
  <conditionalFormatting sqref="BK51:BT52 BK59:BT60 BK53:BL58 BS53:BT58">
    <cfRule type="cellIs" dxfId="2818" priority="10" operator="equal">
      <formula>0</formula>
    </cfRule>
  </conditionalFormatting>
  <conditionalFormatting sqref="BK64:BT65 BK72:BT73 BK66:BL71 BS66:BT71">
    <cfRule type="cellIs" dxfId="2817" priority="7" operator="equal">
      <formula>0</formula>
    </cfRule>
  </conditionalFormatting>
  <conditionalFormatting sqref="X51:AG52 X59:AG60 X53:Y58 AF53:AG58">
    <cfRule type="cellIs" dxfId="2816" priority="6" operator="equal">
      <formula>0</formula>
    </cfRule>
  </conditionalFormatting>
  <conditionalFormatting sqref="AK38:AT39 AK46:AT47 AK40:AL45 AS40:AT45">
    <cfRule type="cellIs" dxfId="2815" priority="5" operator="equal">
      <formula>0</formula>
    </cfRule>
  </conditionalFormatting>
  <conditionalFormatting sqref="AX42:AY43">
    <cfRule type="cellIs" dxfId="2814" priority="4" operator="equal">
      <formula>0</formula>
    </cfRule>
  </conditionalFormatting>
  <conditionalFormatting sqref="AO51:AP52 AO59:AP60">
    <cfRule type="cellIs" dxfId="2813" priority="3" operator="equal">
      <formula>0</formula>
    </cfRule>
  </conditionalFormatting>
  <conditionalFormatting sqref="BO75:BP76">
    <cfRule type="cellIs" dxfId="2812" priority="2" operator="equal">
      <formula>0</formula>
    </cfRule>
  </conditionalFormatting>
  <conditionalFormatting sqref="AO75:AP76">
    <cfRule type="cellIs" dxfId="2811" priority="1" operator="equal">
      <formula>0</formula>
    </cfRule>
  </conditionalFormatting>
  <hyperlinks>
    <hyperlink ref="A5" r:id="rId1" display="\\Dillon.ca\dillon_dfs\Toronto\Toronto Data\PROJECTS\DRAFT\12\126653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AT6" zoomScale="85" zoomScaleNormal="85" workbookViewId="0">
      <selection activeCell="CE14" sqref="CE14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173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174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177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297" t="s">
        <v>178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180</v>
      </c>
      <c r="CC12" s="27">
        <f>SUM(CD17,CB17,CC14)</f>
        <v>745</v>
      </c>
      <c r="CD12" s="25"/>
      <c r="CE12" s="25"/>
      <c r="CF12" s="28"/>
      <c r="CG12" s="29"/>
      <c r="CH12" s="171" t="s">
        <v>191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275</v>
      </c>
      <c r="CD14" s="7">
        <v>275</v>
      </c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>
        <v>140</v>
      </c>
      <c r="CB15" s="9">
        <v>40</v>
      </c>
      <c r="CC15" s="6">
        <f>CD15+CE15</f>
        <v>0</v>
      </c>
      <c r="CD15" s="7"/>
      <c r="CE15" s="19"/>
      <c r="CF15" s="259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140</v>
      </c>
      <c r="CB16" s="11">
        <f>CB14+CB15</f>
        <v>40</v>
      </c>
      <c r="CC16" s="6">
        <f>CD16+CE16</f>
        <v>0</v>
      </c>
      <c r="CD16" s="12"/>
      <c r="CE16" s="20"/>
      <c r="CF16" s="4"/>
      <c r="CG16" s="34">
        <f>SUM(CC14:CC16)</f>
        <v>275</v>
      </c>
      <c r="CH16" s="13"/>
      <c r="CI16" s="13"/>
      <c r="CJ16" s="13"/>
    </row>
    <row r="17" spans="7:90" x14ac:dyDescent="0.25">
      <c r="O17" s="69"/>
      <c r="BX17" s="35">
        <f>SUM(CB17:CB19)</f>
        <v>130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470</v>
      </c>
      <c r="CE17" s="6">
        <f>CE18+CE19</f>
        <v>5</v>
      </c>
      <c r="CF17" s="1"/>
      <c r="CG17" s="36">
        <f>SUM(CB18,CE17,CB16)</f>
        <v>125</v>
      </c>
    </row>
    <row r="18" spans="7:90" x14ac:dyDescent="0.25">
      <c r="O18" s="69"/>
      <c r="BX18" s="30"/>
      <c r="BY18" s="247"/>
      <c r="BZ18" s="21"/>
      <c r="CA18" s="14">
        <v>80</v>
      </c>
      <c r="CB18" s="15">
        <f>+BZ18+CA18</f>
        <v>80</v>
      </c>
      <c r="CC18" s="8"/>
      <c r="CD18" s="8"/>
      <c r="CE18" s="8"/>
      <c r="CF18" s="1"/>
      <c r="CG18" s="31"/>
    </row>
    <row r="19" spans="7:90" x14ac:dyDescent="0.25">
      <c r="O19" s="69"/>
      <c r="BX19" s="30"/>
      <c r="BY19" s="3"/>
      <c r="BZ19" s="21"/>
      <c r="CA19" s="14">
        <v>50</v>
      </c>
      <c r="CB19" s="15">
        <f>+BZ19+CA19</f>
        <v>50</v>
      </c>
      <c r="CC19" s="17"/>
      <c r="CD19" s="17">
        <v>470</v>
      </c>
      <c r="CE19" s="17">
        <v>5</v>
      </c>
      <c r="CF19" s="1"/>
      <c r="CG19" s="31"/>
    </row>
    <row r="20" spans="7:90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0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190</v>
      </c>
      <c r="CC21" s="41">
        <f>SUM(CC17:CE17)</f>
        <v>475</v>
      </c>
      <c r="CD21" s="39"/>
      <c r="CE21" s="39"/>
      <c r="CF21" s="39"/>
      <c r="CG21" s="42"/>
    </row>
    <row r="22" spans="7:90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0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0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0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190</v>
      </c>
      <c r="CC25" s="27">
        <f>SUM(CD30,CB30,CC27)</f>
        <v>475</v>
      </c>
      <c r="CD25" s="25"/>
      <c r="CE25" s="25"/>
      <c r="CF25" s="28"/>
      <c r="CG25" s="29"/>
    </row>
    <row r="26" spans="7:90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0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>
        <f>-BZ18</f>
        <v>0</v>
      </c>
      <c r="CB27" s="18"/>
      <c r="CC27" s="6">
        <f>CD27+CE27</f>
        <v>0</v>
      </c>
      <c r="CD27" s="7"/>
      <c r="CE27" s="19"/>
      <c r="CF27" s="1"/>
      <c r="CG27" s="31"/>
    </row>
    <row r="28" spans="7:90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>
        <f>CA15+CD16+CA19</f>
        <v>190</v>
      </c>
      <c r="CB28" s="9"/>
      <c r="CC28" s="6">
        <f>CD28+CE28</f>
        <v>0</v>
      </c>
      <c r="CD28" s="7"/>
      <c r="CE28" s="19"/>
      <c r="CF28" s="1"/>
      <c r="CG28" s="31"/>
    </row>
    <row r="29" spans="7:90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190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0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475</v>
      </c>
      <c r="CE30" s="6">
        <f>CE31+CE32</f>
        <v>0</v>
      </c>
      <c r="CF30" s="1"/>
      <c r="CG30" s="36">
        <f>SUM(CB31,CE30,CB29)</f>
        <v>0</v>
      </c>
    </row>
    <row r="31" spans="7:90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>CD40+CD44+CA43</f>
        <v>475</v>
      </c>
      <c r="CE31" s="8"/>
      <c r="CF31" s="1"/>
      <c r="CG31" s="31"/>
      <c r="CL31" s="171"/>
    </row>
    <row r="32" spans="7:90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>
        <f>CE40+CD45+BZ43</f>
        <v>0</v>
      </c>
      <c r="CE32" s="17"/>
      <c r="CF32" s="1"/>
      <c r="CG32" s="31"/>
      <c r="CL32" s="171"/>
    </row>
    <row r="33" spans="7:89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9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190</v>
      </c>
      <c r="CC34" s="41">
        <f>SUM(CC30:CE30)</f>
        <v>475</v>
      </c>
      <c r="CD34" s="39"/>
      <c r="CE34" s="39"/>
      <c r="CF34" s="39"/>
      <c r="CG34" s="42"/>
    </row>
    <row r="35" spans="7:89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9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9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9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195</v>
      </c>
      <c r="CC38" s="91">
        <f>SUM(CD43,CB43,CC40)</f>
        <v>475</v>
      </c>
      <c r="CD38" s="89"/>
      <c r="CE38" s="89"/>
      <c r="CF38" s="92"/>
      <c r="CG38" s="93"/>
    </row>
    <row r="39" spans="7:89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259"/>
      <c r="CC39" s="2"/>
      <c r="CD39" s="1"/>
      <c r="CE39" s="1"/>
      <c r="CF39" s="1"/>
      <c r="CG39" s="95"/>
    </row>
    <row r="40" spans="7:89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80</v>
      </c>
      <c r="CD40" s="7">
        <v>80</v>
      </c>
      <c r="CE40" s="19"/>
      <c r="CF40" s="259"/>
      <c r="CG40" s="95"/>
    </row>
    <row r="41" spans="7:89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v>0</v>
      </c>
      <c r="CA41" s="8">
        <v>120</v>
      </c>
      <c r="CB41" s="9">
        <v>75</v>
      </c>
      <c r="CC41" s="6">
        <f>CD41+CE41</f>
        <v>25</v>
      </c>
      <c r="CD41" s="7">
        <v>25</v>
      </c>
      <c r="CE41" s="19"/>
      <c r="CF41" s="1"/>
      <c r="CG41" s="95"/>
    </row>
    <row r="42" spans="7:89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25</v>
      </c>
      <c r="BY42" s="78"/>
      <c r="BZ42" s="79">
        <f>BZ40+BZ41</f>
        <v>0</v>
      </c>
      <c r="CA42" s="79">
        <f>CA40+CA41</f>
        <v>120</v>
      </c>
      <c r="CB42" s="85">
        <f>CB40+CB41</f>
        <v>75</v>
      </c>
      <c r="CC42" s="117">
        <f>CD42+CE42</f>
        <v>65</v>
      </c>
      <c r="CD42" s="81">
        <v>65</v>
      </c>
      <c r="CE42" s="82"/>
      <c r="CF42" s="78"/>
      <c r="CG42" s="109">
        <f>SUM(CC40:CC42)</f>
        <v>170</v>
      </c>
      <c r="CH42" s="83"/>
      <c r="CI42" s="83"/>
      <c r="CJ42" s="83"/>
      <c r="CK42" s="114" t="s">
        <v>175</v>
      </c>
    </row>
    <row r="43" spans="7:89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5</v>
      </c>
      <c r="BY43" s="1"/>
      <c r="BZ43" s="21"/>
      <c r="CA43" s="14">
        <v>0</v>
      </c>
      <c r="CB43" s="15">
        <f>+BZ43+CA43</f>
        <v>0</v>
      </c>
      <c r="CC43" s="56">
        <f>CC44+CC45</f>
        <v>0</v>
      </c>
      <c r="CD43" s="6">
        <f>CD44+CD45</f>
        <v>395</v>
      </c>
      <c r="CE43" s="6">
        <f>CE44+CE45</f>
        <v>30</v>
      </c>
      <c r="CF43" s="1"/>
      <c r="CG43" s="100">
        <f>SUM(CB44,CE43,CB42)</f>
        <v>110</v>
      </c>
    </row>
    <row r="44" spans="7:89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v>5</v>
      </c>
      <c r="CB44" s="15">
        <f>+BZ44+CA44</f>
        <v>5</v>
      </c>
      <c r="CC44" s="8">
        <v>0</v>
      </c>
      <c r="CD44" s="8">
        <v>395</v>
      </c>
      <c r="CE44" s="8">
        <v>30</v>
      </c>
      <c r="CF44" s="1"/>
      <c r="CG44" s="95"/>
    </row>
    <row r="45" spans="7:89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9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9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185</v>
      </c>
      <c r="CC47" s="105">
        <f>SUM(CC43:CE43)</f>
        <v>425</v>
      </c>
      <c r="CD47" s="103"/>
      <c r="CE47" s="103"/>
      <c r="CF47" s="103"/>
      <c r="CG47" s="106"/>
    </row>
    <row r="48" spans="7:89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180</v>
      </c>
      <c r="CC64" s="27">
        <f>SUM(CD69,CB69,CC66)</f>
        <v>420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115</v>
      </c>
      <c r="CD66" s="7">
        <v>115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v>0</v>
      </c>
      <c r="CA67" s="8">
        <v>155</v>
      </c>
      <c r="CB67" s="9">
        <v>25</v>
      </c>
      <c r="CC67" s="6">
        <f>CD67+CE67</f>
        <v>10</v>
      </c>
      <c r="CD67" s="7">
        <v>10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10</v>
      </c>
      <c r="BY68" s="78"/>
      <c r="BZ68" s="79">
        <f>BZ66+BZ67</f>
        <v>0</v>
      </c>
      <c r="CA68" s="79">
        <f>CA66+CA67</f>
        <v>155</v>
      </c>
      <c r="CB68" s="85">
        <f>CB66+CB67</f>
        <v>25</v>
      </c>
      <c r="CC68" s="6">
        <f>CD68+CE68</f>
        <v>50</v>
      </c>
      <c r="CD68" s="12">
        <v>50</v>
      </c>
      <c r="CE68" s="20"/>
      <c r="CF68" s="4"/>
      <c r="CG68" s="34">
        <f>SUM(CC66:CC68)</f>
        <v>175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>
        <v>0</v>
      </c>
      <c r="CB69" s="15">
        <f>+BZ69+CA69</f>
        <v>0</v>
      </c>
      <c r="CC69" s="16">
        <f>CC70+CC71</f>
        <v>0</v>
      </c>
      <c r="CD69" s="6">
        <f>CD70+CD71</f>
        <v>305</v>
      </c>
      <c r="CE69" s="6">
        <f>CE70+CE71</f>
        <v>15</v>
      </c>
      <c r="CF69" s="1"/>
      <c r="CG69" s="36">
        <f>SUM(CB70,CE69,CB68)</f>
        <v>45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v>5</v>
      </c>
      <c r="CB70" s="15">
        <f>+BZ70+CA70</f>
        <v>5</v>
      </c>
      <c r="CC70" s="8">
        <v>0</v>
      </c>
      <c r="CD70" s="8">
        <v>305</v>
      </c>
      <c r="CE70" s="8">
        <v>15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205</v>
      </c>
      <c r="CC73" s="41">
        <f>SUM(CC69:CE69)</f>
        <v>320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810" priority="21" operator="equal">
      <formula>0</formula>
    </cfRule>
  </conditionalFormatting>
  <conditionalFormatting sqref="AX38:BG39 AX46:BG47 AX40:AY41 AX44:AY45">
    <cfRule type="cellIs" dxfId="2809" priority="20" operator="equal">
      <formula>0</formula>
    </cfRule>
  </conditionalFormatting>
  <conditionalFormatting sqref="AX25:BG26 AX33:BG34 AX27:AY28 BF27:BG28 BF31:BG32 AX31:AY32">
    <cfRule type="cellIs" dxfId="2808" priority="19" operator="equal">
      <formula>0</formula>
    </cfRule>
  </conditionalFormatting>
  <conditionalFormatting sqref="BK25:BT26 BK33:BT34 BK27:BL28 BS27:BT28 BS31:BT32 BK31:BL32">
    <cfRule type="cellIs" dxfId="2807" priority="18" operator="equal">
      <formula>0</formula>
    </cfRule>
  </conditionalFormatting>
  <conditionalFormatting sqref="BX12:CG13 BX20:CG21 BX14:BY19 CF14:CG19">
    <cfRule type="cellIs" dxfId="2806" priority="17" operator="equal">
      <formula>0</formula>
    </cfRule>
  </conditionalFormatting>
  <conditionalFormatting sqref="BX25:CG26 BX33:CG34 BX27:BY32 CF27:CG32">
    <cfRule type="cellIs" dxfId="2805" priority="16" operator="equal">
      <formula>0</formula>
    </cfRule>
  </conditionalFormatting>
  <conditionalFormatting sqref="BX64:CG65 BX72:CG73 BX66:BY71 CF66:CG71">
    <cfRule type="cellIs" dxfId="2804" priority="14" operator="equal">
      <formula>0</formula>
    </cfRule>
  </conditionalFormatting>
  <conditionalFormatting sqref="BX38:CG39 BX46:CG47 BX40:BY45 CF40:CG45">
    <cfRule type="cellIs" dxfId="2803" priority="15" operator="equal">
      <formula>0</formula>
    </cfRule>
  </conditionalFormatting>
  <conditionalFormatting sqref="K51:T52 K59:T60 K53:L58 S53:T58">
    <cfRule type="cellIs" dxfId="2802" priority="13" operator="equal">
      <formula>0</formula>
    </cfRule>
  </conditionalFormatting>
  <conditionalFormatting sqref="AK64:AT65 AK72:AT73 AK66:AL71 AS66:AT71">
    <cfRule type="cellIs" dxfId="2801" priority="12" operator="equal">
      <formula>0</formula>
    </cfRule>
  </conditionalFormatting>
  <conditionalFormatting sqref="BK38:BT39 BK46:BT47 BK40:BL45 BS40:BT45">
    <cfRule type="cellIs" dxfId="2800" priority="9" operator="equal">
      <formula>0</formula>
    </cfRule>
  </conditionalFormatting>
  <conditionalFormatting sqref="AK25:AT26 AK33:AT34 AK27:AL32 AS27:AT32">
    <cfRule type="cellIs" dxfId="2799" priority="8" operator="equal">
      <formula>0</formula>
    </cfRule>
  </conditionalFormatting>
  <conditionalFormatting sqref="AX51:BG52 AX59:BG60 AX53:AY58 BF53:BG58">
    <cfRule type="cellIs" dxfId="2798" priority="11" operator="equal">
      <formula>0</formula>
    </cfRule>
  </conditionalFormatting>
  <conditionalFormatting sqref="BK51:BT52 BK59:BT60 BK53:BL58 BS53:BT58">
    <cfRule type="cellIs" dxfId="2797" priority="10" operator="equal">
      <formula>0</formula>
    </cfRule>
  </conditionalFormatting>
  <conditionalFormatting sqref="BK64:BT65 BK72:BT73 BK66:BL71 BS66:BT71">
    <cfRule type="cellIs" dxfId="2796" priority="7" operator="equal">
      <formula>0</formula>
    </cfRule>
  </conditionalFormatting>
  <conditionalFormatting sqref="X51:AG52 X59:AG60 X53:Y58 AF53:AG58">
    <cfRule type="cellIs" dxfId="2795" priority="6" operator="equal">
      <formula>0</formula>
    </cfRule>
  </conditionalFormatting>
  <conditionalFormatting sqref="AK38:AT39 AK46:AT47 AK40:AL45 AS40:AT45">
    <cfRule type="cellIs" dxfId="2794" priority="5" operator="equal">
      <formula>0</formula>
    </cfRule>
  </conditionalFormatting>
  <conditionalFormatting sqref="AX42:AY43">
    <cfRule type="cellIs" dxfId="2793" priority="4" operator="equal">
      <formula>0</formula>
    </cfRule>
  </conditionalFormatting>
  <conditionalFormatting sqref="AO51:AP52 AO59:AP60">
    <cfRule type="cellIs" dxfId="2792" priority="3" operator="equal">
      <formula>0</formula>
    </cfRule>
  </conditionalFormatting>
  <conditionalFormatting sqref="BO75:BP76">
    <cfRule type="cellIs" dxfId="2791" priority="2" operator="equal">
      <formula>0</formula>
    </cfRule>
  </conditionalFormatting>
  <conditionalFormatting sqref="AO75:AP76">
    <cfRule type="cellIs" dxfId="2790" priority="1" operator="equal">
      <formula>0</formula>
    </cfRule>
  </conditionalFormatting>
  <hyperlinks>
    <hyperlink ref="A5" r:id="rId1" display="\\Dillon.ca\dillon_dfs\Toronto\Toronto Data\PROJECTS\DRAFT\12\126653"/>
  </hyperlinks>
  <pageMargins left="0.7" right="0.7" top="0.75" bottom="0.75" header="0.3" footer="0.3"/>
  <pageSetup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AU1" zoomScale="70" zoomScaleNormal="70" workbookViewId="0">
      <selection activeCell="CE16" sqref="CE16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173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14" t="s">
        <v>174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177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297" t="s">
        <v>178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440</v>
      </c>
      <c r="CC12" s="27">
        <f>SUM(CD17,CB17,CC14)</f>
        <v>630</v>
      </c>
      <c r="CD12" s="25"/>
      <c r="CE12" s="25"/>
      <c r="CF12" s="28"/>
      <c r="CG12" s="29"/>
      <c r="CH12" s="171" t="s">
        <v>191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210</v>
      </c>
      <c r="CD14" s="7"/>
      <c r="CE14" s="19">
        <v>210</v>
      </c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>
        <v>345</v>
      </c>
      <c r="CB15" s="9">
        <v>95</v>
      </c>
      <c r="CC15" s="6">
        <f>CD15+CE15</f>
        <v>0</v>
      </c>
      <c r="CD15" s="7"/>
      <c r="CE15" s="19"/>
      <c r="CF15" s="259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345</v>
      </c>
      <c r="CB16" s="11">
        <f>CB14+CB15</f>
        <v>95</v>
      </c>
      <c r="CC16" s="6">
        <f>CD16+CE16</f>
        <v>0</v>
      </c>
      <c r="CD16" s="12"/>
      <c r="CE16" s="20"/>
      <c r="CF16" s="4"/>
      <c r="CG16" s="34">
        <f>SUM(CC14:CC16)</f>
        <v>210</v>
      </c>
      <c r="CH16" s="13"/>
      <c r="CI16" s="13"/>
      <c r="CJ16" s="13"/>
    </row>
    <row r="17" spans="7:90" x14ac:dyDescent="0.25">
      <c r="O17" s="69"/>
      <c r="BX17" s="35">
        <f>SUM(CB17:CB19)</f>
        <v>500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420</v>
      </c>
      <c r="CE17" s="6">
        <f>CE18+CE19</f>
        <v>15</v>
      </c>
      <c r="CF17" s="1"/>
      <c r="CG17" s="36">
        <f>SUM(CB18,CE17,CB16)</f>
        <v>430</v>
      </c>
    </row>
    <row r="18" spans="7:90" x14ac:dyDescent="0.25">
      <c r="O18" s="69"/>
      <c r="BX18" s="30"/>
      <c r="BY18" s="247"/>
      <c r="BZ18" s="21"/>
      <c r="CA18" s="14">
        <v>320</v>
      </c>
      <c r="CB18" s="15">
        <f>+BZ18+CA18</f>
        <v>320</v>
      </c>
      <c r="CC18" s="8"/>
      <c r="CD18" s="8">
        <v>420</v>
      </c>
      <c r="CE18" s="8">
        <v>15</v>
      </c>
      <c r="CF18" s="1"/>
      <c r="CG18" s="31"/>
    </row>
    <row r="19" spans="7:90" x14ac:dyDescent="0.25">
      <c r="O19" s="69"/>
      <c r="BX19" s="30"/>
      <c r="BY19" s="3"/>
      <c r="BZ19" s="21"/>
      <c r="CA19" s="14">
        <v>180</v>
      </c>
      <c r="CB19" s="15">
        <f>+BZ19+CA19</f>
        <v>180</v>
      </c>
      <c r="CC19" s="17"/>
      <c r="CD19" s="17"/>
      <c r="CE19" s="17"/>
      <c r="CF19" s="1"/>
      <c r="CG19" s="31"/>
    </row>
    <row r="20" spans="7:90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0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525</v>
      </c>
      <c r="CC21" s="41">
        <f>SUM(CC17:CE17)</f>
        <v>435</v>
      </c>
      <c r="CD21" s="39"/>
      <c r="CE21" s="39"/>
      <c r="CF21" s="39"/>
      <c r="CG21" s="42"/>
    </row>
    <row r="22" spans="7:90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0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0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0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525</v>
      </c>
      <c r="CC25" s="27">
        <f>SUM(CD30,CB30,CC27)</f>
        <v>430</v>
      </c>
      <c r="CD25" s="25"/>
      <c r="CE25" s="25"/>
      <c r="CF25" s="28"/>
      <c r="CG25" s="29"/>
    </row>
    <row r="26" spans="7:90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0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90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>
        <f>CA15+CD16+CA19</f>
        <v>525</v>
      </c>
      <c r="CB28" s="9"/>
      <c r="CC28" s="6">
        <f>CD28+CE28</f>
        <v>0</v>
      </c>
      <c r="CD28" s="7"/>
      <c r="CE28" s="19"/>
      <c r="CF28" s="1"/>
      <c r="CG28" s="31"/>
    </row>
    <row r="29" spans="7:90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525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0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430</v>
      </c>
      <c r="CE30" s="6">
        <f>CE31+CE32</f>
        <v>0</v>
      </c>
      <c r="CF30" s="1"/>
      <c r="CG30" s="36">
        <f>SUM(CB31,CE30,CB29)</f>
        <v>0</v>
      </c>
    </row>
    <row r="31" spans="7:90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>CD40+CD44+CA43</f>
        <v>430</v>
      </c>
      <c r="CE31" s="8"/>
      <c r="CF31" s="1"/>
      <c r="CG31" s="31"/>
      <c r="CL31" s="171"/>
    </row>
    <row r="32" spans="7:90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>
        <f>CE40+CD45+BZ43</f>
        <v>0</v>
      </c>
      <c r="CE32" s="17"/>
      <c r="CF32" s="1"/>
      <c r="CG32" s="31"/>
      <c r="CL32" s="171"/>
    </row>
    <row r="33" spans="7:89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9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525</v>
      </c>
      <c r="CC34" s="41">
        <f>SUM(CC30:CE30)</f>
        <v>430</v>
      </c>
      <c r="CD34" s="39"/>
      <c r="CE34" s="39"/>
      <c r="CF34" s="39"/>
      <c r="CG34" s="42"/>
    </row>
    <row r="35" spans="7:89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9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9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9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525</v>
      </c>
      <c r="CC38" s="91">
        <f>SUM(CD43,CB43,CC40)</f>
        <v>430</v>
      </c>
      <c r="CD38" s="89"/>
      <c r="CE38" s="89"/>
      <c r="CF38" s="92"/>
      <c r="CG38" s="93"/>
    </row>
    <row r="39" spans="7:89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259"/>
      <c r="CC39" s="2"/>
      <c r="CD39" s="1"/>
      <c r="CE39" s="1"/>
      <c r="CF39" s="1"/>
      <c r="CG39" s="95"/>
    </row>
    <row r="40" spans="7:89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230</v>
      </c>
      <c r="CD40" s="7">
        <v>230</v>
      </c>
      <c r="CE40" s="19"/>
      <c r="CF40" s="259"/>
      <c r="CG40" s="95"/>
    </row>
    <row r="41" spans="7:89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v>0</v>
      </c>
      <c r="CA41" s="8">
        <v>320</v>
      </c>
      <c r="CB41" s="9">
        <v>205</v>
      </c>
      <c r="CC41" s="6">
        <f>CD41+CE41</f>
        <v>15</v>
      </c>
      <c r="CD41" s="7">
        <v>15</v>
      </c>
      <c r="CE41" s="19"/>
      <c r="CF41" s="1"/>
      <c r="CG41" s="95"/>
    </row>
    <row r="42" spans="7:89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15</v>
      </c>
      <c r="BY42" s="78"/>
      <c r="BZ42" s="79">
        <f>BZ40+BZ41</f>
        <v>0</v>
      </c>
      <c r="CA42" s="79">
        <f>CA40+CA41</f>
        <v>320</v>
      </c>
      <c r="CB42" s="85">
        <f>CB40+CB41</f>
        <v>205</v>
      </c>
      <c r="CC42" s="117">
        <f>CD42+CE42</f>
        <v>105</v>
      </c>
      <c r="CD42" s="81">
        <v>105</v>
      </c>
      <c r="CE42" s="82"/>
      <c r="CF42" s="78"/>
      <c r="CG42" s="109">
        <f>SUM(CC40:CC42)</f>
        <v>350</v>
      </c>
      <c r="CH42" s="83"/>
      <c r="CI42" s="83"/>
      <c r="CJ42" s="83"/>
      <c r="CK42" s="114" t="s">
        <v>175</v>
      </c>
    </row>
    <row r="43" spans="7:89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25</v>
      </c>
      <c r="BY43" s="1"/>
      <c r="BZ43" s="21"/>
      <c r="CA43" s="14">
        <v>0</v>
      </c>
      <c r="CB43" s="15">
        <f>+BZ43+CA43</f>
        <v>0</v>
      </c>
      <c r="CC43" s="56">
        <f>CC44+CC45</f>
        <v>0</v>
      </c>
      <c r="CD43" s="6">
        <f>CD44+CD45</f>
        <v>200</v>
      </c>
      <c r="CE43" s="6">
        <f>CE44+CE45</f>
        <v>130</v>
      </c>
      <c r="CF43" s="1"/>
      <c r="CG43" s="100">
        <f>SUM(CB44,CE43,CB42)</f>
        <v>360</v>
      </c>
    </row>
    <row r="44" spans="7:89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>
        <v>25</v>
      </c>
      <c r="CB44" s="15">
        <f>+BZ44+CA44</f>
        <v>25</v>
      </c>
      <c r="CC44" s="8"/>
      <c r="CD44" s="8">
        <v>200</v>
      </c>
      <c r="CE44" s="8">
        <v>130</v>
      </c>
      <c r="CF44" s="1"/>
      <c r="CG44" s="95"/>
    </row>
    <row r="45" spans="7:89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v>0</v>
      </c>
      <c r="CB45" s="15">
        <f>+BZ45+CA45</f>
        <v>0</v>
      </c>
      <c r="CC45" s="17"/>
      <c r="CD45" s="17"/>
      <c r="CE45" s="17"/>
      <c r="CF45" s="1"/>
      <c r="CG45" s="95"/>
    </row>
    <row r="46" spans="7:89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9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425</v>
      </c>
      <c r="CC47" s="105">
        <f>SUM(CC43:CE43)</f>
        <v>330</v>
      </c>
      <c r="CD47" s="103"/>
      <c r="CE47" s="103"/>
      <c r="CF47" s="103"/>
      <c r="CG47" s="106"/>
    </row>
    <row r="48" spans="7:89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420</v>
      </c>
      <c r="CC64" s="27">
        <f>SUM(CD69,CB69,CC66)</f>
        <v>330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65</v>
      </c>
      <c r="CD66" s="7">
        <v>65</v>
      </c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>
        <v>0</v>
      </c>
      <c r="CA67" s="8">
        <v>350</v>
      </c>
      <c r="CB67" s="9">
        <v>70</v>
      </c>
      <c r="CC67" s="6">
        <f>CD67+CE67</f>
        <v>5</v>
      </c>
      <c r="CD67" s="7">
        <v>5</v>
      </c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BZ66+BZ67</f>
        <v>0</v>
      </c>
      <c r="CA68" s="79">
        <f>CA66+CA67</f>
        <v>350</v>
      </c>
      <c r="CB68" s="85">
        <f>CB66+CB67</f>
        <v>70</v>
      </c>
      <c r="CC68" s="6">
        <f>CD68+CE68</f>
        <v>20</v>
      </c>
      <c r="CD68" s="12">
        <v>20</v>
      </c>
      <c r="CE68" s="20"/>
      <c r="CF68" s="4"/>
      <c r="CG68" s="34">
        <f>SUM(CC66:CC68)</f>
        <v>90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10</v>
      </c>
      <c r="BY69" s="1"/>
      <c r="BZ69" s="21"/>
      <c r="CA69" s="14">
        <v>0</v>
      </c>
      <c r="CB69" s="15">
        <f>+BZ69+CA69</f>
        <v>0</v>
      </c>
      <c r="CC69" s="16">
        <f>CC70+CC71</f>
        <v>0</v>
      </c>
      <c r="CD69" s="6">
        <f>CD70+CD71</f>
        <v>265</v>
      </c>
      <c r="CE69" s="6">
        <f>CE70+CE71</f>
        <v>55</v>
      </c>
      <c r="CF69" s="1"/>
      <c r="CG69" s="36">
        <f>SUM(CB70,CE69,CB68)</f>
        <v>135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v>10</v>
      </c>
      <c r="CB70" s="15">
        <f>+BZ70+CA70</f>
        <v>10</v>
      </c>
      <c r="CC70" s="8">
        <v>0</v>
      </c>
      <c r="CD70" s="8">
        <v>265</v>
      </c>
      <c r="CE70" s="8">
        <v>55</v>
      </c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v>0</v>
      </c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370</v>
      </c>
      <c r="CC73" s="41">
        <f>SUM(CC69:CE69)</f>
        <v>320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789" priority="21" operator="equal">
      <formula>0</formula>
    </cfRule>
  </conditionalFormatting>
  <conditionalFormatting sqref="AX38:BG39 AX46:BG47 AX40:AY41 AX44:AY45">
    <cfRule type="cellIs" dxfId="2788" priority="20" operator="equal">
      <formula>0</formula>
    </cfRule>
  </conditionalFormatting>
  <conditionalFormatting sqref="AX25:BG26 AX33:BG34 AX27:AY28 BF27:BG28 BF31:BG32 AX31:AY32">
    <cfRule type="cellIs" dxfId="2787" priority="19" operator="equal">
      <formula>0</formula>
    </cfRule>
  </conditionalFormatting>
  <conditionalFormatting sqref="BK25:BT26 BK33:BT34 BK27:BL28 BS27:BT28 BS31:BT32 BK31:BL32">
    <cfRule type="cellIs" dxfId="2786" priority="18" operator="equal">
      <formula>0</formula>
    </cfRule>
  </conditionalFormatting>
  <conditionalFormatting sqref="BX12:CG13 BX20:CG21 BX14:BY19 CF14:CG19">
    <cfRule type="cellIs" dxfId="2785" priority="17" operator="equal">
      <formula>0</formula>
    </cfRule>
  </conditionalFormatting>
  <conditionalFormatting sqref="BX25:CG26 BX33:CG34 BX27:BY32 CF27:CG32">
    <cfRule type="cellIs" dxfId="2784" priority="16" operator="equal">
      <formula>0</formula>
    </cfRule>
  </conditionalFormatting>
  <conditionalFormatting sqref="BX64:CG65 BX72:CG73 BX66:BY71 CF66:CG71">
    <cfRule type="cellIs" dxfId="2783" priority="14" operator="equal">
      <formula>0</formula>
    </cfRule>
  </conditionalFormatting>
  <conditionalFormatting sqref="BX38:CG39 BX46:CG47 BX40:BY45 CF40:CG45">
    <cfRule type="cellIs" dxfId="2782" priority="15" operator="equal">
      <formula>0</formula>
    </cfRule>
  </conditionalFormatting>
  <conditionalFormatting sqref="K51:T52 K59:T60 K53:L58 S53:T58">
    <cfRule type="cellIs" dxfId="2781" priority="13" operator="equal">
      <formula>0</formula>
    </cfRule>
  </conditionalFormatting>
  <conditionalFormatting sqref="AK64:AT65 AK72:AT73 AK66:AL71 AS66:AT71">
    <cfRule type="cellIs" dxfId="2780" priority="12" operator="equal">
      <formula>0</formula>
    </cfRule>
  </conditionalFormatting>
  <conditionalFormatting sqref="BK38:BT39 BK46:BT47 BK40:BL45 BS40:BT45">
    <cfRule type="cellIs" dxfId="2779" priority="9" operator="equal">
      <formula>0</formula>
    </cfRule>
  </conditionalFormatting>
  <conditionalFormatting sqref="AK25:AT26 AK33:AT34 AK27:AL32 AS27:AT32">
    <cfRule type="cellIs" dxfId="2778" priority="8" operator="equal">
      <formula>0</formula>
    </cfRule>
  </conditionalFormatting>
  <conditionalFormatting sqref="AX51:BG52 AX59:BG60 AX53:AY58 BF53:BG58">
    <cfRule type="cellIs" dxfId="2777" priority="11" operator="equal">
      <formula>0</formula>
    </cfRule>
  </conditionalFormatting>
  <conditionalFormatting sqref="BK51:BT52 BK59:BT60 BK53:BL58 BS53:BT58">
    <cfRule type="cellIs" dxfId="2776" priority="10" operator="equal">
      <formula>0</formula>
    </cfRule>
  </conditionalFormatting>
  <conditionalFormatting sqref="BK64:BT65 BK72:BT73 BK66:BL71 BS66:BT71">
    <cfRule type="cellIs" dxfId="2775" priority="7" operator="equal">
      <formula>0</formula>
    </cfRule>
  </conditionalFormatting>
  <conditionalFormatting sqref="X51:AG52 X59:AG60 X53:Y58 AF53:AG58">
    <cfRule type="cellIs" dxfId="2774" priority="6" operator="equal">
      <formula>0</formula>
    </cfRule>
  </conditionalFormatting>
  <conditionalFormatting sqref="AK38:AT39 AK46:AT47 AK40:AL45 AS40:AT45">
    <cfRule type="cellIs" dxfId="2773" priority="5" operator="equal">
      <formula>0</formula>
    </cfRule>
  </conditionalFormatting>
  <conditionalFormatting sqref="AX42:AY43">
    <cfRule type="cellIs" dxfId="2772" priority="4" operator="equal">
      <formula>0</formula>
    </cfRule>
  </conditionalFormatting>
  <conditionalFormatting sqref="AO51:AP52 AO59:AP60">
    <cfRule type="cellIs" dxfId="2771" priority="3" operator="equal">
      <formula>0</formula>
    </cfRule>
  </conditionalFormatting>
  <conditionalFormatting sqref="BO75:BP76">
    <cfRule type="cellIs" dxfId="2770" priority="2" operator="equal">
      <formula>0</formula>
    </cfRule>
  </conditionalFormatting>
  <conditionalFormatting sqref="AO75:AP76">
    <cfRule type="cellIs" dxfId="2769" priority="1" operator="equal">
      <formula>0</formula>
    </cfRule>
  </conditionalFormatting>
  <hyperlinks>
    <hyperlink ref="A5" r:id="rId1" display="\\Dillon.ca\dillon_dfs\Toronto\Toronto Data\PROJECTS\DRAFT\12\126653"/>
  </hyperlinks>
  <pageMargins left="0.7" right="0.7" top="0.75" bottom="0.75" header="0.3" footer="0.3"/>
  <pageSetup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M1" zoomScale="55" zoomScaleNormal="55" workbookViewId="0">
      <selection activeCell="CD13" sqref="CD13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 t="s">
        <v>173</v>
      </c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174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177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297" t="s">
        <v>178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J11" s="124" t="s">
        <v>184</v>
      </c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285</v>
      </c>
      <c r="CC12" s="27">
        <f>SUM(CD17,CB17,CC14)</f>
        <v>410</v>
      </c>
      <c r="CD12" s="25"/>
      <c r="CE12" s="25"/>
      <c r="CF12" s="28"/>
      <c r="CG12" s="29"/>
      <c r="CH12" s="171" t="s">
        <v>191</v>
      </c>
      <c r="CJ12" s="142">
        <v>0.65</v>
      </c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MROUND('PM Bgd 1 - interchange'!CC14*$CJ$12,5)</f>
        <v>135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MROUND('PM Bgd 1 - interchange'!CC15*$CJ$12,5)</f>
        <v>0</v>
      </c>
      <c r="CD15" s="7"/>
      <c r="CE15" s="19"/>
      <c r="CF15" s="259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MROUND('PM Bgd 1 - interchange'!BZ16*$CJ$12,5)</f>
        <v>0</v>
      </c>
      <c r="CA16" s="10">
        <f>MROUND('PM Bgd 1 - interchange'!CA16*$CJ$12,5)</f>
        <v>225</v>
      </c>
      <c r="CB16" s="11">
        <f>MROUND('PM Bgd 1 - interchange'!CB16*$CJ$12,5)</f>
        <v>60</v>
      </c>
      <c r="CC16" s="6">
        <f>MROUND('PM Bgd 1 - interchange'!CC16*$CJ$12,5)</f>
        <v>0</v>
      </c>
      <c r="CD16" s="12"/>
      <c r="CE16" s="20"/>
      <c r="CF16" s="4"/>
      <c r="CG16" s="34">
        <f>SUM(CC14:CC16)</f>
        <v>135</v>
      </c>
      <c r="CH16" s="13"/>
      <c r="CI16" s="13"/>
      <c r="CJ16" s="13"/>
    </row>
    <row r="17" spans="7:90" x14ac:dyDescent="0.25">
      <c r="O17" s="69"/>
      <c r="BX17" s="35">
        <f>SUM(CB17:CB19)</f>
        <v>325</v>
      </c>
      <c r="BY17" s="1"/>
      <c r="BZ17" s="21"/>
      <c r="CA17" s="14"/>
      <c r="CB17" s="15">
        <f>MROUND('PM Bgd 1 - interchange'!CB17*$CJ$12,5)</f>
        <v>0</v>
      </c>
      <c r="CC17" s="16">
        <f>MROUND('PM Bgd 1 - interchange'!CC17*$CJ$12,5)</f>
        <v>0</v>
      </c>
      <c r="CD17" s="6">
        <f>MROUND('PM Bgd 1 - interchange'!CD17*$CJ$12,5)</f>
        <v>275</v>
      </c>
      <c r="CE17" s="6">
        <f>MROUND('PM Bgd 1 - interchange'!CE17*$CJ$12,5)</f>
        <v>10</v>
      </c>
      <c r="CF17" s="1"/>
      <c r="CG17" s="36">
        <f>SUM(CB18,CE17,CB16)</f>
        <v>280</v>
      </c>
    </row>
    <row r="18" spans="7:90" x14ac:dyDescent="0.25">
      <c r="O18" s="69"/>
      <c r="BX18" s="30"/>
      <c r="BY18" s="247"/>
      <c r="BZ18" s="21"/>
      <c r="CA18" s="14"/>
      <c r="CB18" s="15">
        <f>MROUND('PM Bgd 1 - interchange'!CB18*$CJ$12,5)</f>
        <v>210</v>
      </c>
      <c r="CC18" s="8"/>
      <c r="CD18" s="8"/>
      <c r="CE18" s="8"/>
      <c r="CF18" s="1"/>
      <c r="CG18" s="31"/>
    </row>
    <row r="19" spans="7:90" x14ac:dyDescent="0.25">
      <c r="O19" s="69"/>
      <c r="BX19" s="30"/>
      <c r="BY19" s="3"/>
      <c r="BZ19" s="21"/>
      <c r="CA19" s="14"/>
      <c r="CB19" s="15">
        <f>MROUND('PM Bgd 1 - interchange'!CB19*$CJ$12,5)</f>
        <v>115</v>
      </c>
      <c r="CC19" s="17"/>
      <c r="CD19" s="17"/>
      <c r="CE19" s="17"/>
      <c r="CF19" s="1"/>
      <c r="CG19" s="31"/>
    </row>
    <row r="20" spans="7:90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0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340</v>
      </c>
      <c r="CC21" s="41">
        <f>SUM(CC17:CE17)</f>
        <v>285</v>
      </c>
      <c r="CD21" s="39"/>
      <c r="CE21" s="39"/>
      <c r="CF21" s="39"/>
      <c r="CG21" s="42"/>
    </row>
    <row r="22" spans="7:90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0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0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0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340</v>
      </c>
      <c r="CC25" s="27">
        <f>SUM(CD30,CB30,CC27)</f>
        <v>280</v>
      </c>
      <c r="CD25" s="25"/>
      <c r="CE25" s="25"/>
      <c r="CF25" s="28"/>
      <c r="CG25" s="29"/>
    </row>
    <row r="26" spans="7:90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0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MROUND('PM Bgd 1 - interchange'!AP27*$CJ$12,5)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MROUND('PM Bgd 1 - interchange'!CC27*$CJ$12,5)</f>
        <v>0</v>
      </c>
      <c r="CD27" s="7"/>
      <c r="CE27" s="19"/>
      <c r="CF27" s="1"/>
      <c r="CG27" s="31"/>
    </row>
    <row r="28" spans="7:90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MROUND('PM Bgd 1 - interchange'!AP28*$CJ$12,5)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MROUND('PM Bgd 1 - interchange'!CC28*$CJ$12,5)</f>
        <v>0</v>
      </c>
      <c r="CD28" s="7"/>
      <c r="CE28" s="19"/>
      <c r="CF28" s="1"/>
      <c r="CG28" s="31"/>
    </row>
    <row r="29" spans="7:90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MROUND('PM Bgd 1 - interchange'!AM29*$CJ$12,5)</f>
        <v>0</v>
      </c>
      <c r="AN29" s="10">
        <f>MROUND('PM Bgd 1 - interchange'!AN29*$CJ$12,5)</f>
        <v>0</v>
      </c>
      <c r="AO29" s="10">
        <f>MROUND('PM Bgd 1 - interchange'!AO29*$CJ$12,5)</f>
        <v>0</v>
      </c>
      <c r="AP29" s="6">
        <f>MROUND('PM Bgd 1 - interchange'!AP29*$CJ$12,5)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MROUND('PM Bgd 1 - interchange'!BZ29*$CJ$12,5)</f>
        <v>0</v>
      </c>
      <c r="CA29" s="10">
        <f>MROUND('PM Bgd 1 - interchange'!CA29*$CJ$12,5)</f>
        <v>340</v>
      </c>
      <c r="CB29" s="11">
        <f>MROUND('PM Bgd 1 - interchange'!CB29*$CJ$12,5)</f>
        <v>0</v>
      </c>
      <c r="CC29" s="56">
        <f>MROUND('PM Bgd 1 - interchange'!CC29*$CJ$12,5)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0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MROUND('PM Bgd 1 - interchange'!AO30*$CJ$12,5)</f>
        <v>0</v>
      </c>
      <c r="AP30" s="53">
        <f>MROUND('PM Bgd 1 - interchange'!AP30*$CJ$12,5)</f>
        <v>0</v>
      </c>
      <c r="AQ30" s="6">
        <f>MROUND('PM Bgd 1 - interchange'!AQ30*$CJ$12,5)</f>
        <v>0</v>
      </c>
      <c r="AR30" s="6">
        <f>MROUND('PM Bgd 1 - interchange'!AR30*$CJ$12,5)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MROUND('PM Bgd 1 - interchange'!CB30*$CJ$12,5)</f>
        <v>0</v>
      </c>
      <c r="CC30" s="56">
        <f>MROUND('PM Bgd 1 - interchange'!CC30*$CJ$12,5)</f>
        <v>0</v>
      </c>
      <c r="CD30" s="6">
        <f>MROUND('PM Bgd 1 - interchange'!CD30*$CJ$12,5)</f>
        <v>280</v>
      </c>
      <c r="CE30" s="6">
        <f>MROUND('PM Bgd 1 - interchange'!CE30*$CJ$12,5)</f>
        <v>0</v>
      </c>
      <c r="CF30" s="1"/>
      <c r="CG30" s="36">
        <f>SUM(CB31,CE30,CB29)</f>
        <v>0</v>
      </c>
    </row>
    <row r="31" spans="7:90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MROUND('PM Bgd 1 - interchange'!AO31*$CJ$12,5)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MROUND('PM Bgd 1 - interchange'!CB31*$CJ$12,5)</f>
        <v>0</v>
      </c>
      <c r="CC31" s="8"/>
      <c r="CD31" s="8"/>
      <c r="CE31" s="8"/>
      <c r="CF31" s="1"/>
      <c r="CG31" s="31"/>
      <c r="CL31" s="171"/>
    </row>
    <row r="32" spans="7:90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MROUND('PM Bgd 1 - interchange'!AO32*$CJ$12,5)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MROUND('PM Bgd 1 - interchange'!CB32*$CJ$12,5)</f>
        <v>0</v>
      </c>
      <c r="CC32" s="17"/>
      <c r="CD32" s="17"/>
      <c r="CE32" s="17"/>
      <c r="CF32" s="1"/>
      <c r="CG32" s="31"/>
      <c r="CL32" s="171"/>
    </row>
    <row r="33" spans="7:89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9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340</v>
      </c>
      <c r="CC34" s="41">
        <f>SUM(CC30:CE30)</f>
        <v>280</v>
      </c>
      <c r="CD34" s="39"/>
      <c r="CE34" s="39"/>
      <c r="CF34" s="39"/>
      <c r="CG34" s="42"/>
    </row>
    <row r="35" spans="7:89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9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9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9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345</v>
      </c>
      <c r="CC38" s="91">
        <f>SUM(CD43,CB43,CC40)</f>
        <v>280</v>
      </c>
      <c r="CD38" s="89"/>
      <c r="CE38" s="89"/>
      <c r="CF38" s="92"/>
      <c r="CG38" s="93"/>
    </row>
    <row r="39" spans="7:89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259"/>
      <c r="CC39" s="2"/>
      <c r="CD39" s="1"/>
      <c r="CE39" s="1"/>
      <c r="CF39" s="1"/>
      <c r="CG39" s="95"/>
    </row>
    <row r="40" spans="7:89" x14ac:dyDescent="0.25">
      <c r="O40" s="69"/>
      <c r="AB40" s="69"/>
      <c r="AK40" s="30"/>
      <c r="AL40" s="3"/>
      <c r="AM40" s="17"/>
      <c r="AN40" s="17"/>
      <c r="AO40" s="75"/>
      <c r="AP40" s="6">
        <f>MROUND('PM Bgd 1 - interchange'!AP40*$CJ$12,5)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MROUND('PM Bgd 1 - interchange'!BP40*$CJ$12,5)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MROUND('PM Bgd 1 - interchange'!CC40*$CJ$12,5)</f>
        <v>150</v>
      </c>
      <c r="CD40" s="7"/>
      <c r="CE40" s="19"/>
      <c r="CF40" s="259"/>
      <c r="CG40" s="95"/>
    </row>
    <row r="41" spans="7:89" x14ac:dyDescent="0.25">
      <c r="O41" s="69"/>
      <c r="AB41" s="69"/>
      <c r="AK41" s="32"/>
      <c r="AL41" s="3"/>
      <c r="AM41" s="8"/>
      <c r="AN41" s="8"/>
      <c r="AO41" s="76"/>
      <c r="AP41" s="6">
        <f>MROUND('PM Bgd 1 - interchange'!AP41*$CJ$12,5)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MROUND('PM Bgd 1 - interchange'!BP41*$CJ$12,5)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MROUND('PM Bgd 1 - interchange'!CC41*$CJ$12,5)</f>
        <v>10</v>
      </c>
      <c r="CD41" s="7"/>
      <c r="CE41" s="19"/>
      <c r="CF41" s="1"/>
      <c r="CG41" s="95"/>
    </row>
    <row r="42" spans="7:89" ht="15.75" thickBot="1" x14ac:dyDescent="0.3">
      <c r="O42" s="69"/>
      <c r="AB42" s="69"/>
      <c r="AK42" s="33">
        <f>SUM(AP41,AM42,AP43)</f>
        <v>0</v>
      </c>
      <c r="AL42" s="4"/>
      <c r="AM42" s="10">
        <f>MROUND('PM Bgd 1 - interchange'!AM42*$CJ$12,5)</f>
        <v>0</v>
      </c>
      <c r="AN42" s="10">
        <f>MROUND('PM Bgd 1 - interchange'!AN42*$CJ$12,5)</f>
        <v>0</v>
      </c>
      <c r="AO42" s="77">
        <f>MROUND('PM Bgd 1 - interchange'!AO42*$CJ$12,5)</f>
        <v>0</v>
      </c>
      <c r="AP42" s="86">
        <f>MROUND('PM Bgd 1 - interchange'!AP42*$CJ$12,5)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MROUND('PM Bgd 1 - interchange'!BM42*$CJ$12,5)</f>
        <v>0</v>
      </c>
      <c r="BN42" s="79">
        <f>MROUND('PM Bgd 1 - interchange'!BN42*$CJ$12,5)</f>
        <v>0</v>
      </c>
      <c r="BO42" s="79">
        <f>MROUND('PM Bgd 1 - interchange'!BO42*$CJ$12,5)</f>
        <v>0</v>
      </c>
      <c r="BP42" s="79">
        <f>MROUND('PM Bgd 1 - interchange'!BP42*$CJ$12,5)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10</v>
      </c>
      <c r="BY42" s="78"/>
      <c r="BZ42" s="79">
        <f>MROUND('PM Bgd 1 - interchange'!BZ42*$CJ$12,5)</f>
        <v>0</v>
      </c>
      <c r="CA42" s="79">
        <f>MROUND('PM Bgd 1 - interchange'!CA42*$CJ$12,5)</f>
        <v>210</v>
      </c>
      <c r="CB42" s="85">
        <f>MROUND('PM Bgd 1 - interchange'!CB42*$CJ$12,5)</f>
        <v>135</v>
      </c>
      <c r="CC42" s="117">
        <f>MROUND('PM Bgd 1 - interchange'!CC42*$CJ$12,5)</f>
        <v>70</v>
      </c>
      <c r="CD42" s="81"/>
      <c r="CE42" s="82"/>
      <c r="CF42" s="78"/>
      <c r="CG42" s="109">
        <f>SUM(CC40:CC42)</f>
        <v>230</v>
      </c>
      <c r="CH42" s="83"/>
      <c r="CI42" s="83"/>
      <c r="CJ42" s="83"/>
      <c r="CK42" s="114" t="s">
        <v>175</v>
      </c>
    </row>
    <row r="43" spans="7:89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MROUND('PM Bgd 1 - interchange'!AO43*$CJ$12,5)</f>
        <v>0</v>
      </c>
      <c r="AP43" s="6">
        <f>MROUND('PM Bgd 1 - interchange'!AP43*$CJ$12,5)</f>
        <v>0</v>
      </c>
      <c r="AQ43" s="6">
        <f>MROUND('PM Bgd 1 - interchange'!AQ43*$CJ$12,5)</f>
        <v>0</v>
      </c>
      <c r="AR43" s="6">
        <f>MROUND('PM Bgd 1 - interchange'!AR43*$CJ$12,5)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MROUND('PM Bgd 1 - interchange'!BO43*$CJ$12,5)</f>
        <v>0</v>
      </c>
      <c r="BP43" s="6">
        <f>MROUND('PM Bgd 1 - interchange'!BP43*$CJ$12,5)</f>
        <v>0</v>
      </c>
      <c r="BQ43" s="6">
        <f>MROUND('PM Bgd 1 - interchange'!BQ43*$CJ$12,5)</f>
        <v>0</v>
      </c>
      <c r="BR43" s="6">
        <f>MROUND('PM Bgd 1 - interchange'!BR43*$CJ$12,5)</f>
        <v>0</v>
      </c>
      <c r="BS43" s="1"/>
      <c r="BT43" s="100">
        <f>SUM(BO44,BR43,BO42)</f>
        <v>0</v>
      </c>
      <c r="BX43" s="99">
        <f>SUM(CB43:CB45)</f>
        <v>15</v>
      </c>
      <c r="BY43" s="1"/>
      <c r="BZ43" s="21"/>
      <c r="CA43" s="14"/>
      <c r="CB43" s="15">
        <f>MROUND('PM Bgd 1 - interchange'!CB43*$CJ$12,5)</f>
        <v>0</v>
      </c>
      <c r="CC43" s="56">
        <f>MROUND('PM Bgd 1 - interchange'!CC43*$CJ$12,5)</f>
        <v>0</v>
      </c>
      <c r="CD43" s="6">
        <f>MROUND('PM Bgd 1 - interchange'!CD43*$CJ$12,5)</f>
        <v>130</v>
      </c>
      <c r="CE43" s="6">
        <f>MROUND('PM Bgd 1 - interchange'!CE43*$CJ$12,5)</f>
        <v>85</v>
      </c>
      <c r="CF43" s="1"/>
      <c r="CG43" s="100">
        <f>SUM(CB44,CE43,CB42)</f>
        <v>235</v>
      </c>
    </row>
    <row r="44" spans="7:89" ht="15.75" x14ac:dyDescent="0.25">
      <c r="O44" s="69"/>
      <c r="AB44" s="69"/>
      <c r="AK44" s="30"/>
      <c r="AL44" s="3"/>
      <c r="AM44" s="21"/>
      <c r="AN44" s="14"/>
      <c r="AO44" s="71">
        <f>MROUND('PM Bgd 1 - interchange'!AO44*$CJ$12,5)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MROUND('PM Bgd 1 - interchange'!BO44*$CJ$12,5)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MROUND('PM Bgd 1 - interchange'!CB44*$CJ$12,5)</f>
        <v>15</v>
      </c>
      <c r="CC44" s="8"/>
      <c r="CD44" s="8"/>
      <c r="CE44" s="8"/>
      <c r="CF44" s="1"/>
      <c r="CG44" s="95"/>
    </row>
    <row r="45" spans="7:89" x14ac:dyDescent="0.25">
      <c r="O45" s="69"/>
      <c r="AB45" s="69"/>
      <c r="AK45" s="30"/>
      <c r="AL45" s="3"/>
      <c r="AM45" s="21"/>
      <c r="AN45" s="14"/>
      <c r="AO45" s="71">
        <f>MROUND('PM Bgd 1 - interchange'!AO45*$CJ$12,5)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MROUND('PM Bgd 1 - interchange'!BO45*$CJ$12,5)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MROUND('PM Bgd 1 - interchange'!CB45*$CJ$12,5)</f>
        <v>0</v>
      </c>
      <c r="CC45" s="17"/>
      <c r="CD45" s="17"/>
      <c r="CE45" s="17"/>
      <c r="CF45" s="1"/>
      <c r="CG45" s="95"/>
    </row>
    <row r="46" spans="7:89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9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280</v>
      </c>
      <c r="CC47" s="105">
        <f>SUM(CC43:CE43)</f>
        <v>215</v>
      </c>
      <c r="CD47" s="103"/>
      <c r="CE47" s="103"/>
      <c r="CF47" s="103"/>
      <c r="CG47" s="106"/>
    </row>
    <row r="48" spans="7:89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MROUND('PM Bgd 1 - interchange'!P53*$CJ$12,5)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MROUND('PM Bgd 1 - interchange'!AC53*$CJ$12,5)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MROUND('PM Bgd 1 - interchange'!P54*$CJ$12,5)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MROUND('PM Bgd 1 - interchange'!AC54*$CJ$12,5)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MROUND('PM Bgd 1 - interchange'!M55*$CJ$12,5)</f>
        <v>0</v>
      </c>
      <c r="N55" s="10">
        <f>MROUND('PM Bgd 1 - interchange'!N55*$CJ$12,5)</f>
        <v>0</v>
      </c>
      <c r="O55" s="11">
        <f>MROUND('PM Bgd 1 - interchange'!O55*$CJ$12,5)</f>
        <v>0</v>
      </c>
      <c r="P55" s="6">
        <f>MROUND('PM Bgd 1 - interchange'!P55*$CJ$12,5)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MROUND('PM Bgd 1 - interchange'!Z55*$CJ$12,5)</f>
        <v>0</v>
      </c>
      <c r="AA55" s="10">
        <f>MROUND('PM Bgd 1 - interchange'!AA55*$CJ$12,5)</f>
        <v>0</v>
      </c>
      <c r="AB55" s="11">
        <f>MROUND('PM Bgd 1 - interchange'!AB55*$CJ$12,5)</f>
        <v>0</v>
      </c>
      <c r="AC55" s="6">
        <f>MROUND('PM Bgd 1 - interchange'!AC55*$CJ$12,5)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MROUND('PM Bgd 1 - interchange'!O56*$CJ$12,5)</f>
        <v>0</v>
      </c>
      <c r="P56" s="16">
        <f>MROUND('PM Bgd 1 - interchange'!P56*$CJ$12,5)</f>
        <v>0</v>
      </c>
      <c r="Q56" s="6">
        <f>MROUND('PM Bgd 1 - interchange'!Q56*$CJ$12,5)</f>
        <v>0</v>
      </c>
      <c r="R56" s="6">
        <f>MROUND('PM Bgd 1 - interchange'!R56*$CJ$12,5)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MROUND('PM Bgd 1 - interchange'!AB56*$CJ$12,5)</f>
        <v>0</v>
      </c>
      <c r="AC56" s="53">
        <f>MROUND('PM Bgd 1 - interchange'!AC56*$CJ$12,5)</f>
        <v>0</v>
      </c>
      <c r="AD56" s="6">
        <f>MROUND('PM Bgd 1 - interchange'!AD56*$CJ$12,5)</f>
        <v>0</v>
      </c>
      <c r="AE56" s="6">
        <f>MROUND('PM Bgd 1 - interchange'!AE56*$CJ$12,5)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MROUND('PM Bgd 1 - interchange'!O57*$CJ$12,5)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MROUND('PM Bgd 1 - interchange'!AB57*$CJ$12,5)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MROUND('PM Bgd 1 - interchange'!O58*$CJ$12,5)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MROUND('PM Bgd 1 - interchange'!AB58*$CJ$12,5)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275</v>
      </c>
      <c r="CC64" s="27">
        <f>SUM(CD69,CB69,CC66)</f>
        <v>210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MROUND('PM Bgd 1 - interchange'!AP66*$CJ$12,5)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MROUND('PM Bgd 1 - interchange'!BP66*$CJ$12,5)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MROUND('PM Bgd 1 - interchange'!CC66*$CJ$12,5)</f>
        <v>40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MROUND('PM Bgd 1 - interchange'!AP67*$CJ$12,5)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MROUND('PM Bgd 1 - interchange'!BP67*$CJ$12,5)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MROUND('PM Bgd 1 - interchange'!CC67*$CJ$12,5)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MROUND('PM Bgd 1 - interchange'!AM68*$CJ$12,5)</f>
        <v>0</v>
      </c>
      <c r="AN68" s="10">
        <f>MROUND('PM Bgd 1 - interchange'!AN68*$CJ$12,5)</f>
        <v>0</v>
      </c>
      <c r="AO68" s="77">
        <f>MROUND('PM Bgd 1 - interchange'!AO68*$CJ$12,5)</f>
        <v>0</v>
      </c>
      <c r="AP68" s="86">
        <f>MROUND('PM Bgd 1 - interchange'!AP68*$CJ$12,5)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MROUND('PM Bgd 1 - interchange'!BM68*$CJ$12,5)</f>
        <v>0</v>
      </c>
      <c r="BN68" s="79">
        <f>MROUND('PM Bgd 1 - interchange'!BN68*$CJ$12,5)</f>
        <v>0</v>
      </c>
      <c r="BO68" s="80">
        <f>MROUND('PM Bgd 1 - interchange'!BO68*$CJ$12,5)</f>
        <v>0</v>
      </c>
      <c r="BP68" s="79">
        <f>MROUND('PM Bgd 1 - interchange'!BP68*$CJ$12,5)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MROUND('PM Bgd 1 - interchange'!BZ68*$CJ$12,5)</f>
        <v>0</v>
      </c>
      <c r="CA68" s="79">
        <f>MROUND('PM Bgd 1 - interchange'!CA68*$CJ$12,5)</f>
        <v>230</v>
      </c>
      <c r="CB68" s="85">
        <f>MROUND('PM Bgd 1 - interchange'!CB68*$CJ$12,5)</f>
        <v>45</v>
      </c>
      <c r="CC68" s="6">
        <f>MROUND('PM Bgd 1 - interchange'!CC68*$CJ$12,5)</f>
        <v>15</v>
      </c>
      <c r="CD68" s="12"/>
      <c r="CE68" s="20"/>
      <c r="CF68" s="4"/>
      <c r="CG68" s="34">
        <f>SUM(CC66:CC68)</f>
        <v>60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MROUND('PM Bgd 1 - interchange'!AO69*$CJ$12,5)</f>
        <v>0</v>
      </c>
      <c r="AP69" s="6">
        <f>MROUND('PM Bgd 1 - interchange'!AP69*$CJ$12,5)</f>
        <v>0</v>
      </c>
      <c r="AQ69" s="6">
        <f>MROUND('PM Bgd 1 - interchange'!AQ69*$CJ$12,5)</f>
        <v>0</v>
      </c>
      <c r="AR69" s="6">
        <f>MROUND('PM Bgd 1 - interchange'!AR69*$CJ$12,5)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MROUND('PM Bgd 1 - interchange'!BO69*$CJ$12,5)</f>
        <v>0</v>
      </c>
      <c r="BP69" s="6">
        <f>MROUND('PM Bgd 1 - interchange'!BP69*$CJ$12,5)</f>
        <v>0</v>
      </c>
      <c r="BQ69" s="6">
        <f>MROUND('PM Bgd 1 - interchange'!BQ69*$CJ$12,5)</f>
        <v>0</v>
      </c>
      <c r="BR69" s="6">
        <f>MROUND('PM Bgd 1 - interchange'!BR69*$CJ$12,5)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MROUND('PM Bgd 1 - interchange'!CB69*$CJ$12,5)</f>
        <v>0</v>
      </c>
      <c r="CC69" s="16">
        <f>MROUND('PM Bgd 1 - interchange'!CC69*$CJ$12,5)</f>
        <v>0</v>
      </c>
      <c r="CD69" s="6">
        <f>MROUND('PM Bgd 1 - interchange'!CD69*$CJ$12,5)</f>
        <v>170</v>
      </c>
      <c r="CE69" s="6">
        <f>MROUND('PM Bgd 1 - interchange'!CE69*$CJ$12,5)</f>
        <v>35</v>
      </c>
      <c r="CF69" s="1"/>
      <c r="CG69" s="36">
        <f>SUM(CB70,CE69,CB68)</f>
        <v>85</v>
      </c>
    </row>
    <row r="70" spans="35:89" ht="15.75" x14ac:dyDescent="0.25">
      <c r="AK70" s="30"/>
      <c r="AL70" s="3"/>
      <c r="AM70" s="21"/>
      <c r="AN70" s="14"/>
      <c r="AO70" s="71">
        <f>MROUND('PM Bgd 1 - interchange'!AO70*$CJ$12,5)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MROUND('PM Bgd 1 - interchange'!BO70*$CJ$12,5)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MROUND('PM Bgd 1 - interchange'!CB70*$CJ$12,5)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MROUND('PM Bgd 1 - interchange'!AO71*$CJ$12,5)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MROUND('PM Bgd 1 - interchange'!BO71*$CJ$12,5)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MROUND('PM Bgd 1 - interchange'!CB71*$CJ$12,5)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245</v>
      </c>
      <c r="CC73" s="41">
        <f>SUM(CC69:CE69)</f>
        <v>205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768" priority="21" operator="equal">
      <formula>0</formula>
    </cfRule>
  </conditionalFormatting>
  <conditionalFormatting sqref="AX38:BG39 AX46:BG47 AX40:AY41 AX44:AY45">
    <cfRule type="cellIs" dxfId="2767" priority="20" operator="equal">
      <formula>0</formula>
    </cfRule>
  </conditionalFormatting>
  <conditionalFormatting sqref="AX25:BG26 AX33:BG34 AX27:AY28 BF27:BG28 BF31:BG32 AX31:AY32">
    <cfRule type="cellIs" dxfId="2766" priority="19" operator="equal">
      <formula>0</formula>
    </cfRule>
  </conditionalFormatting>
  <conditionalFormatting sqref="BK25:BT26 BK33:BT34 BK27:BL28 BS27:BT28 BS31:BT32 BK31:BL32">
    <cfRule type="cellIs" dxfId="2765" priority="18" operator="equal">
      <formula>0</formula>
    </cfRule>
  </conditionalFormatting>
  <conditionalFormatting sqref="BX12:CG13 BX20:CG21 BX14:BY19 CF14:CG19">
    <cfRule type="cellIs" dxfId="2764" priority="17" operator="equal">
      <formula>0</formula>
    </cfRule>
  </conditionalFormatting>
  <conditionalFormatting sqref="BX25:CG26 BX33:CG34 BX27:BY32 CF27:CG32">
    <cfRule type="cellIs" dxfId="2763" priority="16" operator="equal">
      <formula>0</formula>
    </cfRule>
  </conditionalFormatting>
  <conditionalFormatting sqref="BX64:CG65 BX72:CG73 BX66:BY71 CF66:CG71">
    <cfRule type="cellIs" dxfId="2762" priority="14" operator="equal">
      <formula>0</formula>
    </cfRule>
  </conditionalFormatting>
  <conditionalFormatting sqref="BX38:CG39 BX46:CG47 BX40:BY45 CF40:CG45">
    <cfRule type="cellIs" dxfId="2761" priority="15" operator="equal">
      <formula>0</formula>
    </cfRule>
  </conditionalFormatting>
  <conditionalFormatting sqref="K51:T52 K59:T60 K53:L58 S53:T58">
    <cfRule type="cellIs" dxfId="2760" priority="13" operator="equal">
      <formula>0</formula>
    </cfRule>
  </conditionalFormatting>
  <conditionalFormatting sqref="AK64:AT65 AK72:AT73 AK66:AL71 AS66:AT71">
    <cfRule type="cellIs" dxfId="2759" priority="12" operator="equal">
      <formula>0</formula>
    </cfRule>
  </conditionalFormatting>
  <conditionalFormatting sqref="BK38:BT39 BK46:BT47 BK40:BL45 BS40:BT45">
    <cfRule type="cellIs" dxfId="2758" priority="9" operator="equal">
      <formula>0</formula>
    </cfRule>
  </conditionalFormatting>
  <conditionalFormatting sqref="AK25:AT26 AK33:AT34 AK27:AL32 AS27:AT32">
    <cfRule type="cellIs" dxfId="2757" priority="8" operator="equal">
      <formula>0</formula>
    </cfRule>
  </conditionalFormatting>
  <conditionalFormatting sqref="AX51:BG52 AX59:BG60 AX53:AY58 BF53:BG58">
    <cfRule type="cellIs" dxfId="2756" priority="11" operator="equal">
      <formula>0</formula>
    </cfRule>
  </conditionalFormatting>
  <conditionalFormatting sqref="BK51:BT52 BK59:BT60 BK53:BL58 BS53:BT58">
    <cfRule type="cellIs" dxfId="2755" priority="10" operator="equal">
      <formula>0</formula>
    </cfRule>
  </conditionalFormatting>
  <conditionalFormatting sqref="BK64:BT65 BK72:BT73 BK66:BL71 BS66:BT71">
    <cfRule type="cellIs" dxfId="2754" priority="7" operator="equal">
      <formula>0</formula>
    </cfRule>
  </conditionalFormatting>
  <conditionalFormatting sqref="X51:AG52 X59:AG60 X53:Y58 AF53:AG58">
    <cfRule type="cellIs" dxfId="2753" priority="6" operator="equal">
      <formula>0</formula>
    </cfRule>
  </conditionalFormatting>
  <conditionalFormatting sqref="AK38:AT39 AK46:AT47 AK40:AL45 AS40:AT45">
    <cfRule type="cellIs" dxfId="2752" priority="5" operator="equal">
      <formula>0</formula>
    </cfRule>
  </conditionalFormatting>
  <conditionalFormatting sqref="AX42:AY43">
    <cfRule type="cellIs" dxfId="2751" priority="4" operator="equal">
      <formula>0</formula>
    </cfRule>
  </conditionalFormatting>
  <conditionalFormatting sqref="AO51:AP52 AO59:AP60">
    <cfRule type="cellIs" dxfId="2750" priority="3" operator="equal">
      <formula>0</formula>
    </cfRule>
  </conditionalFormatting>
  <conditionalFormatting sqref="BO75:BP76">
    <cfRule type="cellIs" dxfId="2749" priority="2" operator="equal">
      <formula>0</formula>
    </cfRule>
  </conditionalFormatting>
  <conditionalFormatting sqref="AO75:AP76">
    <cfRule type="cellIs" dxfId="2748" priority="1" operator="equal">
      <formula>0</formula>
    </cfRule>
  </conditionalFormatting>
  <hyperlinks>
    <hyperlink ref="A5" r:id="rId1" display="\\Dillon.ca\dillon_dfs\Toronto\Toronto Data\PROJECTS\DRAFT\12\126653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AT1" workbookViewId="0">
      <selection activeCell="A8" sqref="A1:XFD1048576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 t="s">
        <v>185</v>
      </c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186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187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124" t="s">
        <v>188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A6" s="124" t="s">
        <v>189</v>
      </c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A7" s="124" t="s">
        <v>190</v>
      </c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747" priority="21" operator="equal">
      <formula>0</formula>
    </cfRule>
  </conditionalFormatting>
  <conditionalFormatting sqref="AX38:BG39 AX46:BG47 AX40:AY41 AX44:AY45">
    <cfRule type="cellIs" dxfId="2746" priority="20" operator="equal">
      <formula>0</formula>
    </cfRule>
  </conditionalFormatting>
  <conditionalFormatting sqref="AX25:BG26 AX33:BG34 AX27:AY28 BF27:BG28 BF31:BG32 AX31:AY32">
    <cfRule type="cellIs" dxfId="2745" priority="19" operator="equal">
      <formula>0</formula>
    </cfRule>
  </conditionalFormatting>
  <conditionalFormatting sqref="BK25:BT26 BK33:BT34 BK27:BL28 BS27:BT28 BS31:BT32 BK31:BL32">
    <cfRule type="cellIs" dxfId="2744" priority="18" operator="equal">
      <formula>0</formula>
    </cfRule>
  </conditionalFormatting>
  <conditionalFormatting sqref="BX12:CG13 BX20:CG21 BX14:BY19 CF14:CG19">
    <cfRule type="cellIs" dxfId="2743" priority="17" operator="equal">
      <formula>0</formula>
    </cfRule>
  </conditionalFormatting>
  <conditionalFormatting sqref="BX25:CG26 BX33:CG34 BX27:BY32 CF27:CG32">
    <cfRule type="cellIs" dxfId="2742" priority="16" operator="equal">
      <formula>0</formula>
    </cfRule>
  </conditionalFormatting>
  <conditionalFormatting sqref="BX64:CG65 BX72:CG73 BX66:BY71 CF66:CG71">
    <cfRule type="cellIs" dxfId="2741" priority="14" operator="equal">
      <formula>0</formula>
    </cfRule>
  </conditionalFormatting>
  <conditionalFormatting sqref="BX38:CG39 BX46:CG47 BX40:BY45 CF40:CG45">
    <cfRule type="cellIs" dxfId="2740" priority="15" operator="equal">
      <formula>0</formula>
    </cfRule>
  </conditionalFormatting>
  <conditionalFormatting sqref="K51:T52 K59:T60 K53:L58 S53:T58">
    <cfRule type="cellIs" dxfId="2739" priority="13" operator="equal">
      <formula>0</formula>
    </cfRule>
  </conditionalFormatting>
  <conditionalFormatting sqref="AK64:AT65 AK72:AT73 AK66:AL71 AS66:AT71">
    <cfRule type="cellIs" dxfId="2738" priority="12" operator="equal">
      <formula>0</formula>
    </cfRule>
  </conditionalFormatting>
  <conditionalFormatting sqref="BK38:BT39 BK46:BT47 BK40:BL45 BS40:BT45">
    <cfRule type="cellIs" dxfId="2737" priority="9" operator="equal">
      <formula>0</formula>
    </cfRule>
  </conditionalFormatting>
  <conditionalFormatting sqref="AK25:AT26 AK33:AT34 AK27:AL32 AS27:AT32">
    <cfRule type="cellIs" dxfId="2736" priority="8" operator="equal">
      <formula>0</formula>
    </cfRule>
  </conditionalFormatting>
  <conditionalFormatting sqref="AX51:BG52 AX59:BG60 AX53:AY58 BF53:BG58">
    <cfRule type="cellIs" dxfId="2735" priority="11" operator="equal">
      <formula>0</formula>
    </cfRule>
  </conditionalFormatting>
  <conditionalFormatting sqref="BK51:BT52 BK59:BT60 BK53:BL58 BS53:BT58">
    <cfRule type="cellIs" dxfId="2734" priority="10" operator="equal">
      <formula>0</formula>
    </cfRule>
  </conditionalFormatting>
  <conditionalFormatting sqref="BK64:BT65 BK72:BT73 BK66:BL71 BS66:BT71">
    <cfRule type="cellIs" dxfId="2733" priority="7" operator="equal">
      <formula>0</formula>
    </cfRule>
  </conditionalFormatting>
  <conditionalFormatting sqref="X51:AG52 X59:AG60 X53:Y58 AF53:AG58">
    <cfRule type="cellIs" dxfId="2732" priority="6" operator="equal">
      <formula>0</formula>
    </cfRule>
  </conditionalFormatting>
  <conditionalFormatting sqref="AK38:AT39 AK46:AT47 AK40:AL45 AS40:AT45">
    <cfRule type="cellIs" dxfId="2731" priority="5" operator="equal">
      <formula>0</formula>
    </cfRule>
  </conditionalFormatting>
  <conditionalFormatting sqref="AX42:AY43">
    <cfRule type="cellIs" dxfId="2730" priority="4" operator="equal">
      <formula>0</formula>
    </cfRule>
  </conditionalFormatting>
  <conditionalFormatting sqref="AO51:AP52 AO59:AP60">
    <cfRule type="cellIs" dxfId="2729" priority="3" operator="equal">
      <formula>0</formula>
    </cfRule>
  </conditionalFormatting>
  <conditionalFormatting sqref="BO75:BP76">
    <cfRule type="cellIs" dxfId="2728" priority="2" operator="equal">
      <formula>0</formula>
    </cfRule>
  </conditionalFormatting>
  <conditionalFormatting sqref="AO75:AP76">
    <cfRule type="cellIs" dxfId="2727" priority="1" operator="equal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workbookViewId="0">
      <selection activeCell="A8" sqref="A8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 t="s">
        <v>185</v>
      </c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186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187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124" t="s">
        <v>188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A6" s="124" t="s">
        <v>189</v>
      </c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A7" s="124" t="s">
        <v>190</v>
      </c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726" priority="21" operator="equal">
      <formula>0</formula>
    </cfRule>
  </conditionalFormatting>
  <conditionalFormatting sqref="AX38:BG39 AX46:BG47 AX40:AY41 AX44:AY45">
    <cfRule type="cellIs" dxfId="2725" priority="20" operator="equal">
      <formula>0</formula>
    </cfRule>
  </conditionalFormatting>
  <conditionalFormatting sqref="AX25:BG26 AX33:BG34 AX27:AY28 BF27:BG28 BF31:BG32 AX31:AY32">
    <cfRule type="cellIs" dxfId="2724" priority="19" operator="equal">
      <formula>0</formula>
    </cfRule>
  </conditionalFormatting>
  <conditionalFormatting sqref="BK25:BT26 BK33:BT34 BK27:BL28 BS27:BT28 BS31:BT32 BK31:BL32">
    <cfRule type="cellIs" dxfId="2723" priority="18" operator="equal">
      <formula>0</formula>
    </cfRule>
  </conditionalFormatting>
  <conditionalFormatting sqref="BX12:CG13 BX20:CG21 BX14:BY19 CF14:CG19">
    <cfRule type="cellIs" dxfId="2722" priority="17" operator="equal">
      <formula>0</formula>
    </cfRule>
  </conditionalFormatting>
  <conditionalFormatting sqref="BX25:CG26 BX33:CG34 BX27:BY32 CF27:CG32">
    <cfRule type="cellIs" dxfId="2721" priority="16" operator="equal">
      <formula>0</formula>
    </cfRule>
  </conditionalFormatting>
  <conditionalFormatting sqref="BX64:CG65 BX72:CG73 BX66:BY71 CF66:CG71">
    <cfRule type="cellIs" dxfId="2720" priority="14" operator="equal">
      <formula>0</formula>
    </cfRule>
  </conditionalFormatting>
  <conditionalFormatting sqref="BX38:CG39 BX46:CG47 BX40:BY45 CF40:CG45">
    <cfRule type="cellIs" dxfId="2719" priority="15" operator="equal">
      <formula>0</formula>
    </cfRule>
  </conditionalFormatting>
  <conditionalFormatting sqref="K51:T52 K59:T60 K53:L58 S53:T58">
    <cfRule type="cellIs" dxfId="2718" priority="13" operator="equal">
      <formula>0</formula>
    </cfRule>
  </conditionalFormatting>
  <conditionalFormatting sqref="AK64:AT65 AK72:AT73 AK66:AL71 AS66:AT71">
    <cfRule type="cellIs" dxfId="2717" priority="12" operator="equal">
      <formula>0</formula>
    </cfRule>
  </conditionalFormatting>
  <conditionalFormatting sqref="BK38:BT39 BK46:BT47 BK40:BL45 BS40:BT45">
    <cfRule type="cellIs" dxfId="2716" priority="9" operator="equal">
      <formula>0</formula>
    </cfRule>
  </conditionalFormatting>
  <conditionalFormatting sqref="AK25:AT26 AK33:AT34 AK27:AL32 AS27:AT32">
    <cfRule type="cellIs" dxfId="2715" priority="8" operator="equal">
      <formula>0</formula>
    </cfRule>
  </conditionalFormatting>
  <conditionalFormatting sqref="AX51:BG52 AX59:BG60 AX53:AY58 BF53:BG58">
    <cfRule type="cellIs" dxfId="2714" priority="11" operator="equal">
      <formula>0</formula>
    </cfRule>
  </conditionalFormatting>
  <conditionalFormatting sqref="BK51:BT52 BK59:BT60 BK53:BL58 BS53:BT58">
    <cfRule type="cellIs" dxfId="2713" priority="10" operator="equal">
      <formula>0</formula>
    </cfRule>
  </conditionalFormatting>
  <conditionalFormatting sqref="BK64:BT65 BK72:BT73 BK66:BL71 BS66:BT71">
    <cfRule type="cellIs" dxfId="2712" priority="7" operator="equal">
      <formula>0</formula>
    </cfRule>
  </conditionalFormatting>
  <conditionalFormatting sqref="X51:AG52 X59:AG60 X53:Y58 AF53:AG58">
    <cfRule type="cellIs" dxfId="2711" priority="6" operator="equal">
      <formula>0</formula>
    </cfRule>
  </conditionalFormatting>
  <conditionalFormatting sqref="AK38:AT39 AK46:AT47 AK40:AL45 AS40:AT45">
    <cfRule type="cellIs" dxfId="2710" priority="5" operator="equal">
      <formula>0</formula>
    </cfRule>
  </conditionalFormatting>
  <conditionalFormatting sqref="AX42:AY43">
    <cfRule type="cellIs" dxfId="2709" priority="4" operator="equal">
      <formula>0</formula>
    </cfRule>
  </conditionalFormatting>
  <conditionalFormatting sqref="AO51:AP52 AO59:AP60">
    <cfRule type="cellIs" dxfId="2708" priority="3" operator="equal">
      <formula>0</formula>
    </cfRule>
  </conditionalFormatting>
  <conditionalFormatting sqref="BO75:BP76">
    <cfRule type="cellIs" dxfId="2707" priority="2" operator="equal">
      <formula>0</formula>
    </cfRule>
  </conditionalFormatting>
  <conditionalFormatting sqref="AO75:AP76">
    <cfRule type="cellIs" dxfId="2706" priority="1" operator="equal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workbookViewId="0">
      <selection activeCell="A8" sqref="A8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 t="s">
        <v>185</v>
      </c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186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A4" s="124" t="s">
        <v>187</v>
      </c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A5" s="124" t="s">
        <v>188</v>
      </c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A6" s="124" t="s">
        <v>189</v>
      </c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A7" s="124" t="s">
        <v>190</v>
      </c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705" priority="21" operator="equal">
      <formula>0</formula>
    </cfRule>
  </conditionalFormatting>
  <conditionalFormatting sqref="AX38:BG39 AX46:BG47 AX40:AY41 AX44:AY45">
    <cfRule type="cellIs" dxfId="2704" priority="20" operator="equal">
      <formula>0</formula>
    </cfRule>
  </conditionalFormatting>
  <conditionalFormatting sqref="AX25:BG26 AX33:BG34 AX27:AY28 BF27:BG28 BF31:BG32 AX31:AY32">
    <cfRule type="cellIs" dxfId="2703" priority="19" operator="equal">
      <formula>0</formula>
    </cfRule>
  </conditionalFormatting>
  <conditionalFormatting sqref="BK25:BT26 BK33:BT34 BK27:BL28 BS27:BT28 BS31:BT32 BK31:BL32">
    <cfRule type="cellIs" dxfId="2702" priority="18" operator="equal">
      <formula>0</formula>
    </cfRule>
  </conditionalFormatting>
  <conditionalFormatting sqref="BX12:CG13 BX20:CG21 BX14:BY19 CF14:CG19">
    <cfRule type="cellIs" dxfId="2701" priority="17" operator="equal">
      <formula>0</formula>
    </cfRule>
  </conditionalFormatting>
  <conditionalFormatting sqref="BX25:CG26 BX33:CG34 BX27:BY32 CF27:CG32">
    <cfRule type="cellIs" dxfId="2700" priority="16" operator="equal">
      <formula>0</formula>
    </cfRule>
  </conditionalFormatting>
  <conditionalFormatting sqref="BX64:CG65 BX72:CG73 BX66:BY71 CF66:CG71">
    <cfRule type="cellIs" dxfId="2699" priority="14" operator="equal">
      <formula>0</formula>
    </cfRule>
  </conditionalFormatting>
  <conditionalFormatting sqref="BX38:CG39 BX46:CG47 BX40:BY45 CF40:CG45">
    <cfRule type="cellIs" dxfId="2698" priority="15" operator="equal">
      <formula>0</formula>
    </cfRule>
  </conditionalFormatting>
  <conditionalFormatting sqref="K51:T52 K59:T60 K53:L58 S53:T58">
    <cfRule type="cellIs" dxfId="2697" priority="13" operator="equal">
      <formula>0</formula>
    </cfRule>
  </conditionalFormatting>
  <conditionalFormatting sqref="AK64:AT65 AK72:AT73 AK66:AL71 AS66:AT71">
    <cfRule type="cellIs" dxfId="2696" priority="12" operator="equal">
      <formula>0</formula>
    </cfRule>
  </conditionalFormatting>
  <conditionalFormatting sqref="BK38:BT39 BK46:BT47 BK40:BL45 BS40:BT45">
    <cfRule type="cellIs" dxfId="2695" priority="9" operator="equal">
      <formula>0</formula>
    </cfRule>
  </conditionalFormatting>
  <conditionalFormatting sqref="AK25:AT26 AK33:AT34 AK27:AL32 AS27:AT32">
    <cfRule type="cellIs" dxfId="2694" priority="8" operator="equal">
      <formula>0</formula>
    </cfRule>
  </conditionalFormatting>
  <conditionalFormatting sqref="AX51:BG52 AX59:BG60 AX53:AY58 BF53:BG58">
    <cfRule type="cellIs" dxfId="2693" priority="11" operator="equal">
      <formula>0</formula>
    </cfRule>
  </conditionalFormatting>
  <conditionalFormatting sqref="BK51:BT52 BK59:BT60 BK53:BL58 BS53:BT58">
    <cfRule type="cellIs" dxfId="2692" priority="10" operator="equal">
      <formula>0</formula>
    </cfRule>
  </conditionalFormatting>
  <conditionalFormatting sqref="BK64:BT65 BK72:BT73 BK66:BL71 BS66:BT71">
    <cfRule type="cellIs" dxfId="2691" priority="7" operator="equal">
      <formula>0</formula>
    </cfRule>
  </conditionalFormatting>
  <conditionalFormatting sqref="X51:AG52 X59:AG60 X53:Y58 AF53:AG58">
    <cfRule type="cellIs" dxfId="2690" priority="6" operator="equal">
      <formula>0</formula>
    </cfRule>
  </conditionalFormatting>
  <conditionalFormatting sqref="AK38:AT39 AK46:AT47 AK40:AL45 AS40:AT45">
    <cfRule type="cellIs" dxfId="2689" priority="5" operator="equal">
      <formula>0</formula>
    </cfRule>
  </conditionalFormatting>
  <conditionalFormatting sqref="AX42:AY43">
    <cfRule type="cellIs" dxfId="2688" priority="4" operator="equal">
      <formula>0</formula>
    </cfRule>
  </conditionalFormatting>
  <conditionalFormatting sqref="AO51:AP52 AO59:AP60">
    <cfRule type="cellIs" dxfId="2687" priority="3" operator="equal">
      <formula>0</formula>
    </cfRule>
  </conditionalFormatting>
  <conditionalFormatting sqref="BO75:BP76">
    <cfRule type="cellIs" dxfId="2686" priority="2" operator="equal">
      <formula>0</formula>
    </cfRule>
  </conditionalFormatting>
  <conditionalFormatting sqref="AO75:AP76">
    <cfRule type="cellIs" dxfId="2685" priority="1" operator="equal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topLeftCell="BL1" workbookViewId="0">
      <selection activeCell="F6" sqref="F6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684" priority="21" operator="equal">
      <formula>0</formula>
    </cfRule>
  </conditionalFormatting>
  <conditionalFormatting sqref="AX38:BG39 AX46:BG47 AX40:AY41 AX44:AY45">
    <cfRule type="cellIs" dxfId="2683" priority="20" operator="equal">
      <formula>0</formula>
    </cfRule>
  </conditionalFormatting>
  <conditionalFormatting sqref="AX25:BG26 AX33:BG34 AX27:AY28 BF27:BG28 BF31:BG32 AX31:AY32">
    <cfRule type="cellIs" dxfId="2682" priority="19" operator="equal">
      <formula>0</formula>
    </cfRule>
  </conditionalFormatting>
  <conditionalFormatting sqref="BK25:BT26 BK33:BT34 BK27:BL28 BS27:BT28 BS31:BT32 BK31:BL32">
    <cfRule type="cellIs" dxfId="2681" priority="18" operator="equal">
      <formula>0</formula>
    </cfRule>
  </conditionalFormatting>
  <conditionalFormatting sqref="BX12:CG13 BX20:CG21 BX14:BY19 CF14:CG19">
    <cfRule type="cellIs" dxfId="2680" priority="17" operator="equal">
      <formula>0</formula>
    </cfRule>
  </conditionalFormatting>
  <conditionalFormatting sqref="BX25:CG26 BX33:CG34 BX27:BY32 CF27:CG32">
    <cfRule type="cellIs" dxfId="2679" priority="16" operator="equal">
      <formula>0</formula>
    </cfRule>
  </conditionalFormatting>
  <conditionalFormatting sqref="BX64:CG65 BX72:CG73 BX66:BY71 CF66:CG71">
    <cfRule type="cellIs" dxfId="2678" priority="14" operator="equal">
      <formula>0</formula>
    </cfRule>
  </conditionalFormatting>
  <conditionalFormatting sqref="BX38:CG39 BX46:CG47 BX40:BY45 CF40:CG45">
    <cfRule type="cellIs" dxfId="2677" priority="15" operator="equal">
      <formula>0</formula>
    </cfRule>
  </conditionalFormatting>
  <conditionalFormatting sqref="K51:T52 K59:T60 K53:L58 S53:T58">
    <cfRule type="cellIs" dxfId="2676" priority="13" operator="equal">
      <formula>0</formula>
    </cfRule>
  </conditionalFormatting>
  <conditionalFormatting sqref="AK64:AT65 AK72:AT73 AK66:AL71 AS66:AT71">
    <cfRule type="cellIs" dxfId="2675" priority="12" operator="equal">
      <formula>0</formula>
    </cfRule>
  </conditionalFormatting>
  <conditionalFormatting sqref="BK38:BT39 BK46:BT47 BK40:BL45 BS40:BT45">
    <cfRule type="cellIs" dxfId="2674" priority="9" operator="equal">
      <formula>0</formula>
    </cfRule>
  </conditionalFormatting>
  <conditionalFormatting sqref="AK25:AT26 AK33:AT34 AK27:AL32 AS27:AT32">
    <cfRule type="cellIs" dxfId="2673" priority="8" operator="equal">
      <formula>0</formula>
    </cfRule>
  </conditionalFormatting>
  <conditionalFormatting sqref="AX51:BG52 AX59:BG60 AX53:AY58 BF53:BG58">
    <cfRule type="cellIs" dxfId="2672" priority="11" operator="equal">
      <formula>0</formula>
    </cfRule>
  </conditionalFormatting>
  <conditionalFormatting sqref="BK51:BT52 BK59:BT60 BK53:BL58 BS53:BT58">
    <cfRule type="cellIs" dxfId="2671" priority="10" operator="equal">
      <formula>0</formula>
    </cfRule>
  </conditionalFormatting>
  <conditionalFormatting sqref="BK64:BT65 BK72:BT73 BK66:BL71 BS66:BT71">
    <cfRule type="cellIs" dxfId="2670" priority="7" operator="equal">
      <formula>0</formula>
    </cfRule>
  </conditionalFormatting>
  <conditionalFormatting sqref="X51:AG52 X59:AG60 X53:Y58 AF53:AG58">
    <cfRule type="cellIs" dxfId="2669" priority="6" operator="equal">
      <formula>0</formula>
    </cfRule>
  </conditionalFormatting>
  <conditionalFormatting sqref="AK38:AT39 AK46:AT47 AK40:AL45 AS40:AT45">
    <cfRule type="cellIs" dxfId="2668" priority="5" operator="equal">
      <formula>0</formula>
    </cfRule>
  </conditionalFormatting>
  <conditionalFormatting sqref="AX42:AY43">
    <cfRule type="cellIs" dxfId="2667" priority="4" operator="equal">
      <formula>0</formula>
    </cfRule>
  </conditionalFormatting>
  <conditionalFormatting sqref="AO51:AP52 AO59:AP60">
    <cfRule type="cellIs" dxfId="2666" priority="3" operator="equal">
      <formula>0</formula>
    </cfRule>
  </conditionalFormatting>
  <conditionalFormatting sqref="BO75:BP76">
    <cfRule type="cellIs" dxfId="2665" priority="2" operator="equal">
      <formula>0</formula>
    </cfRule>
  </conditionalFormatting>
  <conditionalFormatting sqref="AO75:AP76">
    <cfRule type="cellIs" dxfId="2664" priority="1" operator="equal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workbookViewId="0">
      <selection activeCell="F6" sqref="F6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663" priority="21" operator="equal">
      <formula>0</formula>
    </cfRule>
  </conditionalFormatting>
  <conditionalFormatting sqref="AX38:BG39 AX46:BG47 AX40:AY41 AX44:AY45">
    <cfRule type="cellIs" dxfId="2662" priority="20" operator="equal">
      <formula>0</formula>
    </cfRule>
  </conditionalFormatting>
  <conditionalFormatting sqref="AX25:BG26 AX33:BG34 AX27:AY28 BF27:BG28 BF31:BG32 AX31:AY32">
    <cfRule type="cellIs" dxfId="2661" priority="19" operator="equal">
      <formula>0</formula>
    </cfRule>
  </conditionalFormatting>
  <conditionalFormatting sqref="BK25:BT26 BK33:BT34 BK27:BL28 BS27:BT28 BS31:BT32 BK31:BL32">
    <cfRule type="cellIs" dxfId="2660" priority="18" operator="equal">
      <formula>0</formula>
    </cfRule>
  </conditionalFormatting>
  <conditionalFormatting sqref="BX12:CG13 BX20:CG21 BX14:BY19 CF14:CG19">
    <cfRule type="cellIs" dxfId="2659" priority="17" operator="equal">
      <formula>0</formula>
    </cfRule>
  </conditionalFormatting>
  <conditionalFormatting sqref="BX25:CG26 BX33:CG34 BX27:BY32 CF27:CG32">
    <cfRule type="cellIs" dxfId="2658" priority="16" operator="equal">
      <formula>0</formula>
    </cfRule>
  </conditionalFormatting>
  <conditionalFormatting sqref="BX64:CG65 BX72:CG73 BX66:BY71 CF66:CG71">
    <cfRule type="cellIs" dxfId="2657" priority="14" operator="equal">
      <formula>0</formula>
    </cfRule>
  </conditionalFormatting>
  <conditionalFormatting sqref="BX38:CG39 BX46:CG47 BX40:BY45 CF40:CG45">
    <cfRule type="cellIs" dxfId="2656" priority="15" operator="equal">
      <formula>0</formula>
    </cfRule>
  </conditionalFormatting>
  <conditionalFormatting sqref="K51:T52 K59:T60 K53:L58 S53:T58">
    <cfRule type="cellIs" dxfId="2655" priority="13" operator="equal">
      <formula>0</formula>
    </cfRule>
  </conditionalFormatting>
  <conditionalFormatting sqref="AK64:AT65 AK72:AT73 AK66:AL71 AS66:AT71">
    <cfRule type="cellIs" dxfId="2654" priority="12" operator="equal">
      <formula>0</formula>
    </cfRule>
  </conditionalFormatting>
  <conditionalFormatting sqref="BK38:BT39 BK46:BT47 BK40:BL45 BS40:BT45">
    <cfRule type="cellIs" dxfId="2653" priority="9" operator="equal">
      <formula>0</formula>
    </cfRule>
  </conditionalFormatting>
  <conditionalFormatting sqref="AK25:AT26 AK33:AT34 AK27:AL32 AS27:AT32">
    <cfRule type="cellIs" dxfId="2652" priority="8" operator="equal">
      <formula>0</formula>
    </cfRule>
  </conditionalFormatting>
  <conditionalFormatting sqref="AX51:BG52 AX59:BG60 AX53:AY58 BF53:BG58">
    <cfRule type="cellIs" dxfId="2651" priority="11" operator="equal">
      <formula>0</formula>
    </cfRule>
  </conditionalFormatting>
  <conditionalFormatting sqref="BK51:BT52 BK59:BT60 BK53:BL58 BS53:BT58">
    <cfRule type="cellIs" dxfId="2650" priority="10" operator="equal">
      <formula>0</formula>
    </cfRule>
  </conditionalFormatting>
  <conditionalFormatting sqref="BK64:BT65 BK72:BT73 BK66:BL71 BS66:BT71">
    <cfRule type="cellIs" dxfId="2649" priority="7" operator="equal">
      <formula>0</formula>
    </cfRule>
  </conditionalFormatting>
  <conditionalFormatting sqref="X51:AG52 X59:AG60 X53:Y58 AF53:AG58">
    <cfRule type="cellIs" dxfId="2648" priority="6" operator="equal">
      <formula>0</formula>
    </cfRule>
  </conditionalFormatting>
  <conditionalFormatting sqref="AK38:AT39 AK46:AT47 AK40:AL45 AS40:AT45">
    <cfRule type="cellIs" dxfId="2647" priority="5" operator="equal">
      <formula>0</formula>
    </cfRule>
  </conditionalFormatting>
  <conditionalFormatting sqref="AX42:AY43">
    <cfRule type="cellIs" dxfId="2646" priority="4" operator="equal">
      <formula>0</formula>
    </cfRule>
  </conditionalFormatting>
  <conditionalFormatting sqref="AO51:AP52 AO59:AP60">
    <cfRule type="cellIs" dxfId="2645" priority="3" operator="equal">
      <formula>0</formula>
    </cfRule>
  </conditionalFormatting>
  <conditionalFormatting sqref="BO75:BP76">
    <cfRule type="cellIs" dxfId="2644" priority="2" operator="equal">
      <formula>0</formula>
    </cfRule>
  </conditionalFormatting>
  <conditionalFormatting sqref="AO75:AP76">
    <cfRule type="cellIs" dxfId="2643" priority="1" operator="equal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CY78"/>
  <sheetViews>
    <sheetView workbookViewId="0">
      <selection activeCell="F6" sqref="F6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2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v>2</v>
      </c>
      <c r="CB32" s="15">
        <f>+BZ32+CA32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BZ40+BZ41</f>
        <v>0</v>
      </c>
      <c r="CA42" s="79">
        <f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+BZ43+CA43</f>
        <v>0</v>
      </c>
      <c r="CC43" s="56">
        <f>CC44+CC45</f>
        <v>0</v>
      </c>
      <c r="CD43" s="6">
        <f>CD44+CD45</f>
        <v>0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+BZ45+CA45</f>
        <v>0</v>
      </c>
      <c r="CC45" s="17"/>
      <c r="CD45" s="17">
        <f>CC32+CD32+CE32</f>
        <v>0</v>
      </c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642" priority="21" operator="equal">
      <formula>0</formula>
    </cfRule>
  </conditionalFormatting>
  <conditionalFormatting sqref="AX38:BG39 AX46:BG47 AX40:AY41 AX44:AY45">
    <cfRule type="cellIs" dxfId="2641" priority="20" operator="equal">
      <formula>0</formula>
    </cfRule>
  </conditionalFormatting>
  <conditionalFormatting sqref="AX25:BG26 AX33:BG34 AX27:AY28 BF27:BG28 BF31:BG32 AX31:AY32">
    <cfRule type="cellIs" dxfId="2640" priority="19" operator="equal">
      <formula>0</formula>
    </cfRule>
  </conditionalFormatting>
  <conditionalFormatting sqref="BK25:BT26 BK33:BT34 BK27:BL28 BS27:BT28 BS31:BT32 BK31:BL32">
    <cfRule type="cellIs" dxfId="2639" priority="18" operator="equal">
      <formula>0</formula>
    </cfRule>
  </conditionalFormatting>
  <conditionalFormatting sqref="BX12:CG13 BX20:CG21 BX14:BY19 CF14:CG19">
    <cfRule type="cellIs" dxfId="2638" priority="17" operator="equal">
      <formula>0</formula>
    </cfRule>
  </conditionalFormatting>
  <conditionalFormatting sqref="BX25:CG26 BX33:CG34 BX27:BY32 CF27:CG32">
    <cfRule type="cellIs" dxfId="2637" priority="16" operator="equal">
      <formula>0</formula>
    </cfRule>
  </conditionalFormatting>
  <conditionalFormatting sqref="BX64:CG65 BX72:CG73 BX66:BY71 CF66:CG71">
    <cfRule type="cellIs" dxfId="2636" priority="14" operator="equal">
      <formula>0</formula>
    </cfRule>
  </conditionalFormatting>
  <conditionalFormatting sqref="BX38:CG39 BX46:CG47 BX40:BY45 CF40:CG45">
    <cfRule type="cellIs" dxfId="2635" priority="15" operator="equal">
      <formula>0</formula>
    </cfRule>
  </conditionalFormatting>
  <conditionalFormatting sqref="K51:T52 K59:T60 K53:L58 S53:T58">
    <cfRule type="cellIs" dxfId="2634" priority="13" operator="equal">
      <formula>0</formula>
    </cfRule>
  </conditionalFormatting>
  <conditionalFormatting sqref="AK64:AT65 AK72:AT73 AK66:AL71 AS66:AT71">
    <cfRule type="cellIs" dxfId="2633" priority="12" operator="equal">
      <formula>0</formula>
    </cfRule>
  </conditionalFormatting>
  <conditionalFormatting sqref="BK38:BT39 BK46:BT47 BK40:BL45 BS40:BT45">
    <cfRule type="cellIs" dxfId="2632" priority="9" operator="equal">
      <formula>0</formula>
    </cfRule>
  </conditionalFormatting>
  <conditionalFormatting sqref="AK25:AT26 AK33:AT34 AK27:AL32 AS27:AT32">
    <cfRule type="cellIs" dxfId="2631" priority="8" operator="equal">
      <formula>0</formula>
    </cfRule>
  </conditionalFormatting>
  <conditionalFormatting sqref="AX51:BG52 AX59:BG60 AX53:AY58 BF53:BG58">
    <cfRule type="cellIs" dxfId="2630" priority="11" operator="equal">
      <formula>0</formula>
    </cfRule>
  </conditionalFormatting>
  <conditionalFormatting sqref="BK51:BT52 BK59:BT60 BK53:BL58 BS53:BT58">
    <cfRule type="cellIs" dxfId="2629" priority="10" operator="equal">
      <formula>0</formula>
    </cfRule>
  </conditionalFormatting>
  <conditionalFormatting sqref="BK64:BT65 BK72:BT73 BK66:BL71 BS66:BT71">
    <cfRule type="cellIs" dxfId="2628" priority="7" operator="equal">
      <formula>0</formula>
    </cfRule>
  </conditionalFormatting>
  <conditionalFormatting sqref="X51:AG52 X59:AG60 X53:Y58 AF53:AG58">
    <cfRule type="cellIs" dxfId="2627" priority="6" operator="equal">
      <formula>0</formula>
    </cfRule>
  </conditionalFormatting>
  <conditionalFormatting sqref="AK38:AT39 AK46:AT47 AK40:AL45 AS40:AT45">
    <cfRule type="cellIs" dxfId="2626" priority="5" operator="equal">
      <formula>0</formula>
    </cfRule>
  </conditionalFormatting>
  <conditionalFormatting sqref="AX42:AY43">
    <cfRule type="cellIs" dxfId="2625" priority="4" operator="equal">
      <formula>0</formula>
    </cfRule>
  </conditionalFormatting>
  <conditionalFormatting sqref="AO51:AP52 AO59:AP60">
    <cfRule type="cellIs" dxfId="2624" priority="3" operator="equal">
      <formula>0</formula>
    </cfRule>
  </conditionalFormatting>
  <conditionalFormatting sqref="BO75:BP76">
    <cfRule type="cellIs" dxfId="2623" priority="2" operator="equal">
      <formula>0</formula>
    </cfRule>
  </conditionalFormatting>
  <conditionalFormatting sqref="AO75:AP76">
    <cfRule type="cellIs" dxfId="2622" priority="1" operator="equal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CK78"/>
  <sheetViews>
    <sheetView topLeftCell="B1" zoomScale="55" zoomScaleNormal="55" workbookViewId="0">
      <selection activeCell="CB32" sqref="CB32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125</v>
      </c>
      <c r="CC12" s="27">
        <f>SUM(CD17,CB17,CC14)</f>
        <v>255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'AM Bgd 3'!CC14+'AM Bgd 2'!CC14+'AM Bgd 1 - do nothing'!CC14</f>
        <v>0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Bgd 3'!CC15+'AM Bgd 2'!CC15+'AM Bgd 1 - do nothing'!CC15</f>
        <v>137.5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395</v>
      </c>
      <c r="BY16" s="4"/>
      <c r="BZ16" s="10">
        <f>'AM Bgd 3'!BZ16+'AM Bgd 2'!BZ16+'AM Bgd 1 - do nothing'!BZ16</f>
        <v>0</v>
      </c>
      <c r="CA16" s="10">
        <f>'AM Bgd 3'!CA16+'AM Bgd 2'!CA16+'AM Bgd 1 - do nothing'!CA16</f>
        <v>125</v>
      </c>
      <c r="CB16" s="11">
        <f>'AM Bgd 3'!CB16+'AM Bgd 2'!CB16+'AM Bgd 1 - do nothing'!CB16</f>
        <v>0</v>
      </c>
      <c r="CC16" s="6">
        <f>'AM Bgd 3'!CC16+'AM Bgd 2'!CC16+'AM Bgd 1 - do nothing'!CC16</f>
        <v>55</v>
      </c>
      <c r="CD16" s="12"/>
      <c r="CE16" s="20"/>
      <c r="CF16" s="4"/>
      <c r="CG16" s="34">
        <f>SUM(CC14:CC16)</f>
        <v>192.5</v>
      </c>
      <c r="CH16" s="13"/>
      <c r="CI16" s="13"/>
      <c r="CJ16" s="13"/>
    </row>
    <row r="17" spans="7:88" x14ac:dyDescent="0.25">
      <c r="O17" s="69"/>
      <c r="BX17" s="35">
        <f>SUM(CB17:CB19)</f>
        <v>190</v>
      </c>
      <c r="BY17" s="1"/>
      <c r="BZ17" s="21"/>
      <c r="CA17" s="14"/>
      <c r="CB17" s="15">
        <f>'AM Bgd 3'!CB17+'AM Bgd 2'!CB17+'AM Bgd 1 - do nothing'!CB17</f>
        <v>0</v>
      </c>
      <c r="CC17" s="16">
        <f>'AM Bgd 3'!CC17+'AM Bgd 2'!CC17+'AM Bgd 1 - do nothing'!CC17</f>
        <v>257.5</v>
      </c>
      <c r="CD17" s="6">
        <f>'AM Bgd 3'!CD17+'AM Bgd 2'!CD17+'AM Bgd 1 - do nothing'!CD17</f>
        <v>255</v>
      </c>
      <c r="CE17" s="6">
        <f>'AM Bgd 3'!CE17+'AM Bgd 2'!CE17+'AM Bgd 1 - do nothing'!CE17</f>
        <v>100</v>
      </c>
      <c r="CF17" s="1"/>
      <c r="CG17" s="36">
        <f>SUM(CB18,CE17,CB16)</f>
        <v>160</v>
      </c>
    </row>
    <row r="18" spans="7:88" x14ac:dyDescent="0.25">
      <c r="O18" s="69"/>
      <c r="BX18" s="30"/>
      <c r="BY18" s="3"/>
      <c r="BZ18" s="21"/>
      <c r="CA18" s="14"/>
      <c r="CB18" s="15">
        <f>'AM Bgd 3'!CB18+'AM Bgd 2'!CB18+'AM Bgd 1 - do nothing'!CB18</f>
        <v>60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'AM Bgd 3'!CB19+'AM Bgd 2'!CB19+'AM Bgd 1 - do nothing'!CB19</f>
        <v>130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310</v>
      </c>
      <c r="CC21" s="41">
        <f>SUM(CC17:CE17)</f>
        <v>612.5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250</v>
      </c>
      <c r="CC25" s="27">
        <f>SUM(CD30,CB30,CC27)</f>
        <v>612.5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Bgd 3'!AP27+'AM Bgd 2'!AP27+'AM Bgd 1 - do nothing'!AP27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Bgd 3'!CC27+'AM Bgd 2'!CC27+'AM Bgd 1 - do nothing'!CC27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Bgd 3'!AP28+'AM Bgd 2'!AP28+'AM Bgd 1 - do nothing'!AP28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Bgd 3'!CC28+'AM Bgd 2'!CC28+'AM Bgd 1 - do nothing'!CC28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Bgd 3'!AM29+'AM Bgd 2'!AM29+'AM Bgd 1 - do nothing'!AM29</f>
        <v>0</v>
      </c>
      <c r="AN29" s="10">
        <f>'AM Bgd 3'!AN29+'AM Bgd 2'!AN29+'AM Bgd 1 - do nothing'!AN29</f>
        <v>0</v>
      </c>
      <c r="AO29" s="10">
        <f>'AM Bgd 3'!AO29+'AM Bgd 2'!AO29+'AM Bgd 1 - do nothing'!AO29</f>
        <v>0</v>
      </c>
      <c r="AP29" s="6">
        <f>'AM Bgd 3'!AP29+'AM Bgd 2'!AP29+'AM Bgd 1 - do nothing'!AP29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'AM Bgd 3'!BZ29+'AM Bgd 2'!BZ29+'AM Bgd 1 - do nothing'!BZ29</f>
        <v>0</v>
      </c>
      <c r="CA29" s="10">
        <f>'AM Bgd 3'!CA29+'AM Bgd 2'!CA29+'AM Bgd 1 - do nothing'!CA29</f>
        <v>250</v>
      </c>
      <c r="CB29" s="11">
        <f>'AM Bgd 3'!CB29+'AM Bgd 2'!CB29+'AM Bgd 1 - do nothing'!CB29</f>
        <v>0</v>
      </c>
      <c r="CC29" s="56">
        <f>'AM Bgd 3'!CC29+'AM Bgd 2'!CC29+'AM Bgd 1 - do nothing'!CC29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Bgd 3'!AO30+'AM Bgd 2'!AO30+'AM Bgd 1 - do nothing'!AO30</f>
        <v>0</v>
      </c>
      <c r="AP30" s="53">
        <f>'AM Bgd 3'!AP30+'AM Bgd 2'!AP30+'AM Bgd 1 - do nothing'!AP30</f>
        <v>0</v>
      </c>
      <c r="AQ30" s="6">
        <f>'AM Bgd 3'!AQ30+'AM Bgd 2'!AQ30+'AM Bgd 1 - do nothing'!AQ30</f>
        <v>0</v>
      </c>
      <c r="AR30" s="6">
        <f>'AM Bgd 3'!AR30+'AM Bgd 2'!AR30+'AM Bgd 1 - do nothing'!AR30</f>
        <v>0</v>
      </c>
      <c r="AS30" s="1"/>
      <c r="AT30" s="100">
        <f>SUM(AO31,AR30,AO29)</f>
        <v>0</v>
      </c>
      <c r="BX30" s="35">
        <f>SUM(CB30:CB32)</f>
        <v>4</v>
      </c>
      <c r="BY30" s="1"/>
      <c r="BZ30" s="21"/>
      <c r="CA30" s="14"/>
      <c r="CB30" s="15">
        <f>'AM Bgd 3'!CB30+'AM Bgd 2'!CB30+'AM Bgd 1 - do nothing'!CB30</f>
        <v>0</v>
      </c>
      <c r="CC30" s="56">
        <f>'AM Bgd 3'!CC30+'AM Bgd 2'!CC30+'AM Bgd 1 - do nothing'!CC30</f>
        <v>0</v>
      </c>
      <c r="CD30" s="6">
        <f>'AM Bgd 3'!CD30+'AM Bgd 2'!CD30+'AM Bgd 1 - do nothing'!CD30</f>
        <v>612.5</v>
      </c>
      <c r="CE30" s="6">
        <f>'AM Bgd 3'!CE30+'AM Bgd 2'!CE30+'AM Bgd 1 - do nothing'!CE30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Bgd 3'!AO31+'AM Bgd 2'!AO31+'AM Bgd 1 - do nothing'!AO31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Bgd 3'!CB31+'AM Bgd 2'!CB31+'AM Bgd 1 - do nothing'!CB31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Bgd 3'!AO32+'AM Bgd 2'!AO32+'AM Bgd 1 - do nothing'!AO32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'AM Bgd 3'!CB32+'AM Bgd 2'!CB32+'AM Bgd 1 - do nothing'!CB32</f>
        <v>4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254</v>
      </c>
      <c r="CC34" s="41">
        <f>SUM(CC30:CE30)</f>
        <v>612.5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255</v>
      </c>
      <c r="CC38" s="91">
        <f>SUM(CD43,CB43,CC40)</f>
        <v>612.5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'AM Bgd 3'!AP40+'AM Bgd 2'!AP40+'AM Bgd 1 - do nothing'!AP40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Bgd 3'!BP40+'AM Bgd 2'!BP40+'AM Bgd 1 - do nothing'!BP40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Bgd 3'!CC40+'AM Bgd 2'!CC40+'AM Bgd 1 - do nothing'!CC40</f>
        <v>217.5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Bgd 3'!AP41+'AM Bgd 2'!AP41+'AM Bgd 1 - do nothing'!AP41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'AM Bgd 3'!BP41+'AM Bgd 2'!BP41+'AM Bgd 1 - do nothing'!BP41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'AM Bgd 3'!CC41+'AM Bgd 2'!CC41+'AM Bgd 1 - do nothing'!CC41</f>
        <v>25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Bgd 3'!AM42+'AM Bgd 2'!AM42+'AM Bgd 1 - do nothing'!AM42</f>
        <v>0</v>
      </c>
      <c r="AN42" s="10">
        <f>'AM Bgd 3'!AN42+'AM Bgd 2'!AN42+'AM Bgd 1 - do nothing'!AN42</f>
        <v>0</v>
      </c>
      <c r="AO42" s="77">
        <f>'AM Bgd 3'!AO42+'AM Bgd 2'!AO42+'AM Bgd 1 - do nothing'!AO42</f>
        <v>0</v>
      </c>
      <c r="AP42" s="86">
        <f>'AM Bgd 3'!AP42+'AM Bgd 2'!AP42+'AM Bgd 1 - do nothing'!AP42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'AM Bgd 3'!BM42+'AM Bgd 2'!BM42+'AM Bgd 1 - do nothing'!BM42</f>
        <v>0</v>
      </c>
      <c r="BN42" s="79">
        <f>'AM Bgd 3'!BN42+'AM Bgd 2'!BN42+'AM Bgd 1 - do nothing'!BN42</f>
        <v>0</v>
      </c>
      <c r="BO42" s="79">
        <f>'AM Bgd 3'!BO42+'AM Bgd 2'!BO42+'AM Bgd 1 - do nothing'!BO42</f>
        <v>0</v>
      </c>
      <c r="BP42" s="79">
        <f>'AM Bgd 3'!BP42+'AM Bgd 2'!BP42+'AM Bgd 1 - do nothing'!BP42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25</v>
      </c>
      <c r="BY42" s="78"/>
      <c r="BZ42" s="79">
        <f>'AM Bgd 3'!BZ42+'AM Bgd 2'!BZ42+'AM Bgd 1 - do nothing'!BZ42</f>
        <v>0</v>
      </c>
      <c r="CA42" s="79">
        <f>'AM Bgd 3'!CA42+'AM Bgd 2'!CA42+'AM Bgd 1 - do nothing'!CA42</f>
        <v>120</v>
      </c>
      <c r="CB42" s="85">
        <f>'AM Bgd 3'!CB42+'AM Bgd 2'!CB42+'AM Bgd 1 - do nothing'!CB42</f>
        <v>135</v>
      </c>
      <c r="CC42" s="117">
        <f>'AM Bgd 3'!CC42+'AM Bgd 2'!CC42+'AM Bgd 1 - do nothing'!CC42</f>
        <v>65</v>
      </c>
      <c r="CD42" s="81"/>
      <c r="CE42" s="82"/>
      <c r="CF42" s="78"/>
      <c r="CG42" s="109">
        <f>SUM(CC40:CC42)</f>
        <v>307.5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Bgd 3'!AO43+'AM Bgd 2'!AO43+'AM Bgd 1 - do nothing'!AO43</f>
        <v>0</v>
      </c>
      <c r="AP43" s="6">
        <f>'AM Bgd 3'!AP43+'AM Bgd 2'!AP43+'AM Bgd 1 - do nothing'!AP43</f>
        <v>0</v>
      </c>
      <c r="AQ43" s="6">
        <f>'AM Bgd 3'!AQ43+'AM Bgd 2'!AQ43+'AM Bgd 1 - do nothing'!AQ43</f>
        <v>0</v>
      </c>
      <c r="AR43" s="6">
        <f>'AM Bgd 3'!AR43+'AM Bgd 2'!AR43+'AM Bgd 1 - do nothing'!AR43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'AM Bgd 3'!BO43+'AM Bgd 2'!BO43+'AM Bgd 1 - do nothing'!BO43</f>
        <v>0</v>
      </c>
      <c r="BP43" s="6">
        <f>'AM Bgd 3'!BP43+'AM Bgd 2'!BP43+'AM Bgd 1 - do nothing'!BP43</f>
        <v>0</v>
      </c>
      <c r="BQ43" s="6">
        <f>'AM Bgd 3'!BQ43+'AM Bgd 2'!BQ43+'AM Bgd 1 - do nothing'!BQ43</f>
        <v>0</v>
      </c>
      <c r="BR43" s="6">
        <f>'AM Bgd 3'!BR43+'AM Bgd 2'!BR43+'AM Bgd 1 - do nothing'!BR43</f>
        <v>0</v>
      </c>
      <c r="BS43" s="1"/>
      <c r="BT43" s="100">
        <f>SUM(BO44,BR43,BO42)</f>
        <v>0</v>
      </c>
      <c r="BX43" s="99">
        <f>SUM(CB43:CB45)</f>
        <v>5</v>
      </c>
      <c r="BY43" s="1"/>
      <c r="BZ43" s="21"/>
      <c r="CA43" s="14"/>
      <c r="CB43" s="15">
        <f>'AM Bgd 3'!CB43+'AM Bgd 2'!CB43+'AM Bgd 1 - do nothing'!CB43</f>
        <v>0</v>
      </c>
      <c r="CC43" s="56">
        <f>'AM Bgd 3'!CC43+'AM Bgd 2'!CC43+'AM Bgd 1 - do nothing'!CC43</f>
        <v>0</v>
      </c>
      <c r="CD43" s="6">
        <f>'AM Bgd 3'!CD43+'AM Bgd 2'!CD43+'AM Bgd 1 - do nothing'!CD43</f>
        <v>395</v>
      </c>
      <c r="CE43" s="6">
        <f>'AM Bgd 3'!CE43+'AM Bgd 2'!CE43+'AM Bgd 1 - do nothing'!CE43</f>
        <v>35</v>
      </c>
      <c r="CF43" s="1"/>
      <c r="CG43" s="100">
        <f>SUM(CB44,CE43,CB42)</f>
        <v>175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Bgd 3'!AO44+'AM Bgd 2'!AO44+'AM Bgd 1 - do nothing'!AO44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'AM Bgd 3'!BO44+'AM Bgd 2'!BO44+'AM Bgd 1 - do nothing'!BO44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'AM Bgd 3'!CB44+'AM Bgd 2'!CB44+'AM Bgd 1 - do nothing'!CB44</f>
        <v>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Bgd 3'!AO45+'AM Bgd 2'!AO45+'AM Bgd 1 - do nothing'!AO45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Bgd 3'!BO45+'AM Bgd 2'!BO45+'AM Bgd 1 - do nothing'!BO45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'AM Bgd 3'!CB45+'AM Bgd 2'!CB45+'AM Bgd 1 - do nothing'!CB45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185</v>
      </c>
      <c r="CC47" s="105">
        <f>SUM(CC43:CE43)</f>
        <v>430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'AM Bgd 3'!P53+'AM Bgd 2'!P53+'AM Bgd 1 - do nothing'!P53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Bgd 3'!AC53+'AM Bgd 2'!AC53+'AM Bgd 1 - do nothing'!AC53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Bgd 3'!P54+'AM Bgd 2'!P54+'AM Bgd 1 - do nothing'!P54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'AM Bgd 3'!AC54+'AM Bgd 2'!AC54+'AM Bgd 1 - do nothing'!AC54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'AM Bgd 3'!M55+'AM Bgd 2'!M55+'AM Bgd 1 - do nothing'!M55</f>
        <v>0</v>
      </c>
      <c r="N55" s="10">
        <f>'AM Bgd 3'!N55+'AM Bgd 2'!N55+'AM Bgd 1 - do nothing'!N55</f>
        <v>0</v>
      </c>
      <c r="O55" s="11">
        <f>'AM Bgd 3'!O55+'AM Bgd 2'!O55+'AM Bgd 1 - do nothing'!O55</f>
        <v>0</v>
      </c>
      <c r="P55" s="6">
        <f>'AM Bgd 3'!P55+'AM Bgd 2'!P55+'AM Bgd 1 - do nothing'!P55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'AM Bgd 3'!Z55+'AM Bgd 2'!Z55+'AM Bgd 1 - do nothing'!Z55</f>
        <v>0</v>
      </c>
      <c r="AA55" s="10">
        <f>'AM Bgd 3'!AA55+'AM Bgd 2'!AA55+'AM Bgd 1 - do nothing'!AA55</f>
        <v>0</v>
      </c>
      <c r="AB55" s="11">
        <f>'AM Bgd 3'!AB55+'AM Bgd 2'!AB55+'AM Bgd 1 - do nothing'!AB55</f>
        <v>0</v>
      </c>
      <c r="AC55" s="6">
        <f>'AM Bgd 3'!AC55+'AM Bgd 2'!AC55+'AM Bgd 1 - do nothing'!AC55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'AM Bgd 3'!O56+'AM Bgd 2'!O56+'AM Bgd 1 - do nothing'!O56</f>
        <v>0</v>
      </c>
      <c r="P56" s="16">
        <f>'AM Bgd 3'!P56+'AM Bgd 2'!P56+'AM Bgd 1 - do nothing'!P56</f>
        <v>0</v>
      </c>
      <c r="Q56" s="6">
        <f>'AM Bgd 3'!Q56+'AM Bgd 2'!Q56+'AM Bgd 1 - do nothing'!Q56</f>
        <v>0</v>
      </c>
      <c r="R56" s="6">
        <f>'AM Bgd 3'!R56+'AM Bgd 2'!R56+'AM Bgd 1 - do nothing'!R56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'AM Bgd 3'!AB56+'AM Bgd 2'!AB56+'AM Bgd 1 - do nothing'!AB56</f>
        <v>0</v>
      </c>
      <c r="AC56" s="53">
        <f>'AM Bgd 3'!AC56+'AM Bgd 2'!AC56+'AM Bgd 1 - do nothing'!AC56</f>
        <v>0</v>
      </c>
      <c r="AD56" s="6">
        <f>'AM Bgd 3'!AD56+'AM Bgd 2'!AD56+'AM Bgd 1 - do nothing'!AD56</f>
        <v>0</v>
      </c>
      <c r="AE56" s="6">
        <f>'AM Bgd 3'!AE56+'AM Bgd 2'!AE56+'AM Bgd 1 - do nothing'!AE56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Bgd 3'!O57+'AM Bgd 2'!O57+'AM Bgd 1 - do nothing'!O57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'AM Bgd 3'!AB57+'AM Bgd 2'!AB57+'AM Bgd 1 - do nothing'!AB57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Bgd 3'!O58+'AM Bgd 2'!O58+'AM Bgd 1 - do nothing'!O58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Bgd 3'!AB58+'AM Bgd 2'!AB58+'AM Bgd 1 - do nothing'!AB58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180</v>
      </c>
      <c r="CC64" s="27">
        <f>SUM(CD69,CB69,CC66)</f>
        <v>420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'AM Bgd 3'!AP66+'AM Bgd 2'!AP66+'AM Bgd 1 - do nothing'!AP66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'AM Bgd 3'!BP66+'AM Bgd 2'!BP66+'AM Bgd 1 - do nothing'!BP66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Bgd 3'!CC66+'AM Bgd 2'!CC66+'AM Bgd 1 - do nothing'!CC66</f>
        <v>115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'AM Bgd 3'!AP67+'AM Bgd 2'!AP67+'AM Bgd 1 - do nothing'!AP67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'AM Bgd 3'!BP67+'AM Bgd 2'!BP67+'AM Bgd 1 - do nothing'!BP67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'AM Bgd 3'!CC67+'AM Bgd 2'!CC67+'AM Bgd 1 - do nothing'!CC67</f>
        <v>10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'AM Bgd 3'!AM68+'AM Bgd 2'!AM68+'AM Bgd 1 - do nothing'!AM68</f>
        <v>0</v>
      </c>
      <c r="AN68" s="10">
        <f>'AM Bgd 3'!AN68+'AM Bgd 2'!AN68+'AM Bgd 1 - do nothing'!AN68</f>
        <v>0</v>
      </c>
      <c r="AO68" s="77">
        <f>'AM Bgd 3'!AO68+'AM Bgd 2'!AO68+'AM Bgd 1 - do nothing'!AO68</f>
        <v>0</v>
      </c>
      <c r="AP68" s="86">
        <f>'AM Bgd 3'!AP68+'AM Bgd 2'!AP68+'AM Bgd 1 - do nothing'!AP68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'AM Bgd 3'!BM68+'AM Bgd 2'!BM68+'AM Bgd 1 - do nothing'!BM68</f>
        <v>0</v>
      </c>
      <c r="BN68" s="79">
        <f>'AM Bgd 3'!BN68+'AM Bgd 2'!BN68+'AM Bgd 1 - do nothing'!BN68</f>
        <v>0</v>
      </c>
      <c r="BO68" s="80">
        <f>'AM Bgd 3'!BO68+'AM Bgd 2'!BO68+'AM Bgd 1 - do nothing'!BO68</f>
        <v>0</v>
      </c>
      <c r="BP68" s="79">
        <f>'AM Bgd 3'!BP68+'AM Bgd 2'!BP68+'AM Bgd 1 - do nothing'!BP68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10</v>
      </c>
      <c r="BY68" s="78"/>
      <c r="BZ68" s="79">
        <f>'AM Bgd 3'!BZ68+'AM Bgd 2'!BZ68+'AM Bgd 1 - do nothing'!BZ68</f>
        <v>0</v>
      </c>
      <c r="CA68" s="79">
        <f>'AM Bgd 3'!CA68+'AM Bgd 2'!CA68+'AM Bgd 1 - do nothing'!CA68</f>
        <v>155</v>
      </c>
      <c r="CB68" s="85">
        <f>'AM Bgd 3'!CB68+'AM Bgd 2'!CB68+'AM Bgd 1 - do nothing'!CB68</f>
        <v>25</v>
      </c>
      <c r="CC68" s="6">
        <f>'AM Bgd 3'!CC68+'AM Bgd 2'!CC68+'AM Bgd 1 - do nothing'!CC68</f>
        <v>50</v>
      </c>
      <c r="CD68" s="12"/>
      <c r="CE68" s="20"/>
      <c r="CF68" s="4"/>
      <c r="CG68" s="34">
        <f>SUM(CC66:CC68)</f>
        <v>175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'AM Bgd 3'!AO69+'AM Bgd 2'!AO69+'AM Bgd 1 - do nothing'!AO69</f>
        <v>0</v>
      </c>
      <c r="AP69" s="6">
        <f>'AM Bgd 3'!AP69+'AM Bgd 2'!AP69+'AM Bgd 1 - do nothing'!AP69</f>
        <v>0</v>
      </c>
      <c r="AQ69" s="6">
        <f>'AM Bgd 3'!AQ69+'AM Bgd 2'!AQ69+'AM Bgd 1 - do nothing'!AQ69</f>
        <v>0</v>
      </c>
      <c r="AR69" s="6">
        <f>'AM Bgd 3'!AR69+'AM Bgd 2'!AR69+'AM Bgd 1 - do nothing'!AR69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'AM Bgd 3'!BO69+'AM Bgd 2'!BO69+'AM Bgd 1 - do nothing'!BO69</f>
        <v>0</v>
      </c>
      <c r="BP69" s="6">
        <f>'AM Bgd 3'!BP69+'AM Bgd 2'!BP69+'AM Bgd 1 - do nothing'!BP69</f>
        <v>0</v>
      </c>
      <c r="BQ69" s="6">
        <f>'AM Bgd 3'!BQ69+'AM Bgd 2'!BQ69+'AM Bgd 1 - do nothing'!BQ69</f>
        <v>0</v>
      </c>
      <c r="BR69" s="6">
        <f>'AM Bgd 3'!BR69+'AM Bgd 2'!BR69+'AM Bgd 1 - do nothing'!BR69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'AM Bgd 3'!CB69+'AM Bgd 2'!CB69+'AM Bgd 1 - do nothing'!CB69</f>
        <v>0</v>
      </c>
      <c r="CC69" s="16">
        <f>'AM Bgd 3'!CC69+'AM Bgd 2'!CC69+'AM Bgd 1 - do nothing'!CC69</f>
        <v>0</v>
      </c>
      <c r="CD69" s="6">
        <f>'AM Bgd 3'!CD69+'AM Bgd 2'!CD69+'AM Bgd 1 - do nothing'!CD69</f>
        <v>305</v>
      </c>
      <c r="CE69" s="6">
        <f>'AM Bgd 3'!CE69+'AM Bgd 2'!CE69+'AM Bgd 1 - do nothing'!CE69</f>
        <v>15</v>
      </c>
      <c r="CF69" s="1"/>
      <c r="CG69" s="36">
        <f>SUM(CB70,CE69,CB68)</f>
        <v>45</v>
      </c>
    </row>
    <row r="70" spans="35:89" ht="15.75" x14ac:dyDescent="0.25">
      <c r="AK70" s="30"/>
      <c r="AL70" s="3"/>
      <c r="AM70" s="21"/>
      <c r="AN70" s="14"/>
      <c r="AO70" s="71">
        <f>'AM Bgd 3'!AO70+'AM Bgd 2'!AO70+'AM Bgd 1 - do nothing'!AO70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'AM Bgd 3'!BO70+'AM Bgd 2'!BO70+'AM Bgd 1 - do nothing'!BO70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'AM Bgd 3'!CB70+'AM Bgd 2'!CB70+'AM Bgd 1 - do nothing'!CB70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'AM Bgd 3'!AO71+'AM Bgd 2'!AO71+'AM Bgd 1 - do nothing'!AO71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Bgd 3'!BO71+'AM Bgd 2'!BO71+'AM Bgd 1 - do nothing'!BO71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'AM Bgd 3'!CB71+'AM Bgd 2'!CB71+'AM Bgd 1 - do nothing'!CB71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205</v>
      </c>
      <c r="CC73" s="41">
        <f>SUM(CC69:CE69)</f>
        <v>320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621" priority="22" operator="equal">
      <formula>0</formula>
    </cfRule>
  </conditionalFormatting>
  <conditionalFormatting sqref="AX38:BG39 AX46:BG47 AX40:AY41 AX44:AY45">
    <cfRule type="cellIs" dxfId="2620" priority="21" operator="equal">
      <formula>0</formula>
    </cfRule>
  </conditionalFormatting>
  <conditionalFormatting sqref="AX25:BG26 AX33:BG34 AX27:AY28 BF27:BG28 BF31:BG32 AX31:AY32">
    <cfRule type="cellIs" dxfId="2619" priority="20" operator="equal">
      <formula>0</formula>
    </cfRule>
  </conditionalFormatting>
  <conditionalFormatting sqref="BK25:BT26 BK33:BT34 BK27:BL28 BS27:BT28 BS31:BT32 BK31:BL32">
    <cfRule type="cellIs" dxfId="2618" priority="19" operator="equal">
      <formula>0</formula>
    </cfRule>
  </conditionalFormatting>
  <conditionalFormatting sqref="BX12:CG13 BX20:CG21 BX14:BY19 CF14:CG19">
    <cfRule type="cellIs" dxfId="2617" priority="18" operator="equal">
      <formula>0</formula>
    </cfRule>
  </conditionalFormatting>
  <conditionalFormatting sqref="BX25:CG26 BX33:CG34 BX27:BY32 CF27:CG32">
    <cfRule type="cellIs" dxfId="2616" priority="17" operator="equal">
      <formula>0</formula>
    </cfRule>
  </conditionalFormatting>
  <conditionalFormatting sqref="BX64:CG65 BX72:CG73 BX66:BY71 CF66:CG71">
    <cfRule type="cellIs" dxfId="2615" priority="15" operator="equal">
      <formula>0</formula>
    </cfRule>
  </conditionalFormatting>
  <conditionalFormatting sqref="BX38:CG39 BX46:CG47 BX40:BY45 CF40:CG45">
    <cfRule type="cellIs" dxfId="2614" priority="16" operator="equal">
      <formula>0</formula>
    </cfRule>
  </conditionalFormatting>
  <conditionalFormatting sqref="K51:T52 K59:T60 K53:L58 S53:T58">
    <cfRule type="cellIs" dxfId="2613" priority="14" operator="equal">
      <formula>0</formula>
    </cfRule>
  </conditionalFormatting>
  <conditionalFormatting sqref="AK64:AT65 AK72:AT73 AK66:AL71 AS66:AT71">
    <cfRule type="cellIs" dxfId="2612" priority="13" operator="equal">
      <formula>0</formula>
    </cfRule>
  </conditionalFormatting>
  <conditionalFormatting sqref="BK38:BT39 BK46:BT47 BK40:BL45 BS40:BT45">
    <cfRule type="cellIs" dxfId="2611" priority="10" operator="equal">
      <formula>0</formula>
    </cfRule>
  </conditionalFormatting>
  <conditionalFormatting sqref="AK25:AT26 AK33:AT34 AK27:AL32 AS27:AT32">
    <cfRule type="cellIs" dxfId="2610" priority="9" operator="equal">
      <formula>0</formula>
    </cfRule>
  </conditionalFormatting>
  <conditionalFormatting sqref="AX51:BG52 AX59:BG60 AX53:AY58 BF53:BG58">
    <cfRule type="cellIs" dxfId="2609" priority="12" operator="equal">
      <formula>0</formula>
    </cfRule>
  </conditionalFormatting>
  <conditionalFormatting sqref="BK51:BT52 BK59:BT60 BK53:BL58 BS53:BT58">
    <cfRule type="cellIs" dxfId="2608" priority="11" operator="equal">
      <formula>0</formula>
    </cfRule>
  </conditionalFormatting>
  <conditionalFormatting sqref="BK64:BT65 BK72:BT73 BK66:BL71 BS66:BT71">
    <cfRule type="cellIs" dxfId="2607" priority="8" operator="equal">
      <formula>0</formula>
    </cfRule>
  </conditionalFormatting>
  <conditionalFormatting sqref="X51:AG52 X59:AG60 X53:Y58 AF53:AG58">
    <cfRule type="cellIs" dxfId="2606" priority="7" operator="equal">
      <formula>0</formula>
    </cfRule>
  </conditionalFormatting>
  <conditionalFormatting sqref="AK38:AT39 AK46:AT47 AK40:AL45 AS40:AT45">
    <cfRule type="cellIs" dxfId="2605" priority="6" operator="equal">
      <formula>0</formula>
    </cfRule>
  </conditionalFormatting>
  <conditionalFormatting sqref="AX42:AY43">
    <cfRule type="cellIs" dxfId="2604" priority="5" operator="equal">
      <formula>0</formula>
    </cfRule>
  </conditionalFormatting>
  <conditionalFormatting sqref="AO51:AP52 AO59:AP60">
    <cfRule type="cellIs" dxfId="2603" priority="4" operator="equal">
      <formula>0</formula>
    </cfRule>
  </conditionalFormatting>
  <conditionalFormatting sqref="BO75:BP76">
    <cfRule type="cellIs" dxfId="2602" priority="2" operator="equal">
      <formula>0</formula>
    </cfRule>
  </conditionalFormatting>
  <conditionalFormatting sqref="AO75:AP76">
    <cfRule type="cellIs" dxfId="2601" priority="1" operator="equal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CK78"/>
  <sheetViews>
    <sheetView zoomScale="55" zoomScaleNormal="55" workbookViewId="0">
      <selection activeCell="X19" sqref="A1:XFD1048576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310</v>
      </c>
      <c r="CC12" s="27">
        <f>SUM(CD17,CB17,CC14)</f>
        <v>225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'PM Bgd 3'!CC14+'PM Bgd 2'!CC14+'PM Bgd 1 - do nothing'!CC14</f>
        <v>0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Bgd 3'!CC15+'PM Bgd 2'!CC15+'PM Bgd 1 - do nothing'!CC15</f>
        <v>105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290</v>
      </c>
      <c r="BY16" s="4"/>
      <c r="BZ16" s="10">
        <f>'PM Bgd 3'!BZ16+'PM Bgd 2'!BZ16+'PM Bgd 1 - do nothing'!BZ16</f>
        <v>0</v>
      </c>
      <c r="CA16" s="10">
        <f>'PM Bgd 3'!CA16+'PM Bgd 2'!CA16+'PM Bgd 1 - do nothing'!CA16</f>
        <v>310</v>
      </c>
      <c r="CB16" s="11">
        <f>'PM Bgd 3'!CB16+'PM Bgd 2'!CB16+'PM Bgd 1 - do nothing'!CB16</f>
        <v>0</v>
      </c>
      <c r="CC16" s="6">
        <f>'PM Bgd 3'!CC16+'PM Bgd 2'!CC16+'PM Bgd 1 - do nothing'!CC16</f>
        <v>130</v>
      </c>
      <c r="CD16" s="12"/>
      <c r="CE16" s="20"/>
      <c r="CF16" s="4"/>
      <c r="CG16" s="34">
        <f>SUM(CC14:CC16)</f>
        <v>235</v>
      </c>
      <c r="CH16" s="13"/>
      <c r="CI16" s="13"/>
      <c r="CJ16" s="13"/>
    </row>
    <row r="17" spans="7:88" x14ac:dyDescent="0.25">
      <c r="O17" s="69"/>
      <c r="BX17" s="35">
        <f>SUM(CB17:CB19)</f>
        <v>491.25</v>
      </c>
      <c r="BY17" s="1"/>
      <c r="BZ17" s="21"/>
      <c r="CA17" s="14"/>
      <c r="CB17" s="15">
        <f>'PM Bgd 3'!CB17+'PM Bgd 2'!CB17+'PM Bgd 1 - do nothing'!CB17</f>
        <v>0</v>
      </c>
      <c r="CC17" s="16">
        <f>'PM Bgd 3'!CC17+'PM Bgd 2'!CC17+'PM Bgd 1 - do nothing'!CC17</f>
        <v>185</v>
      </c>
      <c r="CD17" s="6">
        <f>'PM Bgd 3'!CD17+'PM Bgd 2'!CD17+'PM Bgd 1 - do nothing'!CD17</f>
        <v>225</v>
      </c>
      <c r="CE17" s="6">
        <f>'PM Bgd 3'!CE17+'PM Bgd 2'!CE17+'PM Bgd 1 - do nothing'!CE17</f>
        <v>125</v>
      </c>
      <c r="CF17" s="1"/>
      <c r="CG17" s="36">
        <f>SUM(CB18,CE17,CB16)</f>
        <v>436.25</v>
      </c>
    </row>
    <row r="18" spans="7:88" x14ac:dyDescent="0.25">
      <c r="O18" s="69"/>
      <c r="BX18" s="30"/>
      <c r="BY18" s="3"/>
      <c r="BZ18" s="21"/>
      <c r="CA18" s="14"/>
      <c r="CB18" s="15">
        <f>'PM Bgd 3'!CB18+'PM Bgd 2'!CB18+'PM Bgd 1 - do nothing'!CB18</f>
        <v>311.25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'PM Bgd 3'!CB19+'PM Bgd 2'!CB19+'PM Bgd 1 - do nothing'!CB19</f>
        <v>180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620</v>
      </c>
      <c r="CC21" s="41">
        <f>SUM(CC17:CE17)</f>
        <v>535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620</v>
      </c>
      <c r="CC25" s="27">
        <f>SUM(CD30,CB30,CC27)</f>
        <v>535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Bgd 3'!AP27+'PM Bgd 2'!AP27+'PM Bgd 1 - do nothing'!AP27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Bgd 3'!CC27+'PM Bgd 2'!CC27+'PM Bgd 1 - do nothing'!CC27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Bgd 3'!AP28+'PM Bgd 2'!AP28+'PM Bgd 1 - do nothing'!AP28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Bgd 3'!CC28+'PM Bgd 2'!CC28+'PM Bgd 1 - do nothing'!CC28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Bgd 3'!AM29+'PM Bgd 2'!AM29+'PM Bgd 1 - do nothing'!AM29</f>
        <v>0</v>
      </c>
      <c r="AN29" s="10">
        <f>'PM Bgd 3'!AN29+'PM Bgd 2'!AN29+'PM Bgd 1 - do nothing'!AN29</f>
        <v>0</v>
      </c>
      <c r="AO29" s="10">
        <f>'PM Bgd 3'!AO29+'PM Bgd 2'!AO29+'PM Bgd 1 - do nothing'!AO29</f>
        <v>0</v>
      </c>
      <c r="AP29" s="6">
        <f>'PM Bgd 3'!AP29+'PM Bgd 2'!AP29+'PM Bgd 1 - do nothing'!AP29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'PM Bgd 3'!BZ29+'PM Bgd 2'!BZ29+'PM Bgd 1 - do nothing'!BZ29</f>
        <v>0</v>
      </c>
      <c r="CA29" s="10">
        <f>'PM Bgd 3'!CA29+'PM Bgd 2'!CA29+'PM Bgd 1 - do nothing'!CA29</f>
        <v>620</v>
      </c>
      <c r="CB29" s="11">
        <f>'PM Bgd 3'!CB29+'PM Bgd 2'!CB29+'PM Bgd 1 - do nothing'!CB29</f>
        <v>0</v>
      </c>
      <c r="CC29" s="56">
        <f>'PM Bgd 3'!CC29+'PM Bgd 2'!CC29+'PM Bgd 1 - do nothing'!CC29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Bgd 3'!AO30+'PM Bgd 2'!AO30+'PM Bgd 1 - do nothing'!AO30</f>
        <v>0</v>
      </c>
      <c r="AP30" s="53">
        <f>'PM Bgd 3'!AP30+'PM Bgd 2'!AP30+'PM Bgd 1 - do nothing'!AP30</f>
        <v>0</v>
      </c>
      <c r="AQ30" s="6">
        <f>'PM Bgd 3'!AQ30+'PM Bgd 2'!AQ30+'PM Bgd 1 - do nothing'!AQ30</f>
        <v>0</v>
      </c>
      <c r="AR30" s="6">
        <f>'PM Bgd 3'!AR30+'PM Bgd 2'!AR30+'PM Bgd 1 - do nothing'!AR30</f>
        <v>0</v>
      </c>
      <c r="AS30" s="1"/>
      <c r="AT30" s="100">
        <f>SUM(AO31,AR30,AO29)</f>
        <v>0</v>
      </c>
      <c r="BX30" s="35">
        <f>SUM(CB30:CB32)</f>
        <v>4</v>
      </c>
      <c r="BY30" s="1"/>
      <c r="BZ30" s="21"/>
      <c r="CA30" s="14"/>
      <c r="CB30" s="15">
        <f>'PM Bgd 3'!CB30+'PM Bgd 2'!CB30+'PM Bgd 1 - do nothing'!CB30</f>
        <v>0</v>
      </c>
      <c r="CC30" s="56">
        <f>'PM Bgd 3'!CC30+'PM Bgd 2'!CC30+'PM Bgd 1 - do nothing'!CC30</f>
        <v>0</v>
      </c>
      <c r="CD30" s="6">
        <f>'PM Bgd 3'!CD30+'PM Bgd 2'!CD30+'PM Bgd 1 - do nothing'!CD30</f>
        <v>535</v>
      </c>
      <c r="CE30" s="6">
        <f>'PM Bgd 3'!CE30+'PM Bgd 2'!CE30+'PM Bgd 1 - do nothing'!CE30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Bgd 3'!AO31+'PM Bgd 2'!AO31+'PM Bgd 1 - do nothing'!AO31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Bgd 3'!CB31+'PM Bgd 2'!CB31+'PM Bgd 1 - do nothing'!CB31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Bgd 3'!AO32+'PM Bgd 2'!AO32+'PM Bgd 1 - do nothing'!AO32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'PM Bgd 3'!CB32+'PM Bgd 2'!CB32+'PM Bgd 1 - do nothing'!CB32</f>
        <v>4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624</v>
      </c>
      <c r="CC34" s="41">
        <f>SUM(CC30:CE30)</f>
        <v>535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628.75</v>
      </c>
      <c r="CC38" s="91">
        <f>SUM(CD43,CB43,CC40)</f>
        <v>535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'PM Bgd 3'!AP40+'PM Bgd 2'!AP40+'PM Bgd 1 - do nothing'!AP40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Bgd 3'!BP40+'PM Bgd 2'!BP40+'PM Bgd 1 - do nothing'!BP40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Bgd 3'!CC40+'PM Bgd 2'!CC40+'PM Bgd 1 - do nothing'!CC40</f>
        <v>335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Bgd 3'!AP41+'PM Bgd 2'!AP41+'PM Bgd 1 - do nothing'!AP41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'PM Bgd 3'!BP41+'PM Bgd 2'!BP41+'PM Bgd 1 - do nothing'!BP41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'PM Bgd 3'!CC41+'PM Bgd 2'!CC41+'PM Bgd 1 - do nothing'!CC41</f>
        <v>15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Bgd 3'!AM42+'PM Bgd 2'!AM42+'PM Bgd 1 - do nothing'!AM42</f>
        <v>0</v>
      </c>
      <c r="AN42" s="10">
        <f>'PM Bgd 3'!AN42+'PM Bgd 2'!AN42+'PM Bgd 1 - do nothing'!AN42</f>
        <v>0</v>
      </c>
      <c r="AO42" s="77">
        <f>'PM Bgd 3'!AO42+'PM Bgd 2'!AO42+'PM Bgd 1 - do nothing'!AO42</f>
        <v>0</v>
      </c>
      <c r="AP42" s="86">
        <f>'PM Bgd 3'!AP42+'PM Bgd 2'!AP42+'PM Bgd 1 - do nothing'!AP42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'PM Bgd 3'!BM42+'PM Bgd 2'!BM42+'PM Bgd 1 - do nothing'!BM42</f>
        <v>0</v>
      </c>
      <c r="BN42" s="79">
        <f>'PM Bgd 3'!BN42+'PM Bgd 2'!BN42+'PM Bgd 1 - do nothing'!BN42</f>
        <v>0</v>
      </c>
      <c r="BO42" s="79">
        <f>'PM Bgd 3'!BO42+'PM Bgd 2'!BO42+'PM Bgd 1 - do nothing'!BO42</f>
        <v>0</v>
      </c>
      <c r="BP42" s="79">
        <f>'PM Bgd 3'!BP42+'PM Bgd 2'!BP42+'PM Bgd 1 - do nothing'!BP42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15</v>
      </c>
      <c r="BY42" s="78"/>
      <c r="BZ42" s="79">
        <f>'PM Bgd 3'!BZ42+'PM Bgd 2'!BZ42+'PM Bgd 1 - do nothing'!BZ42</f>
        <v>0</v>
      </c>
      <c r="CA42" s="79">
        <f>'PM Bgd 3'!CA42+'PM Bgd 2'!CA42+'PM Bgd 1 - do nothing'!CA42</f>
        <v>320</v>
      </c>
      <c r="CB42" s="85">
        <f>'PM Bgd 3'!CB42+'PM Bgd 2'!CB42+'PM Bgd 1 - do nothing'!CB42</f>
        <v>308.75</v>
      </c>
      <c r="CC42" s="117">
        <f>'PM Bgd 3'!CC42+'PM Bgd 2'!CC42+'PM Bgd 1 - do nothing'!CC42</f>
        <v>105</v>
      </c>
      <c r="CD42" s="81"/>
      <c r="CE42" s="82"/>
      <c r="CF42" s="78"/>
      <c r="CG42" s="109">
        <f>SUM(CC40:CC42)</f>
        <v>455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Bgd 3'!AO43+'PM Bgd 2'!AO43+'PM Bgd 1 - do nothing'!AO43</f>
        <v>0</v>
      </c>
      <c r="AP43" s="6">
        <f>'PM Bgd 3'!AP43+'PM Bgd 2'!AP43+'PM Bgd 1 - do nothing'!AP43</f>
        <v>0</v>
      </c>
      <c r="AQ43" s="6">
        <f>'PM Bgd 3'!AQ43+'PM Bgd 2'!AQ43+'PM Bgd 1 - do nothing'!AQ43</f>
        <v>0</v>
      </c>
      <c r="AR43" s="6">
        <f>'PM Bgd 3'!AR43+'PM Bgd 2'!AR43+'PM Bgd 1 - do nothing'!AR43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'PM Bgd 3'!BO43+'PM Bgd 2'!BO43+'PM Bgd 1 - do nothing'!BO43</f>
        <v>0</v>
      </c>
      <c r="BP43" s="6">
        <f>'PM Bgd 3'!BP43+'PM Bgd 2'!BP43+'PM Bgd 1 - do nothing'!BP43</f>
        <v>0</v>
      </c>
      <c r="BQ43" s="6">
        <f>'PM Bgd 3'!BQ43+'PM Bgd 2'!BQ43+'PM Bgd 1 - do nothing'!BQ43</f>
        <v>0</v>
      </c>
      <c r="BR43" s="6">
        <f>'PM Bgd 3'!BR43+'PM Bgd 2'!BR43+'PM Bgd 1 - do nothing'!BR43</f>
        <v>0</v>
      </c>
      <c r="BS43" s="1"/>
      <c r="BT43" s="100">
        <f>SUM(BO44,BR43,BO42)</f>
        <v>0</v>
      </c>
      <c r="BX43" s="99">
        <f>SUM(CB43:CB45)</f>
        <v>25</v>
      </c>
      <c r="BY43" s="1"/>
      <c r="BZ43" s="21"/>
      <c r="CA43" s="14"/>
      <c r="CB43" s="15">
        <f>'PM Bgd 3'!CB43+'PM Bgd 2'!CB43+'PM Bgd 1 - do nothing'!CB43</f>
        <v>0</v>
      </c>
      <c r="CC43" s="56">
        <f>'PM Bgd 3'!CC43+'PM Bgd 2'!CC43+'PM Bgd 1 - do nothing'!CC43</f>
        <v>0</v>
      </c>
      <c r="CD43" s="6">
        <f>'PM Bgd 3'!CD43+'PM Bgd 2'!CD43+'PM Bgd 1 - do nothing'!CD43</f>
        <v>200</v>
      </c>
      <c r="CE43" s="6">
        <f>'PM Bgd 3'!CE43+'PM Bgd 2'!CE43+'PM Bgd 1 - do nothing'!CE43</f>
        <v>145</v>
      </c>
      <c r="CF43" s="1"/>
      <c r="CG43" s="100">
        <f>SUM(CB44,CE43,CB42)</f>
        <v>478.75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Bgd 3'!AO44+'PM Bgd 2'!AO44+'PM Bgd 1 - do nothing'!AO44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'PM Bgd 3'!BO44+'PM Bgd 2'!BO44+'PM Bgd 1 - do nothing'!BO44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'PM Bgd 3'!CB44+'PM Bgd 2'!CB44+'PM Bgd 1 - do nothing'!CB44</f>
        <v>25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Bgd 3'!AO45+'PM Bgd 2'!AO45+'PM Bgd 1 - do nothing'!AO45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Bgd 3'!BO45+'PM Bgd 2'!BO45+'PM Bgd 1 - do nothing'!BO45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'PM Bgd 3'!CB45+'PM Bgd 2'!CB45+'PM Bgd 1 - do nothing'!CB45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425</v>
      </c>
      <c r="CC47" s="105">
        <f>SUM(CC43:CE43)</f>
        <v>345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'PM Bgd 3'!P53+'PM Bgd 2'!P53+'PM Bgd 1 - do nothing'!P53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Bgd 3'!AC53+'PM Bgd 2'!AC53+'PM Bgd 1 - do nothing'!AC53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Bgd 3'!P54+'PM Bgd 2'!P54+'PM Bgd 1 - do nothing'!P54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'PM Bgd 3'!AC54+'PM Bgd 2'!AC54+'PM Bgd 1 - do nothing'!AC54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'PM Bgd 3'!M55+'PM Bgd 2'!M55+'PM Bgd 1 - do nothing'!M55</f>
        <v>0</v>
      </c>
      <c r="N55" s="10">
        <f>'PM Bgd 3'!N55+'PM Bgd 2'!N55+'PM Bgd 1 - do nothing'!N55</f>
        <v>0</v>
      </c>
      <c r="O55" s="11">
        <f>'PM Bgd 3'!O55+'PM Bgd 2'!O55+'PM Bgd 1 - do nothing'!O55</f>
        <v>0</v>
      </c>
      <c r="P55" s="6">
        <f>'PM Bgd 3'!P55+'PM Bgd 2'!P55+'PM Bgd 1 - do nothing'!P55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'PM Bgd 3'!Z55+'PM Bgd 2'!Z55+'PM Bgd 1 - do nothing'!Z55</f>
        <v>0</v>
      </c>
      <c r="AA55" s="10">
        <f>'PM Bgd 3'!AA55+'PM Bgd 2'!AA55+'PM Bgd 1 - do nothing'!AA55</f>
        <v>0</v>
      </c>
      <c r="AB55" s="11">
        <f>'PM Bgd 3'!AB55+'PM Bgd 2'!AB55+'PM Bgd 1 - do nothing'!AB55</f>
        <v>0</v>
      </c>
      <c r="AC55" s="6">
        <f>'PM Bgd 3'!AC55+'PM Bgd 2'!AC55+'PM Bgd 1 - do nothing'!AC55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'PM Bgd 3'!O56+'PM Bgd 2'!O56+'PM Bgd 1 - do nothing'!O56</f>
        <v>0</v>
      </c>
      <c r="P56" s="16">
        <f>'PM Bgd 3'!P56+'PM Bgd 2'!P56+'PM Bgd 1 - do nothing'!P56</f>
        <v>0</v>
      </c>
      <c r="Q56" s="6">
        <f>'PM Bgd 3'!Q56+'PM Bgd 2'!Q56+'PM Bgd 1 - do nothing'!Q56</f>
        <v>0</v>
      </c>
      <c r="R56" s="6">
        <f>'PM Bgd 3'!R56+'PM Bgd 2'!R56+'PM Bgd 1 - do nothing'!R56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'PM Bgd 3'!AB56+'PM Bgd 2'!AB56+'PM Bgd 1 - do nothing'!AB56</f>
        <v>0</v>
      </c>
      <c r="AC56" s="53">
        <f>'PM Bgd 3'!AC56+'PM Bgd 2'!AC56+'PM Bgd 1 - do nothing'!AC56</f>
        <v>0</v>
      </c>
      <c r="AD56" s="6">
        <f>'PM Bgd 3'!AD56+'PM Bgd 2'!AD56+'PM Bgd 1 - do nothing'!AD56</f>
        <v>0</v>
      </c>
      <c r="AE56" s="6">
        <f>'PM Bgd 3'!AE56+'PM Bgd 2'!AE56+'PM Bgd 1 - do nothing'!AE56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Bgd 3'!O57+'PM Bgd 2'!O57+'PM Bgd 1 - do nothing'!O57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'PM Bgd 3'!AB57+'PM Bgd 2'!AB57+'PM Bgd 1 - do nothing'!AB57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Bgd 3'!O58+'PM Bgd 2'!O58+'PM Bgd 1 - do nothing'!O58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Bgd 3'!AB58+'PM Bgd 2'!AB58+'PM Bgd 1 - do nothing'!AB58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420</v>
      </c>
      <c r="CC64" s="27">
        <f>SUM(CD69,CB69,CC66)</f>
        <v>330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'PM Bgd 3'!AP66+'PM Bgd 2'!AP66+'PM Bgd 1 - do nothing'!AP66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'PM Bgd 3'!BP66+'PM Bgd 2'!BP66+'PM Bgd 1 - do nothing'!BP66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Bgd 3'!CC66+'PM Bgd 2'!CC66+'PM Bgd 1 - do nothing'!CC66</f>
        <v>65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'PM Bgd 3'!AP67+'PM Bgd 2'!AP67+'PM Bgd 1 - do nothing'!AP67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'PM Bgd 3'!BP67+'PM Bgd 2'!BP67+'PM Bgd 1 - do nothing'!BP67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'PM Bgd 3'!CC67+'PM Bgd 2'!CC67+'PM Bgd 1 - do nothing'!CC67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'PM Bgd 3'!AM68+'PM Bgd 2'!AM68+'PM Bgd 1 - do nothing'!AM68</f>
        <v>0</v>
      </c>
      <c r="AN68" s="10">
        <f>'PM Bgd 3'!AN68+'PM Bgd 2'!AN68+'PM Bgd 1 - do nothing'!AN68</f>
        <v>0</v>
      </c>
      <c r="AO68" s="77">
        <f>'PM Bgd 3'!AO68+'PM Bgd 2'!AO68+'PM Bgd 1 - do nothing'!AO68</f>
        <v>0</v>
      </c>
      <c r="AP68" s="86">
        <f>'PM Bgd 3'!AP68+'PM Bgd 2'!AP68+'PM Bgd 1 - do nothing'!AP68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'PM Bgd 3'!BM68+'PM Bgd 2'!BM68+'PM Bgd 1 - do nothing'!BM68</f>
        <v>0</v>
      </c>
      <c r="BN68" s="79">
        <f>'PM Bgd 3'!BN68+'PM Bgd 2'!BN68+'PM Bgd 1 - do nothing'!BN68</f>
        <v>0</v>
      </c>
      <c r="BO68" s="80">
        <f>'PM Bgd 3'!BO68+'PM Bgd 2'!BO68+'PM Bgd 1 - do nothing'!BO68</f>
        <v>0</v>
      </c>
      <c r="BP68" s="79">
        <f>'PM Bgd 3'!BP68+'PM Bgd 2'!BP68+'PM Bgd 1 - do nothing'!BP68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'PM Bgd 3'!BZ68+'PM Bgd 2'!BZ68+'PM Bgd 1 - do nothing'!BZ68</f>
        <v>0</v>
      </c>
      <c r="CA68" s="79">
        <f>'PM Bgd 3'!CA68+'PM Bgd 2'!CA68+'PM Bgd 1 - do nothing'!CA68</f>
        <v>350</v>
      </c>
      <c r="CB68" s="85">
        <f>'PM Bgd 3'!CB68+'PM Bgd 2'!CB68+'PM Bgd 1 - do nothing'!CB68</f>
        <v>70</v>
      </c>
      <c r="CC68" s="6">
        <f>'PM Bgd 3'!CC68+'PM Bgd 2'!CC68+'PM Bgd 1 - do nothing'!CC68</f>
        <v>20</v>
      </c>
      <c r="CD68" s="12"/>
      <c r="CE68" s="20"/>
      <c r="CF68" s="4"/>
      <c r="CG68" s="34">
        <f>SUM(CC66:CC68)</f>
        <v>90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'PM Bgd 3'!AO69+'PM Bgd 2'!AO69+'PM Bgd 1 - do nothing'!AO69</f>
        <v>0</v>
      </c>
      <c r="AP69" s="6">
        <f>'PM Bgd 3'!AP69+'PM Bgd 2'!AP69+'PM Bgd 1 - do nothing'!AP69</f>
        <v>0</v>
      </c>
      <c r="AQ69" s="6">
        <f>'PM Bgd 3'!AQ69+'PM Bgd 2'!AQ69+'PM Bgd 1 - do nothing'!AQ69</f>
        <v>0</v>
      </c>
      <c r="AR69" s="6">
        <f>'PM Bgd 3'!AR69+'PM Bgd 2'!AR69+'PM Bgd 1 - do nothing'!AR69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'PM Bgd 3'!BO69+'PM Bgd 2'!BO69+'PM Bgd 1 - do nothing'!BO69</f>
        <v>0</v>
      </c>
      <c r="BP69" s="6">
        <f>'PM Bgd 3'!BP69+'PM Bgd 2'!BP69+'PM Bgd 1 - do nothing'!BP69</f>
        <v>0</v>
      </c>
      <c r="BQ69" s="6">
        <f>'PM Bgd 3'!BQ69+'PM Bgd 2'!BQ69+'PM Bgd 1 - do nothing'!BQ69</f>
        <v>0</v>
      </c>
      <c r="BR69" s="6">
        <f>'PM Bgd 3'!BR69+'PM Bgd 2'!BR69+'PM Bgd 1 - do nothing'!BR69</f>
        <v>0</v>
      </c>
      <c r="BS69" s="1"/>
      <c r="BT69" s="100">
        <f>SUM(BO70,BR69,BO68)</f>
        <v>0</v>
      </c>
      <c r="BX69" s="35">
        <f>SUM(CB69:CB71)</f>
        <v>10</v>
      </c>
      <c r="BY69" s="1"/>
      <c r="BZ69" s="21"/>
      <c r="CA69" s="14"/>
      <c r="CB69" s="15">
        <f>'PM Bgd 3'!CB69+'PM Bgd 2'!CB69+'PM Bgd 1 - do nothing'!CB69</f>
        <v>0</v>
      </c>
      <c r="CC69" s="16">
        <f>'PM Bgd 3'!CC69+'PM Bgd 2'!CC69+'PM Bgd 1 - do nothing'!CC69</f>
        <v>0</v>
      </c>
      <c r="CD69" s="6">
        <f>'PM Bgd 3'!CD69+'PM Bgd 2'!CD69+'PM Bgd 1 - do nothing'!CD69</f>
        <v>265</v>
      </c>
      <c r="CE69" s="6">
        <f>'PM Bgd 3'!CE69+'PM Bgd 2'!CE69+'PM Bgd 1 - do nothing'!CE69</f>
        <v>55</v>
      </c>
      <c r="CF69" s="1"/>
      <c r="CG69" s="36">
        <f>SUM(CB70,CE69,CB68)</f>
        <v>135</v>
      </c>
    </row>
    <row r="70" spans="35:89" ht="15.75" x14ac:dyDescent="0.25">
      <c r="AK70" s="30"/>
      <c r="AL70" s="3"/>
      <c r="AM70" s="21"/>
      <c r="AN70" s="14"/>
      <c r="AO70" s="71">
        <f>'PM Bgd 3'!AO70+'PM Bgd 2'!AO70+'PM Bgd 1 - do nothing'!AO70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'PM Bgd 3'!BO70+'PM Bgd 2'!BO70+'PM Bgd 1 - do nothing'!BO70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'PM Bgd 3'!CB70+'PM Bgd 2'!CB70+'PM Bgd 1 - do nothing'!CB70</f>
        <v>10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'PM Bgd 3'!AO71+'PM Bgd 2'!AO71+'PM Bgd 1 - do nothing'!AO71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Bgd 3'!BO71+'PM Bgd 2'!BO71+'PM Bgd 1 - do nothing'!BO71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'PM Bgd 3'!CB71+'PM Bgd 2'!CB71+'PM Bgd 1 - do nothing'!CB71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370</v>
      </c>
      <c r="CC73" s="41">
        <f>SUM(CC69:CE69)</f>
        <v>320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600" priority="21" operator="equal">
      <formula>0</formula>
    </cfRule>
  </conditionalFormatting>
  <conditionalFormatting sqref="AX38:BG39 AX46:BG47 AX40:AY41 AX44:AY45">
    <cfRule type="cellIs" dxfId="2599" priority="20" operator="equal">
      <formula>0</formula>
    </cfRule>
  </conditionalFormatting>
  <conditionalFormatting sqref="AX25:BG26 AX33:BG34 AX27:AY28 BF27:BG28 BF31:BG32 AX31:AY32">
    <cfRule type="cellIs" dxfId="2598" priority="19" operator="equal">
      <formula>0</formula>
    </cfRule>
  </conditionalFormatting>
  <conditionalFormatting sqref="BK25:BT26 BK33:BT34 BK27:BL28 BS27:BT28 BS31:BT32 BK31:BL32">
    <cfRule type="cellIs" dxfId="2597" priority="18" operator="equal">
      <formula>0</formula>
    </cfRule>
  </conditionalFormatting>
  <conditionalFormatting sqref="BX12:CG13 BX20:CG21 BX14:BY19 CF14:CG19">
    <cfRule type="cellIs" dxfId="2596" priority="17" operator="equal">
      <formula>0</formula>
    </cfRule>
  </conditionalFormatting>
  <conditionalFormatting sqref="BX25:CG26 BX33:CG34 BX27:BY32 CF27:CG32">
    <cfRule type="cellIs" dxfId="2595" priority="16" operator="equal">
      <formula>0</formula>
    </cfRule>
  </conditionalFormatting>
  <conditionalFormatting sqref="BX64:CG65 BX72:CG73 BX66:BY71 CF66:CG71">
    <cfRule type="cellIs" dxfId="2594" priority="14" operator="equal">
      <formula>0</formula>
    </cfRule>
  </conditionalFormatting>
  <conditionalFormatting sqref="BX38:CG39 BX46:CG47 BX40:BY45 CF40:CG45">
    <cfRule type="cellIs" dxfId="2593" priority="15" operator="equal">
      <formula>0</formula>
    </cfRule>
  </conditionalFormatting>
  <conditionalFormatting sqref="K51:T52 K59:T60 K53:L58 S53:T58">
    <cfRule type="cellIs" dxfId="2592" priority="13" operator="equal">
      <formula>0</formula>
    </cfRule>
  </conditionalFormatting>
  <conditionalFormatting sqref="AK64:AT65 AK72:AT73 AK66:AL71 AS66:AT71">
    <cfRule type="cellIs" dxfId="2591" priority="12" operator="equal">
      <formula>0</formula>
    </cfRule>
  </conditionalFormatting>
  <conditionalFormatting sqref="BK38:BT39 BK46:BT47 BK40:BL45 BS40:BT45">
    <cfRule type="cellIs" dxfId="2590" priority="9" operator="equal">
      <formula>0</formula>
    </cfRule>
  </conditionalFormatting>
  <conditionalFormatting sqref="AK25:AT26 AK33:AT34 AK27:AL32 AS27:AT32">
    <cfRule type="cellIs" dxfId="2589" priority="8" operator="equal">
      <formula>0</formula>
    </cfRule>
  </conditionalFormatting>
  <conditionalFormatting sqref="AX51:BG52 AX59:BG60 AX53:AY58 BF53:BG58">
    <cfRule type="cellIs" dxfId="2588" priority="11" operator="equal">
      <formula>0</formula>
    </cfRule>
  </conditionalFormatting>
  <conditionalFormatting sqref="BK51:BT52 BK59:BT60 BK53:BL58 BS53:BT58">
    <cfRule type="cellIs" dxfId="2587" priority="10" operator="equal">
      <formula>0</formula>
    </cfRule>
  </conditionalFormatting>
  <conditionalFormatting sqref="BK64:BT65 BK72:BT73 BK66:BL71 BS66:BT71">
    <cfRule type="cellIs" dxfId="2586" priority="7" operator="equal">
      <formula>0</formula>
    </cfRule>
  </conditionalFormatting>
  <conditionalFormatting sqref="X51:AG52 X59:AG60 X53:Y58 AF53:AG58">
    <cfRule type="cellIs" dxfId="2585" priority="6" operator="equal">
      <formula>0</formula>
    </cfRule>
  </conditionalFormatting>
  <conditionalFormatting sqref="AK38:AT39 AK46:AT47 AK40:AL45 AS40:AT45">
    <cfRule type="cellIs" dxfId="2584" priority="5" operator="equal">
      <formula>0</formula>
    </cfRule>
  </conditionalFormatting>
  <conditionalFormatting sqref="AX42:AY43">
    <cfRule type="cellIs" dxfId="2583" priority="4" operator="equal">
      <formula>0</formula>
    </cfRule>
  </conditionalFormatting>
  <conditionalFormatting sqref="AO51:AP52 AO59:AP60">
    <cfRule type="cellIs" dxfId="2582" priority="3" operator="equal">
      <formula>0</formula>
    </cfRule>
  </conditionalFormatting>
  <conditionalFormatting sqref="BO75:BP76">
    <cfRule type="cellIs" dxfId="2581" priority="2" operator="equal">
      <formula>0</formula>
    </cfRule>
  </conditionalFormatting>
  <conditionalFormatting sqref="AO75:AP76">
    <cfRule type="cellIs" dxfId="2580" priority="1" operator="equal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CK78"/>
  <sheetViews>
    <sheetView topLeftCell="A6" zoomScale="55" zoomScaleNormal="55" workbookViewId="0">
      <selection activeCell="W20" sqref="W20:W21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200</v>
      </c>
      <c r="CC12" s="27">
        <f>SUM(CD17,CB17,CC14)</f>
        <v>145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'SAT Bgd 3'!CC14+'SAT Bgd 2'!CC14+'SAT Bgd 1 - do nothing'!CC14</f>
        <v>0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Bgd 3'!CC15+'SAT Bgd 2'!CC15+'SAT Bgd 1 - do nothing'!CC15</f>
        <v>70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190</v>
      </c>
      <c r="BY16" s="4"/>
      <c r="BZ16" s="10">
        <f>'SAT Bgd 3'!BZ16+'SAT Bgd 2'!BZ16+'SAT Bgd 1 - do nothing'!BZ16</f>
        <v>0</v>
      </c>
      <c r="CA16" s="10">
        <f>'SAT Bgd 3'!CA16+'SAT Bgd 2'!CA16+'SAT Bgd 1 - do nothing'!CA16</f>
        <v>200</v>
      </c>
      <c r="CB16" s="11">
        <f>'SAT Bgd 3'!CB16+'SAT Bgd 2'!CB16+'SAT Bgd 1 - do nothing'!CB16</f>
        <v>0</v>
      </c>
      <c r="CC16" s="6">
        <f>'SAT Bgd 3'!CC16+'SAT Bgd 2'!CC16+'SAT Bgd 1 - do nothing'!CC16</f>
        <v>85</v>
      </c>
      <c r="CD16" s="12"/>
      <c r="CE16" s="20"/>
      <c r="CF16" s="4"/>
      <c r="CG16" s="34">
        <f>SUM(CC14:CC16)</f>
        <v>155</v>
      </c>
      <c r="CH16" s="13"/>
      <c r="CI16" s="13"/>
      <c r="CJ16" s="13"/>
    </row>
    <row r="17" spans="7:88" x14ac:dyDescent="0.25">
      <c r="O17" s="69"/>
      <c r="BX17" s="35">
        <f>SUM(CB17:CB19)</f>
        <v>315</v>
      </c>
      <c r="BY17" s="1"/>
      <c r="BZ17" s="21"/>
      <c r="CA17" s="14"/>
      <c r="CB17" s="15">
        <f>'SAT Bgd 3'!CB17+'SAT Bgd 2'!CB17+'SAT Bgd 1 - do nothing'!CB17</f>
        <v>0</v>
      </c>
      <c r="CC17" s="16">
        <f>'SAT Bgd 3'!CC17+'SAT Bgd 2'!CC17+'SAT Bgd 1 - do nothing'!CC17</f>
        <v>120</v>
      </c>
      <c r="CD17" s="6">
        <f>'SAT Bgd 3'!CD17+'SAT Bgd 2'!CD17+'SAT Bgd 1 - do nothing'!CD17</f>
        <v>145</v>
      </c>
      <c r="CE17" s="6">
        <f>'SAT Bgd 3'!CE17+'SAT Bgd 2'!CE17+'SAT Bgd 1 - do nothing'!CE17</f>
        <v>80</v>
      </c>
      <c r="CF17" s="1"/>
      <c r="CG17" s="36">
        <f>SUM(CB18,CE17,CB16)</f>
        <v>280</v>
      </c>
    </row>
    <row r="18" spans="7:88" x14ac:dyDescent="0.25">
      <c r="O18" s="69"/>
      <c r="BX18" s="30"/>
      <c r="BY18" s="3"/>
      <c r="BZ18" s="21"/>
      <c r="CA18" s="14"/>
      <c r="CB18" s="15">
        <f>'SAT Bgd 3'!CB18+'SAT Bgd 2'!CB18+'SAT Bgd 1 - do nothing'!CB18</f>
        <v>200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'SAT Bgd 3'!CB19+'SAT Bgd 2'!CB19+'SAT Bgd 1 - do nothing'!CB19</f>
        <v>115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400</v>
      </c>
      <c r="CC21" s="41">
        <f>SUM(CC17:CE17)</f>
        <v>345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405</v>
      </c>
      <c r="CC25" s="27">
        <f>SUM(CD30,CB30,CC27)</f>
        <v>350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Bgd 3'!AP27+'SAT Bgd 2'!AP27+'SAT Bgd 1 - do nothing'!AP27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Bgd 3'!CC27+'SAT Bgd 2'!CC27+'SAT Bgd 1 - do nothing'!CC27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Bgd 3'!AP28+'SAT Bgd 2'!AP28+'SAT Bgd 1 - do nothing'!AP28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Bgd 3'!CC28+'SAT Bgd 2'!CC28+'SAT Bgd 1 - do nothing'!CC28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Bgd 3'!AM29+'SAT Bgd 2'!AM29+'SAT Bgd 1 - do nothing'!AM29</f>
        <v>0</v>
      </c>
      <c r="AN29" s="10">
        <f>'SAT Bgd 3'!AN29+'SAT Bgd 2'!AN29+'SAT Bgd 1 - do nothing'!AN29</f>
        <v>0</v>
      </c>
      <c r="AO29" s="10">
        <f>'SAT Bgd 3'!AO29+'SAT Bgd 2'!AO29+'SAT Bgd 1 - do nothing'!AO29</f>
        <v>0</v>
      </c>
      <c r="AP29" s="6">
        <f>'SAT Bgd 3'!AP29+'SAT Bgd 2'!AP29+'SAT Bgd 1 - do nothing'!AP29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'SAT Bgd 3'!BZ29+'SAT Bgd 2'!BZ29+'SAT Bgd 1 - do nothing'!BZ29</f>
        <v>0</v>
      </c>
      <c r="CA29" s="10">
        <f>'SAT Bgd 3'!CA29+'SAT Bgd 2'!CA29+'SAT Bgd 1 - do nothing'!CA29</f>
        <v>405</v>
      </c>
      <c r="CB29" s="11">
        <f>'SAT Bgd 3'!CB29+'SAT Bgd 2'!CB29+'SAT Bgd 1 - do nothing'!CB29</f>
        <v>0</v>
      </c>
      <c r="CC29" s="56">
        <f>'SAT Bgd 3'!CC29+'SAT Bgd 2'!CC29+'SAT Bgd 1 - do nothing'!CC29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Bgd 3'!AO30+'SAT Bgd 2'!AO30+'SAT Bgd 1 - do nothing'!AO30</f>
        <v>0</v>
      </c>
      <c r="AP30" s="53">
        <f>'SAT Bgd 3'!AP30+'SAT Bgd 2'!AP30+'SAT Bgd 1 - do nothing'!AP30</f>
        <v>0</v>
      </c>
      <c r="AQ30" s="6">
        <f>'SAT Bgd 3'!AQ30+'SAT Bgd 2'!AQ30+'SAT Bgd 1 - do nothing'!AQ30</f>
        <v>0</v>
      </c>
      <c r="AR30" s="6">
        <f>'SAT Bgd 3'!AR30+'SAT Bgd 2'!AR30+'SAT Bgd 1 - do nothing'!AR30</f>
        <v>0</v>
      </c>
      <c r="AS30" s="1"/>
      <c r="AT30" s="100">
        <f>SUM(AO31,AR30,AO29)</f>
        <v>0</v>
      </c>
      <c r="BX30" s="35">
        <f>SUM(CB30:CB32)</f>
        <v>4</v>
      </c>
      <c r="BY30" s="1"/>
      <c r="BZ30" s="21"/>
      <c r="CA30" s="14"/>
      <c r="CB30" s="15">
        <f>'SAT Bgd 3'!CB30+'SAT Bgd 2'!CB30+'SAT Bgd 1 - do nothing'!CB30</f>
        <v>0</v>
      </c>
      <c r="CC30" s="56">
        <f>'SAT Bgd 3'!CC30+'SAT Bgd 2'!CC30+'SAT Bgd 1 - do nothing'!CC30</f>
        <v>0</v>
      </c>
      <c r="CD30" s="6">
        <f>'SAT Bgd 3'!CD30+'SAT Bgd 2'!CD30+'SAT Bgd 1 - do nothing'!CD30</f>
        <v>350</v>
      </c>
      <c r="CE30" s="6">
        <f>'SAT Bgd 3'!CE30+'SAT Bgd 2'!CE30+'SAT Bgd 1 - do nothing'!CE30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Bgd 3'!AO31+'SAT Bgd 2'!AO31+'SAT Bgd 1 - do nothing'!AO31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Bgd 3'!CB31+'SAT Bgd 2'!CB31+'SAT Bgd 1 - do nothing'!CB31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Bgd 3'!AO32+'SAT Bgd 2'!AO32+'SAT Bgd 1 - do nothing'!AO32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'SAT Bgd 3'!CB32+'SAT Bgd 2'!CB32+'SAT Bgd 1 - do nothing'!CB32</f>
        <v>4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409</v>
      </c>
      <c r="CC34" s="41">
        <f>SUM(CC30:CE30)</f>
        <v>350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410</v>
      </c>
      <c r="CC38" s="91">
        <f>SUM(CD43,CB43,CC40)</f>
        <v>350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'SAT Bgd 3'!AP40+'SAT Bgd 2'!AP40+'SAT Bgd 1 - do nothing'!AP40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Bgd 3'!BP40+'SAT Bgd 2'!BP40+'SAT Bgd 1 - do nothing'!BP40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Bgd 3'!CC40+'SAT Bgd 2'!CC40+'SAT Bgd 1 - do nothing'!CC40</f>
        <v>220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Bgd 3'!AP41+'SAT Bgd 2'!AP41+'SAT Bgd 1 - do nothing'!AP41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'SAT Bgd 3'!BP41+'SAT Bgd 2'!BP41+'SAT Bgd 1 - do nothing'!BP41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'SAT Bgd 3'!CC41+'SAT Bgd 2'!CC41+'SAT Bgd 1 - do nothing'!CC41</f>
        <v>10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Bgd 3'!AM42+'SAT Bgd 2'!AM42+'SAT Bgd 1 - do nothing'!AM42</f>
        <v>0</v>
      </c>
      <c r="AN42" s="10">
        <f>'SAT Bgd 3'!AN42+'SAT Bgd 2'!AN42+'SAT Bgd 1 - do nothing'!AN42</f>
        <v>0</v>
      </c>
      <c r="AO42" s="77">
        <f>'SAT Bgd 3'!AO42+'SAT Bgd 2'!AO42+'SAT Bgd 1 - do nothing'!AO42</f>
        <v>0</v>
      </c>
      <c r="AP42" s="86">
        <f>'SAT Bgd 3'!AP42+'SAT Bgd 2'!AP42+'SAT Bgd 1 - do nothing'!AP42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'SAT Bgd 3'!BM42+'SAT Bgd 2'!BM42+'SAT Bgd 1 - do nothing'!BM42</f>
        <v>0</v>
      </c>
      <c r="BN42" s="79">
        <f>'SAT Bgd 3'!BN42+'SAT Bgd 2'!BN42+'SAT Bgd 1 - do nothing'!BN42</f>
        <v>0</v>
      </c>
      <c r="BO42" s="79">
        <f>'SAT Bgd 3'!BO42+'SAT Bgd 2'!BO42+'SAT Bgd 1 - do nothing'!BO42</f>
        <v>0</v>
      </c>
      <c r="BP42" s="79">
        <f>'SAT Bgd 3'!BP42+'SAT Bgd 2'!BP42+'SAT Bgd 1 - do nothing'!BP42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10</v>
      </c>
      <c r="BY42" s="78"/>
      <c r="BZ42" s="79">
        <f>'SAT Bgd 3'!BZ42+'SAT Bgd 2'!BZ42+'SAT Bgd 1 - do nothing'!BZ42</f>
        <v>0</v>
      </c>
      <c r="CA42" s="79">
        <f>'SAT Bgd 3'!CA42+'SAT Bgd 2'!CA42+'SAT Bgd 1 - do nothing'!CA42</f>
        <v>210</v>
      </c>
      <c r="CB42" s="85">
        <f>'SAT Bgd 3'!CB42+'SAT Bgd 2'!CB42+'SAT Bgd 1 - do nothing'!CB42</f>
        <v>200</v>
      </c>
      <c r="CC42" s="117">
        <f>'SAT Bgd 3'!CC42+'SAT Bgd 2'!CC42+'SAT Bgd 1 - do nothing'!CC42</f>
        <v>70</v>
      </c>
      <c r="CD42" s="81"/>
      <c r="CE42" s="82"/>
      <c r="CF42" s="78"/>
      <c r="CG42" s="109">
        <f>SUM(CC40:CC42)</f>
        <v>300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Bgd 3'!AO43+'SAT Bgd 2'!AO43+'SAT Bgd 1 - do nothing'!AO43</f>
        <v>0</v>
      </c>
      <c r="AP43" s="6">
        <f>'SAT Bgd 3'!AP43+'SAT Bgd 2'!AP43+'SAT Bgd 1 - do nothing'!AP43</f>
        <v>0</v>
      </c>
      <c r="AQ43" s="6">
        <f>'SAT Bgd 3'!AQ43+'SAT Bgd 2'!AQ43+'SAT Bgd 1 - do nothing'!AQ43</f>
        <v>0</v>
      </c>
      <c r="AR43" s="6">
        <f>'SAT Bgd 3'!AR43+'SAT Bgd 2'!AR43+'SAT Bgd 1 - do nothing'!AR43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'SAT Bgd 3'!BO43+'SAT Bgd 2'!BO43+'SAT Bgd 1 - do nothing'!BO43</f>
        <v>0</v>
      </c>
      <c r="BP43" s="6">
        <f>'SAT Bgd 3'!BP43+'SAT Bgd 2'!BP43+'SAT Bgd 1 - do nothing'!BP43</f>
        <v>0</v>
      </c>
      <c r="BQ43" s="6">
        <f>'SAT Bgd 3'!BQ43+'SAT Bgd 2'!BQ43+'SAT Bgd 1 - do nothing'!BQ43</f>
        <v>0</v>
      </c>
      <c r="BR43" s="6">
        <f>'SAT Bgd 3'!BR43+'SAT Bgd 2'!BR43+'SAT Bgd 1 - do nothing'!BR43</f>
        <v>0</v>
      </c>
      <c r="BS43" s="1"/>
      <c r="BT43" s="100">
        <f>SUM(BO44,BR43,BO42)</f>
        <v>0</v>
      </c>
      <c r="BX43" s="99">
        <f>SUM(CB43:CB45)</f>
        <v>15</v>
      </c>
      <c r="BY43" s="1"/>
      <c r="BZ43" s="21"/>
      <c r="CA43" s="14"/>
      <c r="CB43" s="15">
        <f>'SAT Bgd 3'!CB43+'SAT Bgd 2'!CB43+'SAT Bgd 1 - do nothing'!CB43</f>
        <v>0</v>
      </c>
      <c r="CC43" s="56">
        <f>'SAT Bgd 3'!CC43+'SAT Bgd 2'!CC43+'SAT Bgd 1 - do nothing'!CC43</f>
        <v>0</v>
      </c>
      <c r="CD43" s="6">
        <f>'SAT Bgd 3'!CD43+'SAT Bgd 2'!CD43+'SAT Bgd 1 - do nothing'!CD43</f>
        <v>130</v>
      </c>
      <c r="CE43" s="6">
        <f>'SAT Bgd 3'!CE43+'SAT Bgd 2'!CE43+'SAT Bgd 1 - do nothing'!CE43</f>
        <v>95</v>
      </c>
      <c r="CF43" s="1"/>
      <c r="CG43" s="100">
        <f>SUM(CB44,CE43,CB42)</f>
        <v>310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Bgd 3'!AO44+'SAT Bgd 2'!AO44+'SAT Bgd 1 - do nothing'!AO44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'SAT Bgd 3'!BO44+'SAT Bgd 2'!BO44+'SAT Bgd 1 - do nothing'!BO44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'SAT Bgd 3'!CB44+'SAT Bgd 2'!CB44+'SAT Bgd 1 - do nothing'!CB44</f>
        <v>15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Bgd 3'!AO45+'SAT Bgd 2'!AO45+'SAT Bgd 1 - do nothing'!AO45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Bgd 3'!BO45+'SAT Bgd 2'!BO45+'SAT Bgd 1 - do nothing'!BO45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'SAT Bgd 3'!CB45+'SAT Bgd 2'!CB45+'SAT Bgd 1 - do nothing'!CB45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280</v>
      </c>
      <c r="CC47" s="105">
        <f>SUM(CC43:CE43)</f>
        <v>225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'SAT Bgd 3'!P53+'SAT Bgd 2'!P53+'SAT Bgd 1 - do nothing'!P53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Bgd 3'!AC53+'SAT Bgd 2'!AC53+'SAT Bgd 1 - do nothing'!AC53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Bgd 3'!P54+'SAT Bgd 2'!P54+'SAT Bgd 1 - do nothing'!P54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'SAT Bgd 3'!AC54+'SAT Bgd 2'!AC54+'SAT Bgd 1 - do nothing'!AC54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'SAT Bgd 3'!M55+'SAT Bgd 2'!M55+'SAT Bgd 1 - do nothing'!M55</f>
        <v>0</v>
      </c>
      <c r="N55" s="10">
        <f>'SAT Bgd 3'!N55+'SAT Bgd 2'!N55+'SAT Bgd 1 - do nothing'!N55</f>
        <v>0</v>
      </c>
      <c r="O55" s="11">
        <f>'SAT Bgd 3'!O55+'SAT Bgd 2'!O55+'SAT Bgd 1 - do nothing'!O55</f>
        <v>0</v>
      </c>
      <c r="P55" s="6">
        <f>'SAT Bgd 3'!P55+'SAT Bgd 2'!P55+'SAT Bgd 1 - do nothing'!P55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'SAT Bgd 3'!Z55+'SAT Bgd 2'!Z55+'SAT Bgd 1 - do nothing'!Z55</f>
        <v>0</v>
      </c>
      <c r="AA55" s="10">
        <f>'SAT Bgd 3'!AA55+'SAT Bgd 2'!AA55+'SAT Bgd 1 - do nothing'!AA55</f>
        <v>0</v>
      </c>
      <c r="AB55" s="11">
        <f>'SAT Bgd 3'!AB55+'SAT Bgd 2'!AB55+'SAT Bgd 1 - do nothing'!AB55</f>
        <v>0</v>
      </c>
      <c r="AC55" s="6">
        <f>'SAT Bgd 3'!AC55+'SAT Bgd 2'!AC55+'SAT Bgd 1 - do nothing'!AC55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'SAT Bgd 3'!O56+'SAT Bgd 2'!O56+'SAT Bgd 1 - do nothing'!O56</f>
        <v>0</v>
      </c>
      <c r="P56" s="16">
        <f>'SAT Bgd 3'!P56+'SAT Bgd 2'!P56+'SAT Bgd 1 - do nothing'!P56</f>
        <v>0</v>
      </c>
      <c r="Q56" s="6">
        <f>'SAT Bgd 3'!Q56+'SAT Bgd 2'!Q56+'SAT Bgd 1 - do nothing'!Q56</f>
        <v>0</v>
      </c>
      <c r="R56" s="6">
        <f>'SAT Bgd 3'!R56+'SAT Bgd 2'!R56+'SAT Bgd 1 - do nothing'!R56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'SAT Bgd 3'!AB56+'SAT Bgd 2'!AB56+'SAT Bgd 1 - do nothing'!AB56</f>
        <v>0</v>
      </c>
      <c r="AC56" s="53">
        <f>'SAT Bgd 3'!AC56+'SAT Bgd 2'!AC56+'SAT Bgd 1 - do nothing'!AC56</f>
        <v>0</v>
      </c>
      <c r="AD56" s="6">
        <f>'SAT Bgd 3'!AD56+'SAT Bgd 2'!AD56+'SAT Bgd 1 - do nothing'!AD56</f>
        <v>0</v>
      </c>
      <c r="AE56" s="6">
        <f>'SAT Bgd 3'!AE56+'SAT Bgd 2'!AE56+'SAT Bgd 1 - do nothing'!AE56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Bgd 3'!O57+'SAT Bgd 2'!O57+'SAT Bgd 1 - do nothing'!O57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'SAT Bgd 3'!AB57+'SAT Bgd 2'!AB57+'SAT Bgd 1 - do nothing'!AB57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Bgd 3'!O58+'SAT Bgd 2'!O58+'SAT Bgd 1 - do nothing'!O58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Bgd 3'!AB58+'SAT Bgd 2'!AB58+'SAT Bgd 1 - do nothing'!AB58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275</v>
      </c>
      <c r="CC64" s="27">
        <f>SUM(CD69,CB69,CC66)</f>
        <v>210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'SAT Bgd 3'!AP66+'SAT Bgd 2'!AP66+'SAT Bgd 1 - do nothing'!AP66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'SAT Bgd 3'!BP66+'SAT Bgd 2'!BP66+'SAT Bgd 1 - do nothing'!BP66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Bgd 3'!CC66+'SAT Bgd 2'!CC66+'SAT Bgd 1 - do nothing'!CC66</f>
        <v>40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'SAT Bgd 3'!AP67+'SAT Bgd 2'!AP67+'SAT Bgd 1 - do nothing'!AP67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'SAT Bgd 3'!BP67+'SAT Bgd 2'!BP67+'SAT Bgd 1 - do nothing'!BP67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'SAT Bgd 3'!CC67+'SAT Bgd 2'!CC67+'SAT Bgd 1 - do nothing'!CC67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'SAT Bgd 3'!AM68+'SAT Bgd 2'!AM68+'SAT Bgd 1 - do nothing'!AM68</f>
        <v>0</v>
      </c>
      <c r="AN68" s="10">
        <f>'SAT Bgd 3'!AN68+'SAT Bgd 2'!AN68+'SAT Bgd 1 - do nothing'!AN68</f>
        <v>0</v>
      </c>
      <c r="AO68" s="77">
        <f>'SAT Bgd 3'!AO68+'SAT Bgd 2'!AO68+'SAT Bgd 1 - do nothing'!AO68</f>
        <v>0</v>
      </c>
      <c r="AP68" s="86">
        <f>'SAT Bgd 3'!AP68+'SAT Bgd 2'!AP68+'SAT Bgd 1 - do nothing'!AP68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'SAT Bgd 3'!BM68+'SAT Bgd 2'!BM68+'SAT Bgd 1 - do nothing'!BM68</f>
        <v>0</v>
      </c>
      <c r="BN68" s="79">
        <f>'SAT Bgd 3'!BN68+'SAT Bgd 2'!BN68+'SAT Bgd 1 - do nothing'!BN68</f>
        <v>0</v>
      </c>
      <c r="BO68" s="80">
        <f>'SAT Bgd 3'!BO68+'SAT Bgd 2'!BO68+'SAT Bgd 1 - do nothing'!BO68</f>
        <v>0</v>
      </c>
      <c r="BP68" s="79">
        <f>'SAT Bgd 3'!BP68+'SAT Bgd 2'!BP68+'SAT Bgd 1 - do nothing'!BP68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'SAT Bgd 3'!BZ68+'SAT Bgd 2'!BZ68+'SAT Bgd 1 - do nothing'!BZ68</f>
        <v>0</v>
      </c>
      <c r="CA68" s="79">
        <f>'SAT Bgd 3'!CA68+'SAT Bgd 2'!CA68+'SAT Bgd 1 - do nothing'!CA68</f>
        <v>230</v>
      </c>
      <c r="CB68" s="85">
        <f>'SAT Bgd 3'!CB68+'SAT Bgd 2'!CB68+'SAT Bgd 1 - do nothing'!CB68</f>
        <v>45</v>
      </c>
      <c r="CC68" s="6">
        <f>'SAT Bgd 3'!CC68+'SAT Bgd 2'!CC68+'SAT Bgd 1 - do nothing'!CC68</f>
        <v>15</v>
      </c>
      <c r="CD68" s="12"/>
      <c r="CE68" s="20"/>
      <c r="CF68" s="4"/>
      <c r="CG68" s="34">
        <f>SUM(CC66:CC68)</f>
        <v>60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'SAT Bgd 3'!AO69+'SAT Bgd 2'!AO69+'SAT Bgd 1 - do nothing'!AO69</f>
        <v>0</v>
      </c>
      <c r="AP69" s="6">
        <f>'SAT Bgd 3'!AP69+'SAT Bgd 2'!AP69+'SAT Bgd 1 - do nothing'!AP69</f>
        <v>0</v>
      </c>
      <c r="AQ69" s="6">
        <f>'SAT Bgd 3'!AQ69+'SAT Bgd 2'!AQ69+'SAT Bgd 1 - do nothing'!AQ69</f>
        <v>0</v>
      </c>
      <c r="AR69" s="6">
        <f>'SAT Bgd 3'!AR69+'SAT Bgd 2'!AR69+'SAT Bgd 1 - do nothing'!AR69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'SAT Bgd 3'!BO69+'SAT Bgd 2'!BO69+'SAT Bgd 1 - do nothing'!BO69</f>
        <v>0</v>
      </c>
      <c r="BP69" s="6">
        <f>'SAT Bgd 3'!BP69+'SAT Bgd 2'!BP69+'SAT Bgd 1 - do nothing'!BP69</f>
        <v>0</v>
      </c>
      <c r="BQ69" s="6">
        <f>'SAT Bgd 3'!BQ69+'SAT Bgd 2'!BQ69+'SAT Bgd 1 - do nothing'!BQ69</f>
        <v>0</v>
      </c>
      <c r="BR69" s="6">
        <f>'SAT Bgd 3'!BR69+'SAT Bgd 2'!BR69+'SAT Bgd 1 - do nothing'!BR69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'SAT Bgd 3'!CB69+'SAT Bgd 2'!CB69+'SAT Bgd 1 - do nothing'!CB69</f>
        <v>0</v>
      </c>
      <c r="CC69" s="16">
        <f>'SAT Bgd 3'!CC69+'SAT Bgd 2'!CC69+'SAT Bgd 1 - do nothing'!CC69</f>
        <v>0</v>
      </c>
      <c r="CD69" s="6">
        <f>'SAT Bgd 3'!CD69+'SAT Bgd 2'!CD69+'SAT Bgd 1 - do nothing'!CD69</f>
        <v>170</v>
      </c>
      <c r="CE69" s="6">
        <f>'SAT Bgd 3'!CE69+'SAT Bgd 2'!CE69+'SAT Bgd 1 - do nothing'!CE69</f>
        <v>35</v>
      </c>
      <c r="CF69" s="1"/>
      <c r="CG69" s="36">
        <f>SUM(CB70,CE69,CB68)</f>
        <v>85</v>
      </c>
    </row>
    <row r="70" spans="35:89" ht="15.75" x14ac:dyDescent="0.25">
      <c r="AK70" s="30"/>
      <c r="AL70" s="3"/>
      <c r="AM70" s="21"/>
      <c r="AN70" s="14"/>
      <c r="AO70" s="71">
        <f>'SAT Bgd 3'!AO70+'SAT Bgd 2'!AO70+'SAT Bgd 1 - do nothing'!AO70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'SAT Bgd 3'!BO70+'SAT Bgd 2'!BO70+'SAT Bgd 1 - do nothing'!BO70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'SAT Bgd 3'!CB70+'SAT Bgd 2'!CB70+'SAT Bgd 1 - do nothing'!CB70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'SAT Bgd 3'!AO71+'SAT Bgd 2'!AO71+'SAT Bgd 1 - do nothing'!AO71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Bgd 3'!BO71+'SAT Bgd 2'!BO71+'SAT Bgd 1 - do nothing'!BO71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'SAT Bgd 3'!CB71+'SAT Bgd 2'!CB71+'SAT Bgd 1 - do nothing'!CB71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245</v>
      </c>
      <c r="CC73" s="41">
        <f>SUM(CC69:CE69)</f>
        <v>205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579" priority="21" operator="equal">
      <formula>0</formula>
    </cfRule>
  </conditionalFormatting>
  <conditionalFormatting sqref="AX38:BG39 AX46:BG47 AX40:AY41 AX44:AY45">
    <cfRule type="cellIs" dxfId="2578" priority="20" operator="equal">
      <formula>0</formula>
    </cfRule>
  </conditionalFormatting>
  <conditionalFormatting sqref="AX25:BG26 AX33:BG34 AX27:AY28 BF27:BG28 BF31:BG32 AX31:AY32">
    <cfRule type="cellIs" dxfId="2577" priority="19" operator="equal">
      <formula>0</formula>
    </cfRule>
  </conditionalFormatting>
  <conditionalFormatting sqref="BK25:BT26 BK33:BT34 BK27:BL28 BS27:BT28 BS31:BT32 BK31:BL32">
    <cfRule type="cellIs" dxfId="2576" priority="18" operator="equal">
      <formula>0</formula>
    </cfRule>
  </conditionalFormatting>
  <conditionalFormatting sqref="BX12:CG13 BX20:CG21 BX14:BY19 CF14:CG19">
    <cfRule type="cellIs" dxfId="2575" priority="17" operator="equal">
      <formula>0</formula>
    </cfRule>
  </conditionalFormatting>
  <conditionalFormatting sqref="BX25:CG26 BX33:CG34 BX27:BY32 CF27:CG32">
    <cfRule type="cellIs" dxfId="2574" priority="16" operator="equal">
      <formula>0</formula>
    </cfRule>
  </conditionalFormatting>
  <conditionalFormatting sqref="BX64:CG65 BX72:CG73 BX66:BY71 CF66:CG71">
    <cfRule type="cellIs" dxfId="2573" priority="14" operator="equal">
      <formula>0</formula>
    </cfRule>
  </conditionalFormatting>
  <conditionalFormatting sqref="BX38:CG39 BX46:CG47 BX40:BY45 CF40:CG45">
    <cfRule type="cellIs" dxfId="2572" priority="15" operator="equal">
      <formula>0</formula>
    </cfRule>
  </conditionalFormatting>
  <conditionalFormatting sqref="K51:T52 K59:T60 K53:L58 S53:T58">
    <cfRule type="cellIs" dxfId="2571" priority="13" operator="equal">
      <formula>0</formula>
    </cfRule>
  </conditionalFormatting>
  <conditionalFormatting sqref="AK64:AT65 AK72:AT73 AK66:AL71 AS66:AT71">
    <cfRule type="cellIs" dxfId="2570" priority="12" operator="equal">
      <formula>0</formula>
    </cfRule>
  </conditionalFormatting>
  <conditionalFormatting sqref="BK38:BT39 BK46:BT47 BK40:BL45 BS40:BT45">
    <cfRule type="cellIs" dxfId="2569" priority="9" operator="equal">
      <formula>0</formula>
    </cfRule>
  </conditionalFormatting>
  <conditionalFormatting sqref="AK25:AT26 AK33:AT34 AK27:AL32 AS27:AT32">
    <cfRule type="cellIs" dxfId="2568" priority="8" operator="equal">
      <formula>0</formula>
    </cfRule>
  </conditionalFormatting>
  <conditionalFormatting sqref="AX51:BG52 AX59:BG60 AX53:AY58 BF53:BG58">
    <cfRule type="cellIs" dxfId="2567" priority="11" operator="equal">
      <formula>0</formula>
    </cfRule>
  </conditionalFormatting>
  <conditionalFormatting sqref="BK51:BT52 BK59:BT60 BK53:BL58 BS53:BT58">
    <cfRule type="cellIs" dxfId="2566" priority="10" operator="equal">
      <formula>0</formula>
    </cfRule>
  </conditionalFormatting>
  <conditionalFormatting sqref="BK64:BT65 BK72:BT73 BK66:BL71 BS66:BT71">
    <cfRule type="cellIs" dxfId="2565" priority="7" operator="equal">
      <formula>0</formula>
    </cfRule>
  </conditionalFormatting>
  <conditionalFormatting sqref="X51:AG52 X59:AG60 X53:Y58 AF53:AG58">
    <cfRule type="cellIs" dxfId="2564" priority="6" operator="equal">
      <formula>0</formula>
    </cfRule>
  </conditionalFormatting>
  <conditionalFormatting sqref="AK38:AT39 AK46:AT47 AK40:AL45 AS40:AT45">
    <cfRule type="cellIs" dxfId="2563" priority="5" operator="equal">
      <formula>0</formula>
    </cfRule>
  </conditionalFormatting>
  <conditionalFormatting sqref="AX42:AY43">
    <cfRule type="cellIs" dxfId="2562" priority="4" operator="equal">
      <formula>0</formula>
    </cfRule>
  </conditionalFormatting>
  <conditionalFormatting sqref="AO51:AP52 AO59:AP60">
    <cfRule type="cellIs" dxfId="2561" priority="3" operator="equal">
      <formula>0</formula>
    </cfRule>
  </conditionalFormatting>
  <conditionalFormatting sqref="BO75:BP76">
    <cfRule type="cellIs" dxfId="2560" priority="2" operator="equal">
      <formula>0</formula>
    </cfRule>
  </conditionalFormatting>
  <conditionalFormatting sqref="AO75:AP76">
    <cfRule type="cellIs" dxfId="2559" priority="1" operator="equal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K78"/>
  <sheetViews>
    <sheetView topLeftCell="AG6" zoomScale="70" zoomScaleNormal="70" workbookViewId="0">
      <selection activeCell="CB32" sqref="CB32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1137.6612033524671</v>
      </c>
      <c r="CC12" s="27">
        <f>SUM(CD17,CB17,CC14)</f>
        <v>837.07399977860564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'AM Gro 2036'!CC14+'AM Exist'!CC14+'AM Bgd'!CC14</f>
        <v>35.035159562862411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Gro 2036'!CC15+'AM Exist'!CC15+'AM Bgd'!CC15</f>
        <v>2292.76636759126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3318.9835123766761</v>
      </c>
      <c r="BY16" s="4"/>
      <c r="BZ16" s="10">
        <f>'AM Gro 2036'!BZ16+'AM Exist'!BZ16+'AM Bgd'!BZ16</f>
        <v>416.0546029277578</v>
      </c>
      <c r="CA16" s="10">
        <f>'AM Gro 2036'!CA16+'AM Exist'!CA16+'AM Bgd'!CA16</f>
        <v>514.1400194499513</v>
      </c>
      <c r="CB16" s="11">
        <f>'AM Gro 2036'!CB16+'AM Exist'!CB16+'AM Bgd'!CB16</f>
        <v>207.4665809747579</v>
      </c>
      <c r="CC16" s="6">
        <f>'AM Gro 2036'!CC16+'AM Exist'!CC16+'AM Bgd'!CC16</f>
        <v>150.44060708503901</v>
      </c>
      <c r="CD16" s="12"/>
      <c r="CE16" s="20"/>
      <c r="CF16" s="4"/>
      <c r="CG16" s="34">
        <f>SUM(CC14:CC16)</f>
        <v>2478.2421342391613</v>
      </c>
      <c r="CH16" s="13"/>
      <c r="CI16" s="13"/>
      <c r="CJ16" s="13"/>
    </row>
    <row r="17" spans="7:88" x14ac:dyDescent="0.25">
      <c r="O17" s="69"/>
      <c r="BX17" s="35">
        <f>SUM(CB17:CB19)</f>
        <v>1855.9822426616299</v>
      </c>
      <c r="BY17" s="1"/>
      <c r="BZ17" s="21"/>
      <c r="CA17" s="14"/>
      <c r="CB17" s="15">
        <f>'AM Gro 2036'!CB17+'AM Exist'!CB17+'AM Bgd'!CB17</f>
        <v>280.28127650289929</v>
      </c>
      <c r="CC17" s="16">
        <f>'AM Gro 2036'!CC17+'AM Exist'!CC17+'AM Bgd'!CC17</f>
        <v>610.16254185765808</v>
      </c>
      <c r="CD17" s="6">
        <f>'AM Gro 2036'!CD17+'AM Exist'!CD17+'AM Bgd'!CD17</f>
        <v>521.75756371284388</v>
      </c>
      <c r="CE17" s="6">
        <f>'AM Gro 2036'!CE17+'AM Exist'!CE17+'AM Bgd'!CE17</f>
        <v>110.54973415813507</v>
      </c>
      <c r="CF17" s="1"/>
      <c r="CG17" s="36">
        <f>SUM(CB18,CE17,CB16)</f>
        <v>1712.9767053729952</v>
      </c>
    </row>
    <row r="18" spans="7:88" x14ac:dyDescent="0.25">
      <c r="O18" s="69"/>
      <c r="BX18" s="30"/>
      <c r="BY18" s="3"/>
      <c r="BZ18" s="21"/>
      <c r="CA18" s="14"/>
      <c r="CB18" s="15">
        <f>'AM Gro 2036'!CB18+'AM Exist'!CB18+'AM Bgd'!CB18</f>
        <v>1394.9603902401022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'AM Gro 2036'!CB19+'AM Exist'!CB19+'AM Bgd'!CB19</f>
        <v>180.74057591862831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845.32120245361864</v>
      </c>
      <c r="CC21" s="41">
        <f>SUM(CC17:CE17)</f>
        <v>1242.4698397286372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785.32120245361875</v>
      </c>
      <c r="CC25" s="27">
        <f>SUM(CD30,CB30,CC27)</f>
        <v>1242.469839728637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Gro 2036'!AP27+'AM Exist'!AP27+'AM Bgd'!AP27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Gro 2036'!CC27+'AM Exist'!CC27+'AM Bgd'!CC27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Gro 2036'!AP28+'AM Exist'!AP28+'AM Bgd'!AP28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Gro 2036'!CC28+'AM Exist'!CC28+'AM Bgd'!CC28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Gro 2036'!AM29+'AM Exist'!AM29+'AM Bgd'!AM29</f>
        <v>0</v>
      </c>
      <c r="AN29" s="10">
        <f>'AM Gro 2036'!AN29+'AM Exist'!AN29+'AM Bgd'!AN29</f>
        <v>0</v>
      </c>
      <c r="AO29" s="10">
        <f>'AM Gro 2036'!AO29+'AM Exist'!AO29+'AM Bgd'!AO29</f>
        <v>0</v>
      </c>
      <c r="AP29" s="6">
        <f>'AM Gro 2036'!AP29+'AM Exist'!AP29+'AM Bgd'!AP29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127</v>
      </c>
      <c r="BY29" s="4"/>
      <c r="BZ29" s="10">
        <f>'AM Gro 2036'!BZ29+'AM Exist'!BZ29+'AM Bgd'!BZ29</f>
        <v>108</v>
      </c>
      <c r="CA29" s="10">
        <f>'AM Gro 2036'!CA29+'AM Exist'!CA29+'AM Bgd'!CA29</f>
        <v>677.32120245361875</v>
      </c>
      <c r="CB29" s="11">
        <f>'AM Gro 2036'!CB29+'AM Exist'!CB29+'AM Bgd'!CB29</f>
        <v>0</v>
      </c>
      <c r="CC29" s="56">
        <f>'AM Gro 2036'!CC29+'AM Exist'!CC29+'AM Bgd'!CC29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Gro 2036'!AO30+'AM Exist'!AO30+'AM Bgd'!AO30</f>
        <v>0</v>
      </c>
      <c r="AP30" s="53">
        <f>'AM Gro 2036'!AP30+'AM Exist'!AP30+'AM Bgd'!AP30</f>
        <v>0</v>
      </c>
      <c r="AQ30" s="6">
        <f>'AM Gro 2036'!AQ30+'AM Exist'!AQ30+'AM Bgd'!AQ30</f>
        <v>0</v>
      </c>
      <c r="AR30" s="6">
        <f>'AM Gro 2036'!AR30+'AM Exist'!AR30+'AM Bgd'!AR30</f>
        <v>0</v>
      </c>
      <c r="AS30" s="1"/>
      <c r="AT30" s="100">
        <f>SUM(AO31,AR30,AO29)</f>
        <v>0</v>
      </c>
      <c r="BX30" s="35">
        <f>SUM(CB30:CB32)</f>
        <v>13</v>
      </c>
      <c r="BY30" s="1"/>
      <c r="BZ30" s="21"/>
      <c r="CA30" s="14"/>
      <c r="CB30" s="15">
        <f>'AM Gro 2036'!CB30+'AM Exist'!CB30+'AM Bgd'!CB30</f>
        <v>7</v>
      </c>
      <c r="CC30" s="56">
        <f>'AM Gro 2036'!CC30+'AM Exist'!CC30+'AM Bgd'!CC30</f>
        <v>19</v>
      </c>
      <c r="CD30" s="6">
        <f>'AM Gro 2036'!CD30+'AM Exist'!CD30+'AM Bgd'!CD30</f>
        <v>1235.469839728637</v>
      </c>
      <c r="CE30" s="6">
        <f>'AM Gro 2036'!CE30+'AM Exist'!CE30+'AM Bgd'!CE30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Gro 2036'!AO31+'AM Exist'!AO31+'AM Bgd'!AO31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Gro 2036'!CB31+'AM Exist'!CB31+'AM Bgd'!CB31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Gro 2036'!AO32+'AM Exist'!AO32+'AM Bgd'!AO32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'AM Gro 2036'!CB32+'AM Exist'!CB32+'AM Bgd'!CB32</f>
        <v>6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683.32120245361875</v>
      </c>
      <c r="CC34" s="41">
        <f>SUM(CC30:CE30)</f>
        <v>1254.469839728637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684.32120245361875</v>
      </c>
      <c r="CC38" s="91">
        <f>SUM(CD43,CB43,CC40)</f>
        <v>1254.469839728637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'AM Gro 2036'!AP40+'AM Exist'!AP40+'AM Bgd'!AP40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Gro 2036'!BP40+'AM Exist'!BP40+'AM Bgd'!BP40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Gro 2036'!CC40+'AM Exist'!CC40+'AM Bgd'!CC40</f>
        <v>217.5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Gro 2036'!AP41+'AM Exist'!AP41+'AM Bgd'!AP41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'AM Gro 2036'!BP41+'AM Exist'!BP41+'AM Bgd'!BP41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'AM Gro 2036'!CC41+'AM Exist'!CC41+'AM Bgd'!CC41</f>
        <v>25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Gro 2036'!AM42+'AM Exist'!AM42+'AM Bgd'!AM42</f>
        <v>0</v>
      </c>
      <c r="AN42" s="10">
        <f>'AM Gro 2036'!AN42+'AM Exist'!AN42+'AM Bgd'!AN42</f>
        <v>0</v>
      </c>
      <c r="AO42" s="77">
        <f>'AM Gro 2036'!AO42+'AM Exist'!AO42+'AM Bgd'!AO42</f>
        <v>0</v>
      </c>
      <c r="AP42" s="86">
        <f>'AM Gro 2036'!AP42+'AM Exist'!AP42+'AM Bgd'!AP42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'AM Gro 2036'!BM42+'AM Exist'!BM42+'AM Bgd'!BM42</f>
        <v>0</v>
      </c>
      <c r="BN42" s="79">
        <f>'AM Gro 2036'!BN42+'AM Exist'!BN42+'AM Bgd'!BN42</f>
        <v>0</v>
      </c>
      <c r="BO42" s="79">
        <f>'AM Gro 2036'!BO42+'AM Exist'!BO42+'AM Bgd'!BO42</f>
        <v>0</v>
      </c>
      <c r="BP42" s="79">
        <f>'AM Gro 2036'!BP42+'AM Exist'!BP42+'AM Bgd'!BP42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25</v>
      </c>
      <c r="BY42" s="78"/>
      <c r="BZ42" s="79">
        <f>'AM Gro 2036'!BZ42+'AM Exist'!BZ42+'AM Bgd'!BZ42</f>
        <v>0</v>
      </c>
      <c r="CA42" s="79">
        <f>'AM Gro 2036'!CA42+'AM Exist'!CA42+'AM Bgd'!CA42</f>
        <v>549.32120245361875</v>
      </c>
      <c r="CB42" s="85">
        <f>'AM Gro 2036'!CB42+'AM Exist'!CB42+'AM Bgd'!CB42</f>
        <v>135</v>
      </c>
      <c r="CC42" s="117">
        <f>'AM Gro 2036'!CC42+'AM Exist'!CC42+'AM Bgd'!CC42</f>
        <v>65</v>
      </c>
      <c r="CD42" s="81"/>
      <c r="CE42" s="82"/>
      <c r="CF42" s="78"/>
      <c r="CG42" s="109">
        <f>SUM(CC40:CC42)</f>
        <v>307.5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Gro 2036'!AO43+'AM Exist'!AO43+'AM Bgd'!AO43</f>
        <v>0</v>
      </c>
      <c r="AP43" s="6">
        <f>'AM Gro 2036'!AP43+'AM Exist'!AP43+'AM Bgd'!AP43</f>
        <v>0</v>
      </c>
      <c r="AQ43" s="6">
        <f>'AM Gro 2036'!AQ43+'AM Exist'!AQ43+'AM Bgd'!AQ43</f>
        <v>0</v>
      </c>
      <c r="AR43" s="6">
        <f>'AM Gro 2036'!AR43+'AM Exist'!AR43+'AM Bgd'!AR43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'AM Gro 2036'!BO43+'AM Exist'!BO43+'AM Bgd'!BO43</f>
        <v>0</v>
      </c>
      <c r="BP43" s="6">
        <f>'AM Gro 2036'!BP43+'AM Exist'!BP43+'AM Bgd'!BP43</f>
        <v>0</v>
      </c>
      <c r="BQ43" s="6">
        <f>'AM Gro 2036'!BQ43+'AM Exist'!BQ43+'AM Bgd'!BQ43</f>
        <v>0</v>
      </c>
      <c r="BR43" s="6">
        <f>'AM Gro 2036'!BR43+'AM Exist'!BR43+'AM Bgd'!BR43</f>
        <v>0</v>
      </c>
      <c r="BS43" s="1"/>
      <c r="BT43" s="100">
        <f>SUM(BO44,BR43,BO42)</f>
        <v>0</v>
      </c>
      <c r="BX43" s="99">
        <f>SUM(CB43:CB45)</f>
        <v>5</v>
      </c>
      <c r="BY43" s="1"/>
      <c r="BZ43" s="21"/>
      <c r="CA43" s="14"/>
      <c r="CB43" s="15">
        <f>'AM Gro 2036'!CB43+'AM Exist'!CB43+'AM Bgd'!CB43</f>
        <v>0</v>
      </c>
      <c r="CC43" s="56">
        <f>'AM Gro 2036'!CC43+'AM Exist'!CC43+'AM Bgd'!CC43</f>
        <v>0</v>
      </c>
      <c r="CD43" s="6">
        <f>'AM Gro 2036'!CD43+'AM Exist'!CD43+'AM Bgd'!CD43</f>
        <v>1036.969839728637</v>
      </c>
      <c r="CE43" s="6">
        <f>'AM Gro 2036'!CE43+'AM Exist'!CE43+'AM Bgd'!CE43</f>
        <v>35</v>
      </c>
      <c r="CF43" s="1"/>
      <c r="CG43" s="100">
        <f>SUM(CB44,CE43,CB42)</f>
        <v>175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Gro 2036'!AO44+'AM Exist'!AO44+'AM Bgd'!AO44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'AM Gro 2036'!BO44+'AM Exist'!BO44+'AM Bgd'!BO44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'AM Gro 2036'!CB44+'AM Exist'!CB44+'AM Bgd'!CB44</f>
        <v>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Gro 2036'!AO45+'AM Exist'!AO45+'AM Bgd'!AO45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Gro 2036'!BO45+'AM Exist'!BO45+'AM Bgd'!BO45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'AM Gro 2036'!CB45+'AM Exist'!CB45+'AM Bgd'!CB45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614.32120245361875</v>
      </c>
      <c r="CC47" s="105">
        <f>SUM(CC43:CE43)</f>
        <v>1071.969839728637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888.65399988255353</v>
      </c>
      <c r="P51" s="27">
        <f>SUM(Q56,O56,P53)</f>
        <v>607.09394980409161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'AM Gro 2036'!P53+'AM Exist'!P53+'AM Bgd'!P53</f>
        <v>46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Gro 2036'!AC53+'AM Exist'!AC53+'AM Bgd'!AC53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Gro 2036'!P54+'AM Exist'!P54+'AM Bgd'!P54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'AM Gro 2036'!AC54+'AM Exist'!AC54+'AM Bgd'!AC54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Gro 2036'!M55+'AM Exist'!M55+'AM Bgd'!M55</f>
        <v>77</v>
      </c>
      <c r="N55" s="10">
        <f>'AM Gro 2036'!N55+'AM Exist'!N55+'AM Bgd'!N55</f>
        <v>614.65399988255353</v>
      </c>
      <c r="O55" s="11">
        <f>'AM Gro 2036'!O55+'AM Exist'!O55+'AM Bgd'!O55</f>
        <v>197</v>
      </c>
      <c r="P55" s="6">
        <f>'AM Gro 2036'!P55+'AM Exist'!P55+'AM Bgd'!P55</f>
        <v>40</v>
      </c>
      <c r="Q55" s="12"/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'AM Gro 2036'!Z55+'AM Exist'!Z55+'AM Bgd'!Z55</f>
        <v>0</v>
      </c>
      <c r="AA55" s="10">
        <f>'AM Gro 2036'!AA55+'AM Exist'!AA55+'AM Bgd'!AA55</f>
        <v>0</v>
      </c>
      <c r="AB55" s="11">
        <f>'AM Gro 2036'!AB55+'AM Exist'!AB55+'AM Bgd'!AB55</f>
        <v>0</v>
      </c>
      <c r="AC55" s="6">
        <f>'AM Gro 2036'!AC55+'AM Exist'!AC55+'AM Bgd'!AC55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Gro 2036'!O56+'AM Exist'!O56+'AM Bgd'!O56</f>
        <v>40</v>
      </c>
      <c r="P56" s="16">
        <f>'AM Gro 2036'!P56+'AM Exist'!P56+'AM Bgd'!P56</f>
        <v>185</v>
      </c>
      <c r="Q56" s="6">
        <f>'AM Gro 2036'!Q56+'AM Exist'!Q56+'AM Bgd'!Q56</f>
        <v>521.09394980409161</v>
      </c>
      <c r="R56" s="6">
        <f>'AM Gro 2036'!R56+'AM Exist'!R56+'AM Bgd'!R56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'AM Gro 2036'!AB56+'AM Exist'!AB56+'AM Bgd'!AB56</f>
        <v>0</v>
      </c>
      <c r="AC56" s="53">
        <f>'AM Gro 2036'!AC56+'AM Exist'!AC56+'AM Bgd'!AC56</f>
        <v>0</v>
      </c>
      <c r="AD56" s="6">
        <f>'AM Gro 2036'!AD56+'AM Exist'!AD56+'AM Bgd'!AD56</f>
        <v>0</v>
      </c>
      <c r="AE56" s="6">
        <f>'AM Gro 2036'!AE56+'AM Exist'!AE56+'AM Bgd'!AE56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Gro 2036'!O57+'AM Exist'!O57+'AM Bgd'!O57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'AM Gro 2036'!AB57+'AM Exist'!AB57+'AM Bgd'!AB57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Gro 2036'!O58+'AM Exist'!O58+'AM Bgd'!O58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Gro 2036'!AB58+'AM Exist'!AB58+'AM Bgd'!AB58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841.65399988255353</v>
      </c>
      <c r="P60" s="41">
        <f>SUM(P56:R56)</f>
        <v>822.09394980409161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609.25518778369201</v>
      </c>
      <c r="CC64" s="27">
        <f>SUM(CD69,CB69,CC66)</f>
        <v>1061.6005017495429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'AM Gro 2036'!AP66+'AM Exist'!AP66+'AM Bgd'!AP66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'AM Gro 2036'!BP66+'AM Exist'!BP66+'AM Bgd'!BP66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Gro 2036'!CC66+'AM Exist'!CC66+'AM Bgd'!CC66</f>
        <v>297.57839721254351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'AM Gro 2036'!AP67+'AM Exist'!AP67+'AM Bgd'!AP67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'AM Gro 2036'!BP67+'AM Exist'!BP67+'AM Bgd'!BP67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'AM Gro 2036'!CC67+'AM Exist'!CC67+'AM Bgd'!CC67</f>
        <v>10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'AM Gro 2036'!AM68+'AM Exist'!AM68+'AM Bgd'!AM68</f>
        <v>0</v>
      </c>
      <c r="AN68" s="10">
        <f>'AM Gro 2036'!AN68+'AM Exist'!AN68+'AM Bgd'!AN68</f>
        <v>0</v>
      </c>
      <c r="AO68" s="77">
        <f>'AM Gro 2036'!AO68+'AM Exist'!AO68+'AM Bgd'!AO68</f>
        <v>0</v>
      </c>
      <c r="AP68" s="86">
        <f>'AM Gro 2036'!AP68+'AM Exist'!AP68+'AM Bgd'!AP68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'AM Gro 2036'!BM68+'AM Exist'!BM68+'AM Bgd'!BM68</f>
        <v>0</v>
      </c>
      <c r="BN68" s="79">
        <f>'AM Gro 2036'!BN68+'AM Exist'!BN68+'AM Bgd'!BN68</f>
        <v>0</v>
      </c>
      <c r="BO68" s="80">
        <f>'AM Gro 2036'!BO68+'AM Exist'!BO68+'AM Bgd'!BO68</f>
        <v>0</v>
      </c>
      <c r="BP68" s="79">
        <f>'AM Gro 2036'!BP68+'AM Exist'!BP68+'AM Bgd'!BP68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10</v>
      </c>
      <c r="BY68" s="78"/>
      <c r="BZ68" s="79">
        <f>'AM Gro 2036'!BZ68+'AM Exist'!BZ68+'AM Bgd'!BZ68</f>
        <v>0</v>
      </c>
      <c r="CA68" s="79">
        <f>'AM Gro 2036'!CA68+'AM Exist'!CA68+'AM Bgd'!CA68</f>
        <v>543.71973546095364</v>
      </c>
      <c r="CB68" s="85">
        <f>'AM Gro 2036'!CB68+'AM Exist'!CB68+'AM Bgd'!CB68</f>
        <v>65.535452322738394</v>
      </c>
      <c r="CC68" s="6">
        <f>'AM Gro 2036'!CC68+'AM Exist'!CC68+'AM Bgd'!CC68</f>
        <v>156.27177700348432</v>
      </c>
      <c r="CD68" s="12"/>
      <c r="CE68" s="20"/>
      <c r="CF68" s="4"/>
      <c r="CG68" s="34">
        <f>SUM(CC66:CC68)</f>
        <v>463.85017421602782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'AM Gro 2036'!AO69+'AM Exist'!AO69+'AM Bgd'!AO69</f>
        <v>0</v>
      </c>
      <c r="AP69" s="6">
        <f>'AM Gro 2036'!AP69+'AM Exist'!AP69+'AM Bgd'!AP69</f>
        <v>0</v>
      </c>
      <c r="AQ69" s="6">
        <f>'AM Gro 2036'!AQ69+'AM Exist'!AQ69+'AM Bgd'!AQ69</f>
        <v>0</v>
      </c>
      <c r="AR69" s="6">
        <f>'AM Gro 2036'!AR69+'AM Exist'!AR69+'AM Bgd'!AR69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'AM Gro 2036'!BO69+'AM Exist'!BO69+'AM Bgd'!BO69</f>
        <v>0</v>
      </c>
      <c r="BP69" s="6">
        <f>'AM Gro 2036'!BP69+'AM Exist'!BP69+'AM Bgd'!BP69</f>
        <v>0</v>
      </c>
      <c r="BQ69" s="6">
        <f>'AM Gro 2036'!BQ69+'AM Exist'!BQ69+'AM Bgd'!BQ69</f>
        <v>0</v>
      </c>
      <c r="BR69" s="6">
        <f>'AM Gro 2036'!BR69+'AM Exist'!BR69+'AM Bgd'!BR69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'AM Gro 2036'!CB69+'AM Exist'!CB69+'AM Bgd'!CB69</f>
        <v>0</v>
      </c>
      <c r="CC69" s="16">
        <f>'AM Gro 2036'!CC69+'AM Exist'!CC69+'AM Bgd'!CC69</f>
        <v>0</v>
      </c>
      <c r="CD69" s="6">
        <f>'AM Gro 2036'!CD69+'AM Exist'!CD69+'AM Bgd'!CD69</f>
        <v>764.02210453699945</v>
      </c>
      <c r="CE69" s="6">
        <f>'AM Gro 2036'!CE69+'AM Exist'!CE69+'AM Bgd'!CE69</f>
        <v>19.250871080139373</v>
      </c>
      <c r="CF69" s="1"/>
      <c r="CG69" s="36">
        <f>SUM(CB70,CE69,CB68)</f>
        <v>89.78632340287777</v>
      </c>
    </row>
    <row r="70" spans="35:89" ht="15.75" x14ac:dyDescent="0.25">
      <c r="AK70" s="30"/>
      <c r="AL70" s="3"/>
      <c r="AM70" s="21"/>
      <c r="AN70" s="14"/>
      <c r="AO70" s="71">
        <f>'AM Gro 2036'!AO70+'AM Exist'!AO70+'AM Bgd'!AO70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'AM Gro 2036'!BO70+'AM Exist'!BO70+'AM Bgd'!BO70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'AM Gro 2036'!CB70+'AM Exist'!CB70+'AM Bgd'!CB70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'AM Gro 2036'!AO71+'AM Exist'!AO71+'AM Bgd'!AO71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Gro 2036'!BO71+'AM Exist'!BO71+'AM Bgd'!BO71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'AM Gro 2036'!CB71+'AM Exist'!CB71+'AM Bgd'!CB71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699.99151246443796</v>
      </c>
      <c r="CC73" s="41">
        <f>SUM(CC69:CE69)</f>
        <v>783.27297561713885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558" priority="22" operator="equal">
      <formula>0</formula>
    </cfRule>
  </conditionalFormatting>
  <conditionalFormatting sqref="AX38:BG39 AX46:BG47 AX40:AY41 AX44:AY45">
    <cfRule type="cellIs" dxfId="2557" priority="21" operator="equal">
      <formula>0</formula>
    </cfRule>
  </conditionalFormatting>
  <conditionalFormatting sqref="AX25:BG26 AX33:BG34 AX27:AY28 BF27:BG28 BF31:BG32 AX31:AY32">
    <cfRule type="cellIs" dxfId="2556" priority="20" operator="equal">
      <formula>0</formula>
    </cfRule>
  </conditionalFormatting>
  <conditionalFormatting sqref="BK25:BT26 BK33:BT34 BK27:BL28 BS27:BT28 BS31:BT32 BK31:BL32">
    <cfRule type="cellIs" dxfId="2555" priority="19" operator="equal">
      <formula>0</formula>
    </cfRule>
  </conditionalFormatting>
  <conditionalFormatting sqref="BX12:CG13 BX20:CG21 BX14:BY19 CF14:CG19">
    <cfRule type="cellIs" dxfId="2554" priority="18" operator="equal">
      <formula>0</formula>
    </cfRule>
  </conditionalFormatting>
  <conditionalFormatting sqref="BX25:CG26 BX33:CG34 BX27:BY32 CF27:CG32">
    <cfRule type="cellIs" dxfId="2553" priority="17" operator="equal">
      <formula>0</formula>
    </cfRule>
  </conditionalFormatting>
  <conditionalFormatting sqref="BX64:CG65 BX72:CG73 BX66:BY71 CF66:CG71">
    <cfRule type="cellIs" dxfId="2552" priority="15" operator="equal">
      <formula>0</formula>
    </cfRule>
  </conditionalFormatting>
  <conditionalFormatting sqref="BX38:CG39 BX46:CG47 BX40:BY45 CF40:CG45">
    <cfRule type="cellIs" dxfId="2551" priority="16" operator="equal">
      <formula>0</formula>
    </cfRule>
  </conditionalFormatting>
  <conditionalFormatting sqref="K51:T52 K59:T60 K53:L58 S53:T58">
    <cfRule type="cellIs" dxfId="2550" priority="14" operator="equal">
      <formula>0</formula>
    </cfRule>
  </conditionalFormatting>
  <conditionalFormatting sqref="AK64:AT65 AK72:AT73 AK66:AL71 AS66:AT71">
    <cfRule type="cellIs" dxfId="2549" priority="13" operator="equal">
      <formula>0</formula>
    </cfRule>
  </conditionalFormatting>
  <conditionalFormatting sqref="BK38:BT39 BK46:BT47 BK40:BL45 BS40:BT45">
    <cfRule type="cellIs" dxfId="2548" priority="10" operator="equal">
      <formula>0</formula>
    </cfRule>
  </conditionalFormatting>
  <conditionalFormatting sqref="AK25:AT26 AK33:AT34 AK27:AL32 AS27:AT32">
    <cfRule type="cellIs" dxfId="2547" priority="9" operator="equal">
      <formula>0</formula>
    </cfRule>
  </conditionalFormatting>
  <conditionalFormatting sqref="AX51:BG52 AX59:BG60 AX53:AY58 BF53:BG58">
    <cfRule type="cellIs" dxfId="2546" priority="12" operator="equal">
      <formula>0</formula>
    </cfRule>
  </conditionalFormatting>
  <conditionalFormatting sqref="BK51:BT52 BK59:BT60 BK53:BL58 BS53:BT58">
    <cfRule type="cellIs" dxfId="2545" priority="11" operator="equal">
      <formula>0</formula>
    </cfRule>
  </conditionalFormatting>
  <conditionalFormatting sqref="BK64:BT65 BK72:BT73 BK66:BL71 BS66:BT71">
    <cfRule type="cellIs" dxfId="2544" priority="8" operator="equal">
      <formula>0</formula>
    </cfRule>
  </conditionalFormatting>
  <conditionalFormatting sqref="X51:AG52 X59:AG60 X53:Y58 AF53:AG58">
    <cfRule type="cellIs" dxfId="2543" priority="7" operator="equal">
      <formula>0</formula>
    </cfRule>
  </conditionalFormatting>
  <conditionalFormatting sqref="AK38:AT39 AK46:AT47 AK40:AL45 AS40:AT45">
    <cfRule type="cellIs" dxfId="2542" priority="6" operator="equal">
      <formula>0</formula>
    </cfRule>
  </conditionalFormatting>
  <conditionalFormatting sqref="AX42:AY43">
    <cfRule type="cellIs" dxfId="2541" priority="5" operator="equal">
      <formula>0</formula>
    </cfRule>
  </conditionalFormatting>
  <conditionalFormatting sqref="AO51:AP52 AO59:AP60">
    <cfRule type="cellIs" dxfId="2540" priority="4" operator="equal">
      <formula>0</formula>
    </cfRule>
  </conditionalFormatting>
  <conditionalFormatting sqref="BO75:BP76">
    <cfRule type="cellIs" dxfId="2539" priority="2" operator="equal">
      <formula>0</formula>
    </cfRule>
  </conditionalFormatting>
  <conditionalFormatting sqref="AO75:AP76">
    <cfRule type="cellIs" dxfId="2538" priority="1" operator="equal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K78"/>
  <sheetViews>
    <sheetView topLeftCell="AP6" zoomScale="85" zoomScaleNormal="85" workbookViewId="0">
      <selection activeCell="CB18" sqref="CB18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1380.0444646108431</v>
      </c>
      <c r="CC12" s="27">
        <f>SUM(CD17,CB17,CC14)</f>
        <v>1432.086016469842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'PM Gro 2036'!CC14+'PM Exist'!CC14+'PM Bgd'!CC14</f>
        <v>97.856824985926039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Gro 2036'!CC15+'PM Exist'!CC15+'PM Bgd'!CC15</f>
        <v>1879.7120482015478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2369.1472339077313</v>
      </c>
      <c r="BY16" s="4"/>
      <c r="BZ16" s="10">
        <f>'PM Gro 2036'!BZ16+'PM Exist'!BZ16+'PM Bgd'!BZ16</f>
        <v>185.37390020723052</v>
      </c>
      <c r="CA16" s="10">
        <f>'PM Gro 2036'!CA16+'PM Exist'!CA16+'PM Bgd'!CA16</f>
        <v>873.65722502035953</v>
      </c>
      <c r="CB16" s="11">
        <f>'PM Gro 2036'!CB16+'PM Exist'!CB16+'PM Bgd'!CB16</f>
        <v>321.01333938325286</v>
      </c>
      <c r="CC16" s="6">
        <f>'PM Gro 2036'!CC16+'PM Exist'!CC16+'PM Bgd'!CC16</f>
        <v>189.19733857173304</v>
      </c>
      <c r="CD16" s="12"/>
      <c r="CE16" s="20"/>
      <c r="CF16" s="4"/>
      <c r="CG16" s="34">
        <f>SUM(CC14:CC16)</f>
        <v>2166.7662117592067</v>
      </c>
      <c r="CH16" s="13"/>
      <c r="CI16" s="13"/>
      <c r="CJ16" s="13"/>
    </row>
    <row r="17" spans="7:88" x14ac:dyDescent="0.25">
      <c r="O17" s="69"/>
      <c r="BX17" s="35">
        <f>SUM(CB17:CB19)</f>
        <v>3583.8292132133092</v>
      </c>
      <c r="BY17" s="1"/>
      <c r="BZ17" s="21"/>
      <c r="CA17" s="14"/>
      <c r="CB17" s="15">
        <f>'PM Gro 2036'!CB17+'PM Exist'!CB17+'PM Bgd'!CB17</f>
        <v>595.30642749476465</v>
      </c>
      <c r="CC17" s="16">
        <f>'PM Gro 2036'!CC17+'PM Exist'!CC17+'PM Bgd'!CC17</f>
        <v>304.06128549895294</v>
      </c>
      <c r="CD17" s="6">
        <f>'PM Gro 2036'!CD17+'PM Exist'!CD17+'PM Bgd'!CD17</f>
        <v>738.92276398915124</v>
      </c>
      <c r="CE17" s="6">
        <f>'PM Gro 2036'!CE17+'PM Exist'!CE17+'PM Bgd'!CE17</f>
        <v>192.81971958801117</v>
      </c>
      <c r="CF17" s="1"/>
      <c r="CG17" s="36">
        <f>SUM(CB18,CE17,CB16)</f>
        <v>3257.5503348612647</v>
      </c>
    </row>
    <row r="18" spans="7:88" x14ac:dyDescent="0.25">
      <c r="O18" s="69"/>
      <c r="BX18" s="30"/>
      <c r="BY18" s="3"/>
      <c r="BZ18" s="21"/>
      <c r="CA18" s="14"/>
      <c r="CB18" s="15">
        <f>'PM Gro 2036'!CB18+'PM Exist'!CB18+'PM Bgd'!CB18</f>
        <v>2743.7172758900006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'PM Gro 2036'!CB19+'PM Exist'!CB19+'PM Bgd'!CB19</f>
        <v>244.80550982854402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1307.6600734206365</v>
      </c>
      <c r="CC21" s="41">
        <f>SUM(CC17:CE17)</f>
        <v>1235.8037690761153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1307.6600734206365</v>
      </c>
      <c r="CC25" s="27">
        <f>SUM(CD30,CB30,CC27)</f>
        <v>1235.8037690761153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Gro 2036'!AP27+'PM Exist'!AP27+'PM Bgd'!AP27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Gro 2036'!CC27+'PM Exist'!CC27+'PM Bgd'!CC27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Gro 2036'!AP28+'PM Exist'!AP28+'PM Bgd'!AP28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Gro 2036'!CC28+'PM Exist'!CC28+'PM Bgd'!CC28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Gro 2036'!AM29+'PM Exist'!AM29+'PM Bgd'!AM29</f>
        <v>0</v>
      </c>
      <c r="AN29" s="10">
        <f>'PM Gro 2036'!AN29+'PM Exist'!AN29+'PM Bgd'!AN29</f>
        <v>0</v>
      </c>
      <c r="AO29" s="10">
        <f>'PM Gro 2036'!AO29+'PM Exist'!AO29+'PM Bgd'!AO29</f>
        <v>0</v>
      </c>
      <c r="AP29" s="6">
        <f>'PM Gro 2036'!AP29+'PM Exist'!AP29+'PM Bgd'!AP29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25</v>
      </c>
      <c r="BY29" s="4"/>
      <c r="BZ29" s="10">
        <f>'PM Gro 2036'!BZ29+'PM Exist'!BZ29+'PM Bgd'!BZ29</f>
        <v>21</v>
      </c>
      <c r="CA29" s="10">
        <f>'PM Gro 2036'!CA29+'PM Exist'!CA29+'PM Bgd'!CA29</f>
        <v>1286.6600734206365</v>
      </c>
      <c r="CB29" s="11">
        <f>'PM Gro 2036'!CB29+'PM Exist'!CB29+'PM Bgd'!CB29</f>
        <v>0</v>
      </c>
      <c r="CC29" s="56">
        <f>'PM Gro 2036'!CC29+'PM Exist'!CC29+'PM Bgd'!CC29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Gro 2036'!AO30+'PM Exist'!AO30+'PM Bgd'!AO30</f>
        <v>0</v>
      </c>
      <c r="AP30" s="53">
        <f>'PM Gro 2036'!AP30+'PM Exist'!AP30+'PM Bgd'!AP30</f>
        <v>0</v>
      </c>
      <c r="AQ30" s="6">
        <f>'PM Gro 2036'!AQ30+'PM Exist'!AQ30+'PM Bgd'!AQ30</f>
        <v>0</v>
      </c>
      <c r="AR30" s="6">
        <f>'PM Gro 2036'!AR30+'PM Exist'!AR30+'PM Bgd'!AR30</f>
        <v>0</v>
      </c>
      <c r="AS30" s="1"/>
      <c r="AT30" s="100">
        <f>SUM(AO31,AR30,AO29)</f>
        <v>0</v>
      </c>
      <c r="BX30" s="35">
        <f>SUM(CB30:CB32)</f>
        <v>68</v>
      </c>
      <c r="BY30" s="1"/>
      <c r="BZ30" s="21"/>
      <c r="CA30" s="14"/>
      <c r="CB30" s="15">
        <f>'PM Gro 2036'!CB30+'PM Exist'!CB30+'PM Bgd'!CB30</f>
        <v>39</v>
      </c>
      <c r="CC30" s="56">
        <f>'PM Gro 2036'!CC30+'PM Exist'!CC30+'PM Bgd'!CC30</f>
        <v>4</v>
      </c>
      <c r="CD30" s="6">
        <f>'PM Gro 2036'!CD30+'PM Exist'!CD30+'PM Bgd'!CD30</f>
        <v>1196.8037690761153</v>
      </c>
      <c r="CE30" s="6">
        <f>'PM Gro 2036'!CE30+'PM Exist'!CE30+'PM Bgd'!CE30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Gro 2036'!AO31+'PM Exist'!AO31+'PM Bgd'!AO31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Gro 2036'!CB31+'PM Exist'!CB31+'PM Bgd'!CB31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Gro 2036'!AO32+'PM Exist'!AO32+'PM Bgd'!AO32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'PM Gro 2036'!CB32+'PM Exist'!CB32+'PM Bgd'!CB32</f>
        <v>29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1315.6600734206365</v>
      </c>
      <c r="CC34" s="41">
        <f>SUM(CC30:CE30)</f>
        <v>1200.8037690761153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1320.4100734206365</v>
      </c>
      <c r="CC38" s="91">
        <f>SUM(CD43,CB43,CC40)</f>
        <v>1200.8037690761153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'PM Gro 2036'!AP40+'PM Exist'!AP40+'PM Bgd'!AP40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Gro 2036'!BP40+'PM Exist'!BP40+'PM Bgd'!BP40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Gro 2036'!CC40+'PM Exist'!CC40+'PM Bgd'!CC40</f>
        <v>335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Gro 2036'!AP41+'PM Exist'!AP41+'PM Bgd'!AP41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'PM Gro 2036'!BP41+'PM Exist'!BP41+'PM Bgd'!BP41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'PM Gro 2036'!CC41+'PM Exist'!CC41+'PM Bgd'!CC41</f>
        <v>15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Gro 2036'!AM42+'PM Exist'!AM42+'PM Bgd'!AM42</f>
        <v>0</v>
      </c>
      <c r="AN42" s="10">
        <f>'PM Gro 2036'!AN42+'PM Exist'!AN42+'PM Bgd'!AN42</f>
        <v>0</v>
      </c>
      <c r="AO42" s="77">
        <f>'PM Gro 2036'!AO42+'PM Exist'!AO42+'PM Bgd'!AO42</f>
        <v>0</v>
      </c>
      <c r="AP42" s="86">
        <f>'PM Gro 2036'!AP42+'PM Exist'!AP42+'PM Bgd'!AP42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'PM Gro 2036'!BM42+'PM Exist'!BM42+'PM Bgd'!BM42</f>
        <v>0</v>
      </c>
      <c r="BN42" s="79">
        <f>'PM Gro 2036'!BN42+'PM Exist'!BN42+'PM Bgd'!BN42</f>
        <v>0</v>
      </c>
      <c r="BO42" s="79">
        <f>'PM Gro 2036'!BO42+'PM Exist'!BO42+'PM Bgd'!BO42</f>
        <v>0</v>
      </c>
      <c r="BP42" s="79">
        <f>'PM Gro 2036'!BP42+'PM Exist'!BP42+'PM Bgd'!BP42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15</v>
      </c>
      <c r="BY42" s="78"/>
      <c r="BZ42" s="79">
        <f>'PM Gro 2036'!BZ42+'PM Exist'!BZ42+'PM Bgd'!BZ42</f>
        <v>0</v>
      </c>
      <c r="CA42" s="79">
        <f>'PM Gro 2036'!CA42+'PM Exist'!CA42+'PM Bgd'!CA42</f>
        <v>1011.6600734206365</v>
      </c>
      <c r="CB42" s="85">
        <f>'PM Gro 2036'!CB42+'PM Exist'!CB42+'PM Bgd'!CB42</f>
        <v>308.75</v>
      </c>
      <c r="CC42" s="117">
        <f>'PM Gro 2036'!CC42+'PM Exist'!CC42+'PM Bgd'!CC42</f>
        <v>105</v>
      </c>
      <c r="CD42" s="81"/>
      <c r="CE42" s="82"/>
      <c r="CF42" s="78"/>
      <c r="CG42" s="109">
        <f>SUM(CC40:CC42)</f>
        <v>455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Gro 2036'!AO43+'PM Exist'!AO43+'PM Bgd'!AO43</f>
        <v>0</v>
      </c>
      <c r="AP43" s="6">
        <f>'PM Gro 2036'!AP43+'PM Exist'!AP43+'PM Bgd'!AP43</f>
        <v>0</v>
      </c>
      <c r="AQ43" s="6">
        <f>'PM Gro 2036'!AQ43+'PM Exist'!AQ43+'PM Bgd'!AQ43</f>
        <v>0</v>
      </c>
      <c r="AR43" s="6">
        <f>'PM Gro 2036'!AR43+'PM Exist'!AR43+'PM Bgd'!AR43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'PM Gro 2036'!BO43+'PM Exist'!BO43+'PM Bgd'!BO43</f>
        <v>0</v>
      </c>
      <c r="BP43" s="6">
        <f>'PM Gro 2036'!BP43+'PM Exist'!BP43+'PM Bgd'!BP43</f>
        <v>0</v>
      </c>
      <c r="BQ43" s="6">
        <f>'PM Gro 2036'!BQ43+'PM Exist'!BQ43+'PM Bgd'!BQ43</f>
        <v>0</v>
      </c>
      <c r="BR43" s="6">
        <f>'PM Gro 2036'!BR43+'PM Exist'!BR43+'PM Bgd'!BR43</f>
        <v>0</v>
      </c>
      <c r="BS43" s="1"/>
      <c r="BT43" s="100">
        <f>SUM(BO44,BR43,BO42)</f>
        <v>0</v>
      </c>
      <c r="BX43" s="99">
        <f>SUM(CB43:CB45)</f>
        <v>25</v>
      </c>
      <c r="BY43" s="1"/>
      <c r="BZ43" s="21"/>
      <c r="CA43" s="14"/>
      <c r="CB43" s="15">
        <f>'PM Gro 2036'!CB43+'PM Exist'!CB43+'PM Bgd'!CB43</f>
        <v>0</v>
      </c>
      <c r="CC43" s="56">
        <f>'PM Gro 2036'!CC43+'PM Exist'!CC43+'PM Bgd'!CC43</f>
        <v>0</v>
      </c>
      <c r="CD43" s="6">
        <f>'PM Gro 2036'!CD43+'PM Exist'!CD43+'PM Bgd'!CD43</f>
        <v>865.80376907611537</v>
      </c>
      <c r="CE43" s="6">
        <f>'PM Gro 2036'!CE43+'PM Exist'!CE43+'PM Bgd'!CE43</f>
        <v>145</v>
      </c>
      <c r="CF43" s="1"/>
      <c r="CG43" s="100">
        <f>SUM(CB44,CE43,CB42)</f>
        <v>478.75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Gro 2036'!AO44+'PM Exist'!AO44+'PM Bgd'!AO44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'PM Gro 2036'!BO44+'PM Exist'!BO44+'PM Bgd'!BO44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'PM Gro 2036'!CB44+'PM Exist'!CB44+'PM Bgd'!CB44</f>
        <v>25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Gro 2036'!AO45+'PM Exist'!AO45+'PM Bgd'!AO45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Gro 2036'!BO45+'PM Exist'!BO45+'PM Bgd'!BO45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'PM Gro 2036'!CB45+'PM Exist'!CB45+'PM Bgd'!CB45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1116.6600734206365</v>
      </c>
      <c r="CC47" s="105">
        <f>SUM(CC43:CE43)</f>
        <v>1010.8037690761154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1019.400193706123</v>
      </c>
      <c r="P51" s="27">
        <f>SUM(Q56,O56,P53)</f>
        <v>885.79484398378236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'PM Gro 2036'!P53+'PM Exist'!P53+'PM Bgd'!P53</f>
        <v>49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Gro 2036'!AC53+'PM Exist'!AC53+'PM Bgd'!AC53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Gro 2036'!P54+'PM Exist'!P54+'PM Bgd'!P54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'PM Gro 2036'!AC54+'PM Exist'!AC54+'PM Bgd'!AC54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Gro 2036'!M55+'PM Exist'!M55+'PM Bgd'!M55</f>
        <v>46</v>
      </c>
      <c r="N55" s="10">
        <f>'PM Gro 2036'!N55+'PM Exist'!N55+'PM Bgd'!N55</f>
        <v>889.40019370612299</v>
      </c>
      <c r="O55" s="11">
        <f>'PM Gro 2036'!O55+'PM Exist'!O55+'PM Bgd'!O55</f>
        <v>84</v>
      </c>
      <c r="P55" s="6">
        <f>'PM Gro 2036'!P55+'PM Exist'!P55+'PM Bgd'!P55</f>
        <v>91</v>
      </c>
      <c r="Q55" s="12"/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'PM Gro 2036'!Z55+'PM Exist'!Z55+'PM Bgd'!Z55</f>
        <v>0</v>
      </c>
      <c r="AA55" s="10">
        <f>'PM Gro 2036'!AA55+'PM Exist'!AA55+'PM Bgd'!AA55</f>
        <v>0</v>
      </c>
      <c r="AB55" s="11">
        <f>'PM Gro 2036'!AB55+'PM Exist'!AB55+'PM Bgd'!AB55</f>
        <v>0</v>
      </c>
      <c r="AC55" s="6">
        <f>'PM Gro 2036'!AC55+'PM Exist'!AC55+'PM Bgd'!AC55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Gro 2036'!O56+'PM Exist'!O56+'PM Bgd'!O56</f>
        <v>104</v>
      </c>
      <c r="P56" s="16">
        <f>'PM Gro 2036'!P56+'PM Exist'!P56+'PM Bgd'!P56</f>
        <v>252</v>
      </c>
      <c r="Q56" s="6">
        <f>'PM Gro 2036'!Q56+'PM Exist'!Q56+'PM Bgd'!Q56</f>
        <v>732.79484398378236</v>
      </c>
      <c r="R56" s="6">
        <f>'PM Gro 2036'!R56+'PM Exist'!R56+'PM Bgd'!R56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'PM Gro 2036'!AB56+'PM Exist'!AB56+'PM Bgd'!AB56</f>
        <v>0</v>
      </c>
      <c r="AC56" s="53">
        <f>'PM Gro 2036'!AC56+'PM Exist'!AC56+'PM Bgd'!AC56</f>
        <v>0</v>
      </c>
      <c r="AD56" s="6">
        <f>'PM Gro 2036'!AD56+'PM Exist'!AD56+'PM Bgd'!AD56</f>
        <v>0</v>
      </c>
      <c r="AE56" s="6">
        <f>'PM Gro 2036'!AE56+'PM Exist'!AE56+'PM Bgd'!AE56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Gro 2036'!O57+'PM Exist'!O57+'PM Bgd'!O57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'PM Gro 2036'!AB57+'PM Exist'!AB57+'PM Bgd'!AB57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Gro 2036'!O58+'PM Exist'!O58+'PM Bgd'!O58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Gro 2036'!AB58+'PM Exist'!AB58+'PM Bgd'!AB58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1267.400193706123</v>
      </c>
      <c r="P60" s="41">
        <f>SUM(P56:R56)</f>
        <v>1030.7948439837824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1111.3109609946011</v>
      </c>
      <c r="CC64" s="27">
        <f>SUM(CD69,CB69,CC66)</f>
        <v>995.75615002849634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'PM Gro 2036'!AP66+'PM Exist'!AP66+'PM Bgd'!AP66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'PM Gro 2036'!BP66+'PM Exist'!BP66+'PM Bgd'!BP66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Gro 2036'!CC66+'PM Exist'!CC66+'PM Bgd'!CC66</f>
        <v>125.85714285714286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'PM Gro 2036'!AP67+'PM Exist'!AP67+'PM Bgd'!AP67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'PM Gro 2036'!BP67+'PM Exist'!BP67+'PM Bgd'!BP67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'PM Gro 2036'!CC67+'PM Exist'!CC67+'PM Bgd'!CC67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'PM Gro 2036'!AM68+'PM Exist'!AM68+'PM Bgd'!AM68</f>
        <v>0</v>
      </c>
      <c r="AN68" s="10">
        <f>'PM Gro 2036'!AN68+'PM Exist'!AN68+'PM Bgd'!AN68</f>
        <v>0</v>
      </c>
      <c r="AO68" s="77">
        <f>'PM Gro 2036'!AO68+'PM Exist'!AO68+'PM Bgd'!AO68</f>
        <v>0</v>
      </c>
      <c r="AP68" s="86">
        <f>'PM Gro 2036'!AP68+'PM Exist'!AP68+'PM Bgd'!AP68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'PM Gro 2036'!BM68+'PM Exist'!BM68+'PM Bgd'!BM68</f>
        <v>0</v>
      </c>
      <c r="BN68" s="79">
        <f>'PM Gro 2036'!BN68+'PM Exist'!BN68+'PM Bgd'!BN68</f>
        <v>0</v>
      </c>
      <c r="BO68" s="80">
        <f>'PM Gro 2036'!BO68+'PM Exist'!BO68+'PM Bgd'!BO68</f>
        <v>0</v>
      </c>
      <c r="BP68" s="79">
        <f>'PM Gro 2036'!BP68+'PM Exist'!BP68+'PM Bgd'!BP68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'PM Gro 2036'!BZ68+'PM Exist'!BZ68+'PM Bgd'!BZ68</f>
        <v>0</v>
      </c>
      <c r="CA68" s="79">
        <f>'PM Gro 2036'!CA68+'PM Exist'!CA68+'PM Bgd'!CA68</f>
        <v>902.83167105377265</v>
      </c>
      <c r="CB68" s="85">
        <f>'PM Gro 2036'!CB68+'PM Exist'!CB68+'PM Bgd'!CB68</f>
        <v>208.47928994082844</v>
      </c>
      <c r="CC68" s="6">
        <f>'PM Gro 2036'!CC68+'PM Exist'!CC68+'PM Bgd'!CC68</f>
        <v>46.857142857142861</v>
      </c>
      <c r="CD68" s="12"/>
      <c r="CE68" s="20"/>
      <c r="CF68" s="4"/>
      <c r="CG68" s="34">
        <f>SUM(CC66:CC68)</f>
        <v>177.71428571428572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'PM Gro 2036'!AO69+'PM Exist'!AO69+'PM Bgd'!AO69</f>
        <v>0</v>
      </c>
      <c r="AP69" s="6">
        <f>'PM Gro 2036'!AP69+'PM Exist'!AP69+'PM Bgd'!AP69</f>
        <v>0</v>
      </c>
      <c r="AQ69" s="6">
        <f>'PM Gro 2036'!AQ69+'PM Exist'!AQ69+'PM Bgd'!AQ69</f>
        <v>0</v>
      </c>
      <c r="AR69" s="6">
        <f>'PM Gro 2036'!AR69+'PM Exist'!AR69+'PM Bgd'!AR69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'PM Gro 2036'!BO69+'PM Exist'!BO69+'PM Bgd'!BO69</f>
        <v>0</v>
      </c>
      <c r="BP69" s="6">
        <f>'PM Gro 2036'!BP69+'PM Exist'!BP69+'PM Bgd'!BP69</f>
        <v>0</v>
      </c>
      <c r="BQ69" s="6">
        <f>'PM Gro 2036'!BQ69+'PM Exist'!BQ69+'PM Bgd'!BQ69</f>
        <v>0</v>
      </c>
      <c r="BR69" s="6">
        <f>'PM Gro 2036'!BR69+'PM Exist'!BR69+'PM Bgd'!BR69</f>
        <v>0</v>
      </c>
      <c r="BS69" s="1"/>
      <c r="BT69" s="100">
        <f>SUM(BO70,BR69,BO68)</f>
        <v>0</v>
      </c>
      <c r="BX69" s="35">
        <f>SUM(CB69:CB71)</f>
        <v>10</v>
      </c>
      <c r="BY69" s="1"/>
      <c r="BZ69" s="21"/>
      <c r="CA69" s="14"/>
      <c r="CB69" s="15">
        <f>'PM Gro 2036'!CB69+'PM Exist'!CB69+'PM Bgd'!CB69</f>
        <v>0</v>
      </c>
      <c r="CC69" s="16">
        <f>'PM Gro 2036'!CC69+'PM Exist'!CC69+'PM Bgd'!CC69</f>
        <v>0</v>
      </c>
      <c r="CD69" s="6">
        <f>'PM Gro 2036'!CD69+'PM Exist'!CD69+'PM Bgd'!CD69</f>
        <v>869.89900717135345</v>
      </c>
      <c r="CE69" s="6">
        <f>'PM Gro 2036'!CE69+'PM Exist'!CE69+'PM Bgd'!CE69</f>
        <v>135.57142857142856</v>
      </c>
      <c r="CF69" s="1"/>
      <c r="CG69" s="36">
        <f>SUM(CB70,CE69,CB68)</f>
        <v>354.05071851225699</v>
      </c>
    </row>
    <row r="70" spans="35:89" ht="15.75" x14ac:dyDescent="0.25">
      <c r="AK70" s="30"/>
      <c r="AL70" s="3"/>
      <c r="AM70" s="21"/>
      <c r="AN70" s="14"/>
      <c r="AO70" s="71">
        <f>'PM Gro 2036'!AO70+'PM Exist'!AO70+'PM Bgd'!AO70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'PM Gro 2036'!BO70+'PM Exist'!BO70+'PM Bgd'!BO70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'PM Gro 2036'!CB70+'PM Exist'!CB70+'PM Bgd'!CB70</f>
        <v>10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'PM Gro 2036'!AO71+'PM Exist'!AO71+'PM Bgd'!AO71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Gro 2036'!BO71+'PM Exist'!BO71+'PM Bgd'!BO71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'PM Gro 2036'!CB71+'PM Exist'!CB71+'PM Bgd'!CB71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949.68881391091554</v>
      </c>
      <c r="CC73" s="41">
        <f>SUM(CC69:CE69)</f>
        <v>1005.470435742782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537" priority="22" operator="equal">
      <formula>0</formula>
    </cfRule>
  </conditionalFormatting>
  <conditionalFormatting sqref="AX38:BG39 AX46:BG47 AX40:AY41 AX44:AY45">
    <cfRule type="cellIs" dxfId="2536" priority="21" operator="equal">
      <formula>0</formula>
    </cfRule>
  </conditionalFormatting>
  <conditionalFormatting sqref="AX25:BG26 AX33:BG34 AX27:AY28 BF27:BG28 BF31:BG32 AX31:AY32">
    <cfRule type="cellIs" dxfId="2535" priority="20" operator="equal">
      <formula>0</formula>
    </cfRule>
  </conditionalFormatting>
  <conditionalFormatting sqref="BK25:BT26 BK33:BT34 BK27:BL28 BS27:BT28 BS31:BT32 BK31:BL32">
    <cfRule type="cellIs" dxfId="2534" priority="19" operator="equal">
      <formula>0</formula>
    </cfRule>
  </conditionalFormatting>
  <conditionalFormatting sqref="BX12:CG13 BX20:CG21 BX14:BY19 CF14:CG19">
    <cfRule type="cellIs" dxfId="2533" priority="18" operator="equal">
      <formula>0</formula>
    </cfRule>
  </conditionalFormatting>
  <conditionalFormatting sqref="BX25:CG26 BX33:CG34 BX27:BY32 CF27:CG32">
    <cfRule type="cellIs" dxfId="2532" priority="17" operator="equal">
      <formula>0</formula>
    </cfRule>
  </conditionalFormatting>
  <conditionalFormatting sqref="BX64:CG65 BX72:CG73 BX66:BY71 CF66:CG71">
    <cfRule type="cellIs" dxfId="2531" priority="15" operator="equal">
      <formula>0</formula>
    </cfRule>
  </conditionalFormatting>
  <conditionalFormatting sqref="BX38:CG39 BX46:CG47 BX40:BY45 CF40:CG45">
    <cfRule type="cellIs" dxfId="2530" priority="16" operator="equal">
      <formula>0</formula>
    </cfRule>
  </conditionalFormatting>
  <conditionalFormatting sqref="K51:T52 K59:T60 K53:L58 S53:T58">
    <cfRule type="cellIs" dxfId="2529" priority="14" operator="equal">
      <formula>0</formula>
    </cfRule>
  </conditionalFormatting>
  <conditionalFormatting sqref="AK64:AT65 AK72:AT73 AK66:AL71 AS66:AT71">
    <cfRule type="cellIs" dxfId="2528" priority="13" operator="equal">
      <formula>0</formula>
    </cfRule>
  </conditionalFormatting>
  <conditionalFormatting sqref="BK38:BT39 BK46:BT47 BK40:BL45 BS40:BT45">
    <cfRule type="cellIs" dxfId="2527" priority="10" operator="equal">
      <formula>0</formula>
    </cfRule>
  </conditionalFormatting>
  <conditionalFormatting sqref="AK25:AT26 AK33:AT34 AK27:AL32 AS27:AT32">
    <cfRule type="cellIs" dxfId="2526" priority="9" operator="equal">
      <formula>0</formula>
    </cfRule>
  </conditionalFormatting>
  <conditionalFormatting sqref="AX51:BG52 AX59:BG60 AX53:AY58 BF53:BG58">
    <cfRule type="cellIs" dxfId="2525" priority="12" operator="equal">
      <formula>0</formula>
    </cfRule>
  </conditionalFormatting>
  <conditionalFormatting sqref="BK51:BT52 BK59:BT60 BK53:BL58 BS53:BT58">
    <cfRule type="cellIs" dxfId="2524" priority="11" operator="equal">
      <formula>0</formula>
    </cfRule>
  </conditionalFormatting>
  <conditionalFormatting sqref="BK64:BT65 BK72:BT73 BK66:BL71 BS66:BT71">
    <cfRule type="cellIs" dxfId="2523" priority="8" operator="equal">
      <formula>0</formula>
    </cfRule>
  </conditionalFormatting>
  <conditionalFormatting sqref="X51:AG52 X59:AG60 X53:Y58 AF53:AG58">
    <cfRule type="cellIs" dxfId="2522" priority="7" operator="equal">
      <formula>0</formula>
    </cfRule>
  </conditionalFormatting>
  <conditionalFormatting sqref="AK38:AT39 AK46:AT47 AK40:AL45 AS40:AT45">
    <cfRule type="cellIs" dxfId="2521" priority="6" operator="equal">
      <formula>0</formula>
    </cfRule>
  </conditionalFormatting>
  <conditionalFormatting sqref="AX42:AY43">
    <cfRule type="cellIs" dxfId="2520" priority="5" operator="equal">
      <formula>0</formula>
    </cfRule>
  </conditionalFormatting>
  <conditionalFormatting sqref="AO51:AP52 AO59:AP60">
    <cfRule type="cellIs" dxfId="2519" priority="4" operator="equal">
      <formula>0</formula>
    </cfRule>
  </conditionalFormatting>
  <conditionalFormatting sqref="BO75:BP76">
    <cfRule type="cellIs" dxfId="2518" priority="2" operator="equal">
      <formula>0</formula>
    </cfRule>
  </conditionalFormatting>
  <conditionalFormatting sqref="AO75:AP76">
    <cfRule type="cellIs" dxfId="2517" priority="1" operator="equal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K78"/>
  <sheetViews>
    <sheetView zoomScale="55" zoomScaleNormal="55" workbookViewId="0">
      <selection activeCell="AY46" sqref="AY46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1231.8872959544613</v>
      </c>
      <c r="CC12" s="27">
        <f>SUM(CD17,CB17,CC14)</f>
        <v>1071.296000371661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'SAT Gro 2036'!CC14+'SAT Exist'!CC14+'SAT Bgd'!CC14</f>
        <v>83.87727855936518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Gro 2036'!CC15+'SAT Exist'!CC15+'SAT Bgd'!CC15</f>
        <v>1599.3282985962703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2010.5700842161843</v>
      </c>
      <c r="BY16" s="4"/>
      <c r="BZ16" s="10">
        <f>'SAT Gro 2036'!BZ16+'SAT Exist'!BZ16+'SAT Bgd'!BZ16</f>
        <v>202.79625924926347</v>
      </c>
      <c r="CA16" s="10">
        <f>'SAT Gro 2036'!CA16+'SAT Exist'!CA16+'SAT Bgd'!CA16</f>
        <v>745.35666576645167</v>
      </c>
      <c r="CB16" s="11">
        <f>'SAT Gro 2036'!CB16+'SAT Exist'!CB16+'SAT Bgd'!CB16</f>
        <v>283.73437093874611</v>
      </c>
      <c r="CC16" s="6">
        <f>'SAT Gro 2036'!CC16+'SAT Exist'!CC16+'SAT Bgd'!CC16</f>
        <v>124.46489238115537</v>
      </c>
      <c r="CD16" s="12"/>
      <c r="CE16" s="20"/>
      <c r="CF16" s="4"/>
      <c r="CG16" s="34">
        <f>SUM(CC14:CC16)</f>
        <v>1807.6704695367907</v>
      </c>
      <c r="CH16" s="13"/>
      <c r="CI16" s="13"/>
      <c r="CJ16" s="13"/>
    </row>
    <row r="17" spans="7:88" x14ac:dyDescent="0.25">
      <c r="O17" s="69"/>
      <c r="BX17" s="35">
        <f>SUM(CB17:CB19)</f>
        <v>2326.0836840222214</v>
      </c>
      <c r="BY17" s="1"/>
      <c r="BZ17" s="21"/>
      <c r="CA17" s="14"/>
      <c r="CB17" s="15">
        <f>'SAT Gro 2036'!CB17+'SAT Exist'!CB17+'SAT Bgd'!CB17</f>
        <v>570.34196440627454</v>
      </c>
      <c r="CC17" s="16">
        <f>'SAT Gro 2036'!CC17+'SAT Exist'!CC17+'SAT Bgd'!CC17</f>
        <v>208.44552637065075</v>
      </c>
      <c r="CD17" s="6">
        <f>'SAT Gro 2036'!CD17+'SAT Exist'!CD17+'SAT Bgd'!CD17</f>
        <v>417.07675740602127</v>
      </c>
      <c r="CE17" s="6">
        <f>'SAT Gro 2036'!CE17+'SAT Exist'!CE17+'SAT Bgd'!CE17</f>
        <v>104.81209253219922</v>
      </c>
      <c r="CF17" s="1"/>
      <c r="CG17" s="36">
        <f>SUM(CB18,CE17,CB16)</f>
        <v>2005.6429295008015</v>
      </c>
    </row>
    <row r="18" spans="7:88" x14ac:dyDescent="0.25">
      <c r="O18" s="69"/>
      <c r="BX18" s="30"/>
      <c r="BY18" s="3"/>
      <c r="BZ18" s="21"/>
      <c r="CA18" s="14"/>
      <c r="CB18" s="15">
        <f>'SAT Gro 2036'!CB18+'SAT Exist'!CB18+'SAT Bgd'!CB18</f>
        <v>1617.0964660298564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'SAT Gro 2036'!CB19+'SAT Exist'!CB19+'SAT Bgd'!CB19</f>
        <v>138.64525358609038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1008.4668117336973</v>
      </c>
      <c r="CC21" s="41">
        <f>SUM(CC17:CE17)</f>
        <v>730.33437630887124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1013.4668117336973</v>
      </c>
      <c r="CC25" s="27">
        <f>SUM(CD30,CB30,CC27)</f>
        <v>735.33437630887124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Gro 2036'!AP27+'SAT Exist'!AP27+'SAT Bgd'!AP27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Gro 2036'!CC27+'SAT Exist'!CC27+'SAT Bgd'!CC27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Gro 2036'!AP28+'SAT Exist'!AP28+'SAT Bgd'!AP28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Gro 2036'!CC28+'SAT Exist'!CC28+'SAT Bgd'!CC28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Gro 2036'!AM29+'SAT Exist'!AM29+'SAT Bgd'!AM29</f>
        <v>0</v>
      </c>
      <c r="AN29" s="10">
        <f>'SAT Gro 2036'!AN29+'SAT Exist'!AN29+'SAT Bgd'!AN29</f>
        <v>0</v>
      </c>
      <c r="AO29" s="10">
        <f>'SAT Gro 2036'!AO29+'SAT Exist'!AO29+'SAT Bgd'!AO29</f>
        <v>0</v>
      </c>
      <c r="AP29" s="6">
        <f>'SAT Gro 2036'!AP29+'SAT Exist'!AP29+'SAT Bgd'!AP29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11</v>
      </c>
      <c r="BY29" s="4"/>
      <c r="BZ29" s="10">
        <f>'SAT Gro 2036'!BZ29+'SAT Exist'!BZ29+'SAT Bgd'!BZ29</f>
        <v>10</v>
      </c>
      <c r="CA29" s="10">
        <f>'SAT Gro 2036'!CA29+'SAT Exist'!CA29+'SAT Bgd'!CA29</f>
        <v>1003.4668117336973</v>
      </c>
      <c r="CB29" s="11">
        <f>'SAT Gro 2036'!CB29+'SAT Exist'!CB29+'SAT Bgd'!CB29</f>
        <v>0</v>
      </c>
      <c r="CC29" s="56">
        <f>'SAT Gro 2036'!CC29+'SAT Exist'!CC29+'SAT Bgd'!CC29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Gro 2036'!AO30+'SAT Exist'!AO30+'SAT Bgd'!AO30</f>
        <v>0</v>
      </c>
      <c r="AP30" s="53">
        <f>'SAT Gro 2036'!AP30+'SAT Exist'!AP30+'SAT Bgd'!AP30</f>
        <v>0</v>
      </c>
      <c r="AQ30" s="6">
        <f>'SAT Gro 2036'!AQ30+'SAT Exist'!AQ30+'SAT Bgd'!AQ30</f>
        <v>0</v>
      </c>
      <c r="AR30" s="6">
        <f>'SAT Gro 2036'!AR30+'SAT Exist'!AR30+'SAT Bgd'!AR30</f>
        <v>0</v>
      </c>
      <c r="AS30" s="1"/>
      <c r="AT30" s="100">
        <f>SUM(AO31,AR30,AO29)</f>
        <v>0</v>
      </c>
      <c r="BX30" s="35">
        <f>SUM(CB30:CB32)</f>
        <v>17</v>
      </c>
      <c r="BY30" s="1"/>
      <c r="BZ30" s="21"/>
      <c r="CA30" s="14"/>
      <c r="CB30" s="15">
        <f>'SAT Gro 2036'!CB30+'SAT Exist'!CB30+'SAT Bgd'!CB30</f>
        <v>11</v>
      </c>
      <c r="CC30" s="56">
        <f>'SAT Gro 2036'!CC30+'SAT Exist'!CC30+'SAT Bgd'!CC30</f>
        <v>1</v>
      </c>
      <c r="CD30" s="6">
        <f>'SAT Gro 2036'!CD30+'SAT Exist'!CD30+'SAT Bgd'!CD30</f>
        <v>724.33437630887124</v>
      </c>
      <c r="CE30" s="6">
        <f>'SAT Gro 2036'!CE30+'SAT Exist'!CE30+'SAT Bgd'!CE30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Gro 2036'!AO31+'SAT Exist'!AO31+'SAT Bgd'!AO31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Gro 2036'!CB31+'SAT Exist'!CB31+'SAT Bgd'!CB31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Gro 2036'!AO32+'SAT Exist'!AO32+'SAT Bgd'!AO32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'SAT Gro 2036'!CB32+'SAT Exist'!CB32+'SAT Bgd'!CB32</f>
        <v>6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1009.4668117336973</v>
      </c>
      <c r="CC34" s="41">
        <f>SUM(CC30:CE30)</f>
        <v>725.33437630887124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1010.4668117336973</v>
      </c>
      <c r="CC38" s="91">
        <f>SUM(CD43,CB43,CC40)</f>
        <v>725.33437630887124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'SAT Gro 2036'!AP40+'SAT Exist'!AP40+'SAT Bgd'!AP40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Gro 2036'!BP40+'SAT Exist'!BP40+'SAT Bgd'!BP40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Gro 2036'!CC40+'SAT Exist'!CC40+'SAT Bgd'!CC40</f>
        <v>220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Gro 2036'!AP41+'SAT Exist'!AP41+'SAT Bgd'!AP41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'SAT Gro 2036'!BP41+'SAT Exist'!BP41+'SAT Bgd'!BP41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'SAT Gro 2036'!CC41+'SAT Exist'!CC41+'SAT Bgd'!CC41</f>
        <v>10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Gro 2036'!AM42+'SAT Exist'!AM42+'SAT Bgd'!AM42</f>
        <v>0</v>
      </c>
      <c r="AN42" s="10">
        <f>'SAT Gro 2036'!AN42+'SAT Exist'!AN42+'SAT Bgd'!AN42</f>
        <v>0</v>
      </c>
      <c r="AO42" s="77">
        <f>'SAT Gro 2036'!AO42+'SAT Exist'!AO42+'SAT Bgd'!AO42</f>
        <v>0</v>
      </c>
      <c r="AP42" s="86">
        <f>'SAT Gro 2036'!AP42+'SAT Exist'!AP42+'SAT Bgd'!AP42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'SAT Gro 2036'!BM42+'SAT Exist'!BM42+'SAT Bgd'!BM42</f>
        <v>0</v>
      </c>
      <c r="BN42" s="79">
        <f>'SAT Gro 2036'!BN42+'SAT Exist'!BN42+'SAT Bgd'!BN42</f>
        <v>0</v>
      </c>
      <c r="BO42" s="79">
        <f>'SAT Gro 2036'!BO42+'SAT Exist'!BO42+'SAT Bgd'!BO42</f>
        <v>0</v>
      </c>
      <c r="BP42" s="79">
        <f>'SAT Gro 2036'!BP42+'SAT Exist'!BP42+'SAT Bgd'!BP42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10</v>
      </c>
      <c r="BY42" s="78"/>
      <c r="BZ42" s="79">
        <f>'SAT Gro 2036'!BZ42+'SAT Exist'!BZ42+'SAT Bgd'!BZ42</f>
        <v>0</v>
      </c>
      <c r="CA42" s="79">
        <f>'SAT Gro 2036'!CA42+'SAT Exist'!CA42+'SAT Bgd'!CA42</f>
        <v>810.46681173369734</v>
      </c>
      <c r="CB42" s="85">
        <f>'SAT Gro 2036'!CB42+'SAT Exist'!CB42+'SAT Bgd'!CB42</f>
        <v>200</v>
      </c>
      <c r="CC42" s="117">
        <f>'SAT Gro 2036'!CC42+'SAT Exist'!CC42+'SAT Bgd'!CC42</f>
        <v>70</v>
      </c>
      <c r="CD42" s="81"/>
      <c r="CE42" s="82"/>
      <c r="CF42" s="78"/>
      <c r="CG42" s="109">
        <f>SUM(CC40:CC42)</f>
        <v>300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Gro 2036'!AO43+'SAT Exist'!AO43+'SAT Bgd'!AO43</f>
        <v>0</v>
      </c>
      <c r="AP43" s="6">
        <f>'SAT Gro 2036'!AP43+'SAT Exist'!AP43+'SAT Bgd'!AP43</f>
        <v>0</v>
      </c>
      <c r="AQ43" s="6">
        <f>'SAT Gro 2036'!AQ43+'SAT Exist'!AQ43+'SAT Bgd'!AQ43</f>
        <v>0</v>
      </c>
      <c r="AR43" s="6">
        <f>'SAT Gro 2036'!AR43+'SAT Exist'!AR43+'SAT Bgd'!AR43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'SAT Gro 2036'!BO43+'SAT Exist'!BO43+'SAT Bgd'!BO43</f>
        <v>0</v>
      </c>
      <c r="BP43" s="6">
        <f>'SAT Gro 2036'!BP43+'SAT Exist'!BP43+'SAT Bgd'!BP43</f>
        <v>0</v>
      </c>
      <c r="BQ43" s="6">
        <f>'SAT Gro 2036'!BQ43+'SAT Exist'!BQ43+'SAT Bgd'!BQ43</f>
        <v>0</v>
      </c>
      <c r="BR43" s="6">
        <f>'SAT Gro 2036'!BR43+'SAT Exist'!BR43+'SAT Bgd'!BR43</f>
        <v>0</v>
      </c>
      <c r="BS43" s="1"/>
      <c r="BT43" s="100">
        <f>SUM(BO44,BR43,BO42)</f>
        <v>0</v>
      </c>
      <c r="BX43" s="99">
        <f>SUM(CB43:CB45)</f>
        <v>15</v>
      </c>
      <c r="BY43" s="1"/>
      <c r="BZ43" s="21"/>
      <c r="CA43" s="14"/>
      <c r="CB43" s="15">
        <f>'SAT Gro 2036'!CB43+'SAT Exist'!CB43+'SAT Bgd'!CB43</f>
        <v>0</v>
      </c>
      <c r="CC43" s="56">
        <f>'SAT Gro 2036'!CC43+'SAT Exist'!CC43+'SAT Bgd'!CC43</f>
        <v>0</v>
      </c>
      <c r="CD43" s="6">
        <f>'SAT Gro 2036'!CD43+'SAT Exist'!CD43+'SAT Bgd'!CD43</f>
        <v>505.33437630887124</v>
      </c>
      <c r="CE43" s="6">
        <f>'SAT Gro 2036'!CE43+'SAT Exist'!CE43+'SAT Bgd'!CE43</f>
        <v>95</v>
      </c>
      <c r="CF43" s="1"/>
      <c r="CG43" s="100">
        <f>SUM(CB44,CE43,CB42)</f>
        <v>310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Gro 2036'!AO44+'SAT Exist'!AO44+'SAT Bgd'!AO44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'SAT Gro 2036'!BO44+'SAT Exist'!BO44+'SAT Bgd'!BO44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'SAT Gro 2036'!CB44+'SAT Exist'!CB44+'SAT Bgd'!CB44</f>
        <v>15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Gro 2036'!AO45+'SAT Exist'!AO45+'SAT Bgd'!AO45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Gro 2036'!BO45+'SAT Exist'!BO45+'SAT Bgd'!BO45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'SAT Gro 2036'!CB45+'SAT Exist'!CB45+'SAT Bgd'!CB45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880.46681173369734</v>
      </c>
      <c r="CC47" s="105">
        <f>SUM(CC43:CE43)</f>
        <v>600.33437630887124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862.35497800618782</v>
      </c>
      <c r="P51" s="27">
        <f>SUM(Q56,O56,P53)</f>
        <v>667.87120795806368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'SAT Gro 2036'!P53+'SAT Exist'!P53+'SAT Bgd'!P53</f>
        <v>9.6710526315789469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Gro 2036'!AC53+'SAT Exist'!AC53+'SAT Bgd'!AC53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Gro 2036'!P54+'SAT Exist'!P54+'SAT Bgd'!P54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'SAT Gro 2036'!AC54+'SAT Exist'!AC54+'SAT Bgd'!AC54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Gro 2036'!M55+'SAT Exist'!M55+'SAT Bgd'!M55</f>
        <v>28.749999999999996</v>
      </c>
      <c r="N55" s="10">
        <f>'SAT Gro 2036'!N55+'SAT Exist'!N55+'SAT Bgd'!N55</f>
        <v>795.66949413522013</v>
      </c>
      <c r="O55" s="11">
        <f>'SAT Gro 2036'!O55+'SAT Exist'!O55+'SAT Bgd'!O55</f>
        <v>37.935483870967737</v>
      </c>
      <c r="P55" s="6">
        <f>'SAT Gro 2036'!P55+'SAT Exist'!P55+'SAT Bgd'!P55</f>
        <v>108.5</v>
      </c>
      <c r="Q55" s="12"/>
      <c r="R55" s="20"/>
      <c r="S55" s="4"/>
      <c r="T55" s="34">
        <f>SUM(P53:P55)</f>
        <v>127.42105263157895</v>
      </c>
      <c r="U55" s="4"/>
      <c r="V55" s="4"/>
      <c r="W55" s="4"/>
      <c r="X55" s="97">
        <f>SUM(AC54,Z55,AC56)</f>
        <v>0</v>
      </c>
      <c r="Y55" s="4"/>
      <c r="Z55" s="10">
        <f>'SAT Gro 2036'!Z55+'SAT Exist'!Z55+'SAT Bgd'!Z55</f>
        <v>0</v>
      </c>
      <c r="AA55" s="10">
        <f>'SAT Gro 2036'!AA55+'SAT Exist'!AA55+'SAT Bgd'!AA55</f>
        <v>0</v>
      </c>
      <c r="AB55" s="11">
        <f>'SAT Gro 2036'!AB55+'SAT Exist'!AB55+'SAT Bgd'!AB55</f>
        <v>0</v>
      </c>
      <c r="AC55" s="6">
        <f>'SAT Gro 2036'!AC55+'SAT Exist'!AC55+'SAT Bgd'!AC55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Gro 2036'!O56+'SAT Exist'!O56+'SAT Bgd'!O56</f>
        <v>20.163265306122451</v>
      </c>
      <c r="P56" s="16">
        <f>'SAT Gro 2036'!P56+'SAT Exist'!P56+'SAT Bgd'!P56</f>
        <v>138.42253521126761</v>
      </c>
      <c r="Q56" s="6">
        <f>'SAT Gro 2036'!Q56+'SAT Exist'!Q56+'SAT Bgd'!Q56</f>
        <v>638.03689002036231</v>
      </c>
      <c r="R56" s="6">
        <f>'SAT Gro 2036'!R56+'SAT Exist'!R56+'SAT Bgd'!R56</f>
        <v>9.1999999999999993</v>
      </c>
      <c r="S56" s="1"/>
      <c r="T56" s="36">
        <f>SUM(O57,R56,O55)</f>
        <v>62.735483870967734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'SAT Gro 2036'!AB56+'SAT Exist'!AB56+'SAT Bgd'!AB56</f>
        <v>0</v>
      </c>
      <c r="AC56" s="53">
        <f>'SAT Gro 2036'!AC56+'SAT Exist'!AC56+'SAT Bgd'!AC56</f>
        <v>0</v>
      </c>
      <c r="AD56" s="6">
        <f>'SAT Gro 2036'!AD56+'SAT Exist'!AD56+'SAT Bgd'!AD56</f>
        <v>0</v>
      </c>
      <c r="AE56" s="6">
        <f>'SAT Gro 2036'!AE56+'SAT Exist'!AE56+'SAT Bgd'!AE56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Gro 2036'!O57+'SAT Exist'!O57+'SAT Bgd'!O57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'SAT Gro 2036'!AB57+'SAT Exist'!AB57+'SAT Bgd'!AB57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Gro 2036'!O58+'SAT Exist'!O58+'SAT Bgd'!O58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Gro 2036'!AB58+'SAT Exist'!AB58+'SAT Bgd'!AB58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909.34066530639132</v>
      </c>
      <c r="P60" s="41">
        <f>SUM(P56:R56)</f>
        <v>785.65942523162994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875.72718580176377</v>
      </c>
      <c r="CC64" s="27">
        <f>SUM(CD69,CB69,CC66)</f>
        <v>585.46535943382855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'SAT Gro 2036'!AP66+'SAT Exist'!AP66+'SAT Bgd'!AP66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'SAT Gro 2036'!BP66+'SAT Exist'!BP66+'SAT Bgd'!BP66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Gro 2036'!CC66+'SAT Exist'!CC66+'SAT Bgd'!CC66</f>
        <v>118.42857142857143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'SAT Gro 2036'!AP67+'SAT Exist'!AP67+'SAT Bgd'!AP67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'SAT Gro 2036'!BP67+'SAT Exist'!BP67+'SAT Bgd'!BP67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'SAT Gro 2036'!CC67+'SAT Exist'!CC67+'SAT Bgd'!CC67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'SAT Gro 2036'!AM68+'SAT Exist'!AM68+'SAT Bgd'!AM68</f>
        <v>0</v>
      </c>
      <c r="AN68" s="10">
        <f>'SAT Gro 2036'!AN68+'SAT Exist'!AN68+'SAT Bgd'!AN68</f>
        <v>0</v>
      </c>
      <c r="AO68" s="77">
        <f>'SAT Gro 2036'!AO68+'SAT Exist'!AO68+'SAT Bgd'!AO68</f>
        <v>0</v>
      </c>
      <c r="AP68" s="86">
        <f>'SAT Gro 2036'!AP68+'SAT Exist'!AP68+'SAT Bgd'!AP68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'SAT Gro 2036'!BM68+'SAT Exist'!BM68+'SAT Bgd'!BM68</f>
        <v>0</v>
      </c>
      <c r="BN68" s="79">
        <f>'SAT Gro 2036'!BN68+'SAT Exist'!BN68+'SAT Bgd'!BN68</f>
        <v>0</v>
      </c>
      <c r="BO68" s="80">
        <f>'SAT Gro 2036'!BO68+'SAT Exist'!BO68+'SAT Bgd'!BO68</f>
        <v>0</v>
      </c>
      <c r="BP68" s="79">
        <f>'SAT Gro 2036'!BP68+'SAT Exist'!BP68+'SAT Bgd'!BP68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'SAT Gro 2036'!BZ68+'SAT Exist'!BZ68+'SAT Bgd'!BZ68</f>
        <v>0</v>
      </c>
      <c r="CA68" s="79">
        <f>'SAT Gro 2036'!CA68+'SAT Exist'!CA68+'SAT Bgd'!CA68</f>
        <v>739.22422722188207</v>
      </c>
      <c r="CB68" s="85">
        <f>'SAT Gro 2036'!CB68+'SAT Exist'!CB68+'SAT Bgd'!CB68</f>
        <v>136.50295857988166</v>
      </c>
      <c r="CC68" s="6">
        <f>'SAT Gro 2036'!CC68+'SAT Exist'!CC68+'SAT Bgd'!CC68</f>
        <v>39.61904761904762</v>
      </c>
      <c r="CD68" s="12"/>
      <c r="CE68" s="20"/>
      <c r="CF68" s="4"/>
      <c r="CG68" s="34">
        <f>SUM(CC66:CC68)</f>
        <v>163.04761904761904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'SAT Gro 2036'!AO69+'SAT Exist'!AO69+'SAT Bgd'!AO69</f>
        <v>0</v>
      </c>
      <c r="AP69" s="6">
        <f>'SAT Gro 2036'!AP69+'SAT Exist'!AP69+'SAT Bgd'!AP69</f>
        <v>0</v>
      </c>
      <c r="AQ69" s="6">
        <f>'SAT Gro 2036'!AQ69+'SAT Exist'!AQ69+'SAT Bgd'!AQ69</f>
        <v>0</v>
      </c>
      <c r="AR69" s="6">
        <f>'SAT Gro 2036'!AR69+'SAT Exist'!AR69+'SAT Bgd'!AR69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'SAT Gro 2036'!BO69+'SAT Exist'!BO69+'SAT Bgd'!BO69</f>
        <v>0</v>
      </c>
      <c r="BP69" s="6">
        <f>'SAT Gro 2036'!BP69+'SAT Exist'!BP69+'SAT Bgd'!BP69</f>
        <v>0</v>
      </c>
      <c r="BQ69" s="6">
        <f>'SAT Gro 2036'!BQ69+'SAT Exist'!BQ69+'SAT Bgd'!BQ69</f>
        <v>0</v>
      </c>
      <c r="BR69" s="6">
        <f>'SAT Gro 2036'!BR69+'SAT Exist'!BR69+'SAT Bgd'!BR69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'SAT Gro 2036'!CB69+'SAT Exist'!CB69+'SAT Bgd'!CB69</f>
        <v>0</v>
      </c>
      <c r="CC69" s="16">
        <f>'SAT Gro 2036'!CC69+'SAT Exist'!CC69+'SAT Bgd'!CC69</f>
        <v>0</v>
      </c>
      <c r="CD69" s="6">
        <f>'SAT Gro 2036'!CD69+'SAT Exist'!CD69+'SAT Bgd'!CD69</f>
        <v>467.03678800525711</v>
      </c>
      <c r="CE69" s="6">
        <f>'SAT Gro 2036'!CE69+'SAT Exist'!CE69+'SAT Bgd'!CE69</f>
        <v>70.80952380952381</v>
      </c>
      <c r="CF69" s="1"/>
      <c r="CG69" s="36">
        <f>SUM(CB70,CE69,CB68)</f>
        <v>212.31248238940549</v>
      </c>
    </row>
    <row r="70" spans="35:89" ht="15.75" x14ac:dyDescent="0.25">
      <c r="AK70" s="30"/>
      <c r="AL70" s="3"/>
      <c r="AM70" s="21"/>
      <c r="AN70" s="14"/>
      <c r="AO70" s="71">
        <f>'SAT Gro 2036'!AO70+'SAT Exist'!AO70+'SAT Bgd'!AO70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'SAT Gro 2036'!BO70+'SAT Exist'!BO70+'SAT Bgd'!BO70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'SAT Gro 2036'!CB70+'SAT Exist'!CB70+'SAT Bgd'!CB70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'SAT Gro 2036'!AO71+'SAT Exist'!AO71+'SAT Bgd'!AO71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Gro 2036'!BO71+'SAT Exist'!BO71+'SAT Bgd'!BO71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'SAT Gro 2036'!CB71+'SAT Exist'!CB71+'SAT Bgd'!CB71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778.84327484092967</v>
      </c>
      <c r="CC73" s="41">
        <f>SUM(CC69:CE69)</f>
        <v>537.84631181478096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516" priority="22" operator="equal">
      <formula>0</formula>
    </cfRule>
  </conditionalFormatting>
  <conditionalFormatting sqref="AX38:BG39 AX46:BG47 AX40:AY41 AX44:AY45">
    <cfRule type="cellIs" dxfId="2515" priority="21" operator="equal">
      <formula>0</formula>
    </cfRule>
  </conditionalFormatting>
  <conditionalFormatting sqref="AX25:BG26 AX33:BG34 AX27:AY28 BF27:BG28 BF31:BG32 AX31:AY32">
    <cfRule type="cellIs" dxfId="2514" priority="20" operator="equal">
      <formula>0</formula>
    </cfRule>
  </conditionalFormatting>
  <conditionalFormatting sqref="BK25:BT26 BK33:BT34 BK27:BL28 BS27:BT28 BS31:BT32 BK31:BL32">
    <cfRule type="cellIs" dxfId="2513" priority="19" operator="equal">
      <formula>0</formula>
    </cfRule>
  </conditionalFormatting>
  <conditionalFormatting sqref="BX12:CG13 BX20:CG21 BX14:BY19 CF14:CG19">
    <cfRule type="cellIs" dxfId="2512" priority="18" operator="equal">
      <formula>0</formula>
    </cfRule>
  </conditionalFormatting>
  <conditionalFormatting sqref="BX25:CG26 BX33:CG34 BX27:BY32 CF27:CG32">
    <cfRule type="cellIs" dxfId="2511" priority="17" operator="equal">
      <formula>0</formula>
    </cfRule>
  </conditionalFormatting>
  <conditionalFormatting sqref="BX64:CG65 BX72:CG73 BX66:BY71 CF66:CG71">
    <cfRule type="cellIs" dxfId="2510" priority="15" operator="equal">
      <formula>0</formula>
    </cfRule>
  </conditionalFormatting>
  <conditionalFormatting sqref="BX38:CG39 BX46:CG47 BX40:BY45 CF40:CG45">
    <cfRule type="cellIs" dxfId="2509" priority="16" operator="equal">
      <formula>0</formula>
    </cfRule>
  </conditionalFormatting>
  <conditionalFormatting sqref="K51:T52 K59:T60 K53:L58 S53:T58">
    <cfRule type="cellIs" dxfId="2508" priority="14" operator="equal">
      <formula>0</formula>
    </cfRule>
  </conditionalFormatting>
  <conditionalFormatting sqref="AK64:AT65 AK72:AT73 AK66:AL71 AS66:AT71">
    <cfRule type="cellIs" dxfId="2507" priority="13" operator="equal">
      <formula>0</formula>
    </cfRule>
  </conditionalFormatting>
  <conditionalFormatting sqref="BK38:BT39 BK46:BT47 BK40:BL45 BS40:BT45">
    <cfRule type="cellIs" dxfId="2506" priority="10" operator="equal">
      <formula>0</formula>
    </cfRule>
  </conditionalFormatting>
  <conditionalFormatting sqref="AK25:AT26 AK33:AT34 AK27:AL32 AS27:AT32">
    <cfRule type="cellIs" dxfId="2505" priority="9" operator="equal">
      <formula>0</formula>
    </cfRule>
  </conditionalFormatting>
  <conditionalFormatting sqref="AX51:BG52 AX59:BG60 AX53:AY58 BF53:BG58">
    <cfRule type="cellIs" dxfId="2504" priority="12" operator="equal">
      <formula>0</formula>
    </cfRule>
  </conditionalFormatting>
  <conditionalFormatting sqref="BK51:BT52 BK59:BT60 BK53:BL58 BS53:BT58">
    <cfRule type="cellIs" dxfId="2503" priority="11" operator="equal">
      <formula>0</formula>
    </cfRule>
  </conditionalFormatting>
  <conditionalFormatting sqref="BK64:BT65 BK72:BT73 BK66:BL71 BS66:BT71">
    <cfRule type="cellIs" dxfId="2502" priority="8" operator="equal">
      <formula>0</formula>
    </cfRule>
  </conditionalFormatting>
  <conditionalFormatting sqref="X51:AG52 X59:AG60 X53:Y58 AF53:AG58">
    <cfRule type="cellIs" dxfId="2501" priority="7" operator="equal">
      <formula>0</formula>
    </cfRule>
  </conditionalFormatting>
  <conditionalFormatting sqref="AK38:AT39 AK46:AT47 AK40:AL45 AS40:AT45">
    <cfRule type="cellIs" dxfId="2500" priority="6" operator="equal">
      <formula>0</formula>
    </cfRule>
  </conditionalFormatting>
  <conditionalFormatting sqref="AX42:AY43">
    <cfRule type="cellIs" dxfId="2499" priority="5" operator="equal">
      <formula>0</formula>
    </cfRule>
  </conditionalFormatting>
  <conditionalFormatting sqref="AO51:AP52 AO59:AP60">
    <cfRule type="cellIs" dxfId="2498" priority="4" operator="equal">
      <formula>0</formula>
    </cfRule>
  </conditionalFormatting>
  <conditionalFormatting sqref="BO75:BP76">
    <cfRule type="cellIs" dxfId="2497" priority="2" operator="equal">
      <formula>0</formula>
    </cfRule>
  </conditionalFormatting>
  <conditionalFormatting sqref="AO75:AP76">
    <cfRule type="cellIs" dxfId="2496" priority="1" operator="equal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F7:CK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>SUM(BZ16:CB16)</f>
        <v>1253.987147040717</v>
      </c>
      <c r="CC12" s="27">
        <f>SUM(CD17,CB17,CC14)</f>
        <v>608.24625736858695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Gro 20DD'!CC14+'AM Exist'!CC14</f>
        <v>40.272012474175845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Gro 20DD'!CC15+'AM Exist'!CC15</f>
        <v>2477.4231122044725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3317.5806138209</v>
      </c>
      <c r="BY16" s="4"/>
      <c r="BZ16" s="10">
        <f>'AM Gro 20DD'!BZ16+'AM Exist'!BZ16</f>
        <v>515.20402165238761</v>
      </c>
      <c r="CA16" s="10">
        <f>'AM Gro 20DD'!CA16+'AM Exist'!CA16</f>
        <v>481.87545960479372</v>
      </c>
      <c r="CB16" s="11">
        <f>'AM Gro 20DD'!CB16+'AM Exist'!CB16</f>
        <v>256.90766578353555</v>
      </c>
      <c r="CC16" s="6">
        <f>'AM Gro 20DD'!CC16+'AM Exist'!CC16</f>
        <v>109.70651673999627</v>
      </c>
      <c r="CD16" s="12"/>
      <c r="CE16" s="20"/>
      <c r="CF16" s="4"/>
      <c r="CG16" s="34">
        <f>SUM(CC14:CC16)</f>
        <v>2627.4016414186449</v>
      </c>
      <c r="CH16" s="13"/>
      <c r="CI16" s="13"/>
      <c r="CJ16" s="13"/>
    </row>
    <row r="17" spans="7:88" x14ac:dyDescent="0.25">
      <c r="O17" s="69"/>
      <c r="BX17" s="35">
        <f>SUM(CB17:CB19)</f>
        <v>1915.0036276513274</v>
      </c>
      <c r="BY17" s="1"/>
      <c r="BZ17" s="21"/>
      <c r="CA17" s="14"/>
      <c r="CB17" s="15">
        <f>'AM Gro 20DD'!CB17+'AM Exist'!CB17</f>
        <v>322.17609979340676</v>
      </c>
      <c r="CC17" s="16">
        <f>'AM Gro 20DD'!CC17+'AM Exist'!CC17</f>
        <v>324.95347996403962</v>
      </c>
      <c r="CD17" s="6">
        <f>'AM Gro 20DD'!CD17+'AM Exist'!CD17</f>
        <v>245.79814510100428</v>
      </c>
      <c r="CE17" s="6">
        <f>'AM Gro 20DD'!CE17+'AM Exist'!CE17</f>
        <v>9.7208305972148601</v>
      </c>
      <c r="CF17" s="1"/>
      <c r="CG17" s="36">
        <f>SUM(CB18,CE17,CB16)</f>
        <v>1801.1310406553819</v>
      </c>
    </row>
    <row r="18" spans="7:88" x14ac:dyDescent="0.25">
      <c r="O18" s="69"/>
      <c r="BX18" s="30"/>
      <c r="BY18" s="3"/>
      <c r="BZ18" s="21"/>
      <c r="CA18" s="14"/>
      <c r="CB18" s="15">
        <f>'AM Gro 20DD'!CB18+'AM Exist'!CB18</f>
        <v>1534.5025442746314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'AM Gro 20DD'!CB19+'AM Exist'!CB19</f>
        <v>58.324983583289153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649.90695992807912</v>
      </c>
      <c r="CC21" s="41">
        <f>SUM(CC17:CE17)</f>
        <v>580.47245566225877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649.90695992807912</v>
      </c>
      <c r="CC25" s="27">
        <f>SUM(CD30,CB30,CC27)</f>
        <v>580.47245566225865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Gro 20DD'!AP27+'AM Exist'!AP27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Gro 20DD'!CC27+'AM Exist'!CC27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Gro 20DD'!AP28+'AM Exist'!AP28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Gro 20DD'!CC28+'AM Exist'!CC28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Gro 20DD'!AM29+'AM Exist'!AM29</f>
        <v>0</v>
      </c>
      <c r="AN29" s="10">
        <f>'AM Gro 20DD'!AN29+'AM Exist'!AN29</f>
        <v>0</v>
      </c>
      <c r="AO29" s="10">
        <f>'AM Gro 20DD'!AO29+'AM Exist'!AO29</f>
        <v>0</v>
      </c>
      <c r="AP29" s="6">
        <f>'AM Gro 20DD'!AP29+'AM Exist'!AP29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127</v>
      </c>
      <c r="BY29" s="4"/>
      <c r="BZ29" s="10">
        <f>'AM Gro 20DD'!BZ29+'AM Exist'!BZ29</f>
        <v>108</v>
      </c>
      <c r="CA29" s="10">
        <f>'AM Gro 20DD'!CA29+'AM Exist'!CA29</f>
        <v>541.90695992807912</v>
      </c>
      <c r="CB29" s="11">
        <f>'AM Gro 20DD'!CB29+'AM Exist'!CB29</f>
        <v>0</v>
      </c>
      <c r="CC29" s="56">
        <f>'AM Gro 20DD'!CC29+'AM Exist'!CC29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Gro 20DD'!AO30+'AM Exist'!AO30</f>
        <v>0</v>
      </c>
      <c r="AP30" s="53">
        <f>'AM Gro 20DD'!AP30+'AM Exist'!AP30</f>
        <v>0</v>
      </c>
      <c r="AQ30" s="6">
        <f>'AM Gro 20DD'!AQ30+'AM Exist'!AQ30</f>
        <v>0</v>
      </c>
      <c r="AR30" s="6">
        <f>'AM Gro 20DD'!AR30+'AM Exist'!AR30</f>
        <v>0</v>
      </c>
      <c r="AS30" s="1"/>
      <c r="AT30" s="100">
        <f>SUM(AO31,AR30,AO29)</f>
        <v>0</v>
      </c>
      <c r="BX30" s="35">
        <f>SUM(CB30:CB32)</f>
        <v>9</v>
      </c>
      <c r="BY30" s="1"/>
      <c r="BZ30" s="21"/>
      <c r="CA30" s="14"/>
      <c r="CB30" s="15">
        <f>'AM Gro 20DD'!CB30+'AM Exist'!CB30</f>
        <v>7</v>
      </c>
      <c r="CC30" s="56">
        <f>'AM Gro 20DD'!CC30+'AM Exist'!CC30</f>
        <v>19</v>
      </c>
      <c r="CD30" s="6">
        <f>'AM Gro 20DD'!CD30+'AM Exist'!CD30</f>
        <v>573.47245566225865</v>
      </c>
      <c r="CE30" s="6">
        <f>'AM Gro 20DD'!CE30+'AM Exist'!CE30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Gro 20DD'!AO31+'AM Exist'!AO31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Gro 20DD'!CB31+'AM Exist'!CB31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Gro 20DD'!AO32+'AM Exist'!AO32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'AM Gro 20DD'!CB32+'AM Exist'!CB32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543.90695992807912</v>
      </c>
      <c r="CC34" s="41">
        <f>SUM(CC30:CE30)</f>
        <v>592.47245566225865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543.90695992807912</v>
      </c>
      <c r="CC38" s="91">
        <f>SUM(CD43,CB43,CC40)</f>
        <v>592.47245566225865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'AM Gro 20DD'!AP40+'AM Exist'!AP40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Gro 20DD'!BP40+'AM Exist'!BP40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Gro 20DD'!CC40+'AM Exist'!CC40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Gro 20DD'!AP41+'AM Exist'!AP41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'AM Gro 20DD'!BP41+'AM Exist'!BP41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'AM Gro 20DD'!CC41+'AM Exist'!CC41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Gro 20DD'!AM42+'AM Exist'!AM42</f>
        <v>0</v>
      </c>
      <c r="AN42" s="10">
        <f>'AM Gro 20DD'!AN42+'AM Exist'!AN42</f>
        <v>0</v>
      </c>
      <c r="AO42" s="77">
        <f>'AM Gro 20DD'!AO42+'AM Exist'!AO42</f>
        <v>0</v>
      </c>
      <c r="AP42" s="86">
        <f>'AM Gro 20DD'!AP42+'AM Exist'!AP42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'AM Gro 20DD'!BM42+'AM Exist'!BM42</f>
        <v>0</v>
      </c>
      <c r="BN42" s="79">
        <f>'AM Gro 20DD'!BN42+'AM Exist'!BN42</f>
        <v>0</v>
      </c>
      <c r="BO42" s="79">
        <f>'AM Gro 20DD'!BO42+'AM Exist'!BO42</f>
        <v>0</v>
      </c>
      <c r="BP42" s="79">
        <f>'AM Gro 20DD'!BP42+'AM Exist'!BP42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>
        <f>'AM Gro 20DD'!BZ42+'AM Exist'!BZ42</f>
        <v>0</v>
      </c>
      <c r="CA42" s="79">
        <f>'AM Gro 20DD'!CA42+'AM Exist'!CA42</f>
        <v>543.90695992807912</v>
      </c>
      <c r="CB42" s="85">
        <f>'AM Gro 20DD'!CB42+'AM Exist'!CB42</f>
        <v>0</v>
      </c>
      <c r="CC42" s="117">
        <f>'AM Gro 20DD'!CC42+'AM Exist'!CC42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Gro 20DD'!AO43+'AM Exist'!AO43</f>
        <v>0</v>
      </c>
      <c r="AP43" s="6">
        <f>'AM Gro 20DD'!AP43+'AM Exist'!AP43</f>
        <v>0</v>
      </c>
      <c r="AQ43" s="6">
        <f>'AM Gro 20DD'!AQ43+'AM Exist'!AQ43</f>
        <v>0</v>
      </c>
      <c r="AR43" s="6">
        <f>'AM Gro 20DD'!AR43+'AM Exist'!AR43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'AM Gro 20DD'!BO43+'AM Exist'!BO43</f>
        <v>0</v>
      </c>
      <c r="BP43" s="6">
        <f>'AM Gro 20DD'!BP43+'AM Exist'!BP43</f>
        <v>0</v>
      </c>
      <c r="BQ43" s="6">
        <f>'AM Gro 20DD'!BQ43+'AM Exist'!BQ43</f>
        <v>0</v>
      </c>
      <c r="BR43" s="6">
        <f>'AM Gro 20DD'!BR43+'AM Exist'!BR43</f>
        <v>0</v>
      </c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>
        <f>'AM Gro 20DD'!CB43+'AM Exist'!CB43</f>
        <v>0</v>
      </c>
      <c r="CC43" s="56">
        <f>'AM Gro 20DD'!CC43+'AM Exist'!CC43</f>
        <v>0</v>
      </c>
      <c r="CD43" s="6">
        <f>'AM Gro 20DD'!CD43+'AM Exist'!CD43</f>
        <v>592.47245566225865</v>
      </c>
      <c r="CE43" s="6">
        <f>'AM Gro 20DD'!CE43+'AM Exist'!CE43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Gro 20DD'!AO44+'AM Exist'!AO44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'AM Gro 20DD'!BO44+'AM Exist'!BO44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'AM Gro 20DD'!CB44+'AM Exist'!CB44</f>
        <v>0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Gro 20DD'!AO45+'AM Exist'!AO45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Gro 20DD'!BO45+'AM Exist'!BO45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'AM Gro 20DD'!CB45+'AM Exist'!CB45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543.90695992807912</v>
      </c>
      <c r="CC47" s="105">
        <f>SUM(CC43:CE43)</f>
        <v>592.47245566225865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980.528922928356</v>
      </c>
      <c r="P51" s="27">
        <f>SUM(Q56,O56,P53)</f>
        <v>684.98405797394344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'AM Gro 20DD'!P53+'AM Exist'!P53</f>
        <v>46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Gro 20DD'!AC53+'AM Exist'!AC53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Gro 20DD'!P54+'AM Exist'!P54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'AM Gro 20DD'!AC54+'AM Exist'!AC54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Gro 20DD'!M55+'AM Exist'!M55</f>
        <v>77</v>
      </c>
      <c r="N55" s="10">
        <f>'AM Gro 20DD'!N55+'AM Exist'!N55</f>
        <v>706.528922928356</v>
      </c>
      <c r="O55" s="11">
        <f>'AM Gro 20DD'!O55+'AM Exist'!O55</f>
        <v>197</v>
      </c>
      <c r="P55" s="6">
        <f>'AM Gro 20DD'!P55+'AM Exist'!P55</f>
        <v>40</v>
      </c>
      <c r="Q55" s="12"/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'AM Gro 20DD'!Z55+'AM Exist'!Z55</f>
        <v>0</v>
      </c>
      <c r="AA55" s="10">
        <f>'AM Gro 20DD'!AA55+'AM Exist'!AA55</f>
        <v>0</v>
      </c>
      <c r="AB55" s="11">
        <f>'AM Gro 20DD'!AB55+'AM Exist'!AB55</f>
        <v>0</v>
      </c>
      <c r="AC55" s="6">
        <f>'AM Gro 20DD'!AC55+'AM Exist'!AC55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Gro 20DD'!O56+'AM Exist'!O56</f>
        <v>40</v>
      </c>
      <c r="P56" s="16">
        <f>'AM Gro 20DD'!P56+'AM Exist'!P56</f>
        <v>185</v>
      </c>
      <c r="Q56" s="6">
        <f>'AM Gro 20DD'!Q56+'AM Exist'!Q56</f>
        <v>598.98405797394344</v>
      </c>
      <c r="R56" s="6">
        <f>'AM Gro 20DD'!R56+'AM Exist'!R56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'AM Gro 20DD'!AB56+'AM Exist'!AB56</f>
        <v>0</v>
      </c>
      <c r="AC56" s="53">
        <f>'AM Gro 20DD'!AC56+'AM Exist'!AC56</f>
        <v>0</v>
      </c>
      <c r="AD56" s="6">
        <f>'AM Gro 20DD'!AD56+'AM Exist'!AD56</f>
        <v>0</v>
      </c>
      <c r="AE56" s="6">
        <f>'AM Gro 20DD'!AE56+'AM Exist'!AE56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Gro 20DD'!O57+'AM Exist'!O57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'AM Gro 20DD'!AB57+'AM Exist'!AB57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Gro 20DD'!O58+'AM Exist'!O58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Gro 20DD'!AB58+'AM Exist'!AB58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933.528922928356</v>
      </c>
      <c r="P60" s="41">
        <f>SUM(P56:R56)</f>
        <v>899.98405797394344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543.84094525815249</v>
      </c>
      <c r="CC64" s="27">
        <f>SUM(CD69,CB69,CC66)</f>
        <v>592.10311768316456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'AM Gro 20DD'!AP66+'AM Exist'!AP66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'AM Gro 20DD'!BP66+'AM Exist'!BP66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Gro 20DD'!CC66+'AM Exist'!CC66</f>
        <v>182.57839721254351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'AM Gro 20DD'!AP67+'AM Exist'!AP67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'AM Gro 20DD'!BP67+'AM Exist'!BP67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'AM Gro 20DD'!CC67+'AM Exist'!CC67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'AM Gro 20DD'!AM68+'AM Exist'!AM68</f>
        <v>0</v>
      </c>
      <c r="AN68" s="10">
        <f>'AM Gro 20DD'!AN68+'AM Exist'!AN68</f>
        <v>0</v>
      </c>
      <c r="AO68" s="77">
        <f>'AM Gro 20DD'!AO68+'AM Exist'!AO68</f>
        <v>0</v>
      </c>
      <c r="AP68" s="86">
        <f>'AM Gro 20DD'!AP68+'AM Exist'!AP68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'AM Gro 20DD'!BM68+'AM Exist'!BM68</f>
        <v>0</v>
      </c>
      <c r="BN68" s="79">
        <f>'AM Gro 20DD'!BN68+'AM Exist'!BN68</f>
        <v>0</v>
      </c>
      <c r="BO68" s="80">
        <f>'AM Gro 20DD'!BO68+'AM Exist'!BO68</f>
        <v>0</v>
      </c>
      <c r="BP68" s="79">
        <f>'AM Gro 20DD'!BP68+'AM Exist'!BP68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'AM Gro 20DD'!BZ68+'AM Exist'!BZ68</f>
        <v>0</v>
      </c>
      <c r="CA68" s="79">
        <f>'AM Gro 20DD'!CA68+'AM Exist'!CA68</f>
        <v>503.30549293541412</v>
      </c>
      <c r="CB68" s="85">
        <f>'AM Gro 20DD'!CB68+'AM Exist'!CB68</f>
        <v>40.535452322738386</v>
      </c>
      <c r="CC68" s="6">
        <f>'AM Gro 20DD'!CC68+'AM Exist'!CC68</f>
        <v>106.27177700348432</v>
      </c>
      <c r="CD68" s="12"/>
      <c r="CE68" s="20"/>
      <c r="CF68" s="4"/>
      <c r="CG68" s="34">
        <f>SUM(CC66:CC68)</f>
        <v>288.85017421602782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'AM Gro 20DD'!AO69+'AM Exist'!AO69</f>
        <v>0</v>
      </c>
      <c r="AP69" s="6">
        <f>'AM Gro 20DD'!AP69+'AM Exist'!AP69</f>
        <v>0</v>
      </c>
      <c r="AQ69" s="6">
        <f>'AM Gro 20DD'!AQ69+'AM Exist'!AQ69</f>
        <v>0</v>
      </c>
      <c r="AR69" s="6">
        <f>'AM Gro 20DD'!AR69+'AM Exist'!AR69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'AM Gro 20DD'!BO69+'AM Exist'!BO69</f>
        <v>0</v>
      </c>
      <c r="BP69" s="6">
        <f>'AM Gro 20DD'!BP69+'AM Exist'!BP69</f>
        <v>0</v>
      </c>
      <c r="BQ69" s="6">
        <f>'AM Gro 20DD'!BQ69+'AM Exist'!BQ69</f>
        <v>0</v>
      </c>
      <c r="BR69" s="6">
        <f>'AM Gro 20DD'!BR69+'AM Exist'!BR69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'AM Gro 20DD'!CB69+'AM Exist'!CB69</f>
        <v>0</v>
      </c>
      <c r="CC69" s="16">
        <f>'AM Gro 20DD'!CC69+'AM Exist'!CC69</f>
        <v>0</v>
      </c>
      <c r="CD69" s="6">
        <f>'AM Gro 20DD'!CD69+'AM Exist'!CD69</f>
        <v>409.52472047062105</v>
      </c>
      <c r="CE69" s="6">
        <f>'AM Gro 20DD'!CE69+'AM Exist'!CE69</f>
        <v>4.2508710801393725</v>
      </c>
      <c r="CF69" s="1"/>
      <c r="CG69" s="36">
        <f>SUM(CB70,CE69,CB68)</f>
        <v>44.786323402877755</v>
      </c>
    </row>
    <row r="70" spans="35:89" ht="15.75" x14ac:dyDescent="0.25">
      <c r="AK70" s="30"/>
      <c r="AL70" s="3"/>
      <c r="AM70" s="21"/>
      <c r="AN70" s="14"/>
      <c r="AO70" s="71">
        <f>'AM Gro 20DD'!AO70+'AM Exist'!AO70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'AM Gro 20DD'!BO70+'AM Exist'!BO70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'AM Gro 20DD'!CB70+'AM Exist'!CB70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'AM Gro 20DD'!AO71+'AM Exist'!AO71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Gro 20DD'!BO71+'AM Exist'!BO71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'AM Gro 20DD'!CB71+'AM Exist'!CB71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609.57726993889844</v>
      </c>
      <c r="CC73" s="41">
        <f>SUM(CC69:CE69)</f>
        <v>413.7755915507604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495" priority="22" operator="equal">
      <formula>0</formula>
    </cfRule>
  </conditionalFormatting>
  <conditionalFormatting sqref="AX38:BG39 AX46:BG47 AX40:AY41 AX44:AY45">
    <cfRule type="cellIs" dxfId="2494" priority="21" operator="equal">
      <formula>0</formula>
    </cfRule>
  </conditionalFormatting>
  <conditionalFormatting sqref="AX25:BG26 AX33:BG34 AX27:AY28 BF27:BG28 BF31:BG32 AX31:AY32">
    <cfRule type="cellIs" dxfId="2493" priority="20" operator="equal">
      <formula>0</formula>
    </cfRule>
  </conditionalFormatting>
  <conditionalFormatting sqref="BK25:BT26 BK33:BT34 BK27:BL28 BS27:BT28 BS31:BT32 BK31:BL32">
    <cfRule type="cellIs" dxfId="2492" priority="19" operator="equal">
      <formula>0</formula>
    </cfRule>
  </conditionalFormatting>
  <conditionalFormatting sqref="BX12:CG13 BX20:CG21 BX14:BY19 CF14:CG19">
    <cfRule type="cellIs" dxfId="2491" priority="18" operator="equal">
      <formula>0</formula>
    </cfRule>
  </conditionalFormatting>
  <conditionalFormatting sqref="BX25:CG26 BX33:CG34 BX27:BY32 CF27:CG32">
    <cfRule type="cellIs" dxfId="2490" priority="17" operator="equal">
      <formula>0</formula>
    </cfRule>
  </conditionalFormatting>
  <conditionalFormatting sqref="BX64:CG65 BX72:CG73 BX66:BY71 CF66:CG71">
    <cfRule type="cellIs" dxfId="2489" priority="15" operator="equal">
      <formula>0</formula>
    </cfRule>
  </conditionalFormatting>
  <conditionalFormatting sqref="BX38:CG39 BX46:CG47 BX40:BY45 CF40:CG45">
    <cfRule type="cellIs" dxfId="2488" priority="16" operator="equal">
      <formula>0</formula>
    </cfRule>
  </conditionalFormatting>
  <conditionalFormatting sqref="K51:T52 K59:T60 K53:L58 S53:T58">
    <cfRule type="cellIs" dxfId="2487" priority="14" operator="equal">
      <formula>0</formula>
    </cfRule>
  </conditionalFormatting>
  <conditionalFormatting sqref="AK64:AT65 AK72:AT73 AK66:AL71 AS66:AT71">
    <cfRule type="cellIs" dxfId="2486" priority="13" operator="equal">
      <formula>0</formula>
    </cfRule>
  </conditionalFormatting>
  <conditionalFormatting sqref="BK38:BT39 BK46:BT47 BK40:BL45 BS40:BT45">
    <cfRule type="cellIs" dxfId="2485" priority="10" operator="equal">
      <formula>0</formula>
    </cfRule>
  </conditionalFormatting>
  <conditionalFormatting sqref="AK25:AT26 AK33:AT34 AK27:AL32 AS27:AT32">
    <cfRule type="cellIs" dxfId="2484" priority="9" operator="equal">
      <formula>0</formula>
    </cfRule>
  </conditionalFormatting>
  <conditionalFormatting sqref="AX51:BG52 AX59:BG60 AX53:AY58 BF53:BG58">
    <cfRule type="cellIs" dxfId="2483" priority="12" operator="equal">
      <formula>0</formula>
    </cfRule>
  </conditionalFormatting>
  <conditionalFormatting sqref="BK51:BT52 BK59:BT60 BK53:BL58 BS53:BT58">
    <cfRule type="cellIs" dxfId="2482" priority="11" operator="equal">
      <formula>0</formula>
    </cfRule>
  </conditionalFormatting>
  <conditionalFormatting sqref="BK64:BT65 BK72:BT73 BK66:BL71 BS66:BT71">
    <cfRule type="cellIs" dxfId="2481" priority="8" operator="equal">
      <formula>0</formula>
    </cfRule>
  </conditionalFormatting>
  <conditionalFormatting sqref="X51:AG52 X59:AG60 X53:Y58 AF53:AG58">
    <cfRule type="cellIs" dxfId="2480" priority="7" operator="equal">
      <formula>0</formula>
    </cfRule>
  </conditionalFormatting>
  <conditionalFormatting sqref="AK38:AT39 AK46:AT47 AK40:AL45 AS40:AT45">
    <cfRule type="cellIs" dxfId="2479" priority="6" operator="equal">
      <formula>0</formula>
    </cfRule>
  </conditionalFormatting>
  <conditionalFormatting sqref="AX42:AY43">
    <cfRule type="cellIs" dxfId="2478" priority="5" operator="equal">
      <formula>0</formula>
    </cfRule>
  </conditionalFormatting>
  <conditionalFormatting sqref="AO51:AP52 AO59:AP60">
    <cfRule type="cellIs" dxfId="2477" priority="4" operator="equal">
      <formula>0</formula>
    </cfRule>
  </conditionalFormatting>
  <conditionalFormatting sqref="BO75:BP76">
    <cfRule type="cellIs" dxfId="2476" priority="2" operator="equal">
      <formula>0</formula>
    </cfRule>
  </conditionalFormatting>
  <conditionalFormatting sqref="AO75:AP76">
    <cfRule type="cellIs" dxfId="2475" priority="1" operator="equal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F7:CK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>SUM(BZ16:CB16)</f>
        <v>1295.96996057465</v>
      </c>
      <c r="CC12" s="27">
        <f>SUM(CD17,CB17,CC14)</f>
        <v>1359.5597997035056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Gro 20DD'!CC14+'PM Exist'!CC14+'PM Bgd'!CC14</f>
        <v>112.48389691062908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Gro 20DD'!CC15+'PM Exist'!CC15+'PM Bgd'!CC15</f>
        <v>2144.9857353298039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2610.5011325637188</v>
      </c>
      <c r="BY16" s="4"/>
      <c r="BZ16" s="10">
        <f>'PM Gro 20DD'!BZ16+'PM Exist'!BZ16+'PM Bgd'!BZ16</f>
        <v>170.80888049391822</v>
      </c>
      <c r="CA16" s="10">
        <f>'PM Gro 20DD'!CA16+'PM Exist'!CA16+'PM Bgd'!CA16</f>
        <v>829.3700919083368</v>
      </c>
      <c r="CB16" s="11">
        <f>'PM Gro 20DD'!CB16+'PM Exist'!CB16+'PM Bgd'!CB16</f>
        <v>295.79098817239503</v>
      </c>
      <c r="CC16" s="6">
        <f>'PM Gro 20DD'!CC16+'PM Exist'!CC16+'PM Bgd'!CC16</f>
        <v>198.04581418050401</v>
      </c>
      <c r="CD16" s="12"/>
      <c r="CE16" s="20"/>
      <c r="CF16" s="4"/>
      <c r="CG16" s="34">
        <f>SUM(CC14:CC16)</f>
        <v>2455.5154464209368</v>
      </c>
      <c r="CH16" s="13"/>
      <c r="CI16" s="13"/>
      <c r="CJ16" s="13"/>
    </row>
    <row r="17" spans="7:88" x14ac:dyDescent="0.25">
      <c r="O17" s="69"/>
      <c r="BX17" s="35">
        <f>SUM(CB17:CB19)</f>
        <v>3340.8420550692704</v>
      </c>
      <c r="BY17" s="1"/>
      <c r="BZ17" s="21"/>
      <c r="CA17" s="14"/>
      <c r="CB17" s="15">
        <f>'PM Gro 20DD'!CB17+'PM Exist'!CB17+'PM Bgd'!CB17</f>
        <v>548.53258369998139</v>
      </c>
      <c r="CC17" s="16">
        <f>'PM Gro 20DD'!CC17+'PM Exist'!CC17+'PM Bgd'!CC17</f>
        <v>294.70651673999629</v>
      </c>
      <c r="CD17" s="6">
        <f>'PM Gro 20DD'!CD17+'PM Exist'!CD17+'PM Bgd'!CD17</f>
        <v>698.54331909289522</v>
      </c>
      <c r="CE17" s="6">
        <f>'PM Gro 20DD'!CE17+'PM Exist'!CE17+'PM Bgd'!CE17</f>
        <v>187.49105383923836</v>
      </c>
      <c r="CF17" s="1"/>
      <c r="CG17" s="36">
        <f>SUM(CB18,CE17,CB16)</f>
        <v>3035.8778397123165</v>
      </c>
    </row>
    <row r="18" spans="7:88" x14ac:dyDescent="0.25">
      <c r="O18" s="69"/>
      <c r="BX18" s="30"/>
      <c r="BY18" s="3"/>
      <c r="BZ18" s="21"/>
      <c r="CA18" s="14"/>
      <c r="CB18" s="15">
        <f>'PM Gro 20DD'!CB18+'PM Exist'!CB18+'PM Bgd'!CB18</f>
        <v>2552.5957977006833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'PM Gro 20DD'!CB19+'PM Exist'!CB19+'PM Bgd'!CB19</f>
        <v>239.71367366860557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1267.1295797574464</v>
      </c>
      <c r="CC21" s="41">
        <f>SUM(CC17:CE17)</f>
        <v>1180.7408896721299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1267.1295797574462</v>
      </c>
      <c r="CC25" s="27">
        <f>SUM(CD30,CB30,CC27)</f>
        <v>1180.7408896721299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Gro 20DD'!AP27+'PM Exist'!AP27+'PM Bgd'!AP27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Gro 20DD'!CC27+'PM Exist'!CC27+'PM Bgd'!CC27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Gro 20DD'!AP28+'PM Exist'!AP28+'PM Bgd'!AP28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Gro 20DD'!CC28+'PM Exist'!CC28+'PM Bgd'!CC28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Gro 20DD'!AM29+'PM Exist'!AM29+'PM Bgd'!AM29</f>
        <v>0</v>
      </c>
      <c r="AN29" s="10">
        <f>'PM Gro 20DD'!AN29+'PM Exist'!AN29+'PM Bgd'!AN29</f>
        <v>0</v>
      </c>
      <c r="AO29" s="10">
        <f>'PM Gro 20DD'!AO29+'PM Exist'!AO29+'PM Bgd'!AO29</f>
        <v>0</v>
      </c>
      <c r="AP29" s="6">
        <f>'PM Gro 20DD'!AP29+'PM Exist'!AP29+'PM Bgd'!AP29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25</v>
      </c>
      <c r="BY29" s="4"/>
      <c r="BZ29" s="10">
        <f>'PM Gro 20DD'!BZ29+'PM Exist'!BZ29+'PM Bgd'!BZ29</f>
        <v>21</v>
      </c>
      <c r="CA29" s="10">
        <f>'PM Gro 20DD'!CA29+'PM Exist'!CA29+'PM Bgd'!CA29</f>
        <v>1246.1295797574462</v>
      </c>
      <c r="CB29" s="11">
        <f>'PM Gro 20DD'!CB29+'PM Exist'!CB29+'PM Bgd'!CB29</f>
        <v>0</v>
      </c>
      <c r="CC29" s="56">
        <f>'PM Gro 20DD'!CC29+'PM Exist'!CC29+'PM Bgd'!CC29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Gro 20DD'!AO30+'PM Exist'!AO30+'PM Bgd'!AO30</f>
        <v>0</v>
      </c>
      <c r="AP30" s="53">
        <f>'PM Gro 20DD'!AP30+'PM Exist'!AP30+'PM Bgd'!AP30</f>
        <v>0</v>
      </c>
      <c r="AQ30" s="6">
        <f>'PM Gro 20DD'!AQ30+'PM Exist'!AQ30+'PM Bgd'!AQ30</f>
        <v>0</v>
      </c>
      <c r="AR30" s="6">
        <f>'PM Gro 20DD'!AR30+'PM Exist'!AR30+'PM Bgd'!AR30</f>
        <v>0</v>
      </c>
      <c r="AS30" s="1"/>
      <c r="AT30" s="100">
        <f>SUM(AO31,AR30,AO29)</f>
        <v>0</v>
      </c>
      <c r="BX30" s="35">
        <f>SUM(CB30:CB32)</f>
        <v>68</v>
      </c>
      <c r="BY30" s="1"/>
      <c r="BZ30" s="21"/>
      <c r="CA30" s="14"/>
      <c r="CB30" s="15">
        <f>'PM Gro 20DD'!CB30+'PM Exist'!CB30+'PM Bgd'!CB30</f>
        <v>39</v>
      </c>
      <c r="CC30" s="56">
        <f>'PM Gro 20DD'!CC30+'PM Exist'!CC30+'PM Bgd'!CC30</f>
        <v>4</v>
      </c>
      <c r="CD30" s="6">
        <f>'PM Gro 20DD'!CD30+'PM Exist'!CD30+'PM Bgd'!CD30</f>
        <v>1141.7408896721299</v>
      </c>
      <c r="CE30" s="6">
        <f>'PM Gro 20DD'!CE30+'PM Exist'!CE30+'PM Bgd'!CE30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Gro 20DD'!AO31+'PM Exist'!AO31+'PM Bgd'!AO31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Gro 20DD'!CB31+'PM Exist'!CB31+'PM Bgd'!CB31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Gro 20DD'!AO32+'PM Exist'!AO32+'PM Bgd'!AO32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'PM Gro 20DD'!CB32+'PM Exist'!CB32+'PM Bgd'!CB32</f>
        <v>29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1275.1295797574462</v>
      </c>
      <c r="CC34" s="41">
        <f>SUM(CC30:CE30)</f>
        <v>1145.7408896721299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1279.8795797574462</v>
      </c>
      <c r="CC38" s="91">
        <f>SUM(CD43,CB43,CC40)</f>
        <v>1145.7408896721299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'PM Gro 20DD'!AP40+'PM Exist'!AP40+'PM Bgd'!AP40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Gro 20DD'!BP40+'PM Exist'!BP40+'PM Bgd'!BP40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Gro 20DD'!CC40+'PM Exist'!CC40+'PM Bgd'!CC40</f>
        <v>335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Gro 20DD'!AP41+'PM Exist'!AP41+'PM Bgd'!AP41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'PM Gro 20DD'!BP41+'PM Exist'!BP41+'PM Bgd'!BP41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'PM Gro 20DD'!CC41+'PM Exist'!CC41+'PM Bgd'!CC41</f>
        <v>15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Gro 20DD'!AM42+'PM Exist'!AM42+'PM Bgd'!AM42</f>
        <v>0</v>
      </c>
      <c r="AN42" s="10">
        <f>'PM Gro 20DD'!AN42+'PM Exist'!AN42+'PM Bgd'!AN42</f>
        <v>0</v>
      </c>
      <c r="AO42" s="77">
        <f>'PM Gro 20DD'!AO42+'PM Exist'!AO42+'PM Bgd'!AO42</f>
        <v>0</v>
      </c>
      <c r="AP42" s="86">
        <f>'PM Gro 20DD'!AP42+'PM Exist'!AP42+'PM Bgd'!AP42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'PM Gro 20DD'!BM42+'PM Exist'!BM42+'PM Bgd'!BM42</f>
        <v>0</v>
      </c>
      <c r="BN42" s="79">
        <f>'PM Gro 20DD'!BN42+'PM Exist'!BN42+'PM Bgd'!BN42</f>
        <v>0</v>
      </c>
      <c r="BO42" s="79">
        <f>'PM Gro 20DD'!BO42+'PM Exist'!BO42+'PM Bgd'!BO42</f>
        <v>0</v>
      </c>
      <c r="BP42" s="79">
        <f>'PM Gro 20DD'!BP42+'PM Exist'!BP42+'PM Bgd'!BP42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15</v>
      </c>
      <c r="BY42" s="78"/>
      <c r="BZ42" s="79">
        <f>'PM Gro 20DD'!BZ42+'PM Exist'!BZ42+'PM Bgd'!BZ42</f>
        <v>0</v>
      </c>
      <c r="CA42" s="79">
        <f>'PM Gro 20DD'!CA42+'PM Exist'!CA42+'PM Bgd'!CA42</f>
        <v>971.12957975744632</v>
      </c>
      <c r="CB42" s="85">
        <f>'PM Gro 20DD'!CB42+'PM Exist'!CB42+'PM Bgd'!CB42</f>
        <v>308.75</v>
      </c>
      <c r="CC42" s="117">
        <f>'PM Gro 20DD'!CC42+'PM Exist'!CC42+'PM Bgd'!CC42</f>
        <v>105</v>
      </c>
      <c r="CD42" s="81"/>
      <c r="CE42" s="82"/>
      <c r="CF42" s="78"/>
      <c r="CG42" s="109">
        <f>SUM(CC40:CC42)</f>
        <v>455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Gro 20DD'!AO43+'PM Exist'!AO43+'PM Bgd'!AO43</f>
        <v>0</v>
      </c>
      <c r="AP43" s="6">
        <f>'PM Gro 20DD'!AP43+'PM Exist'!AP43+'PM Bgd'!AP43</f>
        <v>0</v>
      </c>
      <c r="AQ43" s="6">
        <f>'PM Gro 20DD'!AQ43+'PM Exist'!AQ43+'PM Bgd'!AQ43</f>
        <v>0</v>
      </c>
      <c r="AR43" s="6">
        <f>'PM Gro 20DD'!AR43+'PM Exist'!AR43+'PM Bgd'!AR43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'PM Gro 20DD'!BO43+'PM Exist'!BO43+'PM Bgd'!BO43</f>
        <v>0</v>
      </c>
      <c r="BP43" s="6">
        <f>'PM Gro 20DD'!BP43+'PM Exist'!BP43+'PM Bgd'!BP43</f>
        <v>0</v>
      </c>
      <c r="BQ43" s="6">
        <f>'PM Gro 20DD'!BQ43+'PM Exist'!BQ43+'PM Bgd'!BQ43</f>
        <v>0</v>
      </c>
      <c r="BR43" s="6">
        <f>'PM Gro 20DD'!BR43+'PM Exist'!BR43+'PM Bgd'!BR43</f>
        <v>0</v>
      </c>
      <c r="BS43" s="1"/>
      <c r="BT43" s="100">
        <f>SUM(BO44,BR43,BO42)</f>
        <v>0</v>
      </c>
      <c r="BX43" s="99">
        <f>SUM(CB43:CB45)</f>
        <v>25</v>
      </c>
      <c r="BY43" s="1"/>
      <c r="BZ43" s="21"/>
      <c r="CA43" s="14"/>
      <c r="CB43" s="15">
        <f>'PM Gro 20DD'!CB43+'PM Exist'!CB43+'PM Bgd'!CB43</f>
        <v>0</v>
      </c>
      <c r="CC43" s="56">
        <f>'PM Gro 20DD'!CC43+'PM Exist'!CC43+'PM Bgd'!CC43</f>
        <v>0</v>
      </c>
      <c r="CD43" s="6">
        <f>'PM Gro 20DD'!CD43+'PM Exist'!CD43+'PM Bgd'!CD43</f>
        <v>810.74088967212992</v>
      </c>
      <c r="CE43" s="6">
        <f>'PM Gro 20DD'!CE43+'PM Exist'!CE43+'PM Bgd'!CE43</f>
        <v>145</v>
      </c>
      <c r="CF43" s="1"/>
      <c r="CG43" s="100">
        <f>SUM(CB44,CE43,CB42)</f>
        <v>478.75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Gro 20DD'!AO44+'PM Exist'!AO44+'PM Bgd'!AO44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'PM Gro 20DD'!BO44+'PM Exist'!BO44+'PM Bgd'!BO44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'PM Gro 20DD'!CB44+'PM Exist'!CB44+'PM Bgd'!CB44</f>
        <v>25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Gro 20DD'!AO45+'PM Exist'!AO45+'PM Bgd'!AO45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Gro 20DD'!BO45+'PM Exist'!BO45+'PM Bgd'!BO45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'PM Gro 20DD'!CB45+'PM Exist'!CB45+'PM Bgd'!CB45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1076.1295797574462</v>
      </c>
      <c r="CC47" s="105">
        <f>SUM(CC43:CE43)</f>
        <v>955.74088967212992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949.51909750071354</v>
      </c>
      <c r="P51" s="27">
        <f>SUM(Q56,O56,P53)</f>
        <v>828.21839262517256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'PM Gro 20DD'!P53+'PM Exist'!P53+'PM Bgd'!P53</f>
        <v>49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Gro 20DD'!AC53+'PM Exist'!AC53+'PM Bgd'!AC53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Gro 20DD'!P54+'PM Exist'!P54+'PM Bgd'!P54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'PM Gro 20DD'!AC54+'PM Exist'!AC54+'PM Bgd'!AC54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Gro 20DD'!M55+'PM Exist'!M55+'PM Bgd'!M55</f>
        <v>46</v>
      </c>
      <c r="N55" s="10">
        <f>'PM Gro 20DD'!N55+'PM Exist'!N55+'PM Bgd'!N55</f>
        <v>819.51909750071354</v>
      </c>
      <c r="O55" s="11">
        <f>'PM Gro 20DD'!O55+'PM Exist'!O55+'PM Bgd'!O55</f>
        <v>84</v>
      </c>
      <c r="P55" s="6">
        <f>'PM Gro 20DD'!P55+'PM Exist'!P55+'PM Bgd'!P55</f>
        <v>91</v>
      </c>
      <c r="Q55" s="12"/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'PM Gro 20DD'!Z55+'PM Exist'!Z55+'PM Bgd'!Z55</f>
        <v>0</v>
      </c>
      <c r="AA55" s="10">
        <f>'PM Gro 20DD'!AA55+'PM Exist'!AA55+'PM Bgd'!AA55</f>
        <v>0</v>
      </c>
      <c r="AB55" s="11">
        <f>'PM Gro 20DD'!AB55+'PM Exist'!AB55+'PM Bgd'!AB55</f>
        <v>0</v>
      </c>
      <c r="AC55" s="6">
        <f>'PM Gro 20DD'!AC55+'PM Exist'!AC55+'PM Bgd'!AC55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Gro 20DD'!O56+'PM Exist'!O56+'PM Bgd'!O56</f>
        <v>104</v>
      </c>
      <c r="P56" s="16">
        <f>'PM Gro 20DD'!P56+'PM Exist'!P56+'PM Bgd'!P56</f>
        <v>252</v>
      </c>
      <c r="Q56" s="6">
        <f>'PM Gro 20DD'!Q56+'PM Exist'!Q56+'PM Bgd'!Q56</f>
        <v>675.21839262517256</v>
      </c>
      <c r="R56" s="6">
        <f>'PM Gro 20DD'!R56+'PM Exist'!R56+'PM Bgd'!R56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'PM Gro 20DD'!AB56+'PM Exist'!AB56+'PM Bgd'!AB56</f>
        <v>0</v>
      </c>
      <c r="AC56" s="53">
        <f>'PM Gro 20DD'!AC56+'PM Exist'!AC56+'PM Bgd'!AC56</f>
        <v>0</v>
      </c>
      <c r="AD56" s="6">
        <f>'PM Gro 20DD'!AD56+'PM Exist'!AD56+'PM Bgd'!AD56</f>
        <v>0</v>
      </c>
      <c r="AE56" s="6">
        <f>'PM Gro 20DD'!AE56+'PM Exist'!AE56+'PM Bgd'!AE56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Gro 20DD'!O57+'PM Exist'!O57+'PM Bgd'!O57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'PM Gro 20DD'!AB57+'PM Exist'!AB57+'PM Bgd'!AB57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Gro 20DD'!O58+'PM Exist'!O58+'PM Bgd'!O58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Gro 20DD'!AB58+'PM Exist'!AB58+'PM Bgd'!AB58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1197.5190975007135</v>
      </c>
      <c r="P60" s="41">
        <f>SUM(P56:R56)</f>
        <v>973.21839262517256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1070.7804673314108</v>
      </c>
      <c r="CC64" s="27">
        <f>SUM(CD69,CB69,CC66)</f>
        <v>940.69327062451089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'PM Gro 20DD'!AP66+'PM Exist'!AP66+'PM Bgd'!AP66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'PM Gro 20DD'!BP66+'PM Exist'!BP66+'PM Bgd'!BP66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Gro 20DD'!CC66+'PM Exist'!CC66+'PM Bgd'!CC66</f>
        <v>125.85714285714286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'PM Gro 20DD'!AP67+'PM Exist'!AP67+'PM Bgd'!AP67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'PM Gro 20DD'!BP67+'PM Exist'!BP67+'PM Bgd'!BP67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'PM Gro 20DD'!CC67+'PM Exist'!CC67+'PM Bgd'!CC67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'PM Gro 20DD'!AM68+'PM Exist'!AM68+'PM Bgd'!AM68</f>
        <v>0</v>
      </c>
      <c r="AN68" s="10">
        <f>'PM Gro 20DD'!AN68+'PM Exist'!AN68+'PM Bgd'!AN68</f>
        <v>0</v>
      </c>
      <c r="AO68" s="77">
        <f>'PM Gro 20DD'!AO68+'PM Exist'!AO68+'PM Bgd'!AO68</f>
        <v>0</v>
      </c>
      <c r="AP68" s="86">
        <f>'PM Gro 20DD'!AP68+'PM Exist'!AP68+'PM Bgd'!AP68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'PM Gro 20DD'!BM68+'PM Exist'!BM68+'PM Bgd'!BM68</f>
        <v>0</v>
      </c>
      <c r="BN68" s="79">
        <f>'PM Gro 20DD'!BN68+'PM Exist'!BN68+'PM Bgd'!BN68</f>
        <v>0</v>
      </c>
      <c r="BO68" s="80">
        <f>'PM Gro 20DD'!BO68+'PM Exist'!BO68+'PM Bgd'!BO68</f>
        <v>0</v>
      </c>
      <c r="BP68" s="79">
        <f>'PM Gro 20DD'!BP68+'PM Exist'!BP68+'PM Bgd'!BP68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'PM Gro 20DD'!BZ68+'PM Exist'!BZ68+'PM Bgd'!BZ68</f>
        <v>0</v>
      </c>
      <c r="CA68" s="79">
        <f>'PM Gro 20DD'!CA68+'PM Exist'!CA68+'PM Bgd'!CA68</f>
        <v>862.30117739058244</v>
      </c>
      <c r="CB68" s="85">
        <f>'PM Gro 20DD'!CB68+'PM Exist'!CB68+'PM Bgd'!CB68</f>
        <v>208.47928994082844</v>
      </c>
      <c r="CC68" s="6">
        <f>'PM Gro 20DD'!CC68+'PM Exist'!CC68+'PM Bgd'!CC68</f>
        <v>46.857142857142861</v>
      </c>
      <c r="CD68" s="12"/>
      <c r="CE68" s="20"/>
      <c r="CF68" s="4"/>
      <c r="CG68" s="34">
        <f>SUM(CC66:CC68)</f>
        <v>177.71428571428572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'PM Gro 20DD'!AO69+'PM Exist'!AO69+'PM Bgd'!AO69</f>
        <v>0</v>
      </c>
      <c r="AP69" s="6">
        <f>'PM Gro 20DD'!AP69+'PM Exist'!AP69+'PM Bgd'!AP69</f>
        <v>0</v>
      </c>
      <c r="AQ69" s="6">
        <f>'PM Gro 20DD'!AQ69+'PM Exist'!AQ69+'PM Bgd'!AQ69</f>
        <v>0</v>
      </c>
      <c r="AR69" s="6">
        <f>'PM Gro 20DD'!AR69+'PM Exist'!AR69+'PM Bgd'!AR69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'PM Gro 20DD'!BO69+'PM Exist'!BO69+'PM Bgd'!BO69</f>
        <v>0</v>
      </c>
      <c r="BP69" s="6">
        <f>'PM Gro 20DD'!BP69+'PM Exist'!BP69+'PM Bgd'!BP69</f>
        <v>0</v>
      </c>
      <c r="BQ69" s="6">
        <f>'PM Gro 20DD'!BQ69+'PM Exist'!BQ69+'PM Bgd'!BQ69</f>
        <v>0</v>
      </c>
      <c r="BR69" s="6">
        <f>'PM Gro 20DD'!BR69+'PM Exist'!BR69+'PM Bgd'!BR69</f>
        <v>0</v>
      </c>
      <c r="BS69" s="1"/>
      <c r="BT69" s="100">
        <f>SUM(BO70,BR69,BO68)</f>
        <v>0</v>
      </c>
      <c r="BX69" s="35">
        <f>SUM(CB69:CB71)</f>
        <v>10</v>
      </c>
      <c r="BY69" s="1"/>
      <c r="BZ69" s="21"/>
      <c r="CA69" s="14"/>
      <c r="CB69" s="15">
        <f>'PM Gro 20DD'!CB69+'PM Exist'!CB69+'PM Bgd'!CB69</f>
        <v>0</v>
      </c>
      <c r="CC69" s="16">
        <f>'PM Gro 20DD'!CC69+'PM Exist'!CC69+'PM Bgd'!CC69</f>
        <v>0</v>
      </c>
      <c r="CD69" s="6">
        <f>'PM Gro 20DD'!CD69+'PM Exist'!CD69+'PM Bgd'!CD69</f>
        <v>814.836127767368</v>
      </c>
      <c r="CE69" s="6">
        <f>'PM Gro 20DD'!CE69+'PM Exist'!CE69+'PM Bgd'!CE69</f>
        <v>135.57142857142856</v>
      </c>
      <c r="CF69" s="1"/>
      <c r="CG69" s="36">
        <f>SUM(CB70,CE69,CB68)</f>
        <v>354.05071851225699</v>
      </c>
    </row>
    <row r="70" spans="35:89" ht="15.75" x14ac:dyDescent="0.25">
      <c r="AK70" s="30"/>
      <c r="AL70" s="3"/>
      <c r="AM70" s="21"/>
      <c r="AN70" s="14"/>
      <c r="AO70" s="71">
        <f>'PM Gro 20DD'!AO70+'PM Exist'!AO70+'PM Bgd'!AO70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'PM Gro 20DD'!BO70+'PM Exist'!BO70+'PM Bgd'!BO70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'PM Gro 20DD'!CB70+'PM Exist'!CB70+'PM Bgd'!CB70</f>
        <v>10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'PM Gro 20DD'!AO71+'PM Exist'!AO71+'PM Bgd'!AO71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Gro 20DD'!BO71+'PM Exist'!BO71+'PM Bgd'!BO71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'PM Gro 20DD'!CB71+'PM Exist'!CB71+'PM Bgd'!CB71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909.15832024772533</v>
      </c>
      <c r="CC73" s="41">
        <f>SUM(CC69:CE69)</f>
        <v>950.40755633879655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474" priority="22" operator="equal">
      <formula>0</formula>
    </cfRule>
  </conditionalFormatting>
  <conditionalFormatting sqref="AX38:BG39 AX46:BG47 AX40:AY41 AX44:AY45">
    <cfRule type="cellIs" dxfId="2473" priority="21" operator="equal">
      <formula>0</formula>
    </cfRule>
  </conditionalFormatting>
  <conditionalFormatting sqref="AX25:BG26 AX33:BG34 AX27:AY28 BF27:BG28 BF31:BG32 AX31:AY32">
    <cfRule type="cellIs" dxfId="2472" priority="20" operator="equal">
      <formula>0</formula>
    </cfRule>
  </conditionalFormatting>
  <conditionalFormatting sqref="BK25:BT26 BK33:BT34 BK27:BL28 BS27:BT28 BS31:BT32 BK31:BL32">
    <cfRule type="cellIs" dxfId="2471" priority="19" operator="equal">
      <formula>0</formula>
    </cfRule>
  </conditionalFormatting>
  <conditionalFormatting sqref="BX12:CG13 BX20:CG21 BX14:BY19 CF14:CG19">
    <cfRule type="cellIs" dxfId="2470" priority="18" operator="equal">
      <formula>0</formula>
    </cfRule>
  </conditionalFormatting>
  <conditionalFormatting sqref="BX25:CG26 BX33:CG34 BX27:BY32 CF27:CG32">
    <cfRule type="cellIs" dxfId="2469" priority="17" operator="equal">
      <formula>0</formula>
    </cfRule>
  </conditionalFormatting>
  <conditionalFormatting sqref="BX64:CG65 BX72:CG73 BX66:BY71 CF66:CG71">
    <cfRule type="cellIs" dxfId="2468" priority="15" operator="equal">
      <formula>0</formula>
    </cfRule>
  </conditionalFormatting>
  <conditionalFormatting sqref="BX38:CG39 BX46:CG47 BX40:BY45 CF40:CG45">
    <cfRule type="cellIs" dxfId="2467" priority="16" operator="equal">
      <formula>0</formula>
    </cfRule>
  </conditionalFormatting>
  <conditionalFormatting sqref="K51:T52 K59:T60 K53:L58 S53:T58">
    <cfRule type="cellIs" dxfId="2466" priority="14" operator="equal">
      <formula>0</formula>
    </cfRule>
  </conditionalFormatting>
  <conditionalFormatting sqref="AK64:AT65 AK72:AT73 AK66:AL71 AS66:AT71">
    <cfRule type="cellIs" dxfId="2465" priority="13" operator="equal">
      <formula>0</formula>
    </cfRule>
  </conditionalFormatting>
  <conditionalFormatting sqref="BK38:BT39 BK46:BT47 BK40:BL45 BS40:BT45">
    <cfRule type="cellIs" dxfId="2464" priority="10" operator="equal">
      <formula>0</formula>
    </cfRule>
  </conditionalFormatting>
  <conditionalFormatting sqref="AK25:AT26 AK33:AT34 AK27:AL32 AS27:AT32">
    <cfRule type="cellIs" dxfId="2463" priority="9" operator="equal">
      <formula>0</formula>
    </cfRule>
  </conditionalFormatting>
  <conditionalFormatting sqref="AX51:BG52 AX59:BG60 AX53:AY58 BF53:BG58">
    <cfRule type="cellIs" dxfId="2462" priority="12" operator="equal">
      <formula>0</formula>
    </cfRule>
  </conditionalFormatting>
  <conditionalFormatting sqref="BK51:BT52 BK59:BT60 BK53:BL58 BS53:BT58">
    <cfRule type="cellIs" dxfId="2461" priority="11" operator="equal">
      <formula>0</formula>
    </cfRule>
  </conditionalFormatting>
  <conditionalFormatting sqref="BK64:BT65 BK72:BT73 BK66:BL71 BS66:BT71">
    <cfRule type="cellIs" dxfId="2460" priority="8" operator="equal">
      <formula>0</formula>
    </cfRule>
  </conditionalFormatting>
  <conditionalFormatting sqref="X51:AG52 X59:AG60 X53:Y58 AF53:AG58">
    <cfRule type="cellIs" dxfId="2459" priority="7" operator="equal">
      <formula>0</formula>
    </cfRule>
  </conditionalFormatting>
  <conditionalFormatting sqref="AK38:AT39 AK46:AT47 AK40:AL45 AS40:AT45">
    <cfRule type="cellIs" dxfId="2458" priority="6" operator="equal">
      <formula>0</formula>
    </cfRule>
  </conditionalFormatting>
  <conditionalFormatting sqref="AX42:AY43">
    <cfRule type="cellIs" dxfId="2457" priority="5" operator="equal">
      <formula>0</formula>
    </cfRule>
  </conditionalFormatting>
  <conditionalFormatting sqref="AO51:AP52 AO59:AP60">
    <cfRule type="cellIs" dxfId="2456" priority="4" operator="equal">
      <formula>0</formula>
    </cfRule>
  </conditionalFormatting>
  <conditionalFormatting sqref="BO75:BP76">
    <cfRule type="cellIs" dxfId="2455" priority="2" operator="equal">
      <formula>0</formula>
    </cfRule>
  </conditionalFormatting>
  <conditionalFormatting sqref="AO75:AP76">
    <cfRule type="cellIs" dxfId="2454" priority="1" operator="equal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F7:CK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>SUM(BZ16:CB16)</f>
        <v>1150.8108402576684</v>
      </c>
      <c r="CC12" s="27">
        <f>SUM(CD17,CB17,CC14)</f>
        <v>1017.6437773897203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Gro 20DD'!CC14+'SAT Exist'!CC14+'SAT Bgd'!CC14</f>
        <v>96.41476878053922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Gro 20DD'!CC15+'SAT Exist'!CC15+'SAT Bgd'!CC15</f>
        <v>1827.9234428109801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2216.2820590950159</v>
      </c>
      <c r="BY16" s="4"/>
      <c r="BZ16" s="10">
        <f>'SAT Gro 20DD'!BZ16+'SAT Exist'!BZ16+'SAT Bgd'!BZ16</f>
        <v>186.86234670575269</v>
      </c>
      <c r="CA16" s="10">
        <f>'SAT Gro 20DD'!CA16+'SAT Exist'!CA16+'SAT Bgd'!CA16</f>
        <v>702.50742658663751</v>
      </c>
      <c r="CB16" s="11">
        <f>'SAT Gro 20DD'!CB16+'SAT Exist'!CB16+'SAT Bgd'!CB16</f>
        <v>261.4410669652782</v>
      </c>
      <c r="CC16" s="6">
        <f>'SAT Gro 20DD'!CC16+'SAT Exist'!CC16+'SAT Bgd'!CC16</f>
        <v>130.36387612033602</v>
      </c>
      <c r="CD16" s="12"/>
      <c r="CE16" s="20"/>
      <c r="CF16" s="4"/>
      <c r="CG16" s="34">
        <f>SUM(CC14:CC16)</f>
        <v>2054.7020877118553</v>
      </c>
      <c r="CH16" s="13"/>
      <c r="CI16" s="13"/>
      <c r="CJ16" s="13"/>
    </row>
    <row r="17" spans="7:88" x14ac:dyDescent="0.25">
      <c r="O17" s="69"/>
      <c r="BX17" s="35">
        <f>SUM(CB17:CB19)</f>
        <v>2168.070751941927</v>
      </c>
      <c r="BY17" s="1"/>
      <c r="BZ17" s="21"/>
      <c r="CA17" s="14"/>
      <c r="CB17" s="15">
        <f>'SAT Gro 20DD'!CB17+'SAT Exist'!CB17+'SAT Bgd'!CB17</f>
        <v>525.52960438353057</v>
      </c>
      <c r="CC17" s="16">
        <f>'SAT Gro 20DD'!CC17+'SAT Exist'!CC17+'SAT Bgd'!CC17</f>
        <v>201.49626957828292</v>
      </c>
      <c r="CD17" s="6">
        <f>'SAT Gro 20DD'!CD17+'SAT Exist'!CD17+'SAT Bgd'!CD17</f>
        <v>395.69940422565048</v>
      </c>
      <c r="CE17" s="6">
        <f>'SAT Gro 20DD'!CE17+'SAT Exist'!CE17+'SAT Bgd'!CE17</f>
        <v>102.86258067289209</v>
      </c>
      <c r="CF17" s="1"/>
      <c r="CG17" s="36">
        <f>SUM(CB18,CE17,CB16)</f>
        <v>1870.0573737228865</v>
      </c>
    </row>
    <row r="18" spans="7:88" x14ac:dyDescent="0.25">
      <c r="O18" s="69"/>
      <c r="BX18" s="30"/>
      <c r="BY18" s="3"/>
      <c r="BZ18" s="21"/>
      <c r="CA18" s="14"/>
      <c r="CB18" s="15">
        <f>'SAT Gro 20DD'!CB18+'SAT Exist'!CB18+'SAT Bgd'!CB18</f>
        <v>1505.7537260847162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'SAT Gro 20DD'!CB19+'SAT Exist'!CB19+'SAT Bgd'!CB19</f>
        <v>136.78742147368041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969.65872418065396</v>
      </c>
      <c r="CC21" s="41">
        <f>SUM(CC17:CE17)</f>
        <v>700.0582544768256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974.65872418065385</v>
      </c>
      <c r="CC25" s="27">
        <f>SUM(CD30,CB30,CC27)</f>
        <v>705.05825447682548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Gro 20DD'!AP27+'SAT Exist'!AP27+'SAT Bgd'!AP27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Gro 20DD'!CC27+'SAT Exist'!CC27+'SAT Bgd'!CC27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Gro 20DD'!AP28+'SAT Exist'!AP28+'SAT Bgd'!AP28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Gro 20DD'!CC28+'SAT Exist'!CC28+'SAT Bgd'!CC28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Gro 20DD'!AM29+'SAT Exist'!AM29+'SAT Bgd'!AM29</f>
        <v>0</v>
      </c>
      <c r="AN29" s="10">
        <f>'SAT Gro 20DD'!AN29+'SAT Exist'!AN29+'SAT Bgd'!AN29</f>
        <v>0</v>
      </c>
      <c r="AO29" s="10">
        <f>'SAT Gro 20DD'!AO29+'SAT Exist'!AO29+'SAT Bgd'!AO29</f>
        <v>0</v>
      </c>
      <c r="AP29" s="6">
        <f>'SAT Gro 20DD'!AP29+'SAT Exist'!AP29+'SAT Bgd'!AP29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11</v>
      </c>
      <c r="BY29" s="4"/>
      <c r="BZ29" s="10">
        <f>'SAT Gro 20DD'!BZ29+'SAT Exist'!BZ29+'SAT Bgd'!BZ29</f>
        <v>10</v>
      </c>
      <c r="CA29" s="10">
        <f>'SAT Gro 20DD'!CA29+'SAT Exist'!CA29+'SAT Bgd'!CA29</f>
        <v>964.65872418065385</v>
      </c>
      <c r="CB29" s="11">
        <f>'SAT Gro 20DD'!CB29+'SAT Exist'!CB29+'SAT Bgd'!CB29</f>
        <v>0</v>
      </c>
      <c r="CC29" s="56">
        <f>'SAT Gro 20DD'!CC29+'SAT Exist'!CC29+'SAT Bgd'!CC29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Gro 20DD'!AO30+'SAT Exist'!AO30+'SAT Bgd'!AO30</f>
        <v>0</v>
      </c>
      <c r="AP30" s="53">
        <f>'SAT Gro 20DD'!AP30+'SAT Exist'!AP30+'SAT Bgd'!AP30</f>
        <v>0</v>
      </c>
      <c r="AQ30" s="6">
        <f>'SAT Gro 20DD'!AQ30+'SAT Exist'!AQ30+'SAT Bgd'!AQ30</f>
        <v>0</v>
      </c>
      <c r="AR30" s="6">
        <f>'SAT Gro 20DD'!AR30+'SAT Exist'!AR30+'SAT Bgd'!AR30</f>
        <v>0</v>
      </c>
      <c r="AS30" s="1"/>
      <c r="AT30" s="100">
        <f>SUM(AO31,AR30,AO29)</f>
        <v>0</v>
      </c>
      <c r="BX30" s="35">
        <f>SUM(CB30:CB32)</f>
        <v>17</v>
      </c>
      <c r="BY30" s="1"/>
      <c r="BZ30" s="21"/>
      <c r="CA30" s="14"/>
      <c r="CB30" s="15">
        <f>'SAT Gro 20DD'!CB30+'SAT Exist'!CB30+'SAT Bgd'!CB30</f>
        <v>11</v>
      </c>
      <c r="CC30" s="56">
        <f>'SAT Gro 20DD'!CC30+'SAT Exist'!CC30+'SAT Bgd'!CC30</f>
        <v>1</v>
      </c>
      <c r="CD30" s="6">
        <f>'SAT Gro 20DD'!CD30+'SAT Exist'!CD30+'SAT Bgd'!CD30</f>
        <v>694.05825447682548</v>
      </c>
      <c r="CE30" s="6">
        <f>'SAT Gro 20DD'!CE30+'SAT Exist'!CE30+'SAT Bgd'!CE30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Gro 20DD'!AO31+'SAT Exist'!AO31+'SAT Bgd'!AO31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Gro 20DD'!CB31+'SAT Exist'!CB31+'SAT Bgd'!CB31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Gro 20DD'!AO32+'SAT Exist'!AO32+'SAT Bgd'!AO32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'SAT Gro 20DD'!CB32+'SAT Exist'!CB32+'SAT Bgd'!CB32</f>
        <v>6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970.65872418065385</v>
      </c>
      <c r="CC34" s="41">
        <f>SUM(CC30:CE30)</f>
        <v>695.05825447682548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971.65872418065385</v>
      </c>
      <c r="CC38" s="91">
        <f>SUM(CD43,CB43,CC40)</f>
        <v>695.05825447682548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'SAT Gro 20DD'!AP40+'SAT Exist'!AP40+'SAT Bgd'!AP40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Gro 20DD'!BP40+'SAT Exist'!BP40+'SAT Bgd'!BP40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Gro 20DD'!CC40+'SAT Exist'!CC40+'SAT Bgd'!CC40</f>
        <v>220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Gro 20DD'!AP41+'SAT Exist'!AP41+'SAT Bgd'!AP41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'SAT Gro 20DD'!BP41+'SAT Exist'!BP41+'SAT Bgd'!BP41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'SAT Gro 20DD'!CC41+'SAT Exist'!CC41+'SAT Bgd'!CC41</f>
        <v>10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Gro 20DD'!AM42+'SAT Exist'!AM42+'SAT Bgd'!AM42</f>
        <v>0</v>
      </c>
      <c r="AN42" s="10">
        <f>'SAT Gro 20DD'!AN42+'SAT Exist'!AN42+'SAT Bgd'!AN42</f>
        <v>0</v>
      </c>
      <c r="AO42" s="77">
        <f>'SAT Gro 20DD'!AO42+'SAT Exist'!AO42+'SAT Bgd'!AO42</f>
        <v>0</v>
      </c>
      <c r="AP42" s="86">
        <f>'SAT Gro 20DD'!AP42+'SAT Exist'!AP42+'SAT Bgd'!AP42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'SAT Gro 20DD'!BM42+'SAT Exist'!BM42+'SAT Bgd'!BM42</f>
        <v>0</v>
      </c>
      <c r="BN42" s="79">
        <f>'SAT Gro 20DD'!BN42+'SAT Exist'!BN42+'SAT Bgd'!BN42</f>
        <v>0</v>
      </c>
      <c r="BO42" s="79">
        <f>'SAT Gro 20DD'!BO42+'SAT Exist'!BO42+'SAT Bgd'!BO42</f>
        <v>0</v>
      </c>
      <c r="BP42" s="79">
        <f>'SAT Gro 20DD'!BP42+'SAT Exist'!BP42+'SAT Bgd'!BP42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10</v>
      </c>
      <c r="BY42" s="78"/>
      <c r="BZ42" s="79">
        <f>'SAT Gro 20DD'!BZ42+'SAT Exist'!BZ42+'SAT Bgd'!BZ42</f>
        <v>0</v>
      </c>
      <c r="CA42" s="79">
        <f>'SAT Gro 20DD'!CA42+'SAT Exist'!CA42+'SAT Bgd'!CA42</f>
        <v>771.65872418065385</v>
      </c>
      <c r="CB42" s="85">
        <f>'SAT Gro 20DD'!CB42+'SAT Exist'!CB42+'SAT Bgd'!CB42</f>
        <v>200</v>
      </c>
      <c r="CC42" s="117">
        <f>'SAT Gro 20DD'!CC42+'SAT Exist'!CC42+'SAT Bgd'!CC42</f>
        <v>70</v>
      </c>
      <c r="CD42" s="81"/>
      <c r="CE42" s="82"/>
      <c r="CF42" s="78"/>
      <c r="CG42" s="109">
        <f>SUM(CC40:CC42)</f>
        <v>300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Gro 20DD'!AO43+'SAT Exist'!AO43+'SAT Bgd'!AO43</f>
        <v>0</v>
      </c>
      <c r="AP43" s="6">
        <f>'SAT Gro 20DD'!AP43+'SAT Exist'!AP43+'SAT Bgd'!AP43</f>
        <v>0</v>
      </c>
      <c r="AQ43" s="6">
        <f>'SAT Gro 20DD'!AQ43+'SAT Exist'!AQ43+'SAT Bgd'!AQ43</f>
        <v>0</v>
      </c>
      <c r="AR43" s="6">
        <f>'SAT Gro 20DD'!AR43+'SAT Exist'!AR43+'SAT Bgd'!AR43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'SAT Gro 20DD'!BO43+'SAT Exist'!BO43+'SAT Bgd'!BO43</f>
        <v>0</v>
      </c>
      <c r="BP43" s="6">
        <f>'SAT Gro 20DD'!BP43+'SAT Exist'!BP43+'SAT Bgd'!BP43</f>
        <v>0</v>
      </c>
      <c r="BQ43" s="6">
        <f>'SAT Gro 20DD'!BQ43+'SAT Exist'!BQ43+'SAT Bgd'!BQ43</f>
        <v>0</v>
      </c>
      <c r="BR43" s="6">
        <f>'SAT Gro 20DD'!BR43+'SAT Exist'!BR43+'SAT Bgd'!BR43</f>
        <v>0</v>
      </c>
      <c r="BS43" s="1"/>
      <c r="BT43" s="100">
        <f>SUM(BO44,BR43,BO42)</f>
        <v>0</v>
      </c>
      <c r="BX43" s="99">
        <f>SUM(CB43:CB45)</f>
        <v>15</v>
      </c>
      <c r="BY43" s="1"/>
      <c r="BZ43" s="21"/>
      <c r="CA43" s="14"/>
      <c r="CB43" s="15">
        <f>'SAT Gro 20DD'!CB43+'SAT Exist'!CB43+'SAT Bgd'!CB43</f>
        <v>0</v>
      </c>
      <c r="CC43" s="56">
        <f>'SAT Gro 20DD'!CC43+'SAT Exist'!CC43+'SAT Bgd'!CC43</f>
        <v>0</v>
      </c>
      <c r="CD43" s="6">
        <f>'SAT Gro 20DD'!CD43+'SAT Exist'!CD43+'SAT Bgd'!CD43</f>
        <v>475.05825447682548</v>
      </c>
      <c r="CE43" s="6">
        <f>'SAT Gro 20DD'!CE43+'SAT Exist'!CE43+'SAT Bgd'!CE43</f>
        <v>95</v>
      </c>
      <c r="CF43" s="1"/>
      <c r="CG43" s="100">
        <f>SUM(CB44,CE43,CB42)</f>
        <v>310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Gro 20DD'!AO44+'SAT Exist'!AO44+'SAT Bgd'!AO44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'SAT Gro 20DD'!BO44+'SAT Exist'!BO44+'SAT Bgd'!BO44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'SAT Gro 20DD'!CB44+'SAT Exist'!CB44+'SAT Bgd'!CB44</f>
        <v>15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Gro 20DD'!AO45+'SAT Exist'!AO45+'SAT Bgd'!AO45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Gro 20DD'!BO45+'SAT Exist'!BO45+'SAT Bgd'!BO45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'SAT Gro 20DD'!CB45+'SAT Exist'!CB45+'SAT Bgd'!CB45</f>
        <v>0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841.65872418065385</v>
      </c>
      <c r="CC47" s="105">
        <f>SUM(CC43:CE43)</f>
        <v>570.05825447682548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799.83840013624308</v>
      </c>
      <c r="P51" s="27">
        <f>SUM(Q56,O56,P53)</f>
        <v>617.73998737858449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'SAT Gro 20DD'!P53+'SAT Exist'!P53+'SAT Bgd'!P53</f>
        <v>9.6710526315789469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Gro 20DD'!AC53+'SAT Exist'!AC53+'SAT Bgd'!AC53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Gro 20DD'!P54+'SAT Exist'!P54+'SAT Bgd'!P54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'SAT Gro 20DD'!AC54+'SAT Exist'!AC54+'SAT Bgd'!AC54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Gro 20DD'!M55+'SAT Exist'!M55+'SAT Bgd'!M55</f>
        <v>28.749999999999996</v>
      </c>
      <c r="N55" s="10">
        <f>'SAT Gro 20DD'!N55+'SAT Exist'!N55+'SAT Bgd'!N55</f>
        <v>733.15291626527539</v>
      </c>
      <c r="O55" s="11">
        <f>'SAT Gro 20DD'!O55+'SAT Exist'!O55+'SAT Bgd'!O55</f>
        <v>37.935483870967737</v>
      </c>
      <c r="P55" s="6">
        <f>'SAT Gro 20DD'!P55+'SAT Exist'!P55+'SAT Bgd'!P55</f>
        <v>108.5</v>
      </c>
      <c r="Q55" s="12"/>
      <c r="R55" s="20"/>
      <c r="S55" s="4"/>
      <c r="T55" s="34">
        <f>SUM(P53:P55)</f>
        <v>127.42105263157895</v>
      </c>
      <c r="U55" s="4"/>
      <c r="V55" s="4"/>
      <c r="W55" s="4"/>
      <c r="X55" s="97">
        <f>SUM(AC54,Z55,AC56)</f>
        <v>0</v>
      </c>
      <c r="Y55" s="4"/>
      <c r="Z55" s="10">
        <f>'SAT Gro 20DD'!Z55+'SAT Exist'!Z55+'SAT Bgd'!Z55</f>
        <v>0</v>
      </c>
      <c r="AA55" s="10">
        <f>'SAT Gro 20DD'!AA55+'SAT Exist'!AA55+'SAT Bgd'!AA55</f>
        <v>0</v>
      </c>
      <c r="AB55" s="11">
        <f>'SAT Gro 20DD'!AB55+'SAT Exist'!AB55+'SAT Bgd'!AB55</f>
        <v>0</v>
      </c>
      <c r="AC55" s="6">
        <f>'SAT Gro 20DD'!AC55+'SAT Exist'!AC55+'SAT Bgd'!AC55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Gro 20DD'!O56+'SAT Exist'!O56+'SAT Bgd'!O56</f>
        <v>20.163265306122451</v>
      </c>
      <c r="P56" s="16">
        <f>'SAT Gro 20DD'!P56+'SAT Exist'!P56+'SAT Bgd'!P56</f>
        <v>138.42253521126761</v>
      </c>
      <c r="Q56" s="6">
        <f>'SAT Gro 20DD'!Q56+'SAT Exist'!Q56+'SAT Bgd'!Q56</f>
        <v>587.90566944088312</v>
      </c>
      <c r="R56" s="6">
        <f>'SAT Gro 20DD'!R56+'SAT Exist'!R56+'SAT Bgd'!R56</f>
        <v>9.1999999999999993</v>
      </c>
      <c r="S56" s="1"/>
      <c r="T56" s="36">
        <f>SUM(O57,R56,O55)</f>
        <v>62.735483870967734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'SAT Gro 20DD'!AB56+'SAT Exist'!AB56+'SAT Bgd'!AB56</f>
        <v>0</v>
      </c>
      <c r="AC56" s="53">
        <f>'SAT Gro 20DD'!AC56+'SAT Exist'!AC56+'SAT Bgd'!AC56</f>
        <v>0</v>
      </c>
      <c r="AD56" s="6">
        <f>'SAT Gro 20DD'!AD56+'SAT Exist'!AD56+'SAT Bgd'!AD56</f>
        <v>0</v>
      </c>
      <c r="AE56" s="6">
        <f>'SAT Gro 20DD'!AE56+'SAT Exist'!AE56+'SAT Bgd'!AE56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Gro 20DD'!O57+'SAT Exist'!O57+'SAT Bgd'!O57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'SAT Gro 20DD'!AB57+'SAT Exist'!AB57+'SAT Bgd'!AB57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Gro 20DD'!O58+'SAT Exist'!O58+'SAT Bgd'!O58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Gro 20DD'!AB58+'SAT Exist'!AB58+'SAT Bgd'!AB58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846.82408743644658</v>
      </c>
      <c r="P60" s="41">
        <f>SUM(P56:R56)</f>
        <v>735.52820465215075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836.91909824872027</v>
      </c>
      <c r="CC64" s="27">
        <f>SUM(CD69,CB69,CC66)</f>
        <v>555.18923760178279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'SAT Gro 20DD'!AP66+'SAT Exist'!AP66+'SAT Bgd'!AP66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'SAT Gro 20DD'!BP66+'SAT Exist'!BP66+'SAT Bgd'!BP66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Gro 20DD'!CC66+'SAT Exist'!CC66+'SAT Bgd'!CC66</f>
        <v>118.42857142857143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'SAT Gro 20DD'!AP67+'SAT Exist'!AP67+'SAT Bgd'!AP67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'SAT Gro 20DD'!BP67+'SAT Exist'!BP67+'SAT Bgd'!BP67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'SAT Gro 20DD'!CC67+'SAT Exist'!CC67+'SAT Bgd'!CC67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'SAT Gro 20DD'!AM68+'SAT Exist'!AM68+'SAT Bgd'!AM68</f>
        <v>0</v>
      </c>
      <c r="AN68" s="10">
        <f>'SAT Gro 20DD'!AN68+'SAT Exist'!AN68+'SAT Bgd'!AN68</f>
        <v>0</v>
      </c>
      <c r="AO68" s="77">
        <f>'SAT Gro 20DD'!AO68+'SAT Exist'!AO68+'SAT Bgd'!AO68</f>
        <v>0</v>
      </c>
      <c r="AP68" s="86">
        <f>'SAT Gro 20DD'!AP68+'SAT Exist'!AP68+'SAT Bgd'!AP68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'SAT Gro 20DD'!BM68+'SAT Exist'!BM68+'SAT Bgd'!BM68</f>
        <v>0</v>
      </c>
      <c r="BN68" s="79">
        <f>'SAT Gro 20DD'!BN68+'SAT Exist'!BN68+'SAT Bgd'!BN68</f>
        <v>0</v>
      </c>
      <c r="BO68" s="80">
        <f>'SAT Gro 20DD'!BO68+'SAT Exist'!BO68+'SAT Bgd'!BO68</f>
        <v>0</v>
      </c>
      <c r="BP68" s="79">
        <f>'SAT Gro 20DD'!BP68+'SAT Exist'!BP68+'SAT Bgd'!BP68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'SAT Gro 20DD'!BZ68+'SAT Exist'!BZ68+'SAT Bgd'!BZ68</f>
        <v>0</v>
      </c>
      <c r="CA68" s="79">
        <f>'SAT Gro 20DD'!CA68+'SAT Exist'!CA68+'SAT Bgd'!CA68</f>
        <v>700.41613966883858</v>
      </c>
      <c r="CB68" s="85">
        <f>'SAT Gro 20DD'!CB68+'SAT Exist'!CB68+'SAT Bgd'!CB68</f>
        <v>136.50295857988166</v>
      </c>
      <c r="CC68" s="6">
        <f>'SAT Gro 20DD'!CC68+'SAT Exist'!CC68+'SAT Bgd'!CC68</f>
        <v>39.61904761904762</v>
      </c>
      <c r="CD68" s="12"/>
      <c r="CE68" s="20"/>
      <c r="CF68" s="4"/>
      <c r="CG68" s="34">
        <f>SUM(CC66:CC68)</f>
        <v>163.04761904761904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'SAT Gro 20DD'!AO69+'SAT Exist'!AO69+'SAT Bgd'!AO69</f>
        <v>0</v>
      </c>
      <c r="AP69" s="6">
        <f>'SAT Gro 20DD'!AP69+'SAT Exist'!AP69+'SAT Bgd'!AP69</f>
        <v>0</v>
      </c>
      <c r="AQ69" s="6">
        <f>'SAT Gro 20DD'!AQ69+'SAT Exist'!AQ69+'SAT Bgd'!AQ69</f>
        <v>0</v>
      </c>
      <c r="AR69" s="6">
        <f>'SAT Gro 20DD'!AR69+'SAT Exist'!AR69+'SAT Bgd'!AR69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'SAT Gro 20DD'!BO69+'SAT Exist'!BO69+'SAT Bgd'!BO69</f>
        <v>0</v>
      </c>
      <c r="BP69" s="6">
        <f>'SAT Gro 20DD'!BP69+'SAT Exist'!BP69+'SAT Bgd'!BP69</f>
        <v>0</v>
      </c>
      <c r="BQ69" s="6">
        <f>'SAT Gro 20DD'!BQ69+'SAT Exist'!BQ69+'SAT Bgd'!BQ69</f>
        <v>0</v>
      </c>
      <c r="BR69" s="6">
        <f>'SAT Gro 20DD'!BR69+'SAT Exist'!BR69+'SAT Bgd'!BR69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'SAT Gro 20DD'!CB69+'SAT Exist'!CB69+'SAT Bgd'!CB69</f>
        <v>0</v>
      </c>
      <c r="CC69" s="16">
        <f>'SAT Gro 20DD'!CC69+'SAT Exist'!CC69+'SAT Bgd'!CC69</f>
        <v>0</v>
      </c>
      <c r="CD69" s="6">
        <f>'SAT Gro 20DD'!CD69+'SAT Exist'!CD69+'SAT Bgd'!CD69</f>
        <v>436.76066617321135</v>
      </c>
      <c r="CE69" s="6">
        <f>'SAT Gro 20DD'!CE69+'SAT Exist'!CE69+'SAT Bgd'!CE69</f>
        <v>70.80952380952381</v>
      </c>
      <c r="CF69" s="1"/>
      <c r="CG69" s="36">
        <f>SUM(CB70,CE69,CB68)</f>
        <v>212.31248238940549</v>
      </c>
    </row>
    <row r="70" spans="35:89" ht="15.75" x14ac:dyDescent="0.25">
      <c r="AK70" s="30"/>
      <c r="AL70" s="3"/>
      <c r="AM70" s="21"/>
      <c r="AN70" s="14"/>
      <c r="AO70" s="71">
        <f>'SAT Gro 20DD'!AO70+'SAT Exist'!AO70+'SAT Bgd'!AO70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'SAT Gro 20DD'!BO70+'SAT Exist'!BO70+'SAT Bgd'!BO70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'SAT Gro 20DD'!CB70+'SAT Exist'!CB70+'SAT Bgd'!CB70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'SAT Gro 20DD'!AO71+'SAT Exist'!AO71+'SAT Bgd'!AO71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Gro 20DD'!BO71+'SAT Exist'!BO71+'SAT Bgd'!BO71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'SAT Gro 20DD'!CB71+'SAT Exist'!CB71+'SAT Bgd'!CB71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740.03518728788617</v>
      </c>
      <c r="CC73" s="41">
        <f>SUM(CC69:CE69)</f>
        <v>507.57018998273514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453" priority="22" operator="equal">
      <formula>0</formula>
    </cfRule>
  </conditionalFormatting>
  <conditionalFormatting sqref="AX38:BG39 AX46:BG47 AX40:AY41 AX44:AY45">
    <cfRule type="cellIs" dxfId="2452" priority="21" operator="equal">
      <formula>0</formula>
    </cfRule>
  </conditionalFormatting>
  <conditionalFormatting sqref="AX25:BG26 AX33:BG34 AX27:AY28 BF27:BG28 BF31:BG32 AX31:AY32">
    <cfRule type="cellIs" dxfId="2451" priority="20" operator="equal">
      <formula>0</formula>
    </cfRule>
  </conditionalFormatting>
  <conditionalFormatting sqref="BK25:BT26 BK33:BT34 BK27:BL28 BS27:BT28 BS31:BT32 BK31:BL32">
    <cfRule type="cellIs" dxfId="2450" priority="19" operator="equal">
      <formula>0</formula>
    </cfRule>
  </conditionalFormatting>
  <conditionalFormatting sqref="BX12:CG13 BX20:CG21 BX14:BY19 CF14:CG19">
    <cfRule type="cellIs" dxfId="2449" priority="18" operator="equal">
      <formula>0</formula>
    </cfRule>
  </conditionalFormatting>
  <conditionalFormatting sqref="BX25:CG26 BX33:CG34 BX27:BY32 CF27:CG32">
    <cfRule type="cellIs" dxfId="2448" priority="17" operator="equal">
      <formula>0</formula>
    </cfRule>
  </conditionalFormatting>
  <conditionalFormatting sqref="BX64:CG65 BX72:CG73 BX66:BY71 CF66:CG71">
    <cfRule type="cellIs" dxfId="2447" priority="15" operator="equal">
      <formula>0</formula>
    </cfRule>
  </conditionalFormatting>
  <conditionalFormatting sqref="BX38:CG39 BX46:CG47 BX40:BY45 CF40:CG45">
    <cfRule type="cellIs" dxfId="2446" priority="16" operator="equal">
      <formula>0</formula>
    </cfRule>
  </conditionalFormatting>
  <conditionalFormatting sqref="K51:T52 K59:T60 K53:L58 S53:T58">
    <cfRule type="cellIs" dxfId="2445" priority="14" operator="equal">
      <formula>0</formula>
    </cfRule>
  </conditionalFormatting>
  <conditionalFormatting sqref="AK64:AT65 AK72:AT73 AK66:AL71 AS66:AT71">
    <cfRule type="cellIs" dxfId="2444" priority="13" operator="equal">
      <formula>0</formula>
    </cfRule>
  </conditionalFormatting>
  <conditionalFormatting sqref="BK38:BT39 BK46:BT47 BK40:BL45 BS40:BT45">
    <cfRule type="cellIs" dxfId="2443" priority="10" operator="equal">
      <formula>0</formula>
    </cfRule>
  </conditionalFormatting>
  <conditionalFormatting sqref="AK25:AT26 AK33:AT34 AK27:AL32 AS27:AT32">
    <cfRule type="cellIs" dxfId="2442" priority="9" operator="equal">
      <formula>0</formula>
    </cfRule>
  </conditionalFormatting>
  <conditionalFormatting sqref="AX51:BG52 AX59:BG60 AX53:AY58 BF53:BG58">
    <cfRule type="cellIs" dxfId="2441" priority="12" operator="equal">
      <formula>0</formula>
    </cfRule>
  </conditionalFormatting>
  <conditionalFormatting sqref="BK51:BT52 BK59:BT60 BK53:BL58 BS53:BT58">
    <cfRule type="cellIs" dxfId="2440" priority="11" operator="equal">
      <formula>0</formula>
    </cfRule>
  </conditionalFormatting>
  <conditionalFormatting sqref="BK64:BT65 BK72:BT73 BK66:BL71 BS66:BT71">
    <cfRule type="cellIs" dxfId="2439" priority="8" operator="equal">
      <formula>0</formula>
    </cfRule>
  </conditionalFormatting>
  <conditionalFormatting sqref="X51:AG52 X59:AG60 X53:Y58 AF53:AG58">
    <cfRule type="cellIs" dxfId="2438" priority="7" operator="equal">
      <formula>0</formula>
    </cfRule>
  </conditionalFormatting>
  <conditionalFormatting sqref="AK38:AT39 AK46:AT47 AK40:AL45 AS40:AT45">
    <cfRule type="cellIs" dxfId="2437" priority="6" operator="equal">
      <formula>0</formula>
    </cfRule>
  </conditionalFormatting>
  <conditionalFormatting sqref="AX42:AY43">
    <cfRule type="cellIs" dxfId="2436" priority="5" operator="equal">
      <formula>0</formula>
    </cfRule>
  </conditionalFormatting>
  <conditionalFormatting sqref="AO51:AP52 AO59:AP60">
    <cfRule type="cellIs" dxfId="2435" priority="4" operator="equal">
      <formula>0</formula>
    </cfRule>
  </conditionalFormatting>
  <conditionalFormatting sqref="BO75:BP76">
    <cfRule type="cellIs" dxfId="2434" priority="2" operator="equal">
      <formula>0</formula>
    </cfRule>
  </conditionalFormatting>
  <conditionalFormatting sqref="AO75:AP76">
    <cfRule type="cellIs" dxfId="2433" priority="1" operator="equal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CY78"/>
  <sheetViews>
    <sheetView zoomScale="70" zoomScaleNormal="70" workbookViewId="0">
      <selection activeCell="AC3" sqref="AC3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 t="s">
        <v>213</v>
      </c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214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-528.08057681747664</v>
      </c>
      <c r="CC12" s="27">
        <f>SUM(CD17,CB17,CC14)</f>
        <v>328.17711645293076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>
        <f>-CD16</f>
        <v>95.440607085038991</v>
      </c>
      <c r="CB14" s="18"/>
      <c r="CC14" s="6">
        <f>CD14+CE14</f>
        <v>-35.035159562862411</v>
      </c>
      <c r="CD14" s="7">
        <f>-'AM Gro 2036'!CC14-'AM Exist'!CC14</f>
        <v>-35.035159562862411</v>
      </c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-'AM Gro 2036'!BZ16-'AM Exist'!BZ16</f>
        <v>-416.0546029277578</v>
      </c>
      <c r="CA15" s="8"/>
      <c r="CB15" s="9">
        <f>-'AM Gro 2036'!CB16-'AM Exist'!CB16</f>
        <v>-207.4665809747579</v>
      </c>
      <c r="CC15" s="6">
        <f>CD15+CE15</f>
        <v>-2155.26636759126</v>
      </c>
      <c r="CD15" s="7">
        <f>-'AM Gro 2036'!CC15-'AM Exist'!CC15</f>
        <v>-2155.26636759126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-2923.9835123766761</v>
      </c>
      <c r="BY16" s="4"/>
      <c r="BZ16" s="10">
        <f>BZ14+BZ15</f>
        <v>-416.0546029277578</v>
      </c>
      <c r="CA16" s="10">
        <f>CA14+CA15</f>
        <v>95.440607085038991</v>
      </c>
      <c r="CB16" s="11">
        <f>CB14+CB15</f>
        <v>-207.4665809747579</v>
      </c>
      <c r="CC16" s="6">
        <f>CD16+CE16</f>
        <v>-95.440607085038991</v>
      </c>
      <c r="CD16" s="12">
        <f>-'AM Gro 2036'!CC16-'AM Exist'!CC16</f>
        <v>-95.440607085038991</v>
      </c>
      <c r="CE16" s="20"/>
      <c r="CF16" s="4"/>
      <c r="CG16" s="34">
        <f>SUM(CC14:CC16)</f>
        <v>-2285.7421342391613</v>
      </c>
      <c r="CH16" s="13"/>
      <c r="CI16" s="13"/>
      <c r="CJ16" s="13"/>
    </row>
    <row r="17" spans="7:88" x14ac:dyDescent="0.25">
      <c r="O17" s="69"/>
      <c r="BX17" s="35">
        <f>SUM(CB17:CB19)</f>
        <v>-1334.9603902401022</v>
      </c>
      <c r="BY17" s="1"/>
      <c r="BZ17" s="21"/>
      <c r="CA17" s="14"/>
      <c r="CB17" s="15">
        <f>+BZ17+CA17</f>
        <v>0</v>
      </c>
      <c r="CC17" s="16">
        <f>CC18+CC19</f>
        <v>-352.66254185765808</v>
      </c>
      <c r="CD17" s="6">
        <f>CD18+CD19</f>
        <v>363.21227601579318</v>
      </c>
      <c r="CE17" s="6">
        <f>CE18+CE19</f>
        <v>-10.54973415813507</v>
      </c>
      <c r="CF17" s="1"/>
      <c r="CG17" s="36">
        <f>SUM(CB18,CE17,CB16)</f>
        <v>-1552.9767053729952</v>
      </c>
    </row>
    <row r="18" spans="7:88" x14ac:dyDescent="0.25">
      <c r="O18" s="69"/>
      <c r="BX18" s="30"/>
      <c r="BY18" s="3"/>
      <c r="BZ18" s="21"/>
      <c r="CA18" s="14">
        <f>-'AM Gro 2036'!CB18-'AM Exist'!CB18</f>
        <v>-1334.9603902401022</v>
      </c>
      <c r="CB18" s="15">
        <f>+BZ18+CA18</f>
        <v>-1334.9603902401022</v>
      </c>
      <c r="CC18" s="8">
        <f>-'AM Gro 2036'!CC17-'AM Exist'!CC17</f>
        <v>-352.66254185765808</v>
      </c>
      <c r="CD18" s="8">
        <f>-CE18</f>
        <v>10.54973415813507</v>
      </c>
      <c r="CE18" s="8">
        <f>-'AM Gro 2036'!CE17-'AM Exist'!CE17</f>
        <v>-10.54973415813507</v>
      </c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>
        <f>-CC18</f>
        <v>352.66254185765808</v>
      </c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2.4868995751603507E-14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>
        <v>3</v>
      </c>
      <c r="BS27" s="3"/>
      <c r="BT27" s="3"/>
      <c r="BX27" s="30"/>
      <c r="BY27" s="3"/>
      <c r="BZ27" s="17"/>
      <c r="CA27" s="17">
        <f>-BZ28</f>
        <v>108</v>
      </c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-'AM Gro 2036'!BZ29-'AM Exist'!BZ29</f>
        <v>-108</v>
      </c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-127</v>
      </c>
      <c r="BY29" s="4"/>
      <c r="BZ29" s="10">
        <f>BZ27+BZ28</f>
        <v>-108</v>
      </c>
      <c r="CA29" s="10">
        <f>CA27+CA28</f>
        <v>108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-9</v>
      </c>
      <c r="BY30" s="1"/>
      <c r="BZ30" s="21"/>
      <c r="CA30" s="14">
        <f>-'AM Gro 2036'!CB30-'AM Exist'!CB30</f>
        <v>-7</v>
      </c>
      <c r="CB30" s="15">
        <f>+BZ30+CA30</f>
        <v>-7</v>
      </c>
      <c r="CC30" s="56">
        <f>CC31+CC32</f>
        <v>-19</v>
      </c>
      <c r="CD30" s="6">
        <f>CD31+CD32</f>
        <v>7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-'AM Gro 2036'!CB31-'AM Exist'!CB31</f>
        <v>0</v>
      </c>
      <c r="CB31" s="15">
        <f>+BZ31+CA31</f>
        <v>0</v>
      </c>
      <c r="CC31" s="8">
        <f>-'AM Gro 2036'!CC30-'AM Exist'!CC30</f>
        <v>-19</v>
      </c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-'AM Gro 2036'!CB32-'AM Exist'!CB32</f>
        <v>-2</v>
      </c>
      <c r="CB32" s="15">
        <f>+BZ32+CA32</f>
        <v>-2</v>
      </c>
      <c r="CC32" s="17"/>
      <c r="CD32" s="17">
        <f>BZ43</f>
        <v>7</v>
      </c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106</v>
      </c>
      <c r="CC34" s="41">
        <f>SUM(CC30:CE30)</f>
        <v>-12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106</v>
      </c>
      <c r="CC38" s="91">
        <f>SUM(CD43,CB43,CC40)</f>
        <v>-12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>CA27</f>
        <v>108</v>
      </c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CA32</f>
        <v>-2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127</v>
      </c>
      <c r="BY42" s="78"/>
      <c r="BZ42" s="79">
        <f>BZ40+BZ41</f>
        <v>108</v>
      </c>
      <c r="CA42" s="79">
        <f>CA40+CA41</f>
        <v>-2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9</v>
      </c>
      <c r="BY43" s="1"/>
      <c r="BZ43" s="21">
        <f>-CA30</f>
        <v>7</v>
      </c>
      <c r="CA43" s="14"/>
      <c r="CB43" s="15">
        <f>+BZ43+CA43</f>
        <v>7</v>
      </c>
      <c r="CC43" s="56">
        <f>CC44+CC45</f>
        <v>19</v>
      </c>
      <c r="CD43" s="6">
        <f>CD44+CD45</f>
        <v>-19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>
        <f>-CD44</f>
        <v>19</v>
      </c>
      <c r="CD44" s="8">
        <f>CC31</f>
        <v>-19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>
        <f>-CA32</f>
        <v>2</v>
      </c>
      <c r="CA45" s="14"/>
      <c r="CB45" s="15">
        <f>+BZ45+CA45</f>
        <v>2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432" priority="21" operator="equal">
      <formula>0</formula>
    </cfRule>
  </conditionalFormatting>
  <conditionalFormatting sqref="AX38:BG39 AX46:BG47 AX40:AY41 AX44:AY45">
    <cfRule type="cellIs" dxfId="2431" priority="20" operator="equal">
      <formula>0</formula>
    </cfRule>
  </conditionalFormatting>
  <conditionalFormatting sqref="AX25:BG26 AX33:BG34 AX27:AY28 BF27:BG28 BF31:BG32 AX31:AY32">
    <cfRule type="cellIs" dxfId="2430" priority="19" operator="equal">
      <formula>0</formula>
    </cfRule>
  </conditionalFormatting>
  <conditionalFormatting sqref="BK25:BT26 BK33:BT34 BK27:BL28 BS27:BT28 BS31:BT32 BK31:BL32">
    <cfRule type="cellIs" dxfId="2429" priority="18" operator="equal">
      <formula>0</formula>
    </cfRule>
  </conditionalFormatting>
  <conditionalFormatting sqref="BX12:CG13 BX20:CG21 BX14:BY19 CF14:CG19">
    <cfRule type="cellIs" dxfId="2428" priority="17" operator="equal">
      <formula>0</formula>
    </cfRule>
  </conditionalFormatting>
  <conditionalFormatting sqref="BX25:CG26 BX33:CG34 BX27:BY32 CF27:CG32">
    <cfRule type="cellIs" dxfId="2427" priority="16" operator="equal">
      <formula>0</formula>
    </cfRule>
  </conditionalFormatting>
  <conditionalFormatting sqref="BX64:CG65 BX72:CG73 BX66:BY71 CF66:CG71">
    <cfRule type="cellIs" dxfId="2426" priority="14" operator="equal">
      <formula>0</formula>
    </cfRule>
  </conditionalFormatting>
  <conditionalFormatting sqref="BX38:CG39 BX46:CG47 BX40:BY45 CF40:CG45">
    <cfRule type="cellIs" dxfId="2425" priority="15" operator="equal">
      <formula>0</formula>
    </cfRule>
  </conditionalFormatting>
  <conditionalFormatting sqref="K51:T52 K59:T60 K53:L58 S53:T58">
    <cfRule type="cellIs" dxfId="2424" priority="13" operator="equal">
      <formula>0</formula>
    </cfRule>
  </conditionalFormatting>
  <conditionalFormatting sqref="AK64:AT65 AK72:AT73 AK66:AL71 AS66:AT71">
    <cfRule type="cellIs" dxfId="2423" priority="12" operator="equal">
      <formula>0</formula>
    </cfRule>
  </conditionalFormatting>
  <conditionalFormatting sqref="BK38:BT39 BK46:BT47 BK40:BL45 BS40:BT45">
    <cfRule type="cellIs" dxfId="2422" priority="9" operator="equal">
      <formula>0</formula>
    </cfRule>
  </conditionalFormatting>
  <conditionalFormatting sqref="AK25:AT26 AK33:AT34 AK27:AL32 AS27:AT32">
    <cfRule type="cellIs" dxfId="2421" priority="8" operator="equal">
      <formula>0</formula>
    </cfRule>
  </conditionalFormatting>
  <conditionalFormatting sqref="AX51:BG52 AX59:BG60 AX53:AY58 BF53:BG58">
    <cfRule type="cellIs" dxfId="2420" priority="11" operator="equal">
      <formula>0</formula>
    </cfRule>
  </conditionalFormatting>
  <conditionalFormatting sqref="BK51:BT52 BK59:BT60 BK53:BL58 BS53:BT58">
    <cfRule type="cellIs" dxfId="2419" priority="10" operator="equal">
      <formula>0</formula>
    </cfRule>
  </conditionalFormatting>
  <conditionalFormatting sqref="BK64:BT65 BK72:BT73 BK66:BL71 BS66:BT71">
    <cfRule type="cellIs" dxfId="2418" priority="7" operator="equal">
      <formula>0</formula>
    </cfRule>
  </conditionalFormatting>
  <conditionalFormatting sqref="X51:AG52 X59:AG60 X53:Y58 AF53:AG58">
    <cfRule type="cellIs" dxfId="2417" priority="6" operator="equal">
      <formula>0</formula>
    </cfRule>
  </conditionalFormatting>
  <conditionalFormatting sqref="AK38:AT39 AK46:AT47 AK40:AL45 AS40:AT45">
    <cfRule type="cellIs" dxfId="2416" priority="5" operator="equal">
      <formula>0</formula>
    </cfRule>
  </conditionalFormatting>
  <conditionalFormatting sqref="AX42:AY43">
    <cfRule type="cellIs" dxfId="2415" priority="4" operator="equal">
      <formula>0</formula>
    </cfRule>
  </conditionalFormatting>
  <conditionalFormatting sqref="AO51:AP52 AO59:AP60">
    <cfRule type="cellIs" dxfId="2414" priority="3" operator="equal">
      <formula>0</formula>
    </cfRule>
  </conditionalFormatting>
  <conditionalFormatting sqref="BO75:BP76">
    <cfRule type="cellIs" dxfId="2413" priority="2" operator="equal">
      <formula>0</formula>
    </cfRule>
  </conditionalFormatting>
  <conditionalFormatting sqref="AO75:AP76">
    <cfRule type="cellIs" dxfId="2412" priority="1" operator="equal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CY78"/>
  <sheetViews>
    <sheetView topLeftCell="AH1" zoomScale="70" zoomScaleNormal="70" workbookViewId="0">
      <selection activeCell="AC3" sqref="AC3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 t="s">
        <v>213</v>
      </c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214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-447.18990101875033</v>
      </c>
      <c r="CC12" s="27">
        <f>SUM(CD17,CB17,CC14)</f>
        <v>89.02418010103807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>
        <f>-CD16</f>
        <v>59.197338571733042</v>
      </c>
      <c r="CB14" s="18"/>
      <c r="CC14" s="6">
        <f>CD14+CE14</f>
        <v>-97.856824985926039</v>
      </c>
      <c r="CD14" s="7">
        <f>-'PM Gro 2036'!CC14-'PM Exist'!CC14</f>
        <v>-97.856824985926039</v>
      </c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-'PM Gro 2036'!BZ16-'PM Exist'!BZ16</f>
        <v>-185.37390020723052</v>
      </c>
      <c r="CA15" s="8"/>
      <c r="CB15" s="9">
        <f>-'PM Gro 2036'!CB16-'PM Exist'!CB16</f>
        <v>-321.01333938325286</v>
      </c>
      <c r="CC15" s="6">
        <f>CD15+CE15</f>
        <v>-1774.7120482015478</v>
      </c>
      <c r="CD15" s="7">
        <f>-'PM Gro 2036'!CC15-'PM Exist'!CC15</f>
        <v>-1774.7120482015478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-2079.1472339077313</v>
      </c>
      <c r="BY16" s="4"/>
      <c r="BZ16" s="10">
        <f>BZ14+BZ15</f>
        <v>-185.37390020723052</v>
      </c>
      <c r="CA16" s="10">
        <f>CA14+CA15</f>
        <v>59.197338571733042</v>
      </c>
      <c r="CB16" s="11">
        <f>CB14+CB15</f>
        <v>-321.01333938325286</v>
      </c>
      <c r="CC16" s="6">
        <f>CD16+CE16</f>
        <v>-59.197338571733042</v>
      </c>
      <c r="CD16" s="12">
        <f>-'PM Gro 2036'!CC16-'PM Exist'!CC16</f>
        <v>-59.197338571733042</v>
      </c>
      <c r="CE16" s="20"/>
      <c r="CF16" s="4"/>
      <c r="CG16" s="34">
        <f>SUM(CC14:CC16)</f>
        <v>-1931.766211759207</v>
      </c>
      <c r="CH16" s="13"/>
      <c r="CI16" s="13"/>
      <c r="CJ16" s="13"/>
    </row>
    <row r="17" spans="7:88" x14ac:dyDescent="0.25">
      <c r="O17" s="69"/>
      <c r="BX17" s="35">
        <f>SUM(CB17:CB19)</f>
        <v>-2432.4672758900006</v>
      </c>
      <c r="BY17" s="1"/>
      <c r="BZ17" s="21"/>
      <c r="CA17" s="14"/>
      <c r="CB17" s="15">
        <f>+BZ17+CA17</f>
        <v>0</v>
      </c>
      <c r="CC17" s="16">
        <f>CC18+CC19</f>
        <v>-119.06128549895294</v>
      </c>
      <c r="CD17" s="6">
        <f>CD18+CD19</f>
        <v>186.88100508696411</v>
      </c>
      <c r="CE17" s="6">
        <f>CE18+CE19</f>
        <v>-67.819719588011168</v>
      </c>
      <c r="CF17" s="1"/>
      <c r="CG17" s="36">
        <f>SUM(CB18,CE17,CB16)</f>
        <v>-2821.3003348612647</v>
      </c>
    </row>
    <row r="18" spans="7:88" x14ac:dyDescent="0.25">
      <c r="O18" s="69"/>
      <c r="BX18" s="30"/>
      <c r="BY18" s="3"/>
      <c r="BZ18" s="21"/>
      <c r="CA18" s="14">
        <f>-'PM Gro 2036'!CB18-'PM Exist'!CB18</f>
        <v>-2432.4672758900006</v>
      </c>
      <c r="CB18" s="15">
        <f>+BZ18+CA18</f>
        <v>-2432.4672758900006</v>
      </c>
      <c r="CC18" s="8">
        <f>-'PM Gro 2036'!CC17-'PM Exist'!CC17</f>
        <v>-119.06128549895294</v>
      </c>
      <c r="CD18" s="8">
        <f>-CE18</f>
        <v>67.819719588011168</v>
      </c>
      <c r="CE18" s="8">
        <f>-'PM Gro 2036'!CE17-'PM Exist'!CE17</f>
        <v>-67.819719588011168</v>
      </c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>
        <f>-CC18</f>
        <v>119.06128549895294</v>
      </c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>
        <v>3</v>
      </c>
      <c r="BS27" s="3"/>
      <c r="BT27" s="3"/>
      <c r="BX27" s="30"/>
      <c r="BY27" s="3"/>
      <c r="BZ27" s="17"/>
      <c r="CA27" s="17">
        <f>-BZ28</f>
        <v>21</v>
      </c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-'PM Gro 2036'!BZ29-'PM Exist'!BZ29</f>
        <v>-21</v>
      </c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-25</v>
      </c>
      <c r="BY29" s="4"/>
      <c r="BZ29" s="10">
        <f>BZ27+BZ28</f>
        <v>-21</v>
      </c>
      <c r="CA29" s="10">
        <f>CA27+CA28</f>
        <v>21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-64</v>
      </c>
      <c r="BY30" s="1"/>
      <c r="BZ30" s="21"/>
      <c r="CA30" s="14">
        <f>-'PM Gro 2036'!CB30-'PM Exist'!CB30</f>
        <v>-39</v>
      </c>
      <c r="CB30" s="15">
        <f>+BZ30+CA30</f>
        <v>-39</v>
      </c>
      <c r="CC30" s="56">
        <f>CC31+CC32</f>
        <v>-4</v>
      </c>
      <c r="CD30" s="6">
        <f>CD31+CD32</f>
        <v>39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-'PM Gro 2036'!CB31-'PM Exist'!CB31</f>
        <v>0</v>
      </c>
      <c r="CB31" s="15">
        <f>+BZ31+CA31</f>
        <v>0</v>
      </c>
      <c r="CC31" s="8">
        <f>-'PM Gro 2036'!CC30-'PM Exist'!CC30</f>
        <v>-4</v>
      </c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-'PM Gro 2036'!CB32-'PM Exist'!CB32</f>
        <v>-25</v>
      </c>
      <c r="CB32" s="15">
        <f>+BZ32+CA32</f>
        <v>-25</v>
      </c>
      <c r="CC32" s="17"/>
      <c r="CD32" s="17">
        <f>BZ43</f>
        <v>39</v>
      </c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-4</v>
      </c>
      <c r="CC34" s="41">
        <f>SUM(CC30:CE30)</f>
        <v>35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-4</v>
      </c>
      <c r="CC38" s="91">
        <f>SUM(CD43,CB43,CC40)</f>
        <v>35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>CA27</f>
        <v>21</v>
      </c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CA32</f>
        <v>-25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25</v>
      </c>
      <c r="BY42" s="78"/>
      <c r="BZ42" s="79">
        <f>BZ40+BZ41</f>
        <v>21</v>
      </c>
      <c r="CA42" s="79">
        <f>CA40+CA41</f>
        <v>-25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64</v>
      </c>
      <c r="BY43" s="1"/>
      <c r="BZ43" s="21">
        <f>-CA30</f>
        <v>39</v>
      </c>
      <c r="CA43" s="14"/>
      <c r="CB43" s="15">
        <f>+BZ43+CA43</f>
        <v>39</v>
      </c>
      <c r="CC43" s="56">
        <f>CC44+CC45</f>
        <v>4</v>
      </c>
      <c r="CD43" s="6">
        <f>CD44+CD45</f>
        <v>-4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>
        <f>-CD44</f>
        <v>4</v>
      </c>
      <c r="CD44" s="8">
        <f>CC31</f>
        <v>-4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>
        <f>-CA32</f>
        <v>25</v>
      </c>
      <c r="CA45" s="14"/>
      <c r="CB45" s="15">
        <f>+BZ45+CA45</f>
        <v>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411" priority="21" operator="equal">
      <formula>0</formula>
    </cfRule>
  </conditionalFormatting>
  <conditionalFormatting sqref="AX38:BG39 AX46:BG47 AX40:AY41 AX44:AY45">
    <cfRule type="cellIs" dxfId="2410" priority="20" operator="equal">
      <formula>0</formula>
    </cfRule>
  </conditionalFormatting>
  <conditionalFormatting sqref="AX25:BG26 AX33:BG34 AX27:AY28 BF27:BG28 BF31:BG32 AX31:AY32">
    <cfRule type="cellIs" dxfId="2409" priority="19" operator="equal">
      <formula>0</formula>
    </cfRule>
  </conditionalFormatting>
  <conditionalFormatting sqref="BK25:BT26 BK33:BT34 BK27:BL28 BS27:BT28 BS31:BT32 BK31:BL32">
    <cfRule type="cellIs" dxfId="2408" priority="18" operator="equal">
      <formula>0</formula>
    </cfRule>
  </conditionalFormatting>
  <conditionalFormatting sqref="BX12:CG13 BX20:CG21 BX14:BY19 CF14:CG19">
    <cfRule type="cellIs" dxfId="2407" priority="17" operator="equal">
      <formula>0</formula>
    </cfRule>
  </conditionalFormatting>
  <conditionalFormatting sqref="BX25:CG26 BX33:CG34 BX27:BY32 CF27:CG32">
    <cfRule type="cellIs" dxfId="2406" priority="16" operator="equal">
      <formula>0</formula>
    </cfRule>
  </conditionalFormatting>
  <conditionalFormatting sqref="BX64:CG65 BX72:CG73 BX66:BY71 CF66:CG71">
    <cfRule type="cellIs" dxfId="2405" priority="14" operator="equal">
      <formula>0</formula>
    </cfRule>
  </conditionalFormatting>
  <conditionalFormatting sqref="BX38:CG39 BX46:CG47 BX40:BY45 CF40:CG45">
    <cfRule type="cellIs" dxfId="2404" priority="15" operator="equal">
      <formula>0</formula>
    </cfRule>
  </conditionalFormatting>
  <conditionalFormatting sqref="K51:T52 K59:T60 K53:L58 S53:T58">
    <cfRule type="cellIs" dxfId="2403" priority="13" operator="equal">
      <formula>0</formula>
    </cfRule>
  </conditionalFormatting>
  <conditionalFormatting sqref="AK64:AT65 AK72:AT73 AK66:AL71 AS66:AT71">
    <cfRule type="cellIs" dxfId="2402" priority="12" operator="equal">
      <formula>0</formula>
    </cfRule>
  </conditionalFormatting>
  <conditionalFormatting sqref="BK38:BT39 BK46:BT47 BK40:BL45 BS40:BT45">
    <cfRule type="cellIs" dxfId="2401" priority="9" operator="equal">
      <formula>0</formula>
    </cfRule>
  </conditionalFormatting>
  <conditionalFormatting sqref="AK25:AT26 AK33:AT34 AK27:AL32 AS27:AT32">
    <cfRule type="cellIs" dxfId="2400" priority="8" operator="equal">
      <formula>0</formula>
    </cfRule>
  </conditionalFormatting>
  <conditionalFormatting sqref="AX51:BG52 AX59:BG60 AX53:AY58 BF53:BG58">
    <cfRule type="cellIs" dxfId="2399" priority="11" operator="equal">
      <formula>0</formula>
    </cfRule>
  </conditionalFormatting>
  <conditionalFormatting sqref="BK51:BT52 BK59:BT60 BK53:BL58 BS53:BT58">
    <cfRule type="cellIs" dxfId="2398" priority="10" operator="equal">
      <formula>0</formula>
    </cfRule>
  </conditionalFormatting>
  <conditionalFormatting sqref="BK64:BT65 BK72:BT73 BK66:BL71 BS66:BT71">
    <cfRule type="cellIs" dxfId="2397" priority="7" operator="equal">
      <formula>0</formula>
    </cfRule>
  </conditionalFormatting>
  <conditionalFormatting sqref="X51:AG52 X59:AG60 X53:Y58 AF53:AG58">
    <cfRule type="cellIs" dxfId="2396" priority="6" operator="equal">
      <formula>0</formula>
    </cfRule>
  </conditionalFormatting>
  <conditionalFormatting sqref="AK38:AT39 AK46:AT47 AK40:AL45 AS40:AT45">
    <cfRule type="cellIs" dxfId="2395" priority="5" operator="equal">
      <formula>0</formula>
    </cfRule>
  </conditionalFormatting>
  <conditionalFormatting sqref="AX42:AY43">
    <cfRule type="cellIs" dxfId="2394" priority="4" operator="equal">
      <formula>0</formula>
    </cfRule>
  </conditionalFormatting>
  <conditionalFormatting sqref="AO51:AP52 AO59:AP60">
    <cfRule type="cellIs" dxfId="2393" priority="3" operator="equal">
      <formula>0</formula>
    </cfRule>
  </conditionalFormatting>
  <conditionalFormatting sqref="BO75:BP76">
    <cfRule type="cellIs" dxfId="2392" priority="2" operator="equal">
      <formula>0</formula>
    </cfRule>
  </conditionalFormatting>
  <conditionalFormatting sqref="AO75:AP76">
    <cfRule type="cellIs" dxfId="2391" priority="1" operator="equal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CY78"/>
  <sheetViews>
    <sheetView topLeftCell="AH1" zoomScale="70" zoomScaleNormal="70" workbookViewId="0">
      <selection activeCell="AC3" sqref="AC3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 t="s">
        <v>213</v>
      </c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A3" s="124" t="s">
        <v>214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8.75" x14ac:dyDescent="0.3"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-447.0657378068542</v>
      </c>
      <c r="CC12" s="27">
        <f>SUM(CD17,CB17,CC14)</f>
        <v>29.380340343484789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>
        <f>-CD16</f>
        <v>39.464892381155366</v>
      </c>
      <c r="CB14" s="18"/>
      <c r="CC14" s="6">
        <f>CD14+CE14</f>
        <v>-83.87727855936518</v>
      </c>
      <c r="CD14" s="7">
        <f>-'SAT Gro 2036'!CC14-'SAT Exist'!CC14</f>
        <v>-83.87727855936518</v>
      </c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>
        <f>-'SAT Gro 2036'!BZ16-'SAT Exist'!BZ16</f>
        <v>-202.79625924926347</v>
      </c>
      <c r="CA15" s="8"/>
      <c r="CB15" s="9">
        <f>-'SAT Gro 2036'!CB16-'SAT Exist'!CB16</f>
        <v>-283.73437093874611</v>
      </c>
      <c r="CC15" s="6">
        <f>CD15+CE15</f>
        <v>-1529.3282985962703</v>
      </c>
      <c r="CD15" s="7">
        <f>-'SAT Gro 2036'!CC15-'SAT Exist'!CC15</f>
        <v>-1529.3282985962703</v>
      </c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-1820.5700842161843</v>
      </c>
      <c r="BY16" s="4"/>
      <c r="BZ16" s="10">
        <f>BZ14+BZ15</f>
        <v>-202.79625924926347</v>
      </c>
      <c r="CA16" s="10">
        <f>CA14+CA15</f>
        <v>39.464892381155366</v>
      </c>
      <c r="CB16" s="11">
        <f>CB14+CB15</f>
        <v>-283.73437093874611</v>
      </c>
      <c r="CC16" s="6">
        <f>CD16+CE16</f>
        <v>-39.464892381155366</v>
      </c>
      <c r="CD16" s="12">
        <f>-'SAT Gro 2036'!CC16-'SAT Exist'!CC16</f>
        <v>-39.464892381155366</v>
      </c>
      <c r="CE16" s="20"/>
      <c r="CF16" s="4"/>
      <c r="CG16" s="34">
        <f>SUM(CC14:CC16)</f>
        <v>-1652.6704695367907</v>
      </c>
      <c r="CH16" s="13"/>
      <c r="CI16" s="13"/>
      <c r="CJ16" s="13"/>
    </row>
    <row r="17" spans="7:88" x14ac:dyDescent="0.25">
      <c r="O17" s="69"/>
      <c r="BX17" s="35">
        <f>SUM(CB17:CB19)</f>
        <v>-1417.0964660298564</v>
      </c>
      <c r="BY17" s="1"/>
      <c r="BZ17" s="21"/>
      <c r="CA17" s="14"/>
      <c r="CB17" s="15">
        <f>+BZ17+CA17</f>
        <v>0</v>
      </c>
      <c r="CC17" s="16">
        <f>CC18+CC19</f>
        <v>-88.445526370650754</v>
      </c>
      <c r="CD17" s="6">
        <f>CD18+CD19</f>
        <v>113.25761890284997</v>
      </c>
      <c r="CE17" s="6">
        <f>CE18+CE19</f>
        <v>-24.812092532199209</v>
      </c>
      <c r="CF17" s="1"/>
      <c r="CG17" s="36">
        <f>SUM(CB18,CE17,CB16)</f>
        <v>-1725.6429295008015</v>
      </c>
    </row>
    <row r="18" spans="7:88" x14ac:dyDescent="0.25">
      <c r="O18" s="69"/>
      <c r="BX18" s="30"/>
      <c r="BY18" s="3"/>
      <c r="BZ18" s="21"/>
      <c r="CA18" s="14">
        <f>-'SAT Gro 2036'!CB18-'SAT Exist'!CB18</f>
        <v>-1417.0964660298564</v>
      </c>
      <c r="CB18" s="15">
        <f>+BZ18+CA18</f>
        <v>-1417.0964660298564</v>
      </c>
      <c r="CC18" s="8">
        <f>-'SAT Gro 2036'!CC17-'SAT Exist'!CC17</f>
        <v>-88.445526370650754</v>
      </c>
      <c r="CD18" s="8">
        <f>-CE18</f>
        <v>24.812092532199209</v>
      </c>
      <c r="CE18" s="8">
        <f>-'SAT Gro 2036'!CE17-'SAT Exist'!CE17</f>
        <v>-24.812092532199209</v>
      </c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>
        <f>-CC18</f>
        <v>88.445526370650754</v>
      </c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>
        <v>3</v>
      </c>
      <c r="BS27" s="3"/>
      <c r="BT27" s="3"/>
      <c r="BX27" s="30"/>
      <c r="BY27" s="3"/>
      <c r="BZ27" s="17"/>
      <c r="CA27" s="17">
        <f>-BZ28</f>
        <v>10</v>
      </c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-'SAT Gro 2036'!BZ29-'SAT Exist'!BZ29</f>
        <v>-10</v>
      </c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-11</v>
      </c>
      <c r="BY29" s="4"/>
      <c r="BZ29" s="10">
        <f>BZ27+BZ28</f>
        <v>-10</v>
      </c>
      <c r="CA29" s="10">
        <f>CA27+CA28</f>
        <v>10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-13</v>
      </c>
      <c r="BY30" s="1"/>
      <c r="BZ30" s="21"/>
      <c r="CA30" s="14">
        <f>-'SAT Gro 2036'!CB30-'SAT Exist'!CB30</f>
        <v>-11</v>
      </c>
      <c r="CB30" s="15">
        <f>+BZ30+CA30</f>
        <v>-11</v>
      </c>
      <c r="CC30" s="56">
        <f>CC31+CC32</f>
        <v>-1</v>
      </c>
      <c r="CD30" s="6">
        <f>CD31+CD32</f>
        <v>11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-'SAT Gro 2036'!CB31-'SAT Exist'!CB31</f>
        <v>0</v>
      </c>
      <c r="CB31" s="15">
        <f>+BZ31+CA31</f>
        <v>0</v>
      </c>
      <c r="CC31" s="8">
        <f>-'SAT Gro 2036'!CC30-'SAT Exist'!CC30</f>
        <v>-1</v>
      </c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-'SAT Gro 2036'!CB32-'SAT Exist'!CB32</f>
        <v>-2</v>
      </c>
      <c r="CB32" s="15">
        <f>+BZ32+CA32</f>
        <v>-2</v>
      </c>
      <c r="CC32" s="17"/>
      <c r="CD32" s="17">
        <f>BZ43</f>
        <v>11</v>
      </c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8</v>
      </c>
      <c r="CC34" s="41">
        <f>SUM(CC30:CE30)</f>
        <v>10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8</v>
      </c>
      <c r="CC38" s="91">
        <f>SUM(CD43,CB43,CC40)</f>
        <v>10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>CA27</f>
        <v>10</v>
      </c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CA32</f>
        <v>-2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11</v>
      </c>
      <c r="BY42" s="78"/>
      <c r="BZ42" s="79">
        <f>BZ40+BZ41</f>
        <v>10</v>
      </c>
      <c r="CA42" s="79">
        <f>CA40+CA41</f>
        <v>-2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13</v>
      </c>
      <c r="BY43" s="1"/>
      <c r="BZ43" s="21">
        <f>-CA30</f>
        <v>11</v>
      </c>
      <c r="CA43" s="14"/>
      <c r="CB43" s="15">
        <f>+BZ43+CA43</f>
        <v>11</v>
      </c>
      <c r="CC43" s="56">
        <f>CC44+CC45</f>
        <v>1</v>
      </c>
      <c r="CD43" s="6">
        <f>CD44+CD45</f>
        <v>-1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>
        <f>-CD44</f>
        <v>1</v>
      </c>
      <c r="CD44" s="8">
        <f>CC31</f>
        <v>-1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>
        <f>-CA32</f>
        <v>2</v>
      </c>
      <c r="CA45" s="14"/>
      <c r="CB45" s="15">
        <f>+BZ45+CA45</f>
        <v>2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390" priority="21" operator="equal">
      <formula>0</formula>
    </cfRule>
  </conditionalFormatting>
  <conditionalFormatting sqref="AX38:BG39 AX46:BG47 AX40:AY41 AX44:AY45">
    <cfRule type="cellIs" dxfId="2389" priority="20" operator="equal">
      <formula>0</formula>
    </cfRule>
  </conditionalFormatting>
  <conditionalFormatting sqref="AX25:BG26 AX33:BG34 AX27:AY28 BF27:BG28 BF31:BG32 AX31:AY32">
    <cfRule type="cellIs" dxfId="2388" priority="19" operator="equal">
      <formula>0</formula>
    </cfRule>
  </conditionalFormatting>
  <conditionalFormatting sqref="BK25:BT26 BK33:BT34 BK27:BL28 BS27:BT28 BS31:BT32 BK31:BL32">
    <cfRule type="cellIs" dxfId="2387" priority="18" operator="equal">
      <formula>0</formula>
    </cfRule>
  </conditionalFormatting>
  <conditionalFormatting sqref="BX12:CG13 BX20:CG21 BX14:BY19 CF14:CG19">
    <cfRule type="cellIs" dxfId="2386" priority="17" operator="equal">
      <formula>0</formula>
    </cfRule>
  </conditionalFormatting>
  <conditionalFormatting sqref="BX25:CG26 BX33:CG34 BX27:BY32 CF27:CG32">
    <cfRule type="cellIs" dxfId="2385" priority="16" operator="equal">
      <formula>0</formula>
    </cfRule>
  </conditionalFormatting>
  <conditionalFormatting sqref="BX64:CG65 BX72:CG73 BX66:BY71 CF66:CG71">
    <cfRule type="cellIs" dxfId="2384" priority="14" operator="equal">
      <formula>0</formula>
    </cfRule>
  </conditionalFormatting>
  <conditionalFormatting sqref="BX38:CG39 BX46:CG47 BX40:BY45 CF40:CG45">
    <cfRule type="cellIs" dxfId="2383" priority="15" operator="equal">
      <formula>0</formula>
    </cfRule>
  </conditionalFormatting>
  <conditionalFormatting sqref="K51:T52 K59:T60 K53:L58 S53:T58">
    <cfRule type="cellIs" dxfId="2382" priority="13" operator="equal">
      <formula>0</formula>
    </cfRule>
  </conditionalFormatting>
  <conditionalFormatting sqref="AK64:AT65 AK72:AT73 AK66:AL71 AS66:AT71">
    <cfRule type="cellIs" dxfId="2381" priority="12" operator="equal">
      <formula>0</formula>
    </cfRule>
  </conditionalFormatting>
  <conditionalFormatting sqref="BK38:BT39 BK46:BT47 BK40:BL45 BS40:BT45">
    <cfRule type="cellIs" dxfId="2380" priority="9" operator="equal">
      <formula>0</formula>
    </cfRule>
  </conditionalFormatting>
  <conditionalFormatting sqref="AK25:AT26 AK33:AT34 AK27:AL32 AS27:AT32">
    <cfRule type="cellIs" dxfId="2379" priority="8" operator="equal">
      <formula>0</formula>
    </cfRule>
  </conditionalFormatting>
  <conditionalFormatting sqref="AX51:BG52 AX59:BG60 AX53:AY58 BF53:BG58">
    <cfRule type="cellIs" dxfId="2378" priority="11" operator="equal">
      <formula>0</formula>
    </cfRule>
  </conditionalFormatting>
  <conditionalFormatting sqref="BK51:BT52 BK59:BT60 BK53:BL58 BS53:BT58">
    <cfRule type="cellIs" dxfId="2377" priority="10" operator="equal">
      <formula>0</formula>
    </cfRule>
  </conditionalFormatting>
  <conditionalFormatting sqref="BK64:BT65 BK72:BT73 BK66:BL71 BS66:BT71">
    <cfRule type="cellIs" dxfId="2376" priority="7" operator="equal">
      <formula>0</formula>
    </cfRule>
  </conditionalFormatting>
  <conditionalFormatting sqref="X51:AG52 X59:AG60 X53:Y58 AF53:AG58">
    <cfRule type="cellIs" dxfId="2375" priority="6" operator="equal">
      <formula>0</formula>
    </cfRule>
  </conditionalFormatting>
  <conditionalFormatting sqref="AK38:AT39 AK46:AT47 AK40:AL45 AS40:AT45">
    <cfRule type="cellIs" dxfId="2374" priority="5" operator="equal">
      <formula>0</formula>
    </cfRule>
  </conditionalFormatting>
  <conditionalFormatting sqref="AX42:AY43">
    <cfRule type="cellIs" dxfId="2373" priority="4" operator="equal">
      <formula>0</formula>
    </cfRule>
  </conditionalFormatting>
  <conditionalFormatting sqref="AO51:AP52 AO59:AP60">
    <cfRule type="cellIs" dxfId="2372" priority="3" operator="equal">
      <formula>0</formula>
    </cfRule>
  </conditionalFormatting>
  <conditionalFormatting sqref="BO75:BP76">
    <cfRule type="cellIs" dxfId="2371" priority="2" operator="equal">
      <formula>0</formula>
    </cfRule>
  </conditionalFormatting>
  <conditionalFormatting sqref="AO75:AP76">
    <cfRule type="cellIs" dxfId="2370" priority="1" operator="equal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CY78"/>
  <sheetViews>
    <sheetView topLeftCell="AH1" zoomScale="70" zoomScaleNormal="70" workbookViewId="0">
      <selection activeCell="CN24" sqref="CN24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23.25" x14ac:dyDescent="0.35">
      <c r="A7" s="328" t="s">
        <v>215</v>
      </c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A8" s="124" t="s">
        <v>216</v>
      </c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>
        <f>-BZ28</f>
        <v>108</v>
      </c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-'AM Gro 2036'!BZ29-'AM FB 2036 - do nothing'!BZ29</f>
        <v>-108</v>
      </c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-127</v>
      </c>
      <c r="BY29" s="4"/>
      <c r="BZ29" s="10">
        <f>BZ27+BZ28</f>
        <v>-108</v>
      </c>
      <c r="CA29" s="10">
        <f>CA27+CA28</f>
        <v>108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-13</v>
      </c>
      <c r="BY30" s="1"/>
      <c r="BZ30" s="21"/>
      <c r="CA30" s="14">
        <f>-'AM Gro 2036'!CB30-'AM FB 2036 - do nothing'!CB30</f>
        <v>-7</v>
      </c>
      <c r="CB30" s="15">
        <f>+BZ30+CA30</f>
        <v>-7</v>
      </c>
      <c r="CC30" s="56">
        <f>CC31+CC32</f>
        <v>-19</v>
      </c>
      <c r="CD30" s="6">
        <f>CD31+CD32</f>
        <v>7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-'AM Gro 2036'!CB31-'AM FB 2036 - do nothing'!CB31</f>
        <v>0</v>
      </c>
      <c r="CB31" s="15">
        <f>+BZ31+CA31</f>
        <v>0</v>
      </c>
      <c r="CC31" s="8">
        <f>-'AM Gro 2036'!CC30-'AM FB 2036 - do nothing'!CC30</f>
        <v>-19</v>
      </c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-'AM Gro 2036'!CB32-'AM FB 2036 - do nothing'!CB32</f>
        <v>-6</v>
      </c>
      <c r="CB32" s="15">
        <f>+BZ32+CA32</f>
        <v>-6</v>
      </c>
      <c r="CC32" s="17"/>
      <c r="CD32" s="17">
        <f>BZ43</f>
        <v>7</v>
      </c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329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102</v>
      </c>
      <c r="CC34" s="41">
        <f>SUM(CC30:CE30)</f>
        <v>-12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102</v>
      </c>
      <c r="CC38" s="91">
        <f>SUM(CD43,CB43,CC40)</f>
        <v>-12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>CA27</f>
        <v>108</v>
      </c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CA32</f>
        <v>-6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127</v>
      </c>
      <c r="BY42" s="78"/>
      <c r="BZ42" s="79">
        <f>BZ40+BZ41</f>
        <v>108</v>
      </c>
      <c r="CA42" s="79">
        <f>CA40+CA41</f>
        <v>-6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13</v>
      </c>
      <c r="BY43" s="1"/>
      <c r="BZ43" s="21">
        <f>-CA30</f>
        <v>7</v>
      </c>
      <c r="CA43" s="14"/>
      <c r="CB43" s="15">
        <f>+BZ43+CA43</f>
        <v>7</v>
      </c>
      <c r="CC43" s="56">
        <f>CC44+CC45</f>
        <v>19</v>
      </c>
      <c r="CD43" s="6">
        <f>CD44+CD45</f>
        <v>-19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>
        <f>-CD44</f>
        <v>19</v>
      </c>
      <c r="CD44" s="8">
        <f>CC31</f>
        <v>-19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>
        <f>-CA32</f>
        <v>6</v>
      </c>
      <c r="CA45" s="14"/>
      <c r="CB45" s="15">
        <f>+BZ45+CA45</f>
        <v>6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369" priority="21" operator="equal">
      <formula>0</formula>
    </cfRule>
  </conditionalFormatting>
  <conditionalFormatting sqref="AX38:BG39 AX46:BG47 AX40:AY41 AX44:AY45">
    <cfRule type="cellIs" dxfId="2368" priority="20" operator="equal">
      <formula>0</formula>
    </cfRule>
  </conditionalFormatting>
  <conditionalFormatting sqref="AX25:BG26 AX33:BG34 AX27:AY28 BF27:BG28 BF31:BG32 AX31:AY32">
    <cfRule type="cellIs" dxfId="2367" priority="19" operator="equal">
      <formula>0</formula>
    </cfRule>
  </conditionalFormatting>
  <conditionalFormatting sqref="BK25:BT26 BK33:BT34 BK27:BL28 BS27:BT28 BS31:BT32 BK31:BL32">
    <cfRule type="cellIs" dxfId="2366" priority="18" operator="equal">
      <formula>0</formula>
    </cfRule>
  </conditionalFormatting>
  <conditionalFormatting sqref="BX12:CG13 BX20:CG21 BX14:BY19 CF14:CG19">
    <cfRule type="cellIs" dxfId="2365" priority="17" operator="equal">
      <formula>0</formula>
    </cfRule>
  </conditionalFormatting>
  <conditionalFormatting sqref="BX25:CG26 BX33:CG34 BX27:BY32 CF27:CG32">
    <cfRule type="cellIs" dxfId="2364" priority="16" operator="equal">
      <formula>0</formula>
    </cfRule>
  </conditionalFormatting>
  <conditionalFormatting sqref="BX64:CG65 BX72:CG73 BX66:BY71 CF66:CG71">
    <cfRule type="cellIs" dxfId="2363" priority="14" operator="equal">
      <formula>0</formula>
    </cfRule>
  </conditionalFormatting>
  <conditionalFormatting sqref="BX38:CG39 BX46:CG47 BX40:BY45 CF40:CG45">
    <cfRule type="cellIs" dxfId="2362" priority="15" operator="equal">
      <formula>0</formula>
    </cfRule>
  </conditionalFormatting>
  <conditionalFormatting sqref="K51:T52 K59:T60 K53:L58 S53:T58">
    <cfRule type="cellIs" dxfId="2361" priority="13" operator="equal">
      <formula>0</formula>
    </cfRule>
  </conditionalFormatting>
  <conditionalFormatting sqref="AK64:AT65 AK72:AT73 AK66:AL71 AS66:AT71">
    <cfRule type="cellIs" dxfId="2360" priority="12" operator="equal">
      <formula>0</formula>
    </cfRule>
  </conditionalFormatting>
  <conditionalFormatting sqref="BK38:BT39 BK46:BT47 BK40:BL45 BS40:BT45">
    <cfRule type="cellIs" dxfId="2359" priority="9" operator="equal">
      <formula>0</formula>
    </cfRule>
  </conditionalFormatting>
  <conditionalFormatting sqref="AK25:AT26 AK33:AT34 AK27:AL32 AS27:AT32">
    <cfRule type="cellIs" dxfId="2358" priority="8" operator="equal">
      <formula>0</formula>
    </cfRule>
  </conditionalFormatting>
  <conditionalFormatting sqref="AX51:BG52 AX59:BG60 AX53:AY58 BF53:BG58">
    <cfRule type="cellIs" dxfId="2357" priority="11" operator="equal">
      <formula>0</formula>
    </cfRule>
  </conditionalFormatting>
  <conditionalFormatting sqref="BK51:BT52 BK59:BT60 BK53:BL58 BS53:BT58">
    <cfRule type="cellIs" dxfId="2356" priority="10" operator="equal">
      <formula>0</formula>
    </cfRule>
  </conditionalFormatting>
  <conditionalFormatting sqref="BK64:BT65 BK72:BT73 BK66:BL71 BS66:BT71">
    <cfRule type="cellIs" dxfId="2355" priority="7" operator="equal">
      <formula>0</formula>
    </cfRule>
  </conditionalFormatting>
  <conditionalFormatting sqref="X51:AG52 X59:AG60 X53:Y58 AF53:AG58">
    <cfRule type="cellIs" dxfId="2354" priority="6" operator="equal">
      <formula>0</formula>
    </cfRule>
  </conditionalFormatting>
  <conditionalFormatting sqref="AK38:AT39 AK46:AT47 AK40:AL45 AS40:AT45">
    <cfRule type="cellIs" dxfId="2353" priority="5" operator="equal">
      <formula>0</formula>
    </cfRule>
  </conditionalFormatting>
  <conditionalFormatting sqref="AX42:AY43">
    <cfRule type="cellIs" dxfId="2352" priority="4" operator="equal">
      <formula>0</formula>
    </cfRule>
  </conditionalFormatting>
  <conditionalFormatting sqref="AO51:AP52 AO59:AP60">
    <cfRule type="cellIs" dxfId="2351" priority="3" operator="equal">
      <formula>0</formula>
    </cfRule>
  </conditionalFormatting>
  <conditionalFormatting sqref="BO75:BP76">
    <cfRule type="cellIs" dxfId="2350" priority="2" operator="equal">
      <formula>0</formula>
    </cfRule>
  </conditionalFormatting>
  <conditionalFormatting sqref="AO75:AP76">
    <cfRule type="cellIs" dxfId="234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CY78"/>
  <sheetViews>
    <sheetView topLeftCell="AH1" zoomScale="70" zoomScaleNormal="70" workbookViewId="0">
      <selection activeCell="CN24" sqref="CN24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23.25" x14ac:dyDescent="0.35">
      <c r="A7" s="328" t="s">
        <v>215</v>
      </c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A8" s="124" t="s">
        <v>216</v>
      </c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>
        <f>-BZ28</f>
        <v>21</v>
      </c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-'PM Gro 2036'!BZ29-'PM FB 2036 - do nothing'!BZ29</f>
        <v>-21</v>
      </c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-25</v>
      </c>
      <c r="BY29" s="4"/>
      <c r="BZ29" s="10">
        <f>BZ27+BZ28</f>
        <v>-21</v>
      </c>
      <c r="CA29" s="10">
        <f>CA27+CA28</f>
        <v>21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-68</v>
      </c>
      <c r="BY30" s="1"/>
      <c r="BZ30" s="21"/>
      <c r="CA30" s="14">
        <f>-'PM Gro 2036'!CB30-'PM FB 2036 - do nothing'!CB30</f>
        <v>-39</v>
      </c>
      <c r="CB30" s="15">
        <f>+BZ30+CA30</f>
        <v>-39</v>
      </c>
      <c r="CC30" s="56">
        <f>CC31+CC32</f>
        <v>-4</v>
      </c>
      <c r="CD30" s="6">
        <f>CD31+CD32</f>
        <v>39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-'PM Gro 2036'!CB31-'PM FB 2036 - do nothing'!CB31</f>
        <v>0</v>
      </c>
      <c r="CB31" s="15">
        <f>+BZ31+CA31</f>
        <v>0</v>
      </c>
      <c r="CC31" s="8">
        <f>-'PM Gro 2036'!CC30-'PM FB 2036 - do nothing'!CC30</f>
        <v>-4</v>
      </c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-'PM Gro 2036'!CB32-'PM FB 2036 - do nothing'!CB32</f>
        <v>-29</v>
      </c>
      <c r="CB32" s="15">
        <f>+BZ32+CA32</f>
        <v>-29</v>
      </c>
      <c r="CC32" s="17"/>
      <c r="CD32" s="17">
        <f>BZ43</f>
        <v>39</v>
      </c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-8</v>
      </c>
      <c r="CC34" s="41">
        <f>SUM(CC30:CE30)</f>
        <v>35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-8</v>
      </c>
      <c r="CC38" s="91">
        <f>SUM(CD43,CB43,CC40)</f>
        <v>35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>CA27</f>
        <v>21</v>
      </c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CA32</f>
        <v>-29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25</v>
      </c>
      <c r="BY42" s="78"/>
      <c r="BZ42" s="79">
        <f>BZ40+BZ41</f>
        <v>21</v>
      </c>
      <c r="CA42" s="79">
        <f>CA40+CA41</f>
        <v>-29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68</v>
      </c>
      <c r="BY43" s="1"/>
      <c r="BZ43" s="21">
        <f>-CA30</f>
        <v>39</v>
      </c>
      <c r="CA43" s="14"/>
      <c r="CB43" s="15">
        <f>+BZ43+CA43</f>
        <v>39</v>
      </c>
      <c r="CC43" s="56">
        <f>CC44+CC45</f>
        <v>4</v>
      </c>
      <c r="CD43" s="6">
        <f>CD44+CD45</f>
        <v>-4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>
        <f>-CD44</f>
        <v>4</v>
      </c>
      <c r="CD44" s="8">
        <f>CC31</f>
        <v>-4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>
        <f>-CA32</f>
        <v>29</v>
      </c>
      <c r="CA45" s="14"/>
      <c r="CB45" s="15">
        <f>+BZ45+CA45</f>
        <v>29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348" priority="21" operator="equal">
      <formula>0</formula>
    </cfRule>
  </conditionalFormatting>
  <conditionalFormatting sqref="AX38:BG39 AX46:BG47 AX40:AY41 AX44:AY45">
    <cfRule type="cellIs" dxfId="2347" priority="20" operator="equal">
      <formula>0</formula>
    </cfRule>
  </conditionalFormatting>
  <conditionalFormatting sqref="AX25:BG26 AX33:BG34 AX27:AY28 BF27:BG28 BF31:BG32 AX31:AY32">
    <cfRule type="cellIs" dxfId="2346" priority="19" operator="equal">
      <formula>0</formula>
    </cfRule>
  </conditionalFormatting>
  <conditionalFormatting sqref="BK25:BT26 BK33:BT34 BK27:BL28 BS27:BT28 BS31:BT32 BK31:BL32">
    <cfRule type="cellIs" dxfId="2345" priority="18" operator="equal">
      <formula>0</formula>
    </cfRule>
  </conditionalFormatting>
  <conditionalFormatting sqref="BX12:CG13 BX20:CG21 BX14:BY19 CF14:CG19">
    <cfRule type="cellIs" dxfId="2344" priority="17" operator="equal">
      <formula>0</formula>
    </cfRule>
  </conditionalFormatting>
  <conditionalFormatting sqref="BX25:CG26 BX33:CG34 BX27:BY32 CF27:CG32">
    <cfRule type="cellIs" dxfId="2343" priority="16" operator="equal">
      <formula>0</formula>
    </cfRule>
  </conditionalFormatting>
  <conditionalFormatting sqref="BX64:CG65 BX72:CG73 BX66:BY71 CF66:CG71">
    <cfRule type="cellIs" dxfId="2342" priority="14" operator="equal">
      <formula>0</formula>
    </cfRule>
  </conditionalFormatting>
  <conditionalFormatting sqref="BX38:CG39 BX46:CG47 BX40:BY45 CF40:CG45">
    <cfRule type="cellIs" dxfId="2341" priority="15" operator="equal">
      <formula>0</formula>
    </cfRule>
  </conditionalFormatting>
  <conditionalFormatting sqref="K51:T52 K59:T60 K53:L58 S53:T58">
    <cfRule type="cellIs" dxfId="2340" priority="13" operator="equal">
      <formula>0</formula>
    </cfRule>
  </conditionalFormatting>
  <conditionalFormatting sqref="AK64:AT65 AK72:AT73 AK66:AL71 AS66:AT71">
    <cfRule type="cellIs" dxfId="2339" priority="12" operator="equal">
      <formula>0</formula>
    </cfRule>
  </conditionalFormatting>
  <conditionalFormatting sqref="BK38:BT39 BK46:BT47 BK40:BL45 BS40:BT45">
    <cfRule type="cellIs" dxfId="2338" priority="9" operator="equal">
      <formula>0</formula>
    </cfRule>
  </conditionalFormatting>
  <conditionalFormatting sqref="AK25:AT26 AK33:AT34 AK27:AL32 AS27:AT32">
    <cfRule type="cellIs" dxfId="2337" priority="8" operator="equal">
      <formula>0</formula>
    </cfRule>
  </conditionalFormatting>
  <conditionalFormatting sqref="AX51:BG52 AX59:BG60 AX53:AY58 BF53:BG58">
    <cfRule type="cellIs" dxfId="2336" priority="11" operator="equal">
      <formula>0</formula>
    </cfRule>
  </conditionalFormatting>
  <conditionalFormatting sqref="BK51:BT52 BK59:BT60 BK53:BL58 BS53:BT58">
    <cfRule type="cellIs" dxfId="2335" priority="10" operator="equal">
      <formula>0</formula>
    </cfRule>
  </conditionalFormatting>
  <conditionalFormatting sqref="BK64:BT65 BK72:BT73 BK66:BL71 BS66:BT71">
    <cfRule type="cellIs" dxfId="2334" priority="7" operator="equal">
      <formula>0</formula>
    </cfRule>
  </conditionalFormatting>
  <conditionalFormatting sqref="X51:AG52 X59:AG60 X53:Y58 AF53:AG58">
    <cfRule type="cellIs" dxfId="2333" priority="6" operator="equal">
      <formula>0</formula>
    </cfRule>
  </conditionalFormatting>
  <conditionalFormatting sqref="AK38:AT39 AK46:AT47 AK40:AL45 AS40:AT45">
    <cfRule type="cellIs" dxfId="2332" priority="5" operator="equal">
      <formula>0</formula>
    </cfRule>
  </conditionalFormatting>
  <conditionalFormatting sqref="AX42:AY43">
    <cfRule type="cellIs" dxfId="2331" priority="4" operator="equal">
      <formula>0</formula>
    </cfRule>
  </conditionalFormatting>
  <conditionalFormatting sqref="AO51:AP52 AO59:AP60">
    <cfRule type="cellIs" dxfId="2330" priority="3" operator="equal">
      <formula>0</formula>
    </cfRule>
  </conditionalFormatting>
  <conditionalFormatting sqref="BO75:BP76">
    <cfRule type="cellIs" dxfId="2329" priority="2" operator="equal">
      <formula>0</formula>
    </cfRule>
  </conditionalFormatting>
  <conditionalFormatting sqref="AO75:AP76">
    <cfRule type="cellIs" dxfId="2328" priority="1" operator="equal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CY78"/>
  <sheetViews>
    <sheetView topLeftCell="AH1" zoomScale="70" zoomScaleNormal="70" workbookViewId="0">
      <selection activeCell="CN24" sqref="CN24"/>
    </sheetView>
  </sheetViews>
  <sheetFormatPr defaultColWidth="5.28515625" defaultRowHeight="15" x14ac:dyDescent="0.25"/>
  <cols>
    <col min="1" max="92" width="5.28515625" style="124"/>
    <col min="93" max="94" width="7.140625" style="124" bestFit="1" customWidth="1"/>
    <col min="95" max="97" width="5.28515625" style="124"/>
    <col min="98" max="98" width="5.7109375" style="124" bestFit="1" customWidth="1"/>
    <col min="99" max="99" width="6.28515625" style="124" customWidth="1"/>
    <col min="100" max="101" width="5.28515625" style="124"/>
    <col min="102" max="103" width="6.7109375" style="124" bestFit="1" customWidth="1"/>
    <col min="104" max="115" width="5.28515625" style="124"/>
    <col min="116" max="116" width="5.28515625" style="124" customWidth="1"/>
    <col min="117" max="16384" width="5.28515625" style="124"/>
  </cols>
  <sheetData>
    <row r="1" spans="1:103" ht="15" customHeight="1" x14ac:dyDescent="0.25">
      <c r="A1" s="267"/>
      <c r="B1" s="267"/>
      <c r="C1" s="267"/>
      <c r="D1" s="267"/>
      <c r="E1" s="267"/>
      <c r="F1" s="267"/>
      <c r="G1" s="267"/>
      <c r="H1" s="267"/>
      <c r="I1" s="267"/>
    </row>
    <row r="2" spans="1:103" ht="15" customHeight="1" x14ac:dyDescent="0.25">
      <c r="A2" s="267"/>
      <c r="B2" s="267"/>
      <c r="C2" s="267"/>
      <c r="D2" s="267"/>
      <c r="E2" s="267"/>
      <c r="F2" s="267"/>
      <c r="G2" s="267"/>
      <c r="H2" s="267"/>
      <c r="I2" s="267"/>
    </row>
    <row r="3" spans="1:103" x14ac:dyDescent="0.25"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</row>
    <row r="4" spans="1:103" x14ac:dyDescent="0.25"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x14ac:dyDescent="0.25"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x14ac:dyDescent="0.25"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23.25" x14ac:dyDescent="0.35">
      <c r="A7" s="328" t="s">
        <v>215</v>
      </c>
      <c r="CB7" s="116" t="s">
        <v>33</v>
      </c>
      <c r="CN7" s="61"/>
      <c r="CO7" s="182"/>
      <c r="CP7" s="182"/>
      <c r="CQ7" s="61"/>
      <c r="CR7" s="61"/>
      <c r="CS7" s="61"/>
      <c r="CT7" s="61"/>
      <c r="CU7" s="61"/>
      <c r="CV7" s="61"/>
      <c r="CW7" s="61"/>
      <c r="CX7" s="183"/>
      <c r="CY7" s="183"/>
    </row>
    <row r="8" spans="1:103" x14ac:dyDescent="0.25">
      <c r="A8" s="124" t="s">
        <v>216</v>
      </c>
      <c r="CN8" s="61"/>
      <c r="CO8" s="184"/>
      <c r="CP8" s="184"/>
      <c r="CQ8" s="61"/>
      <c r="CR8" s="61"/>
      <c r="CS8" s="61"/>
      <c r="CT8" s="185"/>
      <c r="CU8" s="185"/>
      <c r="CV8" s="61"/>
      <c r="CW8" s="61"/>
      <c r="CX8" s="186"/>
      <c r="CY8" s="185"/>
    </row>
    <row r="9" spans="1:103" x14ac:dyDescent="0.25">
      <c r="CC9" s="2"/>
      <c r="CN9" s="61"/>
      <c r="CO9" s="184"/>
      <c r="CP9" s="184"/>
      <c r="CQ9" s="61"/>
      <c r="CR9" s="61"/>
      <c r="CS9" s="61"/>
      <c r="CT9" s="185"/>
      <c r="CU9" s="185"/>
      <c r="CV9" s="61"/>
      <c r="CW9" s="61"/>
      <c r="CX9" s="186"/>
      <c r="CY9" s="185"/>
    </row>
    <row r="10" spans="1:103" x14ac:dyDescent="0.25">
      <c r="CC10" s="2"/>
      <c r="CN10" s="61"/>
      <c r="CO10" s="184"/>
      <c r="CP10" s="184"/>
      <c r="CQ10" s="61"/>
      <c r="CR10" s="61"/>
      <c r="CS10" s="61"/>
      <c r="CT10" s="185"/>
      <c r="CU10" s="185"/>
      <c r="CV10" s="61"/>
      <c r="CW10" s="61"/>
      <c r="CX10" s="186"/>
      <c r="CY10" s="185"/>
    </row>
    <row r="11" spans="1:103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N11" s="61"/>
      <c r="CO11" s="184"/>
      <c r="CP11" s="184"/>
      <c r="CQ11" s="61"/>
      <c r="CR11" s="61"/>
      <c r="CS11" s="61"/>
      <c r="CT11" s="185"/>
      <c r="CU11" s="185"/>
      <c r="CV11" s="61"/>
      <c r="CW11" s="61"/>
      <c r="CX11" s="186"/>
      <c r="CY11" s="185"/>
    </row>
    <row r="12" spans="1:103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  <c r="CN12" s="61"/>
      <c r="CO12" s="185"/>
      <c r="CP12" s="185"/>
      <c r="CQ12" s="61"/>
      <c r="CR12" s="61"/>
      <c r="CS12" s="61"/>
      <c r="CT12" s="186"/>
      <c r="CU12" s="186"/>
      <c r="CV12" s="61"/>
      <c r="CW12" s="61"/>
      <c r="CX12" s="61"/>
      <c r="CY12" s="61"/>
    </row>
    <row r="13" spans="1:103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</row>
    <row r="14" spans="1:103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</row>
    <row r="15" spans="1:103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1:103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</row>
    <row r="17" spans="7:88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</row>
    <row r="18" spans="7:88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>
        <f>-BZ28</f>
        <v>10</v>
      </c>
      <c r="CB27" s="18"/>
      <c r="CC27" s="6">
        <f>CD27+CE27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>
        <f>-'SAT Gro 2036'!BZ29-'SAT FB 2036 - do nothing'!BZ29</f>
        <v>-10</v>
      </c>
      <c r="CA28" s="8"/>
      <c r="CB28" s="9"/>
      <c r="CC28" s="6">
        <f>CD28+CE28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-11</v>
      </c>
      <c r="BY29" s="4"/>
      <c r="BZ29" s="10">
        <f>BZ27+BZ28</f>
        <v>-10</v>
      </c>
      <c r="CA29" s="10">
        <f>CA27+CA28</f>
        <v>10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-17</v>
      </c>
      <c r="BY30" s="1"/>
      <c r="BZ30" s="21"/>
      <c r="CA30" s="14">
        <f>-'SAT Gro 2036'!CB30-'SAT FB 2036 - do nothing'!CB30</f>
        <v>-11</v>
      </c>
      <c r="CB30" s="15">
        <f>+BZ30+CA30</f>
        <v>-11</v>
      </c>
      <c r="CC30" s="56">
        <f>CC31+CC32</f>
        <v>-1</v>
      </c>
      <c r="CD30" s="6">
        <f>CD31+CD32</f>
        <v>11</v>
      </c>
      <c r="CE30" s="6">
        <f>CE31+CE32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>
        <f>-'SAT Gro 2036'!CB31-'SAT FB 2036 - do nothing'!CB31</f>
        <v>0</v>
      </c>
      <c r="CB31" s="15">
        <f>+BZ31+CA31</f>
        <v>0</v>
      </c>
      <c r="CC31" s="8">
        <f>-'SAT Gro 2036'!CC30-'SAT FB 2036 - do nothing'!CC30</f>
        <v>-1</v>
      </c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>-'SAT Gro 2036'!CB32-'SAT FB 2036 - do nothing'!CB32</f>
        <v>-6</v>
      </c>
      <c r="CB32" s="15">
        <f>+BZ32+CA32</f>
        <v>-6</v>
      </c>
      <c r="CC32" s="17"/>
      <c r="CD32" s="17">
        <f>BZ43</f>
        <v>11</v>
      </c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4</v>
      </c>
      <c r="CC34" s="41">
        <f>SUM(CC30:CE30)</f>
        <v>10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4</v>
      </c>
      <c r="CC38" s="91">
        <f>SUM(CD43,CB43,CC40)</f>
        <v>10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>CA27</f>
        <v>10</v>
      </c>
      <c r="CA40" s="17"/>
      <c r="CB40" s="18"/>
      <c r="CC40" s="6">
        <f>CD40+CE40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>CA32</f>
        <v>-6</v>
      </c>
      <c r="CB41" s="9"/>
      <c r="CC41" s="6">
        <f>CD41+CE41</f>
        <v>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11</v>
      </c>
      <c r="BY42" s="78"/>
      <c r="BZ42" s="79">
        <f>BZ40+BZ41</f>
        <v>10</v>
      </c>
      <c r="CA42" s="79">
        <f>CA40+CA41</f>
        <v>-6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>SUM(CB43:CB45)</f>
        <v>17</v>
      </c>
      <c r="BY43" s="1"/>
      <c r="BZ43" s="21">
        <f>-CA30</f>
        <v>11</v>
      </c>
      <c r="CA43" s="14"/>
      <c r="CB43" s="15">
        <f>+BZ43+CA43</f>
        <v>11</v>
      </c>
      <c r="CC43" s="56">
        <f>CC44+CC45</f>
        <v>1</v>
      </c>
      <c r="CD43" s="6">
        <f>CD44+CD45</f>
        <v>-1</v>
      </c>
      <c r="CE43" s="6">
        <f>CE44+CE45</f>
        <v>0</v>
      </c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>
        <f>-CD44</f>
        <v>1</v>
      </c>
      <c r="CD44" s="8">
        <f>CC31</f>
        <v>-1</v>
      </c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>
        <f>-CA32</f>
        <v>6</v>
      </c>
      <c r="CA45" s="14"/>
      <c r="CB45" s="15">
        <f>+BZ45+CA45</f>
        <v>6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Q53+R53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115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CD66+CE66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>
        <f>BZ66+BZ67</f>
        <v>0</v>
      </c>
      <c r="CA68" s="79">
        <f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>
        <f>+BZ69+CA69</f>
        <v>0</v>
      </c>
      <c r="CC69" s="16">
        <f>CC70+CC71</f>
        <v>0</v>
      </c>
      <c r="CD69" s="6">
        <f>CD70+CD71</f>
        <v>0</v>
      </c>
      <c r="CE69" s="6">
        <f>CE70+CE71</f>
        <v>0</v>
      </c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115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+BZ71+CA71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327" priority="21" operator="equal">
      <formula>0</formula>
    </cfRule>
  </conditionalFormatting>
  <conditionalFormatting sqref="AX38:BG39 AX46:BG47 AX40:AY41 AX44:AY45">
    <cfRule type="cellIs" dxfId="2326" priority="20" operator="equal">
      <formula>0</formula>
    </cfRule>
  </conditionalFormatting>
  <conditionalFormatting sqref="AX25:BG26 AX33:BG34 AX27:AY28 BF27:BG28 BF31:BG32 AX31:AY32">
    <cfRule type="cellIs" dxfId="2325" priority="19" operator="equal">
      <formula>0</formula>
    </cfRule>
  </conditionalFormatting>
  <conditionalFormatting sqref="BK25:BT26 BK33:BT34 BK27:BL28 BS27:BT28 BS31:BT32 BK31:BL32">
    <cfRule type="cellIs" dxfId="2324" priority="18" operator="equal">
      <formula>0</formula>
    </cfRule>
  </conditionalFormatting>
  <conditionalFormatting sqref="BX12:CG13 BX20:CG21 BX14:BY19 CF14:CG19">
    <cfRule type="cellIs" dxfId="2323" priority="17" operator="equal">
      <formula>0</formula>
    </cfRule>
  </conditionalFormatting>
  <conditionalFormatting sqref="BX25:CG26 BX33:CG34 BX27:BY32 CF27:CG32">
    <cfRule type="cellIs" dxfId="2322" priority="16" operator="equal">
      <formula>0</formula>
    </cfRule>
  </conditionalFormatting>
  <conditionalFormatting sqref="BX64:CG65 BX72:CG73 BX66:BY71 CF66:CG71">
    <cfRule type="cellIs" dxfId="2321" priority="14" operator="equal">
      <formula>0</formula>
    </cfRule>
  </conditionalFormatting>
  <conditionalFormatting sqref="BX38:CG39 BX46:CG47 BX40:BY45 CF40:CG45">
    <cfRule type="cellIs" dxfId="2320" priority="15" operator="equal">
      <formula>0</formula>
    </cfRule>
  </conditionalFormatting>
  <conditionalFormatting sqref="K51:T52 K59:T60 K53:L58 S53:T58">
    <cfRule type="cellIs" dxfId="2319" priority="13" operator="equal">
      <formula>0</formula>
    </cfRule>
  </conditionalFormatting>
  <conditionalFormatting sqref="AK64:AT65 AK72:AT73 AK66:AL71 AS66:AT71">
    <cfRule type="cellIs" dxfId="2318" priority="12" operator="equal">
      <formula>0</formula>
    </cfRule>
  </conditionalFormatting>
  <conditionalFormatting sqref="BK38:BT39 BK46:BT47 BK40:BL45 BS40:BT45">
    <cfRule type="cellIs" dxfId="2317" priority="9" operator="equal">
      <formula>0</formula>
    </cfRule>
  </conditionalFormatting>
  <conditionalFormatting sqref="AK25:AT26 AK33:AT34 AK27:AL32 AS27:AT32">
    <cfRule type="cellIs" dxfId="2316" priority="8" operator="equal">
      <formula>0</formula>
    </cfRule>
  </conditionalFormatting>
  <conditionalFormatting sqref="AX51:BG52 AX59:BG60 AX53:AY58 BF53:BG58">
    <cfRule type="cellIs" dxfId="2315" priority="11" operator="equal">
      <formula>0</formula>
    </cfRule>
  </conditionalFormatting>
  <conditionalFormatting sqref="BK51:BT52 BK59:BT60 BK53:BL58 BS53:BT58">
    <cfRule type="cellIs" dxfId="2314" priority="10" operator="equal">
      <formula>0</formula>
    </cfRule>
  </conditionalFormatting>
  <conditionalFormatting sqref="BK64:BT65 BK72:BT73 BK66:BL71 BS66:BT71">
    <cfRule type="cellIs" dxfId="2313" priority="7" operator="equal">
      <formula>0</formula>
    </cfRule>
  </conditionalFormatting>
  <conditionalFormatting sqref="X51:AG52 X59:AG60 X53:Y58 AF53:AG58">
    <cfRule type="cellIs" dxfId="2312" priority="6" operator="equal">
      <formula>0</formula>
    </cfRule>
  </conditionalFormatting>
  <conditionalFormatting sqref="AK38:AT39 AK46:AT47 AK40:AL45 AS40:AT45">
    <cfRule type="cellIs" dxfId="2311" priority="5" operator="equal">
      <formula>0</formula>
    </cfRule>
  </conditionalFormatting>
  <conditionalFormatting sqref="AX42:AY43">
    <cfRule type="cellIs" dxfId="2310" priority="4" operator="equal">
      <formula>0</formula>
    </cfRule>
  </conditionalFormatting>
  <conditionalFormatting sqref="AO51:AP52 AO59:AP60">
    <cfRule type="cellIs" dxfId="2309" priority="3" operator="equal">
      <formula>0</formula>
    </cfRule>
  </conditionalFormatting>
  <conditionalFormatting sqref="BO75:BP76">
    <cfRule type="cellIs" dxfId="2308" priority="2" operator="equal">
      <formula>0</formula>
    </cfRule>
  </conditionalFormatting>
  <conditionalFormatting sqref="AO75:AP76">
    <cfRule type="cellIs" dxfId="2307" priority="1" operator="equal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K78"/>
  <sheetViews>
    <sheetView topLeftCell="AG3" zoomScale="70" zoomScaleNormal="70" workbookViewId="0">
      <selection activeCell="BZ16" sqref="BZ16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664.5806265349903</v>
      </c>
      <c r="CC12" s="27">
        <f>SUM(CD17,CB17,CC14)</f>
        <v>1655.2511162315363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'AM Gro 2036'!CC14+'AM Exist'!CC14+'AM Bgd 1 - interchange'!CC14+'AM EX+GRO reassign'!CC14</f>
        <v>275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Gro 2036'!CC15+'AM Exist'!CC15+'AM Bgd 1 - interchange'!CC15+'AM EX+GRO reassign'!CC15</f>
        <v>0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'AM Gro 2036'!BZ16+'AM Exist'!BZ16+'AM Bgd 1 - interchange'!BZ16+'AM EX+GRO reassign'!BZ16</f>
        <v>0</v>
      </c>
      <c r="CA16" s="10">
        <f>'AM Gro 2036'!CA16+'AM Exist'!CA16+'AM Bgd 1 - interchange'!CA16+'AM EX+GRO reassign'!CA16</f>
        <v>624.5806265349903</v>
      </c>
      <c r="CB16" s="11">
        <f>'AM Gro 2036'!CB16+'AM Exist'!CB16+'AM Bgd 1 - interchange'!CB16+'AM EX+GRO reassign'!CB16</f>
        <v>40</v>
      </c>
      <c r="CC16" s="6">
        <f>'AM Gro 2036'!CC16+'AM Exist'!CC16+'AM Bgd 1 - interchange'!CC16+'AM EX+GRO reassign'!CC16</f>
        <v>0</v>
      </c>
      <c r="CD16" s="12"/>
      <c r="CE16" s="20"/>
      <c r="CF16" s="4"/>
      <c r="CG16" s="34">
        <f>SUM(CC14:CC16)</f>
        <v>275</v>
      </c>
      <c r="CH16" s="13"/>
      <c r="CI16" s="13"/>
      <c r="CJ16" s="13"/>
    </row>
    <row r="17" spans="7:88" x14ac:dyDescent="0.25">
      <c r="O17" s="69"/>
      <c r="BX17" s="35">
        <f>SUM(CB17:CB19)</f>
        <v>461.02185242152757</v>
      </c>
      <c r="BY17" s="1"/>
      <c r="BZ17" s="21"/>
      <c r="CA17" s="14"/>
      <c r="CB17" s="15">
        <f>'AM Gro 2036'!CB17+'AM Exist'!CB17+'AM Bgd 1 - interchange'!CB17+'AM EX+GRO reassign'!CB17</f>
        <v>280.28127650289929</v>
      </c>
      <c r="CC17" s="16">
        <f>'AM Gro 2036'!CC17+'AM Exist'!CC17+'AM Bgd 1 - interchange'!CC17+'AM EX+GRO reassign'!CC17</f>
        <v>0</v>
      </c>
      <c r="CD17" s="6">
        <f>'AM Gro 2036'!CD17+'AM Exist'!CD17+'AM Bgd 1 - interchange'!CD17+'AM EX+GRO reassign'!CD17</f>
        <v>1099.969839728637</v>
      </c>
      <c r="CE17" s="6">
        <f>'AM Gro 2036'!CE17+'AM Exist'!CE17+'AM Bgd 1 - interchange'!CE17+'AM EX+GRO reassign'!CE17</f>
        <v>5</v>
      </c>
      <c r="CF17" s="1"/>
      <c r="CG17" s="36">
        <f>SUM(CB18,CE17,CB16)</f>
        <v>125</v>
      </c>
    </row>
    <row r="18" spans="7:88" x14ac:dyDescent="0.25">
      <c r="O18" s="69"/>
      <c r="BX18" s="30"/>
      <c r="BY18" s="3"/>
      <c r="BZ18" s="21"/>
      <c r="CA18" s="14"/>
      <c r="CB18" s="15">
        <f>'AM Gro 2036'!CB18+'AM Exist'!CB18+'AM Bgd 1 - interchange'!CB18+'AM EX+GRO reassign'!CB18</f>
        <v>80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'AM Gro 2036'!CB19+'AM Exist'!CB19+'AM Bgd 1 - interchange'!CB19+'AM EX+GRO reassign'!CB19</f>
        <v>100.74057591862831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725.32120245361864</v>
      </c>
      <c r="CC21" s="41">
        <f>SUM(CC17:CE17)</f>
        <v>1104.969839728637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725.32120245361875</v>
      </c>
      <c r="CC25" s="27">
        <f>SUM(CD30,CB30,CC27)</f>
        <v>1104.969839728637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Gro 2036'!AP27+'AM Exist'!AP27+'AM Bgd 1 - interchange'!AP27+'AM EX+GRO reassign'!AP27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Gro 2036'!CC27+'AM Exist'!CC27+'AM Bgd 1 - interchange'!CC27+'AM EX+GRO reassign'!CC27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Gro 2036'!AP28+'AM Exist'!AP28+'AM Bgd 1 - interchange'!AP28+'AM EX+GRO reassign'!AP28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Gro 2036'!CC28+'AM Exist'!CC28+'AM Bgd 1 - interchange'!CC28+'AM EX+GRO reassign'!CC28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Gro 2036'!AM29+'AM Exist'!AM29+'AM Bgd 1 - interchange'!AM29+'AM EX+GRO reassign'!AM29</f>
        <v>0</v>
      </c>
      <c r="AN29" s="10">
        <f>'AM Gro 2036'!AN29+'AM Exist'!AN29+'AM Bgd 1 - interchange'!AN29+'AM EX+GRO reassign'!AN29</f>
        <v>0</v>
      </c>
      <c r="AO29" s="10">
        <f>'AM Gro 2036'!AO29+'AM Exist'!AO29+'AM Bgd 1 - interchange'!AO29+'AM EX+GRO reassign'!AO29</f>
        <v>0</v>
      </c>
      <c r="AP29" s="6">
        <f>'AM Gro 2036'!AP29+'AM Exist'!AP29+'AM Bgd 1 - interchange'!AP29+'AM EX+GRO reassign'!AP29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'AM Gro 2036'!BZ29+'AM Exist'!BZ29+'AM Bgd 1 - interchange'!BZ29+'AM EX+GRO reassign'!BZ29</f>
        <v>0</v>
      </c>
      <c r="CA29" s="10">
        <f>'AM Gro 2036'!CA29+'AM Exist'!CA29+'AM Bgd 1 - interchange'!CA29+'AM EX+GRO reassign'!CA29</f>
        <v>725.32120245361875</v>
      </c>
      <c r="CB29" s="11">
        <f>'AM Gro 2036'!CB29+'AM Exist'!CB29+'AM Bgd 1 - interchange'!CB29+'AM EX+GRO reassign'!CB29</f>
        <v>0</v>
      </c>
      <c r="CC29" s="56">
        <f>'AM Gro 2036'!CC29+'AM Exist'!CC29+'AM Bgd 1 - interchange'!CC29+'AM EX+GRO reassign'!CC29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Gro 2036'!AO30+'AM Exist'!AO30+'AM Bgd 1 - interchange'!AO30+'AM EX+GRO reassign'!AO30</f>
        <v>0</v>
      </c>
      <c r="AP30" s="53">
        <f>'AM Gro 2036'!AP30+'AM Exist'!AP30+'AM Bgd 1 - interchange'!AP30+'AM EX+GRO reassign'!AP30</f>
        <v>0</v>
      </c>
      <c r="AQ30" s="6">
        <f>'AM Gro 2036'!AQ30+'AM Exist'!AQ30+'AM Bgd 1 - interchange'!AQ30+'AM EX+GRO reassign'!AQ30</f>
        <v>0</v>
      </c>
      <c r="AR30" s="6">
        <f>'AM Gro 2036'!AR30+'AM Exist'!AR30+'AM Bgd 1 - interchange'!AR30+'AM EX+GRO reassign'!AR30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'AM Gro 2036'!CB30+'AM Exist'!CB30+'AM Bgd 1 - interchange'!CB30+'AM EX+GRO reassign'!CB30</f>
        <v>0</v>
      </c>
      <c r="CC30" s="56">
        <f>'AM Gro 2036'!CC30+'AM Exist'!CC30+'AM Bgd 1 - interchange'!CC30+'AM EX+GRO reassign'!CC30</f>
        <v>0</v>
      </c>
      <c r="CD30" s="6">
        <f>'AM Gro 2036'!CD30+'AM Exist'!CD30+'AM Bgd 1 - interchange'!CD30+'AM EX+GRO reassign'!CD30</f>
        <v>1104.969839728637</v>
      </c>
      <c r="CE30" s="6">
        <f>'AM Gro 2036'!CE30+'AM Exist'!CE30+'AM Bgd 1 - interchange'!CE30+'AM EX+GRO reassign'!CE30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Gro 2036'!AO31+'AM Exist'!AO31+'AM Bgd 1 - interchange'!AO31+'AM EX+GRO reassign'!AO31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Gro 2036'!CB31+'AM Exist'!CB31+'AM Bgd 1 - interchange'!CB31+'AM EX+GRO reassign'!CB31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Gro 2036'!AO32+'AM Exist'!AO32+'AM Bgd 1 - interchange'!AO32+'AM EX+GRO reassign'!AO32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'AM Gro 2036'!CB32+'AM Exist'!CB32+'AM Bgd 1 - interchange'!CB32+'AM EX+GRO reassign'!CB32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725.32120245361875</v>
      </c>
      <c r="CC34" s="41">
        <f>SUM(CC30:CE30)</f>
        <v>1104.969839728637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730.32120245361875</v>
      </c>
      <c r="CC38" s="91">
        <f>SUM(CD43,CB43,CC40)</f>
        <v>1104.969839728637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'AM Gro 2036'!AP40+'AM Exist'!AP40+'AM Bgd 1 - interchange'!AP40+'AM EX+GRO reassign'!AP40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Gro 2036'!BP40+'AM Exist'!BP40+'AM Bgd 1 - interchange'!BP40+'AM EX+GRO reassign'!BP40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Gro 2036'!CC40+'AM Exist'!CC40+'AM Bgd 1 - interchange'!CC40+'AM EX+GRO reassign'!CC40</f>
        <v>80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Gro 2036'!AP41+'AM Exist'!AP41+'AM Bgd 1 - interchange'!AP41+'AM EX+GRO reassign'!AP41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'AM Gro 2036'!BP41+'AM Exist'!BP41+'AM Bgd 1 - interchange'!BP41+'AM EX+GRO reassign'!BP41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'AM Gro 2036'!CC41+'AM Exist'!CC41+'AM Bgd 1 - interchange'!CC41+'AM EX+GRO reassign'!CC41</f>
        <v>25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Gro 2036'!AM42+'AM Exist'!AM42+'AM Bgd 1 - interchange'!AM42+'AM EX+GRO reassign'!AM42</f>
        <v>0</v>
      </c>
      <c r="AN42" s="10">
        <f>'AM Gro 2036'!AN42+'AM Exist'!AN42+'AM Bgd 1 - interchange'!AN42+'AM EX+GRO reassign'!AN42</f>
        <v>0</v>
      </c>
      <c r="AO42" s="77">
        <f>'AM Gro 2036'!AO42+'AM Exist'!AO42+'AM Bgd 1 - interchange'!AO42+'AM EX+GRO reassign'!AO42</f>
        <v>0</v>
      </c>
      <c r="AP42" s="86">
        <f>'AM Gro 2036'!AP42+'AM Exist'!AP42+'AM Bgd 1 - interchange'!AP42+'AM EX+GRO reassign'!AP42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'AM Gro 2036'!BM42+'AM Exist'!BM42+'AM Bgd 1 - interchange'!BM42+'AM EX+GRO reassign'!BM42</f>
        <v>0</v>
      </c>
      <c r="BN42" s="79">
        <f>'AM Gro 2036'!BN42+'AM Exist'!BN42+'AM Bgd 1 - interchange'!BN42+'AM EX+GRO reassign'!BN42</f>
        <v>0</v>
      </c>
      <c r="BO42" s="79">
        <f>'AM Gro 2036'!BO42+'AM Exist'!BO42+'AM Bgd 1 - interchange'!BO42+'AM EX+GRO reassign'!BO42</f>
        <v>0</v>
      </c>
      <c r="BP42" s="79">
        <f>'AM Gro 2036'!BP42+'AM Exist'!BP42+'AM Bgd 1 - interchange'!BP42+'AM EX+GRO reassign'!BP42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152</v>
      </c>
      <c r="BY42" s="78"/>
      <c r="BZ42" s="79">
        <f>'AM Gro 2036'!BZ42+'AM Exist'!BZ42+'AM Bgd 1 - interchange'!BZ42+'AM EX+GRO reassign'!BZ42</f>
        <v>108</v>
      </c>
      <c r="CA42" s="79">
        <f>'AM Gro 2036'!CA42+'AM Exist'!CA42+'AM Bgd 1 - interchange'!CA42+'AM EX+GRO reassign'!CA42</f>
        <v>547.32120245361875</v>
      </c>
      <c r="CB42" s="85">
        <f>'AM Gro 2036'!CB42+'AM Exist'!CB42+'AM Bgd 1 - interchange'!CB42+'AM EX+GRO reassign'!CB42</f>
        <v>75</v>
      </c>
      <c r="CC42" s="117">
        <f>'AM Gro 2036'!CC42+'AM Exist'!CC42+'AM Bgd 1 - interchange'!CC42+'AM EX+GRO reassign'!CC42</f>
        <v>65</v>
      </c>
      <c r="CD42" s="81"/>
      <c r="CE42" s="82"/>
      <c r="CF42" s="78"/>
      <c r="CG42" s="109">
        <f>SUM(CC40:CC42)</f>
        <v>170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Gro 2036'!AO43+'AM Exist'!AO43+'AM Bgd 1 - interchange'!AO43+'AM EX+GRO reassign'!AO43</f>
        <v>0</v>
      </c>
      <c r="AP43" s="6">
        <f>'AM Gro 2036'!AP43+'AM Exist'!AP43+'AM Bgd 1 - interchange'!AP43+'AM EX+GRO reassign'!AP43</f>
        <v>0</v>
      </c>
      <c r="AQ43" s="6">
        <f>'AM Gro 2036'!AQ43+'AM Exist'!AQ43+'AM Bgd 1 - interchange'!AQ43+'AM EX+GRO reassign'!AQ43</f>
        <v>0</v>
      </c>
      <c r="AR43" s="6">
        <f>'AM Gro 2036'!AR43+'AM Exist'!AR43+'AM Bgd 1 - interchange'!AR43+'AM EX+GRO reassign'!AR43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'AM Gro 2036'!BO43+'AM Exist'!BO43+'AM Bgd 1 - interchange'!BO43+'AM EX+GRO reassign'!BO43</f>
        <v>0</v>
      </c>
      <c r="BP43" s="6">
        <f>'AM Gro 2036'!BP43+'AM Exist'!BP43+'AM Bgd 1 - interchange'!BP43+'AM EX+GRO reassign'!BP43</f>
        <v>0</v>
      </c>
      <c r="BQ43" s="6">
        <f>'AM Gro 2036'!BQ43+'AM Exist'!BQ43+'AM Bgd 1 - interchange'!BQ43+'AM EX+GRO reassign'!BQ43</f>
        <v>0</v>
      </c>
      <c r="BR43" s="6">
        <f>'AM Gro 2036'!BR43+'AM Exist'!BR43+'AM Bgd 1 - interchange'!BR43+'AM EX+GRO reassign'!BR43</f>
        <v>0</v>
      </c>
      <c r="BS43" s="1"/>
      <c r="BT43" s="100">
        <f>SUM(BO44,BR43,BO42)</f>
        <v>0</v>
      </c>
      <c r="BX43" s="99">
        <f>SUM(CB43:CB45)</f>
        <v>14</v>
      </c>
      <c r="BY43" s="1"/>
      <c r="BZ43" s="21"/>
      <c r="CA43" s="14"/>
      <c r="CB43" s="15">
        <f>'AM Gro 2036'!CB43+'AM Exist'!CB43+'AM Bgd 1 - interchange'!CB43+'AM EX+GRO reassign'!CB43</f>
        <v>7</v>
      </c>
      <c r="CC43" s="56">
        <f>'AM Gro 2036'!CC43+'AM Exist'!CC43+'AM Bgd 1 - interchange'!CC43+'AM EX+GRO reassign'!CC43</f>
        <v>19</v>
      </c>
      <c r="CD43" s="6">
        <f>'AM Gro 2036'!CD43+'AM Exist'!CD43+'AM Bgd 1 - interchange'!CD43+'AM EX+GRO reassign'!CD43</f>
        <v>1017.969839728637</v>
      </c>
      <c r="CE43" s="6">
        <f>'AM Gro 2036'!CE43+'AM Exist'!CE43+'AM Bgd 1 - interchange'!CE43+'AM EX+GRO reassign'!CE43</f>
        <v>30</v>
      </c>
      <c r="CF43" s="1"/>
      <c r="CG43" s="100">
        <f>SUM(CB44,CE43,CB42)</f>
        <v>110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Gro 2036'!AO44+'AM Exist'!AO44+'AM Bgd 1 - interchange'!AO44+'AM EX+GRO reassign'!AO44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'AM Gro 2036'!BO44+'AM Exist'!BO44+'AM Bgd 1 - interchange'!BO44+'AM EX+GRO reassign'!BO44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'AM Gro 2036'!CB44+'AM Exist'!CB44+'AM Bgd 1 - interchange'!CB44+'AM EX+GRO reassign'!CB44</f>
        <v>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Gro 2036'!AO45+'AM Exist'!AO45+'AM Bgd 1 - interchange'!AO45+'AM EX+GRO reassign'!AO45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Gro 2036'!BO45+'AM Exist'!BO45+'AM Bgd 1 - interchange'!BO45+'AM EX+GRO reassign'!BO45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'AM Gro 2036'!CB45+'AM Exist'!CB45+'AM Bgd 1 - interchange'!CB45+'AM EX+GRO reassign'!CB45</f>
        <v>2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614.32120245361875</v>
      </c>
      <c r="CC47" s="105">
        <f>SUM(CC43:CE43)</f>
        <v>1066.969839728637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888.65399988255353</v>
      </c>
      <c r="P51" s="27">
        <f>SUM(Q56,O56,P53)</f>
        <v>607.09394980409161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'AM Gro 2036'!P53+'AM Exist'!P53+'AM Bgd 1 - interchange'!P53+'AM EX+GRO reassign'!P53</f>
        <v>46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Gro 2036'!AC53+'AM Exist'!AC53+'AM Bgd 1 - interchange'!AC53+'AM EX+GRO reassign'!AC53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Gro 2036'!P54+'AM Exist'!P54+'AM Bgd 1 - interchange'!P54+'AM EX+GRO reassign'!P54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'AM Gro 2036'!AC54+'AM Exist'!AC54+'AM Bgd 1 - interchange'!AC54+'AM EX+GRO reassign'!AC54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Gro 2036'!M55+'AM Exist'!M55+'AM Bgd 1 - interchange'!M55+'AM EX+GRO reassign'!M55</f>
        <v>77</v>
      </c>
      <c r="N55" s="10">
        <f>'AM Gro 2036'!N55+'AM Exist'!N55+'AM Bgd 1 - interchange'!N55+'AM EX+GRO reassign'!N55</f>
        <v>614.65399988255353</v>
      </c>
      <c r="O55" s="11">
        <f>'AM Gro 2036'!O55+'AM Exist'!O55+'AM Bgd 1 - interchange'!O55+'AM EX+GRO reassign'!O55</f>
        <v>197</v>
      </c>
      <c r="P55" s="6">
        <f>'AM Gro 2036'!P55+'AM Exist'!P55+'AM Bgd 1 - interchange'!P55+'AM EX+GRO reassign'!P55</f>
        <v>40</v>
      </c>
      <c r="Q55" s="12"/>
      <c r="R55" s="20"/>
      <c r="S55" s="4"/>
      <c r="T55" s="34">
        <f>SUM(P53:P55)</f>
        <v>113</v>
      </c>
      <c r="U55" s="4"/>
      <c r="V55" s="4"/>
      <c r="W55" s="4"/>
      <c r="X55" s="97">
        <f>SUM(AC54,Z55,AC56)</f>
        <v>0</v>
      </c>
      <c r="Y55" s="4"/>
      <c r="Z55" s="10">
        <f>'AM Gro 2036'!Z55+'AM Exist'!Z55+'AM Bgd 1 - interchange'!Z55+'AM EX+GRO reassign'!Z55</f>
        <v>0</v>
      </c>
      <c r="AA55" s="10">
        <f>'AM Gro 2036'!AA55+'AM Exist'!AA55+'AM Bgd 1 - interchange'!AA55+'AM EX+GRO reassign'!AA55</f>
        <v>0</v>
      </c>
      <c r="AB55" s="11">
        <f>'AM Gro 2036'!AB55+'AM Exist'!AB55+'AM Bgd 1 - interchange'!AB55+'AM EX+GRO reassign'!AB55</f>
        <v>0</v>
      </c>
      <c r="AC55" s="6">
        <f>'AM Gro 2036'!AC55+'AM Exist'!AC55+'AM Bgd 1 - interchange'!AC55+'AM EX+GRO reassign'!AC55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Gro 2036'!O56+'AM Exist'!O56+'AM Bgd 1 - interchange'!O56+'AM EX+GRO reassign'!O56</f>
        <v>40</v>
      </c>
      <c r="P56" s="16">
        <f>'AM Gro 2036'!P56+'AM Exist'!P56+'AM Bgd 1 - interchange'!P56+'AM EX+GRO reassign'!P56</f>
        <v>185</v>
      </c>
      <c r="Q56" s="6">
        <f>'AM Gro 2036'!Q56+'AM Exist'!Q56+'AM Bgd 1 - interchange'!Q56+'AM EX+GRO reassign'!Q56</f>
        <v>521.09394980409161</v>
      </c>
      <c r="R56" s="6">
        <f>'AM Gro 2036'!R56+'AM Exist'!R56+'AM Bgd 1 - interchange'!R56+'AM EX+GRO reassign'!R56</f>
        <v>116</v>
      </c>
      <c r="S56" s="1"/>
      <c r="T56" s="36">
        <f>SUM(O57,R56,O55)</f>
        <v>355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'AM Gro 2036'!AB56+'AM Exist'!AB56+'AM Bgd 1 - interchange'!AB56+'AM EX+GRO reassign'!AB56</f>
        <v>0</v>
      </c>
      <c r="AC56" s="53">
        <f>'AM Gro 2036'!AC56+'AM Exist'!AC56+'AM Bgd 1 - interchange'!AC56+'AM EX+GRO reassign'!AC56</f>
        <v>0</v>
      </c>
      <c r="AD56" s="6">
        <f>'AM Gro 2036'!AD56+'AM Exist'!AD56+'AM Bgd 1 - interchange'!AD56+'AM EX+GRO reassign'!AD56</f>
        <v>0</v>
      </c>
      <c r="AE56" s="6">
        <f>'AM Gro 2036'!AE56+'AM Exist'!AE56+'AM Bgd 1 - interchange'!AE56+'AM EX+GRO reassign'!AE56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Gro 2036'!O57+'AM Exist'!O57+'AM Bgd 1 - interchange'!O57+'AM EX+GRO reassign'!O57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'AM Gro 2036'!AB57+'AM Exist'!AB57+'AM Bgd 1 - interchange'!AB57+'AM EX+GRO reassign'!AB57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Gro 2036'!O58+'AM Exist'!O58+'AM Bgd 1 - interchange'!O58+'AM EX+GRO reassign'!O58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Gro 2036'!AB58+'AM Exist'!AB58+'AM Bgd 1 - interchange'!AB58+'AM EX+GRO reassign'!AB58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841.65399988255353</v>
      </c>
      <c r="P60" s="41">
        <f>SUM(P56:R56)</f>
        <v>822.09394980409161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609.25518778369201</v>
      </c>
      <c r="CC64" s="27">
        <f>SUM(CD69,CB69,CC66)</f>
        <v>1061.6005017495429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'AM Gro 2036'!AP66+'AM Exist'!AP66+'AM Bgd 1 - interchange'!AP66+'AM EX+GRO reassign'!AP66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'AM Gro 2036'!BP66+'AM Exist'!BP66+'AM Bgd 1 - interchange'!BP66+'AM EX+GRO reassign'!BP66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Gro 2036'!CC66+'AM Exist'!CC66+'AM Bgd 1 - interchange'!CC66+'AM EX+GRO reassign'!CC66</f>
        <v>297.57839721254351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'AM Gro 2036'!AP67+'AM Exist'!AP67+'AM Bgd 1 - interchange'!AP67+'AM EX+GRO reassign'!AP67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'AM Gro 2036'!BP67+'AM Exist'!BP67+'AM Bgd 1 - interchange'!BP67+'AM EX+GRO reassign'!BP67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'AM Gro 2036'!CC67+'AM Exist'!CC67+'AM Bgd 1 - interchange'!CC67+'AM EX+GRO reassign'!CC67</f>
        <v>10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'AM Gro 2036'!AM68+'AM Exist'!AM68+'AM Bgd 1 - interchange'!AM68+'AM EX+GRO reassign'!AM68</f>
        <v>0</v>
      </c>
      <c r="AN68" s="10">
        <f>'AM Gro 2036'!AN68+'AM Exist'!AN68+'AM Bgd 1 - interchange'!AN68+'AM EX+GRO reassign'!AN68</f>
        <v>0</v>
      </c>
      <c r="AO68" s="77">
        <f>'AM Gro 2036'!AO68+'AM Exist'!AO68+'AM Bgd 1 - interchange'!AO68+'AM EX+GRO reassign'!AO68</f>
        <v>0</v>
      </c>
      <c r="AP68" s="86">
        <f>'AM Gro 2036'!AP68+'AM Exist'!AP68+'AM Bgd 1 - interchange'!AP68+'AM EX+GRO reassign'!AP68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'AM Gro 2036'!BM68+'AM Exist'!BM68+'AM Bgd 1 - interchange'!BM68+'AM EX+GRO reassign'!BM68</f>
        <v>0</v>
      </c>
      <c r="BN68" s="79">
        <f>'AM Gro 2036'!BN68+'AM Exist'!BN68+'AM Bgd 1 - interchange'!BN68+'AM EX+GRO reassign'!BN68</f>
        <v>0</v>
      </c>
      <c r="BO68" s="80">
        <f>'AM Gro 2036'!BO68+'AM Exist'!BO68+'AM Bgd 1 - interchange'!BO68+'AM EX+GRO reassign'!BO68</f>
        <v>0</v>
      </c>
      <c r="BP68" s="79">
        <f>'AM Gro 2036'!BP68+'AM Exist'!BP68+'AM Bgd 1 - interchange'!BP68+'AM EX+GRO reassign'!BP68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10</v>
      </c>
      <c r="BY68" s="78"/>
      <c r="BZ68" s="79">
        <f>'AM Gro 2036'!BZ68+'AM Exist'!BZ68+'AM Bgd 1 - interchange'!BZ68+'AM EX+GRO reassign'!BZ68</f>
        <v>0</v>
      </c>
      <c r="CA68" s="79">
        <f>'AM Gro 2036'!CA68+'AM Exist'!CA68+'AM Bgd 1 - interchange'!CA68+'AM EX+GRO reassign'!CA68</f>
        <v>543.71973546095364</v>
      </c>
      <c r="CB68" s="85">
        <f>'AM Gro 2036'!CB68+'AM Exist'!CB68+'AM Bgd 1 - interchange'!CB68+'AM EX+GRO reassign'!CB68</f>
        <v>65.535452322738394</v>
      </c>
      <c r="CC68" s="6">
        <f>'AM Gro 2036'!CC68+'AM Exist'!CC68+'AM Bgd 1 - interchange'!CC68+'AM EX+GRO reassign'!CC68</f>
        <v>156.27177700348432</v>
      </c>
      <c r="CD68" s="12"/>
      <c r="CE68" s="20"/>
      <c r="CF68" s="4"/>
      <c r="CG68" s="34">
        <f>SUM(CC66:CC68)</f>
        <v>463.85017421602782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'AM Gro 2036'!AO69+'AM Exist'!AO69+'AM Bgd 1 - interchange'!AO69+'AM EX+GRO reassign'!AO69</f>
        <v>0</v>
      </c>
      <c r="AP69" s="6">
        <f>'AM Gro 2036'!AP69+'AM Exist'!AP69+'AM Bgd 1 - interchange'!AP69+'AM EX+GRO reassign'!AP69</f>
        <v>0</v>
      </c>
      <c r="AQ69" s="6">
        <f>'AM Gro 2036'!AQ69+'AM Exist'!AQ69+'AM Bgd 1 - interchange'!AQ69+'AM EX+GRO reassign'!AQ69</f>
        <v>0</v>
      </c>
      <c r="AR69" s="6">
        <f>'AM Gro 2036'!AR69+'AM Exist'!AR69+'AM Bgd 1 - interchange'!AR69+'AM EX+GRO reassign'!AR69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'AM Gro 2036'!BO69+'AM Exist'!BO69+'AM Bgd 1 - interchange'!BO69+'AM EX+GRO reassign'!BO69</f>
        <v>0</v>
      </c>
      <c r="BP69" s="6">
        <f>'AM Gro 2036'!BP69+'AM Exist'!BP69+'AM Bgd 1 - interchange'!BP69+'AM EX+GRO reassign'!BP69</f>
        <v>0</v>
      </c>
      <c r="BQ69" s="6">
        <f>'AM Gro 2036'!BQ69+'AM Exist'!BQ69+'AM Bgd 1 - interchange'!BQ69+'AM EX+GRO reassign'!BQ69</f>
        <v>0</v>
      </c>
      <c r="BR69" s="6">
        <f>'AM Gro 2036'!BR69+'AM Exist'!BR69+'AM Bgd 1 - interchange'!BR69+'AM EX+GRO reassign'!BR69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'AM Gro 2036'!CB69+'AM Exist'!CB69+'AM Bgd 1 - interchange'!CB69+'AM EX+GRO reassign'!CB69</f>
        <v>0</v>
      </c>
      <c r="CC69" s="16">
        <f>'AM Gro 2036'!CC69+'AM Exist'!CC69+'AM Bgd 1 - interchange'!CC69+'AM EX+GRO reassign'!CC69</f>
        <v>0</v>
      </c>
      <c r="CD69" s="6">
        <f>'AM Gro 2036'!CD69+'AM Exist'!CD69+'AM Bgd 1 - interchange'!CD69+'AM EX+GRO reassign'!CD69</f>
        <v>764.02210453699945</v>
      </c>
      <c r="CE69" s="6">
        <f>'AM Gro 2036'!CE69+'AM Exist'!CE69+'AM Bgd 1 - interchange'!CE69+'AM EX+GRO reassign'!CE69</f>
        <v>19.250871080139373</v>
      </c>
      <c r="CF69" s="1"/>
      <c r="CG69" s="36">
        <f>SUM(CB70,CE69,CB68)</f>
        <v>89.78632340287777</v>
      </c>
    </row>
    <row r="70" spans="35:89" ht="15.75" x14ac:dyDescent="0.25">
      <c r="AK70" s="30"/>
      <c r="AL70" s="3"/>
      <c r="AM70" s="21"/>
      <c r="AN70" s="14"/>
      <c r="AO70" s="71">
        <f>'AM Gro 2036'!AO70+'AM Exist'!AO70+'AM Bgd 1 - interchange'!AO70+'AM EX+GRO reassign'!AO70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'AM Gro 2036'!BO70+'AM Exist'!BO70+'AM Bgd 1 - interchange'!BO70+'AM EX+GRO reassign'!BO70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'AM Gro 2036'!CB70+'AM Exist'!CB70+'AM Bgd 1 - interchange'!CB70+'AM EX+GRO reassign'!CB70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'AM Gro 2036'!AO71+'AM Exist'!AO71+'AM Bgd 1 - interchange'!AO71+'AM EX+GRO reassign'!AO71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Gro 2036'!BO71+'AM Exist'!BO71+'AM Bgd 1 - interchange'!BO71+'AM EX+GRO reassign'!BO71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'AM Gro 2036'!CB71+'AM Exist'!CB71+'AM Bgd 1 - interchange'!CB71+'AM EX+GRO reassign'!CB71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699.99151246443796</v>
      </c>
      <c r="CC73" s="41">
        <f>SUM(CC69:CE69)</f>
        <v>783.27297561713885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306" priority="21" operator="equal">
      <formula>0</formula>
    </cfRule>
  </conditionalFormatting>
  <conditionalFormatting sqref="AX38:BG39 AX46:BG47 AX40:AY41 AX44:AY45">
    <cfRule type="cellIs" dxfId="2305" priority="20" operator="equal">
      <formula>0</formula>
    </cfRule>
  </conditionalFormatting>
  <conditionalFormatting sqref="AX25:BG26 AX33:BG34 AX27:AY28 BF27:BG28 BF31:BG32 AX31:AY32">
    <cfRule type="cellIs" dxfId="2304" priority="19" operator="equal">
      <formula>0</formula>
    </cfRule>
  </conditionalFormatting>
  <conditionalFormatting sqref="BK25:BT26 BK33:BT34 BK27:BL28 BS27:BT28 BS31:BT32 BK31:BL32">
    <cfRule type="cellIs" dxfId="2303" priority="18" operator="equal">
      <formula>0</formula>
    </cfRule>
  </conditionalFormatting>
  <conditionalFormatting sqref="BX12:CG13 BX20:CG21 BX14:BY19 CF14:CG19">
    <cfRule type="cellIs" dxfId="2302" priority="17" operator="equal">
      <formula>0</formula>
    </cfRule>
  </conditionalFormatting>
  <conditionalFormatting sqref="BX25:CG26 BX33:CG34 BX27:BY32 CF27:CG32">
    <cfRule type="cellIs" dxfId="2301" priority="16" operator="equal">
      <formula>0</formula>
    </cfRule>
  </conditionalFormatting>
  <conditionalFormatting sqref="BX64:CG65 BX72:CG73 BX66:BY71 CF66:CG71">
    <cfRule type="cellIs" dxfId="2300" priority="14" operator="equal">
      <formula>0</formula>
    </cfRule>
  </conditionalFormatting>
  <conditionalFormatting sqref="BX38:CG39 BX46:CG47 BX40:BY45 CF40:CG45">
    <cfRule type="cellIs" dxfId="2299" priority="15" operator="equal">
      <formula>0</formula>
    </cfRule>
  </conditionalFormatting>
  <conditionalFormatting sqref="K51:T52 K59:T60 K53:L58 S53:T58">
    <cfRule type="cellIs" dxfId="2298" priority="13" operator="equal">
      <formula>0</formula>
    </cfRule>
  </conditionalFormatting>
  <conditionalFormatting sqref="AK64:AT65 AK72:AT73 AK66:AL71 AS66:AT71">
    <cfRule type="cellIs" dxfId="2297" priority="12" operator="equal">
      <formula>0</formula>
    </cfRule>
  </conditionalFormatting>
  <conditionalFormatting sqref="BK38:BT39 BK46:BT47 BK40:BL45 BS40:BT45">
    <cfRule type="cellIs" dxfId="2296" priority="9" operator="equal">
      <formula>0</formula>
    </cfRule>
  </conditionalFormatting>
  <conditionalFormatting sqref="AK25:AT26 AK33:AT34 AK27:AL32 AS27:AT32">
    <cfRule type="cellIs" dxfId="2295" priority="8" operator="equal">
      <formula>0</formula>
    </cfRule>
  </conditionalFormatting>
  <conditionalFormatting sqref="AX51:BG52 AX59:BG60 AX53:AY58 BF53:BG58">
    <cfRule type="cellIs" dxfId="2294" priority="11" operator="equal">
      <formula>0</formula>
    </cfRule>
  </conditionalFormatting>
  <conditionalFormatting sqref="BK51:BT52 BK59:BT60 BK53:BL58 BS53:BT58">
    <cfRule type="cellIs" dxfId="2293" priority="10" operator="equal">
      <formula>0</formula>
    </cfRule>
  </conditionalFormatting>
  <conditionalFormatting sqref="BK64:BT65 BK72:BT73 BK66:BL71 BS66:BT71">
    <cfRule type="cellIs" dxfId="2292" priority="7" operator="equal">
      <formula>0</formula>
    </cfRule>
  </conditionalFormatting>
  <conditionalFormatting sqref="X51:AG52 X59:AG60 X53:Y58 AF53:AG58">
    <cfRule type="cellIs" dxfId="2291" priority="6" operator="equal">
      <formula>0</formula>
    </cfRule>
  </conditionalFormatting>
  <conditionalFormatting sqref="AK38:AT39 AK46:AT47 AK40:AL45 AS40:AT45">
    <cfRule type="cellIs" dxfId="2290" priority="5" operator="equal">
      <formula>0</formula>
    </cfRule>
  </conditionalFormatting>
  <conditionalFormatting sqref="AX42:AY43">
    <cfRule type="cellIs" dxfId="2289" priority="4" operator="equal">
      <formula>0</formula>
    </cfRule>
  </conditionalFormatting>
  <conditionalFormatting sqref="AO51:AP52 AO59:AP60">
    <cfRule type="cellIs" dxfId="2288" priority="3" operator="equal">
      <formula>0</formula>
    </cfRule>
  </conditionalFormatting>
  <conditionalFormatting sqref="BO75:BP76">
    <cfRule type="cellIs" dxfId="2287" priority="2" operator="equal">
      <formula>0</formula>
    </cfRule>
  </conditionalFormatting>
  <conditionalFormatting sqref="AO75:AP76">
    <cfRule type="cellIs" dxfId="2286" priority="1" operator="equal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K78"/>
  <sheetViews>
    <sheetView topLeftCell="AG11" zoomScale="70" zoomScaleNormal="70" workbookViewId="0">
      <selection activeCell="AX24" sqref="AX24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1062.8545635920925</v>
      </c>
      <c r="CC12" s="27">
        <f>SUM(CD17,CB17,CC14)</f>
        <v>1926.1101965708799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'PM Gro 2036'!CC14+'PM Exist'!CC14+'PM Bgd 1 - interchange'!CC14+'PM EX+GRO reassign'!CC14</f>
        <v>210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Gro 2036'!CC15+'PM Exist'!CC15+'PM Bgd 1 - interchange'!CC15+'PM EX+GRO reassign'!CC15</f>
        <v>0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'PM Gro 2036'!BZ16+'PM Exist'!BZ16+'PM Bgd 1 - interchange'!BZ16+'PM EX+GRO reassign'!BZ16</f>
        <v>0</v>
      </c>
      <c r="CA16" s="10">
        <f>'PM Gro 2036'!CA16+'PM Exist'!CA16+'PM Bgd 1 - interchange'!CA16+'PM EX+GRO reassign'!CA16</f>
        <v>967.85456359209252</v>
      </c>
      <c r="CB16" s="11">
        <f>'PM Gro 2036'!CB16+'PM Exist'!CB16+'PM Bgd 1 - interchange'!CB16+'PM EX+GRO reassign'!CB16</f>
        <v>95</v>
      </c>
      <c r="CC16" s="6">
        <f>'PM Gro 2036'!CC16+'PM Exist'!CC16+'PM Bgd 1 - interchange'!CC16+'PM EX+GRO reassign'!CC16</f>
        <v>0</v>
      </c>
      <c r="CD16" s="12"/>
      <c r="CE16" s="20"/>
      <c r="CF16" s="4"/>
      <c r="CG16" s="34">
        <f>SUM(CC14:CC16)</f>
        <v>210</v>
      </c>
      <c r="CH16" s="13"/>
      <c r="CI16" s="13"/>
      <c r="CJ16" s="13"/>
    </row>
    <row r="17" spans="7:88" x14ac:dyDescent="0.25">
      <c r="O17" s="69"/>
      <c r="BX17" s="35">
        <f>SUM(CB17:CB19)</f>
        <v>1160.1119373233087</v>
      </c>
      <c r="BY17" s="1"/>
      <c r="BZ17" s="21"/>
      <c r="CA17" s="14"/>
      <c r="CB17" s="15">
        <f>'PM Gro 2036'!CB17+'PM Exist'!CB17+'PM Bgd 1 - interchange'!CB17+'PM EX+GRO reassign'!CB17</f>
        <v>595.30642749476465</v>
      </c>
      <c r="CC17" s="16">
        <f>'PM Gro 2036'!CC17+'PM Exist'!CC17+'PM Bgd 1 - interchange'!CC17+'PM EX+GRO reassign'!CC17</f>
        <v>0</v>
      </c>
      <c r="CD17" s="6">
        <f>'PM Gro 2036'!CD17+'PM Exist'!CD17+'PM Bgd 1 - interchange'!CD17+'PM EX+GRO reassign'!CD17</f>
        <v>1120.8037690761153</v>
      </c>
      <c r="CE17" s="6">
        <f>'PM Gro 2036'!CE17+'PM Exist'!CE17+'PM Bgd 1 - interchange'!CE17+'PM EX+GRO reassign'!CE17</f>
        <v>15</v>
      </c>
      <c r="CF17" s="1"/>
      <c r="CG17" s="36">
        <f>SUM(CB18,CE17,CB16)</f>
        <v>430</v>
      </c>
    </row>
    <row r="18" spans="7:88" x14ac:dyDescent="0.25">
      <c r="O18" s="69"/>
      <c r="BX18" s="30"/>
      <c r="BY18" s="3"/>
      <c r="BZ18" s="21"/>
      <c r="CA18" s="14"/>
      <c r="CB18" s="15">
        <f>'PM Gro 2036'!CB18+'PM Exist'!CB18+'PM Bgd 1 - interchange'!CB18+'PM EX+GRO reassign'!CB18</f>
        <v>320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'PM Gro 2036'!CB19+'PM Exist'!CB19+'PM Bgd 1 - interchange'!CB19+'PM EX+GRO reassign'!CB19</f>
        <v>244.80550982854402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1212.6600734206365</v>
      </c>
      <c r="CC21" s="41">
        <f>SUM(CC17:CE17)</f>
        <v>1135.8037690761153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1212.6600734206365</v>
      </c>
      <c r="CC25" s="27">
        <f>SUM(CD30,CB30,CC27)</f>
        <v>1130.8037690761153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Gro 2036'!AP27+'PM Exist'!AP27+'PM Bgd 1 - interchange'!AP27+'PM EX+GRO reassign'!AP27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Gro 2036'!CC27+'PM Exist'!CC27+'PM Bgd 1 - interchange'!CC27+'PM EX+GRO reassign'!CC27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Gro 2036'!AP28+'PM Exist'!AP28+'PM Bgd 1 - interchange'!AP28+'PM EX+GRO reassign'!AP28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Gro 2036'!CC28+'PM Exist'!CC28+'PM Bgd 1 - interchange'!CC28+'PM EX+GRO reassign'!CC28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Gro 2036'!AM29+'PM Exist'!AM29+'PM Bgd 1 - interchange'!AM29+'PM EX+GRO reassign'!AM29</f>
        <v>0</v>
      </c>
      <c r="AN29" s="10">
        <f>'PM Gro 2036'!AN29+'PM Exist'!AN29+'PM Bgd 1 - interchange'!AN29+'PM EX+GRO reassign'!AN29</f>
        <v>0</v>
      </c>
      <c r="AO29" s="10">
        <f>'PM Gro 2036'!AO29+'PM Exist'!AO29+'PM Bgd 1 - interchange'!AO29+'PM EX+GRO reassign'!AO29</f>
        <v>0</v>
      </c>
      <c r="AP29" s="6">
        <f>'PM Gro 2036'!AP29+'PM Exist'!AP29+'PM Bgd 1 - interchange'!AP29+'PM EX+GRO reassign'!AP29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'PM Gro 2036'!BZ29+'PM Exist'!BZ29+'PM Bgd 1 - interchange'!BZ29+'PM EX+GRO reassign'!BZ29</f>
        <v>0</v>
      </c>
      <c r="CA29" s="10">
        <f>'PM Gro 2036'!CA29+'PM Exist'!CA29+'PM Bgd 1 - interchange'!CA29+'PM EX+GRO reassign'!CA29</f>
        <v>1212.6600734206365</v>
      </c>
      <c r="CB29" s="11">
        <f>'PM Gro 2036'!CB29+'PM Exist'!CB29+'PM Bgd 1 - interchange'!CB29+'PM EX+GRO reassign'!CB29</f>
        <v>0</v>
      </c>
      <c r="CC29" s="56">
        <f>'PM Gro 2036'!CC29+'PM Exist'!CC29+'PM Bgd 1 - interchange'!CC29+'PM EX+GRO reassign'!CC29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Gro 2036'!AO30+'PM Exist'!AO30+'PM Bgd 1 - interchange'!AO30+'PM EX+GRO reassign'!AO30</f>
        <v>0</v>
      </c>
      <c r="AP30" s="53">
        <f>'PM Gro 2036'!AP30+'PM Exist'!AP30+'PM Bgd 1 - interchange'!AP30+'PM EX+GRO reassign'!AP30</f>
        <v>0</v>
      </c>
      <c r="AQ30" s="6">
        <f>'PM Gro 2036'!AQ30+'PM Exist'!AQ30+'PM Bgd 1 - interchange'!AQ30+'PM EX+GRO reassign'!AQ30</f>
        <v>0</v>
      </c>
      <c r="AR30" s="6">
        <f>'PM Gro 2036'!AR30+'PM Exist'!AR30+'PM Bgd 1 - interchange'!AR30+'PM EX+GRO reassign'!AR30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'PM Gro 2036'!CB30+'PM Exist'!CB30+'PM Bgd 1 - interchange'!CB30+'PM EX+GRO reassign'!CB30</f>
        <v>0</v>
      </c>
      <c r="CC30" s="56">
        <f>'PM Gro 2036'!CC30+'PM Exist'!CC30+'PM Bgd 1 - interchange'!CC30+'PM EX+GRO reassign'!CC30</f>
        <v>0</v>
      </c>
      <c r="CD30" s="6">
        <f>'PM Gro 2036'!CD30+'PM Exist'!CD30+'PM Bgd 1 - interchange'!CD30+'PM EX+GRO reassign'!CD30</f>
        <v>1130.8037690761153</v>
      </c>
      <c r="CE30" s="6">
        <f>'PM Gro 2036'!CE30+'PM Exist'!CE30+'PM Bgd 1 - interchange'!CE30+'PM EX+GRO reassign'!CE30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Gro 2036'!AO31+'PM Exist'!AO31+'PM Bgd 1 - interchange'!AO31+'PM EX+GRO reassign'!AO31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Gro 2036'!CB31+'PM Exist'!CB31+'PM Bgd 1 - interchange'!CB31+'PM EX+GRO reassign'!CB31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Gro 2036'!AO32+'PM Exist'!AO32+'PM Bgd 1 - interchange'!AO32+'PM EX+GRO reassign'!AO32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'PM Gro 2036'!CB32+'PM Exist'!CB32+'PM Bgd 1 - interchange'!CB32+'PM EX+GRO reassign'!CB32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1212.6600734206365</v>
      </c>
      <c r="CC34" s="41">
        <f>SUM(CC30:CE30)</f>
        <v>1130.8037690761153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1212.6600734206365</v>
      </c>
      <c r="CC38" s="91">
        <f>SUM(CD43,CB43,CC40)</f>
        <v>1130.8037690761153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'PM Gro 2036'!AP40+'PM Exist'!AP40+'PM Bgd 1 - interchange'!AP40+'PM EX+GRO reassign'!AP40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Gro 2036'!BP40+'PM Exist'!BP40+'PM Bgd 1 - interchange'!BP40+'PM EX+GRO reassign'!BP40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Gro 2036'!CC40+'PM Exist'!CC40+'PM Bgd 1 - interchange'!CC40+'PM EX+GRO reassign'!CC40</f>
        <v>230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Gro 2036'!AP41+'PM Exist'!AP41+'PM Bgd 1 - interchange'!AP41+'PM EX+GRO reassign'!AP41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'PM Gro 2036'!BP41+'PM Exist'!BP41+'PM Bgd 1 - interchange'!BP41+'PM EX+GRO reassign'!BP41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'PM Gro 2036'!CC41+'PM Exist'!CC41+'PM Bgd 1 - interchange'!CC41+'PM EX+GRO reassign'!CC41</f>
        <v>15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Gro 2036'!AM42+'PM Exist'!AM42+'PM Bgd 1 - interchange'!AM42+'PM EX+GRO reassign'!AM42</f>
        <v>0</v>
      </c>
      <c r="AN42" s="10">
        <f>'PM Gro 2036'!AN42+'PM Exist'!AN42+'PM Bgd 1 - interchange'!AN42+'PM EX+GRO reassign'!AN42</f>
        <v>0</v>
      </c>
      <c r="AO42" s="77">
        <f>'PM Gro 2036'!AO42+'PM Exist'!AO42+'PM Bgd 1 - interchange'!AO42+'PM EX+GRO reassign'!AO42</f>
        <v>0</v>
      </c>
      <c r="AP42" s="86">
        <f>'PM Gro 2036'!AP42+'PM Exist'!AP42+'PM Bgd 1 - interchange'!AP42+'PM EX+GRO reassign'!AP42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'PM Gro 2036'!BM42+'PM Exist'!BM42+'PM Bgd 1 - interchange'!BM42+'PM EX+GRO reassign'!BM42</f>
        <v>0</v>
      </c>
      <c r="BN42" s="79">
        <f>'PM Gro 2036'!BN42+'PM Exist'!BN42+'PM Bgd 1 - interchange'!BN42+'PM EX+GRO reassign'!BN42</f>
        <v>0</v>
      </c>
      <c r="BO42" s="79">
        <f>'PM Gro 2036'!BO42+'PM Exist'!BO42+'PM Bgd 1 - interchange'!BO42+'PM EX+GRO reassign'!BO42</f>
        <v>0</v>
      </c>
      <c r="BP42" s="79">
        <f>'PM Gro 2036'!BP42+'PM Exist'!BP42+'PM Bgd 1 - interchange'!BP42+'PM EX+GRO reassign'!BP42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40</v>
      </c>
      <c r="BY42" s="78"/>
      <c r="BZ42" s="79">
        <f>'PM Gro 2036'!BZ42+'PM Exist'!BZ42+'PM Bgd 1 - interchange'!BZ42+'PM EX+GRO reassign'!BZ42</f>
        <v>21</v>
      </c>
      <c r="CA42" s="79">
        <f>'PM Gro 2036'!CA42+'PM Exist'!CA42+'PM Bgd 1 - interchange'!CA42+'PM EX+GRO reassign'!CA42</f>
        <v>986.66007342063654</v>
      </c>
      <c r="CB42" s="85">
        <f>'PM Gro 2036'!CB42+'PM Exist'!CB42+'PM Bgd 1 - interchange'!CB42+'PM EX+GRO reassign'!CB42</f>
        <v>205</v>
      </c>
      <c r="CC42" s="117">
        <f>'PM Gro 2036'!CC42+'PM Exist'!CC42+'PM Bgd 1 - interchange'!CC42+'PM EX+GRO reassign'!CC42</f>
        <v>105</v>
      </c>
      <c r="CD42" s="81"/>
      <c r="CE42" s="82"/>
      <c r="CF42" s="78"/>
      <c r="CG42" s="109">
        <f>SUM(CC40:CC42)</f>
        <v>350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Gro 2036'!AO43+'PM Exist'!AO43+'PM Bgd 1 - interchange'!AO43+'PM EX+GRO reassign'!AO43</f>
        <v>0</v>
      </c>
      <c r="AP43" s="6">
        <f>'PM Gro 2036'!AP43+'PM Exist'!AP43+'PM Bgd 1 - interchange'!AP43+'PM EX+GRO reassign'!AP43</f>
        <v>0</v>
      </c>
      <c r="AQ43" s="6">
        <f>'PM Gro 2036'!AQ43+'PM Exist'!AQ43+'PM Bgd 1 - interchange'!AQ43+'PM EX+GRO reassign'!AQ43</f>
        <v>0</v>
      </c>
      <c r="AR43" s="6">
        <f>'PM Gro 2036'!AR43+'PM Exist'!AR43+'PM Bgd 1 - interchange'!AR43+'PM EX+GRO reassign'!AR43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'PM Gro 2036'!BO43+'PM Exist'!BO43+'PM Bgd 1 - interchange'!BO43+'PM EX+GRO reassign'!BO43</f>
        <v>0</v>
      </c>
      <c r="BP43" s="6">
        <f>'PM Gro 2036'!BP43+'PM Exist'!BP43+'PM Bgd 1 - interchange'!BP43+'PM EX+GRO reassign'!BP43</f>
        <v>0</v>
      </c>
      <c r="BQ43" s="6">
        <f>'PM Gro 2036'!BQ43+'PM Exist'!BQ43+'PM Bgd 1 - interchange'!BQ43+'PM EX+GRO reassign'!BQ43</f>
        <v>0</v>
      </c>
      <c r="BR43" s="6">
        <f>'PM Gro 2036'!BR43+'PM Exist'!BR43+'PM Bgd 1 - interchange'!BR43+'PM EX+GRO reassign'!BR43</f>
        <v>0</v>
      </c>
      <c r="BS43" s="1"/>
      <c r="BT43" s="100">
        <f>SUM(BO44,BR43,BO42)</f>
        <v>0</v>
      </c>
      <c r="BX43" s="99">
        <f>SUM(CB43:CB45)</f>
        <v>89</v>
      </c>
      <c r="BY43" s="1"/>
      <c r="BZ43" s="21"/>
      <c r="CA43" s="14"/>
      <c r="CB43" s="15">
        <f>'PM Gro 2036'!CB43+'PM Exist'!CB43+'PM Bgd 1 - interchange'!CB43+'PM EX+GRO reassign'!CB43</f>
        <v>39</v>
      </c>
      <c r="CC43" s="56">
        <f>'PM Gro 2036'!CC43+'PM Exist'!CC43+'PM Bgd 1 - interchange'!CC43+'PM EX+GRO reassign'!CC43</f>
        <v>4</v>
      </c>
      <c r="CD43" s="6">
        <f>'PM Gro 2036'!CD43+'PM Exist'!CD43+'PM Bgd 1 - interchange'!CD43+'PM EX+GRO reassign'!CD43</f>
        <v>861.80376907611537</v>
      </c>
      <c r="CE43" s="6">
        <f>'PM Gro 2036'!CE43+'PM Exist'!CE43+'PM Bgd 1 - interchange'!CE43+'PM EX+GRO reassign'!CE43</f>
        <v>130</v>
      </c>
      <c r="CF43" s="1"/>
      <c r="CG43" s="100">
        <f>SUM(CB44,CE43,CB42)</f>
        <v>360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Gro 2036'!AO44+'PM Exist'!AO44+'PM Bgd 1 - interchange'!AO44+'PM EX+GRO reassign'!AO44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'PM Gro 2036'!BO44+'PM Exist'!BO44+'PM Bgd 1 - interchange'!BO44+'PM EX+GRO reassign'!BO44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'PM Gro 2036'!CB44+'PM Exist'!CB44+'PM Bgd 1 - interchange'!CB44+'PM EX+GRO reassign'!CB44</f>
        <v>25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Gro 2036'!AO45+'PM Exist'!AO45+'PM Bgd 1 - interchange'!AO45+'PM EX+GRO reassign'!AO45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Gro 2036'!BO45+'PM Exist'!BO45+'PM Bgd 1 - interchange'!BO45+'PM EX+GRO reassign'!BO45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'PM Gro 2036'!CB45+'PM Exist'!CB45+'PM Bgd 1 - interchange'!CB45+'PM EX+GRO reassign'!CB45</f>
        <v>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1116.6600734206365</v>
      </c>
      <c r="CC47" s="105">
        <f>SUM(CC43:CE43)</f>
        <v>995.80376907611537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1019.400193706123</v>
      </c>
      <c r="P51" s="27">
        <f>SUM(Q56,O56,P53)</f>
        <v>885.79484398378236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'PM Gro 2036'!P53+'PM Exist'!P53+'PM Bgd 1 - interchange'!P53+'PM EX+GRO reassign'!P53</f>
        <v>49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Gro 2036'!AC53+'PM Exist'!AC53+'PM Bgd 1 - interchange'!AC53+'PM EX+GRO reassign'!AC53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Gro 2036'!P54+'PM Exist'!P54+'PM Bgd 1 - interchange'!P54+'PM EX+GRO reassign'!P54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'PM Gro 2036'!AC54+'PM Exist'!AC54+'PM Bgd 1 - interchange'!AC54+'PM EX+GRO reassign'!AC54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Gro 2036'!M55+'PM Exist'!M55+'PM Bgd 1 - interchange'!M55+'PM EX+GRO reassign'!M55</f>
        <v>46</v>
      </c>
      <c r="N55" s="10">
        <f>'PM Gro 2036'!N55+'PM Exist'!N55+'PM Bgd 1 - interchange'!N55+'PM EX+GRO reassign'!N55</f>
        <v>889.40019370612299</v>
      </c>
      <c r="O55" s="11">
        <f>'PM Gro 2036'!O55+'PM Exist'!O55+'PM Bgd 1 - interchange'!O55+'PM EX+GRO reassign'!O55</f>
        <v>84</v>
      </c>
      <c r="P55" s="6">
        <f>'PM Gro 2036'!P55+'PM Exist'!P55+'PM Bgd 1 - interchange'!P55+'PM EX+GRO reassign'!P55</f>
        <v>91</v>
      </c>
      <c r="Q55" s="12"/>
      <c r="R55" s="20"/>
      <c r="S55" s="4"/>
      <c r="T55" s="34">
        <f>SUM(P53:P55)</f>
        <v>177</v>
      </c>
      <c r="U55" s="4"/>
      <c r="V55" s="4"/>
      <c r="W55" s="4"/>
      <c r="X55" s="97">
        <f>SUM(AC54,Z55,AC56)</f>
        <v>0</v>
      </c>
      <c r="Y55" s="4"/>
      <c r="Z55" s="10">
        <f>'PM Gro 2036'!Z55+'PM Exist'!Z55+'PM Bgd 1 - interchange'!Z55+'PM EX+GRO reassign'!Z55</f>
        <v>0</v>
      </c>
      <c r="AA55" s="10">
        <f>'PM Gro 2036'!AA55+'PM Exist'!AA55+'PM Bgd 1 - interchange'!AA55+'PM EX+GRO reassign'!AA55</f>
        <v>0</v>
      </c>
      <c r="AB55" s="11">
        <f>'PM Gro 2036'!AB55+'PM Exist'!AB55+'PM Bgd 1 - interchange'!AB55+'PM EX+GRO reassign'!AB55</f>
        <v>0</v>
      </c>
      <c r="AC55" s="6">
        <f>'PM Gro 2036'!AC55+'PM Exist'!AC55+'PM Bgd 1 - interchange'!AC55+'PM EX+GRO reassign'!AC55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Gro 2036'!O56+'PM Exist'!O56+'PM Bgd 1 - interchange'!O56+'PM EX+GRO reassign'!O56</f>
        <v>104</v>
      </c>
      <c r="P56" s="16">
        <f>'PM Gro 2036'!P56+'PM Exist'!P56+'PM Bgd 1 - interchange'!P56+'PM EX+GRO reassign'!P56</f>
        <v>252</v>
      </c>
      <c r="Q56" s="6">
        <f>'PM Gro 2036'!Q56+'PM Exist'!Q56+'PM Bgd 1 - interchange'!Q56+'PM EX+GRO reassign'!Q56</f>
        <v>732.79484398378236</v>
      </c>
      <c r="R56" s="6">
        <f>'PM Gro 2036'!R56+'PM Exist'!R56+'PM Bgd 1 - interchange'!R56+'PM EX+GRO reassign'!R56</f>
        <v>46</v>
      </c>
      <c r="S56" s="1"/>
      <c r="T56" s="36">
        <f>SUM(O57,R56,O55)</f>
        <v>169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'PM Gro 2036'!AB56+'PM Exist'!AB56+'PM Bgd 1 - interchange'!AB56+'PM EX+GRO reassign'!AB56</f>
        <v>0</v>
      </c>
      <c r="AC56" s="53">
        <f>'PM Gro 2036'!AC56+'PM Exist'!AC56+'PM Bgd 1 - interchange'!AC56+'PM EX+GRO reassign'!AC56</f>
        <v>0</v>
      </c>
      <c r="AD56" s="6">
        <f>'PM Gro 2036'!AD56+'PM Exist'!AD56+'PM Bgd 1 - interchange'!AD56+'PM EX+GRO reassign'!AD56</f>
        <v>0</v>
      </c>
      <c r="AE56" s="6">
        <f>'PM Gro 2036'!AE56+'PM Exist'!AE56+'PM Bgd 1 - interchange'!AE56+'PM EX+GRO reassign'!AE56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Gro 2036'!O57+'PM Exist'!O57+'PM Bgd 1 - interchange'!O57+'PM EX+GRO reassign'!O57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'PM Gro 2036'!AB57+'PM Exist'!AB57+'PM Bgd 1 - interchange'!AB57+'PM EX+GRO reassign'!AB57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Gro 2036'!O58+'PM Exist'!O58+'PM Bgd 1 - interchange'!O58+'PM EX+GRO reassign'!O58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Gro 2036'!AB58+'PM Exist'!AB58+'PM Bgd 1 - interchange'!AB58+'PM EX+GRO reassign'!AB58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1267.400193706123</v>
      </c>
      <c r="P60" s="41">
        <f>SUM(P56:R56)</f>
        <v>1030.7948439837824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1111.3109609946011</v>
      </c>
      <c r="CC64" s="27">
        <f>SUM(CD69,CB69,CC66)</f>
        <v>995.75615002849634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'PM Gro 2036'!AP66+'PM Exist'!AP66+'PM Bgd 1 - interchange'!AP66+'PM EX+GRO reassign'!AP66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'PM Gro 2036'!BP66+'PM Exist'!BP66+'PM Bgd 1 - interchange'!BP66+'PM EX+GRO reassign'!BP66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Gro 2036'!CC66+'PM Exist'!CC66+'PM Bgd 1 - interchange'!CC66+'PM EX+GRO reassign'!CC66</f>
        <v>125.85714285714286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'PM Gro 2036'!AP67+'PM Exist'!AP67+'PM Bgd 1 - interchange'!AP67+'PM EX+GRO reassign'!AP67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'PM Gro 2036'!BP67+'PM Exist'!BP67+'PM Bgd 1 - interchange'!BP67+'PM EX+GRO reassign'!BP67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'PM Gro 2036'!CC67+'PM Exist'!CC67+'PM Bgd 1 - interchange'!CC67+'PM EX+GRO reassign'!CC67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'PM Gro 2036'!AM68+'PM Exist'!AM68+'PM Bgd 1 - interchange'!AM68+'PM EX+GRO reassign'!AM68</f>
        <v>0</v>
      </c>
      <c r="AN68" s="10">
        <f>'PM Gro 2036'!AN68+'PM Exist'!AN68+'PM Bgd 1 - interchange'!AN68+'PM EX+GRO reassign'!AN68</f>
        <v>0</v>
      </c>
      <c r="AO68" s="77">
        <f>'PM Gro 2036'!AO68+'PM Exist'!AO68+'PM Bgd 1 - interchange'!AO68+'PM EX+GRO reassign'!AO68</f>
        <v>0</v>
      </c>
      <c r="AP68" s="86">
        <f>'PM Gro 2036'!AP68+'PM Exist'!AP68+'PM Bgd 1 - interchange'!AP68+'PM EX+GRO reassign'!AP68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'PM Gro 2036'!BM68+'PM Exist'!BM68+'PM Bgd 1 - interchange'!BM68+'PM EX+GRO reassign'!BM68</f>
        <v>0</v>
      </c>
      <c r="BN68" s="79">
        <f>'PM Gro 2036'!BN68+'PM Exist'!BN68+'PM Bgd 1 - interchange'!BN68+'PM EX+GRO reassign'!BN68</f>
        <v>0</v>
      </c>
      <c r="BO68" s="80">
        <f>'PM Gro 2036'!BO68+'PM Exist'!BO68+'PM Bgd 1 - interchange'!BO68+'PM EX+GRO reassign'!BO68</f>
        <v>0</v>
      </c>
      <c r="BP68" s="79">
        <f>'PM Gro 2036'!BP68+'PM Exist'!BP68+'PM Bgd 1 - interchange'!BP68+'PM EX+GRO reassign'!BP68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'PM Gro 2036'!BZ68+'PM Exist'!BZ68+'PM Bgd 1 - interchange'!BZ68+'PM EX+GRO reassign'!BZ68</f>
        <v>0</v>
      </c>
      <c r="CA68" s="79">
        <f>'PM Gro 2036'!CA68+'PM Exist'!CA68+'PM Bgd 1 - interchange'!CA68+'PM EX+GRO reassign'!CA68</f>
        <v>902.83167105377265</v>
      </c>
      <c r="CB68" s="85">
        <f>'PM Gro 2036'!CB68+'PM Exist'!CB68+'PM Bgd 1 - interchange'!CB68+'PM EX+GRO reassign'!CB68</f>
        <v>208.47928994082844</v>
      </c>
      <c r="CC68" s="6">
        <f>'PM Gro 2036'!CC68+'PM Exist'!CC68+'PM Bgd 1 - interchange'!CC68+'PM EX+GRO reassign'!CC68</f>
        <v>46.857142857142861</v>
      </c>
      <c r="CD68" s="12"/>
      <c r="CE68" s="20"/>
      <c r="CF68" s="4"/>
      <c r="CG68" s="34">
        <f>SUM(CC66:CC68)</f>
        <v>177.71428571428572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'PM Gro 2036'!AO69+'PM Exist'!AO69+'PM Bgd 1 - interchange'!AO69+'PM EX+GRO reassign'!AO69</f>
        <v>0</v>
      </c>
      <c r="AP69" s="6">
        <f>'PM Gro 2036'!AP69+'PM Exist'!AP69+'PM Bgd 1 - interchange'!AP69+'PM EX+GRO reassign'!AP69</f>
        <v>0</v>
      </c>
      <c r="AQ69" s="6">
        <f>'PM Gro 2036'!AQ69+'PM Exist'!AQ69+'PM Bgd 1 - interchange'!AQ69+'PM EX+GRO reassign'!AQ69</f>
        <v>0</v>
      </c>
      <c r="AR69" s="6">
        <f>'PM Gro 2036'!AR69+'PM Exist'!AR69+'PM Bgd 1 - interchange'!AR69+'PM EX+GRO reassign'!AR69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'PM Gro 2036'!BO69+'PM Exist'!BO69+'PM Bgd 1 - interchange'!BO69+'PM EX+GRO reassign'!BO69</f>
        <v>0</v>
      </c>
      <c r="BP69" s="6">
        <f>'PM Gro 2036'!BP69+'PM Exist'!BP69+'PM Bgd 1 - interchange'!BP69+'PM EX+GRO reassign'!BP69</f>
        <v>0</v>
      </c>
      <c r="BQ69" s="6">
        <f>'PM Gro 2036'!BQ69+'PM Exist'!BQ69+'PM Bgd 1 - interchange'!BQ69+'PM EX+GRO reassign'!BQ69</f>
        <v>0</v>
      </c>
      <c r="BR69" s="6">
        <f>'PM Gro 2036'!BR69+'PM Exist'!BR69+'PM Bgd 1 - interchange'!BR69+'PM EX+GRO reassign'!BR69</f>
        <v>0</v>
      </c>
      <c r="BS69" s="1"/>
      <c r="BT69" s="100">
        <f>SUM(BO70,BR69,BO68)</f>
        <v>0</v>
      </c>
      <c r="BX69" s="35">
        <f>SUM(CB69:CB71)</f>
        <v>10</v>
      </c>
      <c r="BY69" s="1"/>
      <c r="BZ69" s="21"/>
      <c r="CA69" s="14"/>
      <c r="CB69" s="15">
        <f>'PM Gro 2036'!CB69+'PM Exist'!CB69+'PM Bgd 1 - interchange'!CB69+'PM EX+GRO reassign'!CB69</f>
        <v>0</v>
      </c>
      <c r="CC69" s="16">
        <f>'PM Gro 2036'!CC69+'PM Exist'!CC69+'PM Bgd 1 - interchange'!CC69+'PM EX+GRO reassign'!CC69</f>
        <v>0</v>
      </c>
      <c r="CD69" s="6">
        <f>'PM Gro 2036'!CD69+'PM Exist'!CD69+'PM Bgd 1 - interchange'!CD69+'PM EX+GRO reassign'!CD69</f>
        <v>869.89900717135345</v>
      </c>
      <c r="CE69" s="6">
        <f>'PM Gro 2036'!CE69+'PM Exist'!CE69+'PM Bgd 1 - interchange'!CE69+'PM EX+GRO reassign'!CE69</f>
        <v>135.57142857142856</v>
      </c>
      <c r="CF69" s="1"/>
      <c r="CG69" s="36">
        <f>SUM(CB70,CE69,CB68)</f>
        <v>354.05071851225699</v>
      </c>
    </row>
    <row r="70" spans="35:89" ht="15.75" x14ac:dyDescent="0.25">
      <c r="AK70" s="30"/>
      <c r="AL70" s="3"/>
      <c r="AM70" s="21"/>
      <c r="AN70" s="14"/>
      <c r="AO70" s="71">
        <f>'PM Gro 2036'!AO70+'PM Exist'!AO70+'PM Bgd 1 - interchange'!AO70+'PM EX+GRO reassign'!AO70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'PM Gro 2036'!BO70+'PM Exist'!BO70+'PM Bgd 1 - interchange'!BO70+'PM EX+GRO reassign'!BO70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'PM Gro 2036'!CB70+'PM Exist'!CB70+'PM Bgd 1 - interchange'!CB70+'PM EX+GRO reassign'!CB70</f>
        <v>10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'PM Gro 2036'!AO71+'PM Exist'!AO71+'PM Bgd 1 - interchange'!AO71+'PM EX+GRO reassign'!AO71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Gro 2036'!BO71+'PM Exist'!BO71+'PM Bgd 1 - interchange'!BO71+'PM EX+GRO reassign'!BO71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'PM Gro 2036'!CB71+'PM Exist'!CB71+'PM Bgd 1 - interchange'!CB71+'PM EX+GRO reassign'!CB71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949.68881391091554</v>
      </c>
      <c r="CC73" s="41">
        <f>SUM(CC69:CE69)</f>
        <v>1005.470435742782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285" priority="21" operator="equal">
      <formula>0</formula>
    </cfRule>
  </conditionalFormatting>
  <conditionalFormatting sqref="AX38:BG39 AX46:BG47 AX40:AY41 AX44:AY45">
    <cfRule type="cellIs" dxfId="2284" priority="20" operator="equal">
      <formula>0</formula>
    </cfRule>
  </conditionalFormatting>
  <conditionalFormatting sqref="AX25:BG26 AX33:BG34 AX27:AY28 BF27:BG28 BF31:BG32 AX31:AY32">
    <cfRule type="cellIs" dxfId="2283" priority="19" operator="equal">
      <formula>0</formula>
    </cfRule>
  </conditionalFormatting>
  <conditionalFormatting sqref="BK25:BT26 BK33:BT34 BK27:BL28 BS27:BT28 BS31:BT32 BK31:BL32">
    <cfRule type="cellIs" dxfId="2282" priority="18" operator="equal">
      <formula>0</formula>
    </cfRule>
  </conditionalFormatting>
  <conditionalFormatting sqref="BX12:CG13 BX20:CG21 BX14:BY19 CF14:CG19">
    <cfRule type="cellIs" dxfId="2281" priority="17" operator="equal">
      <formula>0</formula>
    </cfRule>
  </conditionalFormatting>
  <conditionalFormatting sqref="BX25:CG26 BX33:CG34 BX27:BY32 CF27:CG32">
    <cfRule type="cellIs" dxfId="2280" priority="16" operator="equal">
      <formula>0</formula>
    </cfRule>
  </conditionalFormatting>
  <conditionalFormatting sqref="BX64:CG65 BX72:CG73 BX66:BY71 CF66:CG71">
    <cfRule type="cellIs" dxfId="2279" priority="14" operator="equal">
      <formula>0</formula>
    </cfRule>
  </conditionalFormatting>
  <conditionalFormatting sqref="BX38:CG39 BX46:CG47 BX40:BY45 CF40:CG45">
    <cfRule type="cellIs" dxfId="2278" priority="15" operator="equal">
      <formula>0</formula>
    </cfRule>
  </conditionalFormatting>
  <conditionalFormatting sqref="K51:T52 K59:T60 K53:L58 S53:T58">
    <cfRule type="cellIs" dxfId="2277" priority="13" operator="equal">
      <formula>0</formula>
    </cfRule>
  </conditionalFormatting>
  <conditionalFormatting sqref="AK64:AT65 AK72:AT73 AK66:AL71 AS66:AT71">
    <cfRule type="cellIs" dxfId="2276" priority="12" operator="equal">
      <formula>0</formula>
    </cfRule>
  </conditionalFormatting>
  <conditionalFormatting sqref="BK38:BT39 BK46:BT47 BK40:BL45 BS40:BT45">
    <cfRule type="cellIs" dxfId="2275" priority="9" operator="equal">
      <formula>0</formula>
    </cfRule>
  </conditionalFormatting>
  <conditionalFormatting sqref="AK25:AT26 AK33:AT34 AK27:AL32 AS27:AT32">
    <cfRule type="cellIs" dxfId="2274" priority="8" operator="equal">
      <formula>0</formula>
    </cfRule>
  </conditionalFormatting>
  <conditionalFormatting sqref="AX51:BG52 AX59:BG60 AX53:AY58 BF53:BG58">
    <cfRule type="cellIs" dxfId="2273" priority="11" operator="equal">
      <formula>0</formula>
    </cfRule>
  </conditionalFormatting>
  <conditionalFormatting sqref="BK51:BT52 BK59:BT60 BK53:BL58 BS53:BT58">
    <cfRule type="cellIs" dxfId="2272" priority="10" operator="equal">
      <formula>0</formula>
    </cfRule>
  </conditionalFormatting>
  <conditionalFormatting sqref="BK64:BT65 BK72:BT73 BK66:BL71 BS66:BT71">
    <cfRule type="cellIs" dxfId="2271" priority="7" operator="equal">
      <formula>0</formula>
    </cfRule>
  </conditionalFormatting>
  <conditionalFormatting sqref="X51:AG52 X59:AG60 X53:Y58 AF53:AG58">
    <cfRule type="cellIs" dxfId="2270" priority="6" operator="equal">
      <formula>0</formula>
    </cfRule>
  </conditionalFormatting>
  <conditionalFormatting sqref="AK38:AT39 AK46:AT47 AK40:AL45 AS40:AT45">
    <cfRule type="cellIs" dxfId="2269" priority="5" operator="equal">
      <formula>0</formula>
    </cfRule>
  </conditionalFormatting>
  <conditionalFormatting sqref="AX42:AY43">
    <cfRule type="cellIs" dxfId="2268" priority="4" operator="equal">
      <formula>0</formula>
    </cfRule>
  </conditionalFormatting>
  <conditionalFormatting sqref="AO51:AP52 AO59:AP60">
    <cfRule type="cellIs" dxfId="2267" priority="3" operator="equal">
      <formula>0</formula>
    </cfRule>
  </conditionalFormatting>
  <conditionalFormatting sqref="BO75:BP76">
    <cfRule type="cellIs" dxfId="2266" priority="2" operator="equal">
      <formula>0</formula>
    </cfRule>
  </conditionalFormatting>
  <conditionalFormatting sqref="AO75:AP76">
    <cfRule type="cellIs" dxfId="2265" priority="1" operator="equal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CK78"/>
  <sheetViews>
    <sheetView topLeftCell="AG1" zoomScale="70" zoomScaleNormal="70" workbookViewId="0">
      <selection activeCell="BI21" sqref="BH21:BI21"/>
    </sheetView>
  </sheetViews>
  <sheetFormatPr defaultColWidth="5.28515625" defaultRowHeight="15" x14ac:dyDescent="0.25"/>
  <cols>
    <col min="1" max="16384" width="5.28515625" style="124"/>
  </cols>
  <sheetData>
    <row r="1" spans="1:88" x14ac:dyDescent="0.25">
      <c r="A1" s="124" t="s">
        <v>173</v>
      </c>
    </row>
    <row r="7" spans="1:88" ht="18.75" x14ac:dyDescent="0.3">
      <c r="CB7" s="116" t="s">
        <v>33</v>
      </c>
    </row>
    <row r="9" spans="1:88" x14ac:dyDescent="0.25">
      <c r="CC9" s="2"/>
    </row>
    <row r="10" spans="1:88" x14ac:dyDescent="0.25">
      <c r="CC10" s="2"/>
    </row>
    <row r="11" spans="1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1:88" x14ac:dyDescent="0.25">
      <c r="BX12" s="23"/>
      <c r="BY12" s="24"/>
      <c r="BZ12" s="24"/>
      <c r="CA12" s="25"/>
      <c r="CB12" s="26">
        <f>SUM(BZ16:CB16)</f>
        <v>869.82155814760699</v>
      </c>
      <c r="CC12" s="27">
        <f>SUM(CD17,CB17,CC14)</f>
        <v>1365.6763407151457</v>
      </c>
      <c r="CD12" s="25"/>
      <c r="CE12" s="25"/>
      <c r="CF12" s="28"/>
      <c r="CG12" s="29"/>
    </row>
    <row r="13" spans="1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1:88" x14ac:dyDescent="0.25">
      <c r="O14" s="69"/>
      <c r="BX14" s="30"/>
      <c r="BY14" s="3"/>
      <c r="BZ14" s="17"/>
      <c r="CA14" s="17"/>
      <c r="CB14" s="18"/>
      <c r="CC14" s="6">
        <f>'SAT Gro 2036'!CC14+'SAT Exist'!CC14+'SAT Bgd 1 - interchange'!CC14+'SAT EX+GRO reassign'!CC14</f>
        <v>135</v>
      </c>
      <c r="CD14" s="7"/>
      <c r="CE14" s="19"/>
      <c r="CF14" s="1"/>
      <c r="CG14" s="31"/>
    </row>
    <row r="15" spans="1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Gro 2036'!CC15+'SAT Exist'!CC15+'SAT Bgd 1 - interchange'!CC15+'SAT EX+GRO reassign'!CC15</f>
        <v>0</v>
      </c>
      <c r="CD15" s="7"/>
      <c r="CE15" s="19"/>
      <c r="CF15" s="1"/>
      <c r="CG15" s="31"/>
    </row>
    <row r="16" spans="1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'SAT Gro 2036'!BZ16+'SAT Exist'!BZ16+'SAT Bgd 1 - interchange'!BZ16+'SAT EX+GRO reassign'!BZ16</f>
        <v>0</v>
      </c>
      <c r="CA16" s="10">
        <f>'SAT Gro 2036'!CA16+'SAT Exist'!CA16+'SAT Bgd 1 - interchange'!CA16+'SAT EX+GRO reassign'!CA16</f>
        <v>809.82155814760699</v>
      </c>
      <c r="CB16" s="11">
        <f>'SAT Gro 2036'!CB16+'SAT Exist'!CB16+'SAT Bgd 1 - interchange'!CB16+'SAT EX+GRO reassign'!CB16</f>
        <v>60</v>
      </c>
      <c r="CC16" s="6">
        <f>'SAT Gro 2036'!CC16+'SAT Exist'!CC16+'SAT Bgd 1 - interchange'!CC16+'SAT EX+GRO reassign'!CC16</f>
        <v>0</v>
      </c>
      <c r="CD16" s="12"/>
      <c r="CE16" s="20"/>
      <c r="CF16" s="4"/>
      <c r="CG16" s="34">
        <f>SUM(CC14:CC16)</f>
        <v>135</v>
      </c>
      <c r="CH16" s="13"/>
      <c r="CI16" s="13"/>
      <c r="CJ16" s="13"/>
    </row>
    <row r="17" spans="7:88" x14ac:dyDescent="0.25">
      <c r="O17" s="69"/>
      <c r="BX17" s="35">
        <f>SUM(CB17:CB19)</f>
        <v>918.98721799236489</v>
      </c>
      <c r="BY17" s="1"/>
      <c r="BZ17" s="21"/>
      <c r="CA17" s="14"/>
      <c r="CB17" s="15">
        <f>'SAT Gro 2036'!CB17+'SAT Exist'!CB17+'SAT Bgd 1 - interchange'!CB17+'SAT EX+GRO reassign'!CB17</f>
        <v>570.34196440627454</v>
      </c>
      <c r="CC17" s="16">
        <f>'SAT Gro 2036'!CC17+'SAT Exist'!CC17+'SAT Bgd 1 - interchange'!CC17+'SAT EX+GRO reassign'!CC17</f>
        <v>0</v>
      </c>
      <c r="CD17" s="6">
        <f>'SAT Gro 2036'!CD17+'SAT Exist'!CD17+'SAT Bgd 1 - interchange'!CD17+'SAT EX+GRO reassign'!CD17</f>
        <v>660.33437630887124</v>
      </c>
      <c r="CE17" s="6">
        <f>'SAT Gro 2036'!CE17+'SAT Exist'!CE17+'SAT Bgd 1 - interchange'!CE17+'SAT EX+GRO reassign'!CE17</f>
        <v>10</v>
      </c>
      <c r="CF17" s="1"/>
      <c r="CG17" s="36">
        <f>SUM(CB18,CE17,CB16)</f>
        <v>280</v>
      </c>
    </row>
    <row r="18" spans="7:88" x14ac:dyDescent="0.25">
      <c r="O18" s="69"/>
      <c r="BX18" s="30"/>
      <c r="BY18" s="3"/>
      <c r="BZ18" s="21"/>
      <c r="CA18" s="14"/>
      <c r="CB18" s="15">
        <f>'SAT Gro 2036'!CB18+'SAT Exist'!CB18+'SAT Bgd 1 - interchange'!CB18+'SAT EX+GRO reassign'!CB18</f>
        <v>210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>'SAT Gro 2036'!CB19+'SAT Exist'!CB19+'SAT Bgd 1 - interchange'!CB19+'SAT EX+GRO reassign'!CB19</f>
        <v>138.64525358609038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948.46681173369734</v>
      </c>
      <c r="CC21" s="41">
        <f>SUM(CC17:CE17)</f>
        <v>670.33437630887124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948.46681173369734</v>
      </c>
      <c r="CC25" s="27">
        <f>SUM(CD30,CB30,CC27)</f>
        <v>665.33437630887124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Gro 2036'!AP27+'SAT Exist'!AP27+'SAT Bgd 1 - interchange'!AP27+'SAT EX+GRO reassign'!AP27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Gro 2036'!CC27+'SAT Exist'!CC27+'SAT Bgd 1 - interchange'!CC27+'SAT EX+GRO reassign'!CC27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Gro 2036'!AP28+'SAT Exist'!AP28+'SAT Bgd 1 - interchange'!AP28+'SAT EX+GRO reassign'!AP28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Gro 2036'!CC28+'SAT Exist'!CC28+'SAT Bgd 1 - interchange'!CC28+'SAT EX+GRO reassign'!CC28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Gro 2036'!AM29+'SAT Exist'!AM29+'SAT Bgd 1 - interchange'!AM29+'SAT EX+GRO reassign'!AM29</f>
        <v>0</v>
      </c>
      <c r="AN29" s="10">
        <f>'SAT Gro 2036'!AN29+'SAT Exist'!AN29+'SAT Bgd 1 - interchange'!AN29+'SAT EX+GRO reassign'!AN29</f>
        <v>0</v>
      </c>
      <c r="AO29" s="10">
        <f>'SAT Gro 2036'!AO29+'SAT Exist'!AO29+'SAT Bgd 1 - interchange'!AO29+'SAT EX+GRO reassign'!AO29</f>
        <v>0</v>
      </c>
      <c r="AP29" s="6">
        <f>'SAT Gro 2036'!AP29+'SAT Exist'!AP29+'SAT Bgd 1 - interchange'!AP29+'SAT EX+GRO reassign'!AP29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'SAT Gro 2036'!BZ29+'SAT Exist'!BZ29+'SAT Bgd 1 - interchange'!BZ29+'SAT EX+GRO reassign'!BZ29</f>
        <v>0</v>
      </c>
      <c r="CA29" s="10">
        <f>'SAT Gro 2036'!CA29+'SAT Exist'!CA29+'SAT Bgd 1 - interchange'!CA29+'SAT EX+GRO reassign'!CA29</f>
        <v>948.46681173369734</v>
      </c>
      <c r="CB29" s="11">
        <f>'SAT Gro 2036'!CB29+'SAT Exist'!CB29+'SAT Bgd 1 - interchange'!CB29+'SAT EX+GRO reassign'!CB29</f>
        <v>0</v>
      </c>
      <c r="CC29" s="56">
        <f>'SAT Gro 2036'!CC29+'SAT Exist'!CC29+'SAT Bgd 1 - interchange'!CC29+'SAT EX+GRO reassign'!CC29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Gro 2036'!AO30+'SAT Exist'!AO30+'SAT Bgd 1 - interchange'!AO30+'SAT EX+GRO reassign'!AO30</f>
        <v>0</v>
      </c>
      <c r="AP30" s="53">
        <f>'SAT Gro 2036'!AP30+'SAT Exist'!AP30+'SAT Bgd 1 - interchange'!AP30+'SAT EX+GRO reassign'!AP30</f>
        <v>0</v>
      </c>
      <c r="AQ30" s="6">
        <f>'SAT Gro 2036'!AQ30+'SAT Exist'!AQ30+'SAT Bgd 1 - interchange'!AQ30+'SAT EX+GRO reassign'!AQ30</f>
        <v>0</v>
      </c>
      <c r="AR30" s="6">
        <f>'SAT Gro 2036'!AR30+'SAT Exist'!AR30+'SAT Bgd 1 - interchange'!AR30+'SAT EX+GRO reassign'!AR30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'SAT Gro 2036'!CB30+'SAT Exist'!CB30+'SAT Bgd 1 - interchange'!CB30+'SAT EX+GRO reassign'!CB30</f>
        <v>0</v>
      </c>
      <c r="CC30" s="56">
        <f>'SAT Gro 2036'!CC30+'SAT Exist'!CC30+'SAT Bgd 1 - interchange'!CC30+'SAT EX+GRO reassign'!CC30</f>
        <v>0</v>
      </c>
      <c r="CD30" s="6">
        <f>'SAT Gro 2036'!CD30+'SAT Exist'!CD30+'SAT Bgd 1 - interchange'!CD30+'SAT EX+GRO reassign'!CD30</f>
        <v>665.33437630887124</v>
      </c>
      <c r="CE30" s="6">
        <f>'SAT Gro 2036'!CE30+'SAT Exist'!CE30+'SAT Bgd 1 - interchange'!CE30+'SAT EX+GRO reassign'!CE30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Gro 2036'!AO31+'SAT Exist'!AO31+'SAT Bgd 1 - interchange'!AO31+'SAT EX+GRO reassign'!AO31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Gro 2036'!CB31+'SAT Exist'!CB31+'SAT Bgd 1 - interchange'!CB31+'SAT EX+GRO reassign'!CB31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Gro 2036'!AO32+'SAT Exist'!AO32+'SAT Bgd 1 - interchange'!AO32+'SAT EX+GRO reassign'!AO32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'SAT Gro 2036'!CB32+'SAT Exist'!CB32+'SAT Bgd 1 - interchange'!CB32+'SAT EX+GRO reassign'!CB32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948.46681173369734</v>
      </c>
      <c r="CC34" s="41">
        <f>SUM(CC30:CE30)</f>
        <v>665.33437630887124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953.46681173369734</v>
      </c>
      <c r="CC38" s="91">
        <f>SUM(CD43,CB43,CC40)</f>
        <v>665.33437630887124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>'SAT Gro 2036'!AP40+'SAT Exist'!AP40+'SAT Bgd 1 - interchange'!AP40+'SAT EX+GRO reassign'!AP40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Gro 2036'!BP40+'SAT Exist'!BP40+'SAT Bgd 1 - interchange'!BP40+'SAT EX+GRO reassign'!BP40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Gro 2036'!CC40+'SAT Exist'!CC40+'SAT Bgd 1 - interchange'!CC40+'SAT EX+GRO reassign'!CC40</f>
        <v>150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Gro 2036'!AP41+'SAT Exist'!AP41+'SAT Bgd 1 - interchange'!AP41+'SAT EX+GRO reassign'!AP41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'SAT Gro 2036'!BP41+'SAT Exist'!BP41+'SAT Bgd 1 - interchange'!BP41+'SAT EX+GRO reassign'!BP41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'SAT Gro 2036'!CC41+'SAT Exist'!CC41+'SAT Bgd 1 - interchange'!CC41+'SAT EX+GRO reassign'!CC41</f>
        <v>10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Gro 2036'!AM42+'SAT Exist'!AM42+'SAT Bgd 1 - interchange'!AM42+'SAT EX+GRO reassign'!AM42</f>
        <v>0</v>
      </c>
      <c r="AN42" s="10">
        <f>'SAT Gro 2036'!AN42+'SAT Exist'!AN42+'SAT Bgd 1 - interchange'!AN42+'SAT EX+GRO reassign'!AN42</f>
        <v>0</v>
      </c>
      <c r="AO42" s="77">
        <f>'SAT Gro 2036'!AO42+'SAT Exist'!AO42+'SAT Bgd 1 - interchange'!AO42+'SAT EX+GRO reassign'!AO42</f>
        <v>0</v>
      </c>
      <c r="AP42" s="86">
        <f>'SAT Gro 2036'!AP42+'SAT Exist'!AP42+'SAT Bgd 1 - interchange'!AP42+'SAT EX+GRO reassign'!AP42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'SAT Gro 2036'!BM42+'SAT Exist'!BM42+'SAT Bgd 1 - interchange'!BM42+'SAT EX+GRO reassign'!BM42</f>
        <v>0</v>
      </c>
      <c r="BN42" s="79">
        <f>'SAT Gro 2036'!BN42+'SAT Exist'!BN42+'SAT Bgd 1 - interchange'!BN42+'SAT EX+GRO reassign'!BN42</f>
        <v>0</v>
      </c>
      <c r="BO42" s="79">
        <f>'SAT Gro 2036'!BO42+'SAT Exist'!BO42+'SAT Bgd 1 - interchange'!BO42+'SAT EX+GRO reassign'!BO42</f>
        <v>0</v>
      </c>
      <c r="BP42" s="79">
        <f>'SAT Gro 2036'!BP42+'SAT Exist'!BP42+'SAT Bgd 1 - interchange'!BP42+'SAT EX+GRO reassign'!BP42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21</v>
      </c>
      <c r="BY42" s="78"/>
      <c r="BZ42" s="79">
        <f>'SAT Gro 2036'!BZ42+'SAT Exist'!BZ42+'SAT Bgd 1 - interchange'!BZ42+'SAT EX+GRO reassign'!BZ42</f>
        <v>10</v>
      </c>
      <c r="CA42" s="79">
        <f>'SAT Gro 2036'!CA42+'SAT Exist'!CA42+'SAT Bgd 1 - interchange'!CA42+'SAT EX+GRO reassign'!CA42</f>
        <v>808.46681173369734</v>
      </c>
      <c r="CB42" s="85">
        <f>'SAT Gro 2036'!CB42+'SAT Exist'!CB42+'SAT Bgd 1 - interchange'!CB42+'SAT EX+GRO reassign'!CB42</f>
        <v>135</v>
      </c>
      <c r="CC42" s="117">
        <f>'SAT Gro 2036'!CC42+'SAT Exist'!CC42+'SAT Bgd 1 - interchange'!CC42+'SAT EX+GRO reassign'!CC42</f>
        <v>70</v>
      </c>
      <c r="CD42" s="81"/>
      <c r="CE42" s="82"/>
      <c r="CF42" s="78"/>
      <c r="CG42" s="109">
        <f>SUM(CC40:CC42)</f>
        <v>230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Gro 2036'!AO43+'SAT Exist'!AO43+'SAT Bgd 1 - interchange'!AO43+'SAT EX+GRO reassign'!AO43</f>
        <v>0</v>
      </c>
      <c r="AP43" s="6">
        <f>'SAT Gro 2036'!AP43+'SAT Exist'!AP43+'SAT Bgd 1 - interchange'!AP43+'SAT EX+GRO reassign'!AP43</f>
        <v>0</v>
      </c>
      <c r="AQ43" s="6">
        <f>'SAT Gro 2036'!AQ43+'SAT Exist'!AQ43+'SAT Bgd 1 - interchange'!AQ43+'SAT EX+GRO reassign'!AQ43</f>
        <v>0</v>
      </c>
      <c r="AR43" s="6">
        <f>'SAT Gro 2036'!AR43+'SAT Exist'!AR43+'SAT Bgd 1 - interchange'!AR43+'SAT EX+GRO reassign'!AR43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'SAT Gro 2036'!BO43+'SAT Exist'!BO43+'SAT Bgd 1 - interchange'!BO43+'SAT EX+GRO reassign'!BO43</f>
        <v>0</v>
      </c>
      <c r="BP43" s="6">
        <f>'SAT Gro 2036'!BP43+'SAT Exist'!BP43+'SAT Bgd 1 - interchange'!BP43+'SAT EX+GRO reassign'!BP43</f>
        <v>0</v>
      </c>
      <c r="BQ43" s="6">
        <f>'SAT Gro 2036'!BQ43+'SAT Exist'!BQ43+'SAT Bgd 1 - interchange'!BQ43+'SAT EX+GRO reassign'!BQ43</f>
        <v>0</v>
      </c>
      <c r="BR43" s="6">
        <f>'SAT Gro 2036'!BR43+'SAT Exist'!BR43+'SAT Bgd 1 - interchange'!BR43+'SAT EX+GRO reassign'!BR43</f>
        <v>0</v>
      </c>
      <c r="BS43" s="1"/>
      <c r="BT43" s="100">
        <f>SUM(BO44,BR43,BO42)</f>
        <v>0</v>
      </c>
      <c r="BX43" s="99">
        <f>SUM(CB43:CB45)</f>
        <v>28</v>
      </c>
      <c r="BY43" s="1"/>
      <c r="BZ43" s="21"/>
      <c r="CA43" s="14"/>
      <c r="CB43" s="15">
        <f>'SAT Gro 2036'!CB43+'SAT Exist'!CB43+'SAT Bgd 1 - interchange'!CB43+'SAT EX+GRO reassign'!CB43</f>
        <v>11</v>
      </c>
      <c r="CC43" s="56">
        <f>'SAT Gro 2036'!CC43+'SAT Exist'!CC43+'SAT Bgd 1 - interchange'!CC43+'SAT EX+GRO reassign'!CC43</f>
        <v>1</v>
      </c>
      <c r="CD43" s="6">
        <f>'SAT Gro 2036'!CD43+'SAT Exist'!CD43+'SAT Bgd 1 - interchange'!CD43+'SAT EX+GRO reassign'!CD43</f>
        <v>504.33437630887124</v>
      </c>
      <c r="CE43" s="6">
        <f>'SAT Gro 2036'!CE43+'SAT Exist'!CE43+'SAT Bgd 1 - interchange'!CE43+'SAT EX+GRO reassign'!CE43</f>
        <v>85</v>
      </c>
      <c r="CF43" s="1"/>
      <c r="CG43" s="100">
        <f>SUM(CB44,CE43,CB42)</f>
        <v>235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Gro 2036'!AO44+'SAT Exist'!AO44+'SAT Bgd 1 - interchange'!AO44+'SAT EX+GRO reassign'!AO44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'SAT Gro 2036'!BO44+'SAT Exist'!BO44+'SAT Bgd 1 - interchange'!BO44+'SAT EX+GRO reassign'!BO44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'SAT Gro 2036'!CB44+'SAT Exist'!CB44+'SAT Bgd 1 - interchange'!CB44+'SAT EX+GRO reassign'!CB44</f>
        <v>15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Gro 2036'!AO45+'SAT Exist'!AO45+'SAT Bgd 1 - interchange'!AO45+'SAT EX+GRO reassign'!AO45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Gro 2036'!BO45+'SAT Exist'!BO45+'SAT Bgd 1 - interchange'!BO45+'SAT EX+GRO reassign'!BO45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>'SAT Gro 2036'!CB45+'SAT Exist'!CB45+'SAT Bgd 1 - interchange'!CB45+'SAT EX+GRO reassign'!CB45</f>
        <v>2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880.46681173369734</v>
      </c>
      <c r="CC47" s="105">
        <f>SUM(CC43:CE43)</f>
        <v>590.33437630887124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862.35497800618782</v>
      </c>
      <c r="P51" s="27">
        <f>SUM(Q56,O56,P53)</f>
        <v>667.87120795806368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>'SAT Gro 2036'!P53+'SAT Exist'!P53+'SAT Bgd 1 - interchange'!P53+'SAT EX+GRO reassign'!P53</f>
        <v>9.6710526315789469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Gro 2036'!AC53+'SAT Exist'!AC53+'SAT Bgd 1 - interchange'!AC53+'SAT EX+GRO reassign'!AC53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Gro 2036'!P54+'SAT Exist'!P54+'SAT Bgd 1 - interchange'!P54+'SAT EX+GRO reassign'!P54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'SAT Gro 2036'!AC54+'SAT Exist'!AC54+'SAT Bgd 1 - interchange'!AC54+'SAT EX+GRO reassign'!AC54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Gro 2036'!M55+'SAT Exist'!M55+'SAT Bgd 1 - interchange'!M55+'SAT EX+GRO reassign'!M55</f>
        <v>28.749999999999996</v>
      </c>
      <c r="N55" s="10">
        <f>'SAT Gro 2036'!N55+'SAT Exist'!N55+'SAT Bgd 1 - interchange'!N55+'SAT EX+GRO reassign'!N55</f>
        <v>795.66949413522013</v>
      </c>
      <c r="O55" s="11">
        <f>'SAT Gro 2036'!O55+'SAT Exist'!O55+'SAT Bgd 1 - interchange'!O55+'SAT EX+GRO reassign'!O55</f>
        <v>37.935483870967737</v>
      </c>
      <c r="P55" s="6">
        <f>'SAT Gro 2036'!P55+'SAT Exist'!P55+'SAT Bgd 1 - interchange'!P55+'SAT EX+GRO reassign'!P55</f>
        <v>108.5</v>
      </c>
      <c r="Q55" s="12"/>
      <c r="R55" s="20"/>
      <c r="S55" s="4"/>
      <c r="T55" s="34">
        <f>SUM(P53:P55)</f>
        <v>127.42105263157895</v>
      </c>
      <c r="U55" s="4"/>
      <c r="V55" s="4"/>
      <c r="W55" s="4"/>
      <c r="X55" s="97">
        <f>SUM(AC54,Z55,AC56)</f>
        <v>0</v>
      </c>
      <c r="Y55" s="4"/>
      <c r="Z55" s="10">
        <f>'SAT Gro 2036'!Z55+'SAT Exist'!Z55+'SAT Bgd 1 - interchange'!Z55+'SAT EX+GRO reassign'!Z55</f>
        <v>0</v>
      </c>
      <c r="AA55" s="10">
        <f>'SAT Gro 2036'!AA55+'SAT Exist'!AA55+'SAT Bgd 1 - interchange'!AA55+'SAT EX+GRO reassign'!AA55</f>
        <v>0</v>
      </c>
      <c r="AB55" s="11">
        <f>'SAT Gro 2036'!AB55+'SAT Exist'!AB55+'SAT Bgd 1 - interchange'!AB55+'SAT EX+GRO reassign'!AB55</f>
        <v>0</v>
      </c>
      <c r="AC55" s="6">
        <f>'SAT Gro 2036'!AC55+'SAT Exist'!AC55+'SAT Bgd 1 - interchange'!AC55+'SAT EX+GRO reassign'!AC55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Gro 2036'!O56+'SAT Exist'!O56+'SAT Bgd 1 - interchange'!O56+'SAT EX+GRO reassign'!O56</f>
        <v>20.163265306122451</v>
      </c>
      <c r="P56" s="16">
        <f>'SAT Gro 2036'!P56+'SAT Exist'!P56+'SAT Bgd 1 - interchange'!P56+'SAT EX+GRO reassign'!P56</f>
        <v>138.42253521126761</v>
      </c>
      <c r="Q56" s="6">
        <f>'SAT Gro 2036'!Q56+'SAT Exist'!Q56+'SAT Bgd 1 - interchange'!Q56+'SAT EX+GRO reassign'!Q56</f>
        <v>638.03689002036231</v>
      </c>
      <c r="R56" s="6">
        <f>'SAT Gro 2036'!R56+'SAT Exist'!R56+'SAT Bgd 1 - interchange'!R56+'SAT EX+GRO reassign'!R56</f>
        <v>9.1999999999999993</v>
      </c>
      <c r="S56" s="1"/>
      <c r="T56" s="36">
        <f>SUM(O57,R56,O55)</f>
        <v>62.735483870967734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'SAT Gro 2036'!AB56+'SAT Exist'!AB56+'SAT Bgd 1 - interchange'!AB56+'SAT EX+GRO reassign'!AB56</f>
        <v>0</v>
      </c>
      <c r="AC56" s="53">
        <f>'SAT Gro 2036'!AC56+'SAT Exist'!AC56+'SAT Bgd 1 - interchange'!AC56+'SAT EX+GRO reassign'!AC56</f>
        <v>0</v>
      </c>
      <c r="AD56" s="6">
        <f>'SAT Gro 2036'!AD56+'SAT Exist'!AD56+'SAT Bgd 1 - interchange'!AD56+'SAT EX+GRO reassign'!AD56</f>
        <v>0</v>
      </c>
      <c r="AE56" s="6">
        <f>'SAT Gro 2036'!AE56+'SAT Exist'!AE56+'SAT Bgd 1 - interchange'!AE56+'SAT EX+GRO reassign'!AE56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Gro 2036'!O57+'SAT Exist'!O57+'SAT Bgd 1 - interchange'!O57+'SAT EX+GRO reassign'!O57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'SAT Gro 2036'!AB57+'SAT Exist'!AB57+'SAT Bgd 1 - interchange'!AB57+'SAT EX+GRO reassign'!AB57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Gro 2036'!O58+'SAT Exist'!O58+'SAT Bgd 1 - interchange'!O58+'SAT EX+GRO reassign'!O58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Gro 2036'!AB58+'SAT Exist'!AB58+'SAT Bgd 1 - interchange'!AB58+'SAT EX+GRO reassign'!AB58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909.34066530639132</v>
      </c>
      <c r="P60" s="41">
        <f>SUM(P56:R56)</f>
        <v>785.65942523162994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875.72718580176377</v>
      </c>
      <c r="CC64" s="27">
        <f>SUM(CD69,CB69,CC66)</f>
        <v>585.46535943382855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>'SAT Gro 2036'!AP66+'SAT Exist'!AP66+'SAT Bgd 1 - interchange'!AP66+'SAT EX+GRO reassign'!AP66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'SAT Gro 2036'!BP66+'SAT Exist'!BP66+'SAT Bgd 1 - interchange'!BP66+'SAT EX+GRO reassign'!BP66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Gro 2036'!CC66+'SAT Exist'!CC66+'SAT Bgd 1 - interchange'!CC66+'SAT EX+GRO reassign'!CC66</f>
        <v>118.42857142857143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>'SAT Gro 2036'!AP67+'SAT Exist'!AP67+'SAT Bgd 1 - interchange'!AP67+'SAT EX+GRO reassign'!AP67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'SAT Gro 2036'!BP67+'SAT Exist'!BP67+'SAT Bgd 1 - interchange'!BP67+'SAT EX+GRO reassign'!BP67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'SAT Gro 2036'!CC67+'SAT Exist'!CC67+'SAT Bgd 1 - interchange'!CC67+'SAT EX+GRO reassign'!CC67</f>
        <v>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>
        <f>'SAT Gro 2036'!AM68+'SAT Exist'!AM68+'SAT Bgd 1 - interchange'!AM68+'SAT EX+GRO reassign'!AM68</f>
        <v>0</v>
      </c>
      <c r="AN68" s="10">
        <f>'SAT Gro 2036'!AN68+'SAT Exist'!AN68+'SAT Bgd 1 - interchange'!AN68+'SAT EX+GRO reassign'!AN68</f>
        <v>0</v>
      </c>
      <c r="AO68" s="77">
        <f>'SAT Gro 2036'!AO68+'SAT Exist'!AO68+'SAT Bgd 1 - interchange'!AO68+'SAT EX+GRO reassign'!AO68</f>
        <v>0</v>
      </c>
      <c r="AP68" s="86">
        <f>'SAT Gro 2036'!AP68+'SAT Exist'!AP68+'SAT Bgd 1 - interchange'!AP68+'SAT EX+GRO reassign'!AP68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'SAT Gro 2036'!BM68+'SAT Exist'!BM68+'SAT Bgd 1 - interchange'!BM68+'SAT EX+GRO reassign'!BM68</f>
        <v>0</v>
      </c>
      <c r="BN68" s="79">
        <f>'SAT Gro 2036'!BN68+'SAT Exist'!BN68+'SAT Bgd 1 - interchange'!BN68+'SAT EX+GRO reassign'!BN68</f>
        <v>0</v>
      </c>
      <c r="BO68" s="80">
        <f>'SAT Gro 2036'!BO68+'SAT Exist'!BO68+'SAT Bgd 1 - interchange'!BO68+'SAT EX+GRO reassign'!BO68</f>
        <v>0</v>
      </c>
      <c r="BP68" s="79">
        <f>'SAT Gro 2036'!BP68+'SAT Exist'!BP68+'SAT Bgd 1 - interchange'!BP68+'SAT EX+GRO reassign'!BP68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5</v>
      </c>
      <c r="BY68" s="78"/>
      <c r="BZ68" s="79">
        <f>'SAT Gro 2036'!BZ68+'SAT Exist'!BZ68+'SAT Bgd 1 - interchange'!BZ68+'SAT EX+GRO reassign'!BZ68</f>
        <v>0</v>
      </c>
      <c r="CA68" s="79">
        <f>'SAT Gro 2036'!CA68+'SAT Exist'!CA68+'SAT Bgd 1 - interchange'!CA68+'SAT EX+GRO reassign'!CA68</f>
        <v>739.22422722188207</v>
      </c>
      <c r="CB68" s="85">
        <f>'SAT Gro 2036'!CB68+'SAT Exist'!CB68+'SAT Bgd 1 - interchange'!CB68+'SAT EX+GRO reassign'!CB68</f>
        <v>136.50295857988166</v>
      </c>
      <c r="CC68" s="6">
        <f>'SAT Gro 2036'!CC68+'SAT Exist'!CC68+'SAT Bgd 1 - interchange'!CC68+'SAT EX+GRO reassign'!CC68</f>
        <v>39.61904761904762</v>
      </c>
      <c r="CD68" s="12"/>
      <c r="CE68" s="20"/>
      <c r="CF68" s="4"/>
      <c r="CG68" s="34">
        <f>SUM(CC66:CC68)</f>
        <v>163.04761904761904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>
        <f>'SAT Gro 2036'!AO69+'SAT Exist'!AO69+'SAT Bgd 1 - interchange'!AO69+'SAT EX+GRO reassign'!AO69</f>
        <v>0</v>
      </c>
      <c r="AP69" s="6">
        <f>'SAT Gro 2036'!AP69+'SAT Exist'!AP69+'SAT Bgd 1 - interchange'!AP69+'SAT EX+GRO reassign'!AP69</f>
        <v>0</v>
      </c>
      <c r="AQ69" s="6">
        <f>'SAT Gro 2036'!AQ69+'SAT Exist'!AQ69+'SAT Bgd 1 - interchange'!AQ69+'SAT EX+GRO reassign'!AQ69</f>
        <v>0</v>
      </c>
      <c r="AR69" s="6">
        <f>'SAT Gro 2036'!AR69+'SAT Exist'!AR69+'SAT Bgd 1 - interchange'!AR69+'SAT EX+GRO reassign'!AR69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'SAT Gro 2036'!BO69+'SAT Exist'!BO69+'SAT Bgd 1 - interchange'!BO69+'SAT EX+GRO reassign'!BO69</f>
        <v>0</v>
      </c>
      <c r="BP69" s="6">
        <f>'SAT Gro 2036'!BP69+'SAT Exist'!BP69+'SAT Bgd 1 - interchange'!BP69+'SAT EX+GRO reassign'!BP69</f>
        <v>0</v>
      </c>
      <c r="BQ69" s="6">
        <f>'SAT Gro 2036'!BQ69+'SAT Exist'!BQ69+'SAT Bgd 1 - interchange'!BQ69+'SAT EX+GRO reassign'!BQ69</f>
        <v>0</v>
      </c>
      <c r="BR69" s="6">
        <f>'SAT Gro 2036'!BR69+'SAT Exist'!BR69+'SAT Bgd 1 - interchange'!BR69+'SAT EX+GRO reassign'!BR69</f>
        <v>0</v>
      </c>
      <c r="BS69" s="1"/>
      <c r="BT69" s="100">
        <f>SUM(BO70,BR69,BO68)</f>
        <v>0</v>
      </c>
      <c r="BX69" s="35">
        <f>SUM(CB69:CB71)</f>
        <v>5</v>
      </c>
      <c r="BY69" s="1"/>
      <c r="BZ69" s="21"/>
      <c r="CA69" s="14"/>
      <c r="CB69" s="15">
        <f>'SAT Gro 2036'!CB69+'SAT Exist'!CB69+'SAT Bgd 1 - interchange'!CB69+'SAT EX+GRO reassign'!CB69</f>
        <v>0</v>
      </c>
      <c r="CC69" s="16">
        <f>'SAT Gro 2036'!CC69+'SAT Exist'!CC69+'SAT Bgd 1 - interchange'!CC69+'SAT EX+GRO reassign'!CC69</f>
        <v>0</v>
      </c>
      <c r="CD69" s="6">
        <f>'SAT Gro 2036'!CD69+'SAT Exist'!CD69+'SAT Bgd 1 - interchange'!CD69+'SAT EX+GRO reassign'!CD69</f>
        <v>467.03678800525711</v>
      </c>
      <c r="CE69" s="6">
        <f>'SAT Gro 2036'!CE69+'SAT Exist'!CE69+'SAT Bgd 1 - interchange'!CE69+'SAT EX+GRO reassign'!CE69</f>
        <v>70.80952380952381</v>
      </c>
      <c r="CF69" s="1"/>
      <c r="CG69" s="36">
        <f>SUM(CB70,CE69,CB68)</f>
        <v>212.31248238940549</v>
      </c>
    </row>
    <row r="70" spans="35:89" ht="15.75" x14ac:dyDescent="0.25">
      <c r="AK70" s="30"/>
      <c r="AL70" s="3"/>
      <c r="AM70" s="21"/>
      <c r="AN70" s="14"/>
      <c r="AO70" s="71">
        <f>'SAT Gro 2036'!AO70+'SAT Exist'!AO70+'SAT Bgd 1 - interchange'!AO70+'SAT EX+GRO reassign'!AO70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'SAT Gro 2036'!BO70+'SAT Exist'!BO70+'SAT Bgd 1 - interchange'!BO70+'SAT EX+GRO reassign'!BO70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'SAT Gro 2036'!CB70+'SAT Exist'!CB70+'SAT Bgd 1 - interchange'!CB70+'SAT EX+GRO reassign'!CB70</f>
        <v>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>'SAT Gro 2036'!AO71+'SAT Exist'!AO71+'SAT Bgd 1 - interchange'!AO71+'SAT EX+GRO reassign'!AO71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Gro 2036'!BO71+'SAT Exist'!BO71+'SAT Bgd 1 - interchange'!BO71+'SAT EX+GRO reassign'!BO71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>'SAT Gro 2036'!CB71+'SAT Exist'!CB71+'SAT Bgd 1 - interchange'!CB71+'SAT EX+GRO reassign'!CB71</f>
        <v>0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778.84327484092967</v>
      </c>
      <c r="CC73" s="41">
        <f>SUM(CC69:CE69)</f>
        <v>537.84631181478096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264" priority="21" operator="equal">
      <formula>0</formula>
    </cfRule>
  </conditionalFormatting>
  <conditionalFormatting sqref="AX38:BG39 AX46:BG47 AX40:AY41 AX44:AY45">
    <cfRule type="cellIs" dxfId="2263" priority="20" operator="equal">
      <formula>0</formula>
    </cfRule>
  </conditionalFormatting>
  <conditionalFormatting sqref="AX25:BG26 AX33:BG34 AX27:AY28 BF27:BG28 BF31:BG32 AX31:AY32">
    <cfRule type="cellIs" dxfId="2262" priority="19" operator="equal">
      <formula>0</formula>
    </cfRule>
  </conditionalFormatting>
  <conditionalFormatting sqref="BK25:BT26 BK33:BT34 BK27:BL28 BS27:BT28 BS31:BT32 BK31:BL32">
    <cfRule type="cellIs" dxfId="2261" priority="18" operator="equal">
      <formula>0</formula>
    </cfRule>
  </conditionalFormatting>
  <conditionalFormatting sqref="BX12:CG13 BX20:CG21 BX14:BY19 CF14:CG19">
    <cfRule type="cellIs" dxfId="2260" priority="17" operator="equal">
      <formula>0</formula>
    </cfRule>
  </conditionalFormatting>
  <conditionalFormatting sqref="BX25:CG26 BX33:CG34 BX27:BY32 CF27:CG32">
    <cfRule type="cellIs" dxfId="2259" priority="16" operator="equal">
      <formula>0</formula>
    </cfRule>
  </conditionalFormatting>
  <conditionalFormatting sqref="BX64:CG65 BX72:CG73 BX66:BY71 CF66:CG71">
    <cfRule type="cellIs" dxfId="2258" priority="14" operator="equal">
      <formula>0</formula>
    </cfRule>
  </conditionalFormatting>
  <conditionalFormatting sqref="BX38:CG39 BX46:CG47 BX40:BY45 CF40:CG45">
    <cfRule type="cellIs" dxfId="2257" priority="15" operator="equal">
      <formula>0</formula>
    </cfRule>
  </conditionalFormatting>
  <conditionalFormatting sqref="K51:T52 K59:T60 K53:L58 S53:T58">
    <cfRule type="cellIs" dxfId="2256" priority="13" operator="equal">
      <formula>0</formula>
    </cfRule>
  </conditionalFormatting>
  <conditionalFormatting sqref="AK64:AT65 AK72:AT73 AK66:AL71 AS66:AT71">
    <cfRule type="cellIs" dxfId="2255" priority="12" operator="equal">
      <formula>0</formula>
    </cfRule>
  </conditionalFormatting>
  <conditionalFormatting sqref="BK38:BT39 BK46:BT47 BK40:BL45 BS40:BT45">
    <cfRule type="cellIs" dxfId="2254" priority="9" operator="equal">
      <formula>0</formula>
    </cfRule>
  </conditionalFormatting>
  <conditionalFormatting sqref="AK25:AT26 AK33:AT34 AK27:AL32 AS27:AT32">
    <cfRule type="cellIs" dxfId="2253" priority="8" operator="equal">
      <formula>0</formula>
    </cfRule>
  </conditionalFormatting>
  <conditionalFormatting sqref="AX51:BG52 AX59:BG60 AX53:AY58 BF53:BG58">
    <cfRule type="cellIs" dxfId="2252" priority="11" operator="equal">
      <formula>0</formula>
    </cfRule>
  </conditionalFormatting>
  <conditionalFormatting sqref="BK51:BT52 BK59:BT60 BK53:BL58 BS53:BT58">
    <cfRule type="cellIs" dxfId="2251" priority="10" operator="equal">
      <formula>0</formula>
    </cfRule>
  </conditionalFormatting>
  <conditionalFormatting sqref="BK64:BT65 BK72:BT73 BK66:BL71 BS66:BT71">
    <cfRule type="cellIs" dxfId="2250" priority="7" operator="equal">
      <formula>0</formula>
    </cfRule>
  </conditionalFormatting>
  <conditionalFormatting sqref="X51:AG52 X59:AG60 X53:Y58 AF53:AG58">
    <cfRule type="cellIs" dxfId="2249" priority="6" operator="equal">
      <formula>0</formula>
    </cfRule>
  </conditionalFormatting>
  <conditionalFormatting sqref="AK38:AT39 AK46:AT47 AK40:AL45 AS40:AT45">
    <cfRule type="cellIs" dxfId="2248" priority="5" operator="equal">
      <formula>0</formula>
    </cfRule>
  </conditionalFormatting>
  <conditionalFormatting sqref="AX42:AY43">
    <cfRule type="cellIs" dxfId="2247" priority="4" operator="equal">
      <formula>0</formula>
    </cfRule>
  </conditionalFormatting>
  <conditionalFormatting sqref="AO51:AP52 AO59:AP60">
    <cfRule type="cellIs" dxfId="2246" priority="3" operator="equal">
      <formula>0</formula>
    </cfRule>
  </conditionalFormatting>
  <conditionalFormatting sqref="BO75:BP76">
    <cfRule type="cellIs" dxfId="2245" priority="2" operator="equal">
      <formula>0</formula>
    </cfRule>
  </conditionalFormatting>
  <conditionalFormatting sqref="AO75:AP76">
    <cfRule type="cellIs" dxfId="2244" priority="1" operator="equal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>
      <selection activeCell="BJ16" sqref="BJ16"/>
    </sheetView>
  </sheetViews>
  <sheetFormatPr defaultRowHeight="15" x14ac:dyDescent="0.25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280"/>
  <sheetViews>
    <sheetView zoomScale="70" zoomScaleNormal="70" workbookViewId="0">
      <selection activeCell="C37" sqref="C37"/>
    </sheetView>
  </sheetViews>
  <sheetFormatPr defaultRowHeight="15" x14ac:dyDescent="0.25"/>
  <cols>
    <col min="1" max="1" width="26.5703125" style="124" customWidth="1"/>
    <col min="2" max="21" width="9.140625" style="124"/>
    <col min="22" max="22" width="7.7109375" style="124" customWidth="1"/>
    <col min="23" max="23" width="18.85546875" style="124" bestFit="1" customWidth="1"/>
    <col min="24" max="24" width="12.85546875" style="124" bestFit="1" customWidth="1"/>
    <col min="25" max="25" width="12.42578125" style="124" bestFit="1" customWidth="1"/>
    <col min="26" max="26" width="14.5703125" style="124" bestFit="1" customWidth="1"/>
    <col min="27" max="27" width="9.42578125" style="124" customWidth="1"/>
    <col min="28" max="28" width="13.5703125" style="124" bestFit="1" customWidth="1"/>
    <col min="29" max="29" width="14" style="124" bestFit="1" customWidth="1"/>
    <col min="30" max="30" width="14.5703125" style="124" customWidth="1"/>
    <col min="31" max="31" width="32" style="124" bestFit="1" customWidth="1"/>
    <col min="32" max="32" width="34" style="124" bestFit="1" customWidth="1"/>
    <col min="33" max="33" width="19.140625" style="124" bestFit="1" customWidth="1"/>
    <col min="34" max="38" width="9.140625" style="124"/>
    <col min="39" max="39" width="15.7109375" style="124" bestFit="1" customWidth="1"/>
    <col min="40" max="40" width="9.5703125" style="124" bestFit="1" customWidth="1"/>
    <col min="41" max="41" width="9.140625" style="124"/>
    <col min="42" max="42" width="11.42578125" style="124" bestFit="1" customWidth="1"/>
    <col min="43" max="43" width="15.28515625" style="124" bestFit="1" customWidth="1"/>
    <col min="44" max="44" width="10.28515625" style="124" bestFit="1" customWidth="1"/>
    <col min="45" max="45" width="10.7109375" style="124" bestFit="1" customWidth="1"/>
    <col min="46" max="46" width="30" style="124" bestFit="1" customWidth="1"/>
    <col min="47" max="47" width="28.7109375" style="124" bestFit="1" customWidth="1"/>
    <col min="48" max="48" width="30.7109375" style="124" bestFit="1" customWidth="1"/>
    <col min="49" max="49" width="15.85546875" style="124" bestFit="1" customWidth="1"/>
    <col min="50" max="16384" width="9.140625" style="124"/>
  </cols>
  <sheetData>
    <row r="1" spans="1:61" ht="18" x14ac:dyDescent="0.25">
      <c r="A1" s="43" t="s">
        <v>108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</row>
    <row r="2" spans="1:61" ht="15.75" x14ac:dyDescent="0.25">
      <c r="A2" s="45" t="s">
        <v>89</v>
      </c>
      <c r="B2" s="44"/>
      <c r="C2" s="44"/>
      <c r="D2" s="44"/>
      <c r="E2" s="44"/>
      <c r="F2" s="44"/>
      <c r="G2" s="44"/>
      <c r="H2" s="44"/>
      <c r="I2" s="44"/>
      <c r="J2" s="44"/>
    </row>
    <row r="3" spans="1:61" ht="15.75" x14ac:dyDescent="0.25">
      <c r="A3" s="45" t="s">
        <v>88</v>
      </c>
      <c r="B3" s="44"/>
      <c r="C3" s="44"/>
      <c r="D3" s="44"/>
      <c r="E3" s="44"/>
      <c r="F3" s="44"/>
      <c r="G3" s="44"/>
      <c r="H3" s="44"/>
      <c r="I3" s="44"/>
      <c r="J3" s="44"/>
      <c r="BD3" s="145"/>
      <c r="BE3" s="61"/>
      <c r="BF3" s="61"/>
      <c r="BG3" s="61"/>
      <c r="BH3" s="61"/>
      <c r="BI3" s="61"/>
    </row>
    <row r="4" spans="1:61" x14ac:dyDescent="0.25">
      <c r="A4" s="46" t="s">
        <v>90</v>
      </c>
      <c r="B4" s="44"/>
      <c r="C4" s="44"/>
      <c r="D4" s="44"/>
      <c r="E4" s="44"/>
      <c r="F4" s="44"/>
      <c r="G4" s="44"/>
      <c r="H4" s="44"/>
      <c r="I4" s="44"/>
      <c r="J4" s="44"/>
      <c r="BD4" s="145"/>
      <c r="BE4" s="145"/>
      <c r="BF4" s="145"/>
      <c r="BG4" s="145"/>
      <c r="BH4" s="145"/>
      <c r="BI4" s="61"/>
    </row>
    <row r="5" spans="1:61" x14ac:dyDescent="0.25">
      <c r="BD5" s="145"/>
      <c r="BE5" s="145"/>
      <c r="BF5" s="145"/>
      <c r="BG5" s="145"/>
      <c r="BH5" s="145"/>
      <c r="BI5" s="61"/>
    </row>
    <row r="6" spans="1:61" x14ac:dyDescent="0.25">
      <c r="BD6" s="61"/>
      <c r="BE6" s="186"/>
      <c r="BF6" s="186"/>
      <c r="BG6" s="182"/>
      <c r="BH6" s="182"/>
      <c r="BI6" s="61"/>
    </row>
    <row r="7" spans="1:61" x14ac:dyDescent="0.25">
      <c r="V7" s="114" t="s">
        <v>104</v>
      </c>
      <c r="BD7" s="61"/>
      <c r="BE7" s="185"/>
      <c r="BF7" s="185"/>
      <c r="BG7" s="182"/>
      <c r="BH7" s="182"/>
      <c r="BI7" s="61"/>
    </row>
    <row r="8" spans="1:61" ht="18" x14ac:dyDescent="0.25">
      <c r="B8" s="114" t="s">
        <v>42</v>
      </c>
      <c r="C8" s="114" t="s">
        <v>43</v>
      </c>
      <c r="D8" s="114" t="s">
        <v>44</v>
      </c>
      <c r="E8" s="114" t="s">
        <v>46</v>
      </c>
      <c r="F8" s="114" t="s">
        <v>45</v>
      </c>
      <c r="G8" s="114" t="s">
        <v>91</v>
      </c>
      <c r="H8" s="200" t="s">
        <v>0</v>
      </c>
      <c r="I8" s="200" t="s">
        <v>1</v>
      </c>
      <c r="J8" s="200" t="s">
        <v>40</v>
      </c>
      <c r="K8" s="200" t="s">
        <v>2</v>
      </c>
      <c r="L8" s="200" t="s">
        <v>3</v>
      </c>
      <c r="M8" s="200" t="s">
        <v>4</v>
      </c>
      <c r="N8" s="200" t="s">
        <v>5</v>
      </c>
      <c r="O8" s="200" t="s">
        <v>92</v>
      </c>
      <c r="P8" s="200" t="s">
        <v>41</v>
      </c>
      <c r="Q8" s="200" t="s">
        <v>6</v>
      </c>
      <c r="R8" s="200" t="s">
        <v>7</v>
      </c>
      <c r="T8" s="114"/>
      <c r="U8" s="114"/>
      <c r="W8" s="204" t="s">
        <v>97</v>
      </c>
      <c r="X8" s="205" t="s">
        <v>40</v>
      </c>
      <c r="Y8" s="204" t="s">
        <v>92</v>
      </c>
      <c r="Z8" s="204" t="s">
        <v>99</v>
      </c>
      <c r="AA8" s="204" t="s">
        <v>100</v>
      </c>
      <c r="AB8" s="204" t="s">
        <v>101</v>
      </c>
      <c r="AC8" s="204" t="s">
        <v>102</v>
      </c>
      <c r="AD8" s="204" t="s">
        <v>103</v>
      </c>
      <c r="AE8" s="204" t="s">
        <v>105</v>
      </c>
      <c r="AF8" s="204" t="s">
        <v>106</v>
      </c>
      <c r="AG8" s="204" t="s">
        <v>107</v>
      </c>
      <c r="AH8" s="145"/>
      <c r="AI8" s="256" t="s">
        <v>196</v>
      </c>
      <c r="AJ8" s="186"/>
      <c r="AK8" s="186"/>
      <c r="AL8" s="61"/>
      <c r="AM8" s="61"/>
      <c r="BD8" s="61"/>
      <c r="BE8" s="185"/>
      <c r="BF8" s="185"/>
      <c r="BG8" s="61"/>
      <c r="BH8" s="61"/>
      <c r="BI8" s="61"/>
    </row>
    <row r="9" spans="1:61" x14ac:dyDescent="0.25">
      <c r="B9" s="187" t="s">
        <v>116</v>
      </c>
      <c r="C9" s="124">
        <v>14.94</v>
      </c>
      <c r="D9" s="52">
        <f>C9*2.47105</f>
        <v>36.917487000000001</v>
      </c>
      <c r="E9" s="50">
        <f>C9*107639/1000</f>
        <v>1608.1266599999999</v>
      </c>
      <c r="F9" s="142" t="s">
        <v>87</v>
      </c>
      <c r="G9" s="193"/>
      <c r="H9" s="193">
        <v>820</v>
      </c>
      <c r="I9" s="201">
        <f>65*C9</f>
        <v>971.1</v>
      </c>
      <c r="J9" s="202" t="s">
        <v>39</v>
      </c>
      <c r="K9" s="202" t="s">
        <v>86</v>
      </c>
      <c r="L9" s="202">
        <f>IF(K9="Rate",VLOOKUP(H9,Table1[],5),VLOOKUP(H9,Table1[],6))</f>
        <v>0.5</v>
      </c>
      <c r="M9" s="202">
        <f>IF(K9="Rate",0,VLOOKUP(H9,Table1[],7))</f>
        <v>151.78</v>
      </c>
      <c r="N9" s="197">
        <f>ROUND(IF(K9="Eq",(L9*I9)+M9,IF(K9="Ln",EXP((L9*LN(I9))+M9),I9*L9)),0)</f>
        <v>637</v>
      </c>
      <c r="O9" s="203">
        <f>VLOOKUP(H9,Table1[],3)</f>
        <v>0.62</v>
      </c>
      <c r="P9" s="198">
        <f>1-O9</f>
        <v>0.38</v>
      </c>
      <c r="Q9" s="199">
        <f t="shared" ref="Q9:Q15" si="0">ROUND(N9*O9,0)</f>
        <v>395</v>
      </c>
      <c r="R9" s="199">
        <f t="shared" ref="R9:R15" si="1">N9-Q9</f>
        <v>242</v>
      </c>
      <c r="S9" s="52"/>
      <c r="T9" s="52"/>
      <c r="U9" s="52"/>
      <c r="V9" s="190"/>
      <c r="W9" s="206">
        <v>221</v>
      </c>
      <c r="X9" s="207" t="s">
        <v>98</v>
      </c>
      <c r="Y9" s="208">
        <v>0.26</v>
      </c>
      <c r="Z9" s="208">
        <v>0.74</v>
      </c>
      <c r="AA9" s="207">
        <v>0.36</v>
      </c>
      <c r="AB9" s="207">
        <v>0.98</v>
      </c>
      <c r="AC9" s="207">
        <v>-0.98</v>
      </c>
      <c r="AD9" s="207" t="s">
        <v>85</v>
      </c>
      <c r="AE9" s="209">
        <v>0.02</v>
      </c>
      <c r="AF9" s="209">
        <v>0.03</v>
      </c>
      <c r="AG9" s="207"/>
      <c r="AH9" s="145"/>
      <c r="AJ9" s="186" t="s">
        <v>56</v>
      </c>
      <c r="AK9" s="186" t="s">
        <v>57</v>
      </c>
      <c r="AL9" s="145" t="s">
        <v>8</v>
      </c>
      <c r="AM9" s="145"/>
      <c r="BD9" s="61"/>
      <c r="BE9" s="61"/>
      <c r="BF9" s="61"/>
      <c r="BG9" s="61"/>
      <c r="BH9" s="61"/>
      <c r="BI9" s="61"/>
    </row>
    <row r="10" spans="1:61" x14ac:dyDescent="0.25">
      <c r="B10" s="187" t="s">
        <v>137</v>
      </c>
      <c r="C10" s="124">
        <v>5.68</v>
      </c>
      <c r="D10" s="52">
        <f t="shared" ref="D10:D25" si="2">C10*2.47105</f>
        <v>14.035563999999999</v>
      </c>
      <c r="E10" s="50">
        <f>C10*107639/1000</f>
        <v>611.38952000000006</v>
      </c>
      <c r="F10" s="142" t="s">
        <v>87</v>
      </c>
      <c r="G10" s="193"/>
      <c r="H10" s="193">
        <v>820</v>
      </c>
      <c r="I10" s="201">
        <f>65*C10</f>
        <v>369.2</v>
      </c>
      <c r="J10" s="202" t="s">
        <v>39</v>
      </c>
      <c r="K10" s="202" t="s">
        <v>86</v>
      </c>
      <c r="L10" s="202">
        <f>IF(K10="Rate",VLOOKUP(H10,Table1[],5),VLOOKUP(H10,Table1[],6))</f>
        <v>0.5</v>
      </c>
      <c r="M10" s="202">
        <f>IF(K10="Rate",0,VLOOKUP(H10,Table1[],7))</f>
        <v>151.78</v>
      </c>
      <c r="N10" s="197">
        <f t="shared" ref="N10:N25" si="3">ROUND(IF(K10="Eq",(L10*I10)+M10,IF(K10="Ln",EXP((L10*LN(I10))+M10),I10*L10)),0)</f>
        <v>336</v>
      </c>
      <c r="O10" s="203">
        <f>VLOOKUP(H10,Table1[],3)</f>
        <v>0.62</v>
      </c>
      <c r="P10" s="198">
        <f t="shared" ref="P10:P25" si="4">1-O10</f>
        <v>0.38</v>
      </c>
      <c r="Q10" s="199">
        <f t="shared" si="0"/>
        <v>208</v>
      </c>
      <c r="R10" s="199">
        <f t="shared" si="1"/>
        <v>128</v>
      </c>
      <c r="S10" s="52"/>
      <c r="T10" s="52"/>
      <c r="U10" s="52"/>
      <c r="V10" s="188"/>
      <c r="W10" s="206">
        <v>750</v>
      </c>
      <c r="X10" s="207" t="s">
        <v>39</v>
      </c>
      <c r="Y10" s="208">
        <v>0.89</v>
      </c>
      <c r="Z10" s="208">
        <v>0.11</v>
      </c>
      <c r="AA10" s="207">
        <v>1.49</v>
      </c>
      <c r="AB10" s="207">
        <v>1.29</v>
      </c>
      <c r="AC10" s="207">
        <v>80.17</v>
      </c>
      <c r="AD10" s="207" t="s">
        <v>86</v>
      </c>
      <c r="AE10" s="209">
        <v>0.05</v>
      </c>
      <c r="AF10" s="209">
        <v>0.28999999999999998</v>
      </c>
      <c r="AG10" s="207"/>
      <c r="AH10" s="145"/>
      <c r="AI10" s="124" t="s">
        <v>142</v>
      </c>
      <c r="AJ10" s="61">
        <f>SUM(Q20:Q23)</f>
        <v>64</v>
      </c>
      <c r="AK10" s="61">
        <f>SUM(R20:R23)</f>
        <v>177</v>
      </c>
      <c r="AL10" s="145">
        <f>SUM(AJ10:AK10)</f>
        <v>241</v>
      </c>
      <c r="AM10" s="145"/>
      <c r="BD10" s="145"/>
      <c r="BE10" s="61"/>
      <c r="BF10" s="61"/>
      <c r="BG10" s="61"/>
      <c r="BH10" s="61"/>
      <c r="BI10" s="61"/>
    </row>
    <row r="11" spans="1:61" x14ac:dyDescent="0.25">
      <c r="B11" s="188" t="s">
        <v>117</v>
      </c>
      <c r="C11" s="124">
        <v>1.75</v>
      </c>
      <c r="D11" s="52">
        <f t="shared" si="2"/>
        <v>4.3243375000000004</v>
      </c>
      <c r="E11" s="50">
        <f t="shared" ref="E11:E25" si="5">C11*107639/1000</f>
        <v>188.36824999999999</v>
      </c>
      <c r="F11" s="142">
        <v>0.3</v>
      </c>
      <c r="G11" s="193"/>
      <c r="H11" s="193">
        <v>750</v>
      </c>
      <c r="I11" s="201">
        <f>F11*E11</f>
        <v>56.510474999999992</v>
      </c>
      <c r="J11" s="202" t="s">
        <v>39</v>
      </c>
      <c r="K11" s="202" t="s">
        <v>9</v>
      </c>
      <c r="L11" s="202">
        <f>IF(K11="Rate",VLOOKUP(H11,Table1[],5),VLOOKUP(H11,Table1[],6))</f>
        <v>1.49</v>
      </c>
      <c r="M11" s="202">
        <f>IF(K11="Rate",0,VLOOKUP(H11,Table1[],7))</f>
        <v>0</v>
      </c>
      <c r="N11" s="197">
        <f t="shared" si="3"/>
        <v>84</v>
      </c>
      <c r="O11" s="203">
        <f>VLOOKUP(H11,Table1[],3)</f>
        <v>0.89</v>
      </c>
      <c r="P11" s="198">
        <f t="shared" si="4"/>
        <v>0.10999999999999999</v>
      </c>
      <c r="Q11" s="199">
        <f t="shared" si="0"/>
        <v>75</v>
      </c>
      <c r="R11" s="199">
        <f t="shared" si="1"/>
        <v>9</v>
      </c>
      <c r="S11" s="52"/>
      <c r="T11" s="52"/>
      <c r="U11" s="52"/>
      <c r="V11" s="187"/>
      <c r="W11" s="206">
        <v>820</v>
      </c>
      <c r="X11" s="207" t="s">
        <v>39</v>
      </c>
      <c r="Y11" s="208">
        <v>0.62</v>
      </c>
      <c r="Z11" s="209">
        <v>0.38</v>
      </c>
      <c r="AA11" s="207">
        <v>0.94</v>
      </c>
      <c r="AB11" s="207">
        <v>0.5</v>
      </c>
      <c r="AC11" s="210">
        <v>151.78</v>
      </c>
      <c r="AD11" s="208" t="s">
        <v>86</v>
      </c>
      <c r="AE11" s="209">
        <v>0.02</v>
      </c>
      <c r="AF11" s="209">
        <v>0.03</v>
      </c>
      <c r="AG11" s="207"/>
      <c r="AH11" s="61"/>
      <c r="AI11" s="124" t="s">
        <v>151</v>
      </c>
      <c r="AJ11" s="124">
        <f>SUM(Q9,Q10,Q15,Q24,Q25)</f>
        <v>993</v>
      </c>
      <c r="AK11" s="124">
        <f>SUM(R9,R10,R15,R24,R25)</f>
        <v>609</v>
      </c>
      <c r="AL11" s="145">
        <f>SUM(AJ11:AK11)</f>
        <v>1602</v>
      </c>
      <c r="AM11" s="61"/>
      <c r="BD11" s="145"/>
      <c r="BE11" s="145"/>
      <c r="BF11" s="145"/>
      <c r="BG11" s="145"/>
      <c r="BH11" s="145"/>
      <c r="BI11" s="61"/>
    </row>
    <row r="12" spans="1:61" x14ac:dyDescent="0.25">
      <c r="B12" s="188" t="s">
        <v>118</v>
      </c>
      <c r="C12" s="124">
        <v>4.74</v>
      </c>
      <c r="D12" s="52">
        <f t="shared" si="2"/>
        <v>11.712777000000001</v>
      </c>
      <c r="E12" s="50">
        <f t="shared" si="5"/>
        <v>510.20886000000007</v>
      </c>
      <c r="F12" s="142">
        <v>0.3</v>
      </c>
      <c r="G12" s="193"/>
      <c r="H12" s="193">
        <v>750</v>
      </c>
      <c r="I12" s="201">
        <f>F12*E12</f>
        <v>153.06265800000003</v>
      </c>
      <c r="J12" s="202" t="s">
        <v>39</v>
      </c>
      <c r="K12" s="202" t="s">
        <v>9</v>
      </c>
      <c r="L12" s="202">
        <f>IF(K12="Rate",VLOOKUP(H12,Table1[],5),VLOOKUP(H12,Table1[],6))</f>
        <v>1.49</v>
      </c>
      <c r="M12" s="202">
        <f>IF(K12="Rate",0,VLOOKUP(H12,Table1[],7))</f>
        <v>0</v>
      </c>
      <c r="N12" s="197">
        <f t="shared" si="3"/>
        <v>228</v>
      </c>
      <c r="O12" s="203">
        <f>VLOOKUP(H12,Table1[],3)</f>
        <v>0.89</v>
      </c>
      <c r="P12" s="198">
        <f t="shared" si="4"/>
        <v>0.10999999999999999</v>
      </c>
      <c r="Q12" s="199">
        <f t="shared" si="0"/>
        <v>203</v>
      </c>
      <c r="R12" s="199">
        <f t="shared" si="1"/>
        <v>25</v>
      </c>
      <c r="S12" s="52"/>
      <c r="T12" s="52"/>
      <c r="U12" s="52"/>
      <c r="W12" s="61"/>
      <c r="X12" s="61"/>
      <c r="Y12" s="61"/>
      <c r="Z12" s="182"/>
      <c r="AA12" s="61"/>
      <c r="AB12" s="61"/>
      <c r="AC12" s="185"/>
      <c r="AD12" s="185"/>
      <c r="AE12" s="182"/>
      <c r="AF12" s="182"/>
      <c r="AG12" s="61"/>
      <c r="AH12" s="61"/>
      <c r="AI12" s="124" t="s">
        <v>152</v>
      </c>
      <c r="AJ12" s="124">
        <f>SUM(Q11:Q14)</f>
        <v>449</v>
      </c>
      <c r="AK12" s="124">
        <f>SUM(R11:R14)</f>
        <v>56</v>
      </c>
      <c r="AL12" s="145">
        <f>SUM(AJ12:AK12)</f>
        <v>505</v>
      </c>
      <c r="AM12" s="61"/>
      <c r="BD12" s="61"/>
      <c r="BE12" s="186"/>
      <c r="BF12" s="186"/>
      <c r="BG12" s="182"/>
      <c r="BH12" s="182"/>
      <c r="BI12" s="61"/>
    </row>
    <row r="13" spans="1:61" x14ac:dyDescent="0.25">
      <c r="B13" s="189" t="s">
        <v>119</v>
      </c>
      <c r="C13" s="124">
        <v>2.02</v>
      </c>
      <c r="D13" s="52">
        <f t="shared" si="2"/>
        <v>4.9915209999999997</v>
      </c>
      <c r="E13" s="50">
        <f t="shared" si="5"/>
        <v>217.43078</v>
      </c>
      <c r="F13" s="142">
        <v>0.3</v>
      </c>
      <c r="G13" s="193"/>
      <c r="H13" s="193">
        <v>750</v>
      </c>
      <c r="I13" s="201">
        <f>F13*E13</f>
        <v>65.229233999999991</v>
      </c>
      <c r="J13" s="202" t="s">
        <v>39</v>
      </c>
      <c r="K13" s="202" t="s">
        <v>9</v>
      </c>
      <c r="L13" s="202">
        <f>IF(K13="Rate",VLOOKUP(H13,Table1[],5),VLOOKUP(H13,Table1[],6))</f>
        <v>1.49</v>
      </c>
      <c r="M13" s="202">
        <f>IF(K13="Rate",0,VLOOKUP(H13,Table1[],7))</f>
        <v>0</v>
      </c>
      <c r="N13" s="197">
        <f t="shared" si="3"/>
        <v>97</v>
      </c>
      <c r="O13" s="203">
        <f>VLOOKUP(H13,Table1[],3)</f>
        <v>0.89</v>
      </c>
      <c r="P13" s="198">
        <f t="shared" si="4"/>
        <v>0.10999999999999999</v>
      </c>
      <c r="Q13" s="199">
        <f t="shared" si="0"/>
        <v>86</v>
      </c>
      <c r="R13" s="199">
        <f t="shared" si="1"/>
        <v>11</v>
      </c>
      <c r="S13" s="52"/>
      <c r="T13" s="52"/>
      <c r="U13" s="52"/>
      <c r="W13" s="61"/>
      <c r="X13" s="61"/>
      <c r="Y13" s="61"/>
      <c r="Z13" s="182"/>
      <c r="AA13" s="61"/>
      <c r="AB13" s="61"/>
      <c r="AC13" s="185"/>
      <c r="AD13" s="185"/>
      <c r="AE13" s="61"/>
      <c r="AF13" s="61"/>
      <c r="AG13" s="61"/>
      <c r="AH13" s="61"/>
      <c r="AI13" s="185"/>
      <c r="AJ13" s="185"/>
      <c r="AK13" s="61"/>
      <c r="AL13" s="61"/>
      <c r="AM13" s="61"/>
      <c r="BD13" s="61"/>
      <c r="BE13" s="186"/>
      <c r="BF13" s="186"/>
      <c r="BG13" s="182"/>
      <c r="BH13" s="182"/>
      <c r="BI13" s="61"/>
    </row>
    <row r="14" spans="1:61" x14ac:dyDescent="0.25">
      <c r="B14" s="188" t="s">
        <v>120</v>
      </c>
      <c r="C14" s="124">
        <v>2</v>
      </c>
      <c r="D14" s="52">
        <f t="shared" si="2"/>
        <v>4.9420999999999999</v>
      </c>
      <c r="E14" s="50">
        <f t="shared" si="5"/>
        <v>215.27799999999999</v>
      </c>
      <c r="F14" s="142">
        <v>0.3</v>
      </c>
      <c r="G14" s="193"/>
      <c r="H14" s="193">
        <v>750</v>
      </c>
      <c r="I14" s="201">
        <f>F14*E14</f>
        <v>64.583399999999997</v>
      </c>
      <c r="J14" s="202" t="s">
        <v>39</v>
      </c>
      <c r="K14" s="202" t="s">
        <v>9</v>
      </c>
      <c r="L14" s="202">
        <f>IF(K14="Rate",VLOOKUP(H14,Table1[],5),VLOOKUP(H14,Table1[],6))</f>
        <v>1.49</v>
      </c>
      <c r="M14" s="202">
        <f>IF(K14="Rate",0,VLOOKUP(H14,Table1[],7))</f>
        <v>0</v>
      </c>
      <c r="N14" s="197">
        <f t="shared" si="3"/>
        <v>96</v>
      </c>
      <c r="O14" s="203">
        <f>VLOOKUP(H14,Table1[],3)</f>
        <v>0.89</v>
      </c>
      <c r="P14" s="198">
        <f t="shared" si="4"/>
        <v>0.10999999999999999</v>
      </c>
      <c r="Q14" s="199">
        <f t="shared" si="0"/>
        <v>85</v>
      </c>
      <c r="R14" s="199">
        <f t="shared" si="1"/>
        <v>11</v>
      </c>
      <c r="S14" s="52"/>
      <c r="T14" s="52"/>
      <c r="U14" s="52"/>
      <c r="V14" s="114" t="s">
        <v>143</v>
      </c>
      <c r="W14" s="61"/>
      <c r="X14" s="61"/>
      <c r="Y14" s="61"/>
      <c r="Z14" s="182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BD14" s="61"/>
      <c r="BE14" s="186"/>
      <c r="BF14" s="186"/>
      <c r="BG14" s="182"/>
      <c r="BH14" s="182"/>
      <c r="BI14" s="61"/>
    </row>
    <row r="15" spans="1:61" x14ac:dyDescent="0.25">
      <c r="B15" s="187" t="s">
        <v>121</v>
      </c>
      <c r="C15" s="124">
        <v>2</v>
      </c>
      <c r="D15" s="52">
        <f t="shared" si="2"/>
        <v>4.9420999999999999</v>
      </c>
      <c r="E15" s="50">
        <f t="shared" si="5"/>
        <v>215.27799999999999</v>
      </c>
      <c r="F15" s="142" t="s">
        <v>87</v>
      </c>
      <c r="G15" s="193"/>
      <c r="H15" s="193">
        <v>820</v>
      </c>
      <c r="I15" s="201">
        <f>65*C15</f>
        <v>130</v>
      </c>
      <c r="J15" s="202" t="s">
        <v>39</v>
      </c>
      <c r="K15" s="202" t="s">
        <v>86</v>
      </c>
      <c r="L15" s="202">
        <f>IF(K15="Rate",VLOOKUP(H15,Table1[],5),VLOOKUP(H15,Table1[],6))</f>
        <v>0.5</v>
      </c>
      <c r="M15" s="202">
        <f>IF(K15="Rate",0,VLOOKUP(H15,Table1[],7))</f>
        <v>151.78</v>
      </c>
      <c r="N15" s="197">
        <f t="shared" si="3"/>
        <v>217</v>
      </c>
      <c r="O15" s="203">
        <f>VLOOKUP(H15,Table1[],3)</f>
        <v>0.62</v>
      </c>
      <c r="P15" s="198">
        <f t="shared" si="4"/>
        <v>0.38</v>
      </c>
      <c r="Q15" s="199">
        <f t="shared" si="0"/>
        <v>135</v>
      </c>
      <c r="R15" s="199">
        <f t="shared" si="1"/>
        <v>82</v>
      </c>
      <c r="S15" s="52"/>
      <c r="T15" s="52"/>
      <c r="U15" s="52"/>
      <c r="W15" s="145" t="s">
        <v>56</v>
      </c>
      <c r="X15" s="61" t="s">
        <v>57</v>
      </c>
      <c r="Y15" s="61"/>
      <c r="Z15" s="182"/>
      <c r="AA15" s="61"/>
      <c r="AB15" s="145"/>
      <c r="AC15" s="61"/>
      <c r="AD15" s="61"/>
      <c r="AE15" s="61"/>
      <c r="AF15" s="61"/>
      <c r="AG15" s="61"/>
      <c r="AH15" s="145"/>
      <c r="AI15" s="61"/>
      <c r="AJ15" s="61"/>
      <c r="AK15" s="61"/>
      <c r="AL15" s="61"/>
      <c r="AM15" s="61"/>
      <c r="BD15" s="61"/>
      <c r="BE15" s="61"/>
      <c r="BF15" s="61"/>
      <c r="BG15" s="61"/>
      <c r="BH15" s="61"/>
      <c r="BI15" s="61"/>
    </row>
    <row r="16" spans="1:61" x14ac:dyDescent="0.25">
      <c r="A16" s="192" t="s">
        <v>109</v>
      </c>
      <c r="B16" s="191" t="s">
        <v>122</v>
      </c>
      <c r="C16" s="124">
        <v>1.47</v>
      </c>
      <c r="D16" s="52">
        <f t="shared" si="2"/>
        <v>3.6324434999999999</v>
      </c>
      <c r="E16" s="50">
        <f t="shared" si="5"/>
        <v>158.22932999999998</v>
      </c>
      <c r="F16" s="142"/>
      <c r="G16" s="193"/>
      <c r="H16" s="193"/>
      <c r="I16" s="201"/>
      <c r="J16" s="202"/>
      <c r="K16" s="202"/>
      <c r="L16" s="202"/>
      <c r="M16" s="202"/>
      <c r="N16" s="197"/>
      <c r="O16" s="203"/>
      <c r="P16" s="198"/>
      <c r="Q16" s="199"/>
      <c r="R16" s="199"/>
      <c r="S16" s="52"/>
      <c r="T16" s="52"/>
      <c r="U16" s="52"/>
      <c r="V16" s="124" t="s">
        <v>52</v>
      </c>
      <c r="W16" s="176">
        <v>0.25</v>
      </c>
      <c r="X16" s="178">
        <v>0.25</v>
      </c>
      <c r="Y16" s="145"/>
      <c r="Z16" s="194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BD16" s="145"/>
      <c r="BE16" s="61"/>
      <c r="BF16" s="61"/>
      <c r="BG16" s="61"/>
      <c r="BH16" s="61"/>
      <c r="BI16" s="61"/>
    </row>
    <row r="17" spans="1:61" x14ac:dyDescent="0.25">
      <c r="A17" s="192" t="s">
        <v>109</v>
      </c>
      <c r="B17" s="191" t="s">
        <v>123</v>
      </c>
      <c r="C17" s="124">
        <v>0.75</v>
      </c>
      <c r="D17" s="52">
        <f t="shared" si="2"/>
        <v>1.8532875</v>
      </c>
      <c r="E17" s="50">
        <f t="shared" si="5"/>
        <v>80.729249999999993</v>
      </c>
      <c r="F17" s="142"/>
      <c r="G17" s="193"/>
      <c r="H17" s="193"/>
      <c r="I17" s="201"/>
      <c r="J17" s="202"/>
      <c r="K17" s="202"/>
      <c r="L17" s="202"/>
      <c r="M17" s="202"/>
      <c r="N17" s="197"/>
      <c r="O17" s="203"/>
      <c r="P17" s="198"/>
      <c r="Q17" s="199"/>
      <c r="R17" s="199"/>
      <c r="S17" s="52"/>
      <c r="T17" s="52"/>
      <c r="U17" s="52"/>
      <c r="V17" s="124" t="s">
        <v>53</v>
      </c>
      <c r="W17" s="176">
        <v>0.05</v>
      </c>
      <c r="X17" s="178">
        <v>0.05</v>
      </c>
      <c r="Y17" s="61"/>
      <c r="Z17" s="182"/>
      <c r="AA17" s="61"/>
      <c r="AB17" s="61"/>
      <c r="AC17" s="186"/>
      <c r="AD17" s="186"/>
      <c r="AE17" s="182"/>
      <c r="AF17" s="182"/>
      <c r="AG17" s="61"/>
      <c r="AH17" s="61"/>
      <c r="AI17" s="186"/>
      <c r="AJ17" s="186"/>
      <c r="AK17" s="182"/>
      <c r="AL17" s="182"/>
      <c r="AM17" s="61"/>
      <c r="BD17" s="145"/>
      <c r="BE17" s="145"/>
      <c r="BF17" s="145"/>
      <c r="BG17" s="145"/>
      <c r="BH17" s="145"/>
      <c r="BI17" s="61"/>
    </row>
    <row r="18" spans="1:61" x14ac:dyDescent="0.25">
      <c r="A18" s="192" t="s">
        <v>109</v>
      </c>
      <c r="B18" s="191" t="s">
        <v>124</v>
      </c>
      <c r="C18" s="124">
        <v>0.5</v>
      </c>
      <c r="D18" s="52">
        <f t="shared" si="2"/>
        <v>1.235525</v>
      </c>
      <c r="E18" s="50">
        <f t="shared" si="5"/>
        <v>53.819499999999998</v>
      </c>
      <c r="F18" s="142"/>
      <c r="G18" s="193"/>
      <c r="H18" s="193"/>
      <c r="I18" s="201"/>
      <c r="J18" s="202"/>
      <c r="K18" s="202"/>
      <c r="L18" s="202"/>
      <c r="M18" s="202"/>
      <c r="N18" s="197"/>
      <c r="O18" s="203"/>
      <c r="P18" s="198"/>
      <c r="Q18" s="199"/>
      <c r="R18" s="199"/>
      <c r="S18" s="52"/>
      <c r="T18" s="52"/>
      <c r="U18" s="52"/>
      <c r="V18" s="124" t="s">
        <v>54</v>
      </c>
      <c r="W18" s="176">
        <v>0.2</v>
      </c>
      <c r="X18" s="178">
        <v>0.2</v>
      </c>
      <c r="Y18" s="61"/>
      <c r="Z18" s="182"/>
      <c r="AA18" s="61"/>
      <c r="AB18" s="61"/>
      <c r="AC18" s="186"/>
      <c r="AD18" s="186"/>
      <c r="AE18" s="182"/>
      <c r="AF18" s="182"/>
      <c r="AG18" s="61"/>
      <c r="AH18" s="61"/>
      <c r="AI18" s="186"/>
      <c r="AJ18" s="186"/>
      <c r="AK18" s="182"/>
      <c r="AL18" s="182"/>
      <c r="AM18" s="61"/>
      <c r="BD18" s="61"/>
      <c r="BE18" s="186"/>
      <c r="BF18" s="186"/>
      <c r="BG18" s="196"/>
      <c r="BH18" s="196"/>
      <c r="BI18" s="61"/>
    </row>
    <row r="19" spans="1:61" x14ac:dyDescent="0.25">
      <c r="A19" s="192" t="s">
        <v>109</v>
      </c>
      <c r="B19" s="191" t="s">
        <v>125</v>
      </c>
      <c r="C19" s="124">
        <v>5.7</v>
      </c>
      <c r="D19" s="52">
        <f t="shared" si="2"/>
        <v>14.084985</v>
      </c>
      <c r="E19" s="50">
        <f t="shared" si="5"/>
        <v>613.54230000000007</v>
      </c>
      <c r="F19" s="142"/>
      <c r="G19" s="193"/>
      <c r="H19" s="193"/>
      <c r="I19" s="201"/>
      <c r="J19" s="202"/>
      <c r="K19" s="202"/>
      <c r="L19" s="202"/>
      <c r="M19" s="202"/>
      <c r="N19" s="197"/>
      <c r="O19" s="203"/>
      <c r="P19" s="198"/>
      <c r="Q19" s="199"/>
      <c r="R19" s="199"/>
      <c r="S19" s="52"/>
      <c r="T19" s="52"/>
      <c r="U19" s="52"/>
      <c r="V19" s="124" t="s">
        <v>55</v>
      </c>
      <c r="W19" s="176">
        <v>0.5</v>
      </c>
      <c r="X19" s="178">
        <v>0.5</v>
      </c>
      <c r="Y19" s="61"/>
      <c r="Z19" s="182"/>
      <c r="AA19" s="61"/>
      <c r="AB19" s="61"/>
      <c r="AC19" s="186"/>
      <c r="AD19" s="186"/>
      <c r="AE19" s="182"/>
      <c r="AF19" s="182"/>
      <c r="AG19" s="61"/>
      <c r="AH19" s="61"/>
      <c r="AI19" s="186"/>
      <c r="AJ19" s="186"/>
      <c r="AK19" s="182"/>
      <c r="AL19" s="182"/>
      <c r="AM19" s="61"/>
      <c r="BD19" s="61"/>
      <c r="BE19" s="186"/>
      <c r="BF19" s="186"/>
      <c r="BG19" s="196"/>
      <c r="BH19" s="196"/>
      <c r="BI19" s="61"/>
    </row>
    <row r="20" spans="1:61" x14ac:dyDescent="0.25">
      <c r="A20" s="192">
        <v>670</v>
      </c>
      <c r="B20" s="190" t="s">
        <v>126</v>
      </c>
      <c r="C20" s="124">
        <v>5.59</v>
      </c>
      <c r="D20" s="52">
        <f t="shared" si="2"/>
        <v>13.813169499999999</v>
      </c>
      <c r="E20" s="50">
        <f t="shared" si="5"/>
        <v>601.70200999999997</v>
      </c>
      <c r="F20" s="142"/>
      <c r="G20" s="193">
        <v>9</v>
      </c>
      <c r="H20" s="193">
        <v>221</v>
      </c>
      <c r="I20" s="193">
        <f>ROUND(($A$20-$I$23)*G20/SUM($G$20:$G$22),0)</f>
        <v>283</v>
      </c>
      <c r="J20" s="202" t="s">
        <v>47</v>
      </c>
      <c r="K20" s="202" t="s">
        <v>9</v>
      </c>
      <c r="L20" s="202">
        <f>IF(K20="Rate",VLOOKUP(H20,Table1[],5),VLOOKUP(H20,Table1[],6))</f>
        <v>0.36</v>
      </c>
      <c r="M20" s="202">
        <f>IF(K20="Rate",0,VLOOKUP(H20,Table1[],7))</f>
        <v>0</v>
      </c>
      <c r="N20" s="197">
        <f t="shared" si="3"/>
        <v>102</v>
      </c>
      <c r="O20" s="203">
        <f>VLOOKUP(H20,Table1[],3)</f>
        <v>0.26</v>
      </c>
      <c r="P20" s="198">
        <f t="shared" si="4"/>
        <v>0.74</v>
      </c>
      <c r="Q20" s="199">
        <f t="shared" ref="Q20:Q25" si="6">ROUND(N20*O20,0)</f>
        <v>27</v>
      </c>
      <c r="R20" s="199">
        <f t="shared" ref="R20:R25" si="7">N20-Q20</f>
        <v>75</v>
      </c>
      <c r="S20" s="52"/>
      <c r="T20" s="52"/>
      <c r="U20" s="52"/>
      <c r="W20" s="61"/>
      <c r="X20" s="61"/>
      <c r="Y20" s="61"/>
      <c r="Z20" s="182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BD20" s="61"/>
      <c r="BE20" s="61"/>
      <c r="BF20" s="61"/>
      <c r="BG20" s="61"/>
      <c r="BH20" s="61"/>
      <c r="BI20" s="61"/>
    </row>
    <row r="21" spans="1:61" x14ac:dyDescent="0.25">
      <c r="B21" s="190" t="s">
        <v>127</v>
      </c>
      <c r="C21" s="124">
        <v>1.93</v>
      </c>
      <c r="D21" s="52">
        <f t="shared" si="2"/>
        <v>4.7691264999999996</v>
      </c>
      <c r="E21" s="50">
        <f t="shared" si="5"/>
        <v>207.74327</v>
      </c>
      <c r="F21" s="142"/>
      <c r="G21" s="193">
        <v>4</v>
      </c>
      <c r="H21" s="193">
        <v>221</v>
      </c>
      <c r="I21" s="193">
        <f>ROUND(($A$20-$I$23)*G21/SUM($G$20:$G$22),0)</f>
        <v>126</v>
      </c>
      <c r="J21" s="202" t="s">
        <v>47</v>
      </c>
      <c r="K21" s="202" t="s">
        <v>9</v>
      </c>
      <c r="L21" s="202">
        <f>IF(K21="Rate",VLOOKUP(H21,Table1[],5),VLOOKUP(H21,Table1[],6))</f>
        <v>0.36</v>
      </c>
      <c r="M21" s="202">
        <f>IF(K21="Rate",0,VLOOKUP(H21,Table1[],7))</f>
        <v>0</v>
      </c>
      <c r="N21" s="197">
        <f t="shared" si="3"/>
        <v>45</v>
      </c>
      <c r="O21" s="203">
        <f>VLOOKUP(H21,Table1[],3)</f>
        <v>0.26</v>
      </c>
      <c r="P21" s="198">
        <f t="shared" si="4"/>
        <v>0.74</v>
      </c>
      <c r="Q21" s="199">
        <f t="shared" si="6"/>
        <v>12</v>
      </c>
      <c r="R21" s="199">
        <f t="shared" si="7"/>
        <v>33</v>
      </c>
      <c r="S21" s="52"/>
      <c r="T21" s="52"/>
      <c r="U21" s="52"/>
      <c r="V21" s="114" t="s">
        <v>144</v>
      </c>
      <c r="W21" s="61"/>
      <c r="X21" s="61"/>
      <c r="Y21" s="61"/>
      <c r="Z21" s="182"/>
      <c r="AA21" s="61"/>
      <c r="AB21" s="145"/>
      <c r="AC21" s="61"/>
      <c r="AD21" s="61"/>
      <c r="AE21" s="61"/>
      <c r="AF21" s="61"/>
      <c r="AG21" s="61"/>
      <c r="AH21" s="145"/>
      <c r="AI21" s="61"/>
      <c r="AJ21" s="61"/>
      <c r="AK21" s="61"/>
      <c r="AL21" s="61"/>
      <c r="AM21" s="61"/>
      <c r="BD21" s="145"/>
      <c r="BE21" s="61"/>
      <c r="BF21" s="61"/>
      <c r="BG21" s="61"/>
      <c r="BH21" s="61"/>
      <c r="BI21" s="61"/>
    </row>
    <row r="22" spans="1:61" x14ac:dyDescent="0.25">
      <c r="B22" s="190" t="s">
        <v>128</v>
      </c>
      <c r="C22" s="124">
        <v>2.4900000000000002</v>
      </c>
      <c r="D22" s="52">
        <f t="shared" si="2"/>
        <v>6.1529145000000005</v>
      </c>
      <c r="E22" s="50">
        <f t="shared" si="5"/>
        <v>268.02111000000002</v>
      </c>
      <c r="F22" s="142"/>
      <c r="G22" s="193">
        <v>5</v>
      </c>
      <c r="H22" s="193">
        <v>221</v>
      </c>
      <c r="I22" s="193">
        <f>ROUND(($A$20-$I$23)*G22/SUM($G$20:$G$22),0)</f>
        <v>157</v>
      </c>
      <c r="J22" s="202" t="s">
        <v>47</v>
      </c>
      <c r="K22" s="202" t="s">
        <v>9</v>
      </c>
      <c r="L22" s="202">
        <f>IF(K22="Rate",VLOOKUP(H22,Table1[],5),VLOOKUP(H22,Table1[],6))</f>
        <v>0.36</v>
      </c>
      <c r="M22" s="202">
        <f>IF(K22="Rate",0,VLOOKUP(H22,Table1[],7))</f>
        <v>0</v>
      </c>
      <c r="N22" s="197">
        <f t="shared" si="3"/>
        <v>57</v>
      </c>
      <c r="O22" s="203">
        <f>VLOOKUP(H22,Table1[],3)</f>
        <v>0.26</v>
      </c>
      <c r="P22" s="198">
        <f t="shared" si="4"/>
        <v>0.74</v>
      </c>
      <c r="Q22" s="199">
        <f t="shared" si="6"/>
        <v>15</v>
      </c>
      <c r="R22" s="199">
        <f t="shared" si="7"/>
        <v>42</v>
      </c>
      <c r="S22" s="52"/>
      <c r="T22" s="52"/>
      <c r="U22" s="52"/>
      <c r="W22" s="145" t="s">
        <v>56</v>
      </c>
      <c r="X22" s="61" t="s">
        <v>57</v>
      </c>
      <c r="Y22" s="145"/>
      <c r="Z22" s="194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BD22" s="145"/>
      <c r="BE22" s="145"/>
      <c r="BF22" s="145"/>
      <c r="BG22" s="145"/>
      <c r="BH22" s="145"/>
      <c r="BI22" s="61"/>
    </row>
    <row r="23" spans="1:61" x14ac:dyDescent="0.25">
      <c r="B23" s="190" t="s">
        <v>129</v>
      </c>
      <c r="C23" s="124">
        <v>2.14</v>
      </c>
      <c r="D23" s="52">
        <f t="shared" si="2"/>
        <v>5.2880470000000006</v>
      </c>
      <c r="E23" s="50">
        <f t="shared" si="5"/>
        <v>230.34746000000001</v>
      </c>
      <c r="F23" s="142"/>
      <c r="G23" s="193"/>
      <c r="H23" s="193">
        <v>221</v>
      </c>
      <c r="I23" s="201">
        <v>104</v>
      </c>
      <c r="J23" s="202" t="s">
        <v>47</v>
      </c>
      <c r="K23" s="202" t="s">
        <v>9</v>
      </c>
      <c r="L23" s="202">
        <f>IF(K23="Rate",VLOOKUP(H23,Table1[],5),VLOOKUP(H23,Table1[],6))</f>
        <v>0.36</v>
      </c>
      <c r="M23" s="202">
        <f>IF(K23="Rate",0,VLOOKUP(H23,Table1[],7))</f>
        <v>0</v>
      </c>
      <c r="N23" s="197">
        <f t="shared" si="3"/>
        <v>37</v>
      </c>
      <c r="O23" s="203">
        <f>VLOOKUP(H23,Table1[],3)</f>
        <v>0.26</v>
      </c>
      <c r="P23" s="198">
        <f t="shared" si="4"/>
        <v>0.74</v>
      </c>
      <c r="Q23" s="199">
        <f t="shared" si="6"/>
        <v>10</v>
      </c>
      <c r="R23" s="199">
        <f t="shared" si="7"/>
        <v>27</v>
      </c>
      <c r="S23" s="52"/>
      <c r="T23" s="52"/>
      <c r="U23" s="52"/>
      <c r="V23" s="124" t="s">
        <v>52</v>
      </c>
      <c r="W23" s="176">
        <v>0.35</v>
      </c>
      <c r="X23" s="178">
        <v>0.35</v>
      </c>
      <c r="Y23" s="61"/>
      <c r="Z23" s="182"/>
      <c r="AA23" s="44" t="s">
        <v>202</v>
      </c>
      <c r="AB23" s="44"/>
      <c r="AD23" s="186"/>
      <c r="AE23" s="61"/>
      <c r="AF23" s="61"/>
      <c r="AG23" s="61"/>
      <c r="AH23" s="61"/>
      <c r="AI23" s="186"/>
      <c r="AJ23" s="186"/>
      <c r="AK23" s="182"/>
      <c r="AL23" s="182"/>
      <c r="AM23" s="61"/>
      <c r="BD23" s="61"/>
      <c r="BE23" s="186"/>
      <c r="BF23" s="186"/>
      <c r="BG23" s="61"/>
      <c r="BH23" s="61"/>
      <c r="BI23" s="61"/>
    </row>
    <row r="24" spans="1:61" x14ac:dyDescent="0.25">
      <c r="B24" s="187" t="s">
        <v>130</v>
      </c>
      <c r="C24" s="124">
        <v>1.94</v>
      </c>
      <c r="D24" s="52">
        <f t="shared" si="2"/>
        <v>4.7938369999999999</v>
      </c>
      <c r="E24" s="50">
        <f t="shared" si="5"/>
        <v>208.81966</v>
      </c>
      <c r="F24" s="142" t="s">
        <v>87</v>
      </c>
      <c r="G24" s="193"/>
      <c r="H24" s="193">
        <v>820</v>
      </c>
      <c r="I24" s="201">
        <f>65*C24</f>
        <v>126.1</v>
      </c>
      <c r="J24" s="202" t="s">
        <v>39</v>
      </c>
      <c r="K24" s="202" t="s">
        <v>86</v>
      </c>
      <c r="L24" s="202">
        <f>IF(K24="Rate",VLOOKUP(H24,Table1[],5),VLOOKUP(H24,Table1[],6))</f>
        <v>0.5</v>
      </c>
      <c r="M24" s="202">
        <f>IF(K24="Rate",0,VLOOKUP(H24,Table1[],7))</f>
        <v>151.78</v>
      </c>
      <c r="N24" s="197">
        <f t="shared" si="3"/>
        <v>215</v>
      </c>
      <c r="O24" s="203">
        <f>VLOOKUP(H24,Table1[],3)</f>
        <v>0.62</v>
      </c>
      <c r="P24" s="198">
        <f t="shared" si="4"/>
        <v>0.38</v>
      </c>
      <c r="Q24" s="199">
        <f t="shared" si="6"/>
        <v>133</v>
      </c>
      <c r="R24" s="199">
        <f t="shared" si="7"/>
        <v>82</v>
      </c>
      <c r="S24" s="52"/>
      <c r="T24" s="52"/>
      <c r="U24" s="52"/>
      <c r="V24" s="124" t="s">
        <v>53</v>
      </c>
      <c r="W24" s="176">
        <v>0.2</v>
      </c>
      <c r="X24" s="178">
        <v>0.2</v>
      </c>
      <c r="Y24" s="61"/>
      <c r="Z24" s="182"/>
      <c r="AA24" s="300">
        <f>I23+I22</f>
        <v>261</v>
      </c>
      <c r="AB24" s="302">
        <f>AA24/A20</f>
        <v>0.38955223880597017</v>
      </c>
      <c r="AC24" s="303">
        <v>0.2</v>
      </c>
      <c r="AD24" s="186"/>
      <c r="AE24" s="61"/>
      <c r="AF24" s="61"/>
      <c r="AG24" s="61"/>
      <c r="AH24" s="61"/>
      <c r="AI24" s="186"/>
      <c r="AJ24" s="186"/>
      <c r="AK24" s="182"/>
      <c r="AL24" s="182"/>
      <c r="AM24" s="61"/>
      <c r="BD24" s="61"/>
      <c r="BE24" s="186"/>
      <c r="BF24" s="186"/>
      <c r="BG24" s="61"/>
      <c r="BH24" s="61"/>
      <c r="BI24" s="61"/>
    </row>
    <row r="25" spans="1:61" x14ac:dyDescent="0.25">
      <c r="B25" s="187" t="s">
        <v>131</v>
      </c>
      <c r="C25" s="124">
        <v>1.4</v>
      </c>
      <c r="D25" s="52">
        <f t="shared" si="2"/>
        <v>3.4594699999999996</v>
      </c>
      <c r="E25" s="50">
        <f t="shared" si="5"/>
        <v>150.69459999999998</v>
      </c>
      <c r="F25" s="142" t="s">
        <v>87</v>
      </c>
      <c r="G25" s="193"/>
      <c r="H25" s="193">
        <v>820</v>
      </c>
      <c r="I25" s="201">
        <f>65*C25</f>
        <v>91</v>
      </c>
      <c r="J25" s="202" t="s">
        <v>39</v>
      </c>
      <c r="K25" s="202" t="s">
        <v>86</v>
      </c>
      <c r="L25" s="202">
        <f>IF(K25="Rate",VLOOKUP(H25,Table1[],5),VLOOKUP(H25,Table1[],6))</f>
        <v>0.5</v>
      </c>
      <c r="M25" s="202">
        <f>IF(K25="Rate",0,VLOOKUP(H25,Table1[],7))</f>
        <v>151.78</v>
      </c>
      <c r="N25" s="197">
        <f t="shared" si="3"/>
        <v>197</v>
      </c>
      <c r="O25" s="203">
        <f>VLOOKUP(H25,Table1[],3)</f>
        <v>0.62</v>
      </c>
      <c r="P25" s="198">
        <f t="shared" si="4"/>
        <v>0.38</v>
      </c>
      <c r="Q25" s="199">
        <f t="shared" si="6"/>
        <v>122</v>
      </c>
      <c r="R25" s="199">
        <f t="shared" si="7"/>
        <v>75</v>
      </c>
      <c r="S25" s="52"/>
      <c r="T25" s="52"/>
      <c r="U25" s="52"/>
      <c r="V25" s="124" t="s">
        <v>54</v>
      </c>
      <c r="W25" s="176">
        <v>0.1</v>
      </c>
      <c r="X25" s="178">
        <v>0.1</v>
      </c>
      <c r="Y25" s="61"/>
      <c r="Z25" s="182"/>
      <c r="AA25" s="44" t="s">
        <v>203</v>
      </c>
      <c r="AB25" s="44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BD25" s="61"/>
      <c r="BE25" s="61"/>
      <c r="BF25" s="61"/>
      <c r="BG25" s="61"/>
      <c r="BH25" s="61"/>
      <c r="BI25" s="61"/>
    </row>
    <row r="26" spans="1:61" x14ac:dyDescent="0.25">
      <c r="B26" s="147"/>
      <c r="F26" s="14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124" t="s">
        <v>55</v>
      </c>
      <c r="W26" s="176">
        <v>0.35</v>
      </c>
      <c r="X26" s="178">
        <v>0.35</v>
      </c>
      <c r="Y26" s="61"/>
      <c r="Z26" s="182"/>
      <c r="AA26" s="50">
        <f>A20-AA24</f>
        <v>409</v>
      </c>
      <c r="AB26" s="301">
        <f>1-AB24</f>
        <v>0.61044776119402977</v>
      </c>
      <c r="AC26" s="303">
        <v>0.8</v>
      </c>
      <c r="AD26" s="61"/>
      <c r="AE26" s="61"/>
      <c r="AF26" s="61"/>
      <c r="AG26" s="61"/>
      <c r="AH26" s="145"/>
      <c r="AI26" s="61"/>
      <c r="AJ26" s="61"/>
      <c r="AK26" s="61"/>
      <c r="AL26" s="61"/>
      <c r="AM26" s="61"/>
      <c r="BD26" s="61"/>
      <c r="BE26" s="61"/>
      <c r="BF26" s="61"/>
      <c r="BG26" s="61"/>
      <c r="BH26" s="61"/>
      <c r="BI26" s="61"/>
    </row>
    <row r="27" spans="1:61" x14ac:dyDescent="0.25">
      <c r="F27" s="142"/>
      <c r="G27" s="52"/>
      <c r="H27" s="52"/>
      <c r="I27" s="48" t="s">
        <v>10</v>
      </c>
      <c r="J27" s="52"/>
      <c r="K27" s="52"/>
      <c r="L27" s="52"/>
      <c r="M27" s="52"/>
      <c r="N27" s="49">
        <f>SUM(N9:N25)</f>
        <v>2348</v>
      </c>
      <c r="O27" s="52"/>
      <c r="P27" s="52"/>
      <c r="Q27" s="49">
        <f>SUM(Q9:Q25)</f>
        <v>1506</v>
      </c>
      <c r="R27" s="49">
        <f>SUM(R9:R25)</f>
        <v>842</v>
      </c>
      <c r="S27" s="52"/>
      <c r="T27" s="52"/>
      <c r="U27" s="52"/>
      <c r="W27" s="61"/>
      <c r="X27" s="145"/>
      <c r="Y27" s="145"/>
      <c r="Z27" s="194"/>
      <c r="AA27" s="171" t="s">
        <v>204</v>
      </c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</row>
    <row r="28" spans="1:61" x14ac:dyDescent="0.25">
      <c r="B28" s="147"/>
      <c r="F28" s="142"/>
      <c r="G28" s="52"/>
      <c r="H28" s="52"/>
      <c r="I28" s="52"/>
      <c r="J28" s="52"/>
      <c r="K28" s="52"/>
      <c r="L28" s="140"/>
      <c r="M28" s="140"/>
      <c r="N28" s="52"/>
      <c r="O28" s="52"/>
      <c r="P28" s="52"/>
      <c r="Q28" s="52"/>
      <c r="R28" s="52"/>
      <c r="S28" s="52"/>
      <c r="T28" s="52"/>
      <c r="U28" s="52"/>
      <c r="V28" s="114" t="s">
        <v>145</v>
      </c>
      <c r="W28" s="186"/>
      <c r="X28" s="195"/>
      <c r="Y28" s="61"/>
      <c r="Z28" s="182"/>
      <c r="AA28" s="61"/>
      <c r="AB28" s="61"/>
      <c r="AC28" s="186"/>
      <c r="AD28" s="186"/>
      <c r="AE28" s="61"/>
      <c r="AF28" s="61"/>
      <c r="AG28" s="61"/>
      <c r="AK28" s="61"/>
      <c r="AL28" s="61"/>
      <c r="AM28" s="61"/>
    </row>
    <row r="29" spans="1:61" ht="18" x14ac:dyDescent="0.25">
      <c r="B29" s="124" t="s">
        <v>150</v>
      </c>
      <c r="C29" s="124" t="s">
        <v>153</v>
      </c>
      <c r="D29" s="124" t="s">
        <v>56</v>
      </c>
      <c r="E29" s="124" t="s">
        <v>57</v>
      </c>
      <c r="F29" s="142"/>
      <c r="G29" s="52"/>
      <c r="H29" s="52"/>
      <c r="I29" s="256" t="s">
        <v>50</v>
      </c>
      <c r="J29" s="52"/>
      <c r="K29" s="52"/>
      <c r="M29" s="140" t="s">
        <v>77</v>
      </c>
      <c r="N29" s="140" t="s">
        <v>76</v>
      </c>
      <c r="O29" s="52"/>
      <c r="P29" s="52"/>
      <c r="Q29" s="114" t="s">
        <v>6</v>
      </c>
      <c r="R29" s="114" t="s">
        <v>7</v>
      </c>
      <c r="S29" s="52"/>
      <c r="T29" s="52"/>
      <c r="U29" s="52"/>
      <c r="X29" s="114" t="str">
        <f>CONCATENATE(Y17," TRIP ASSIGNMENT")</f>
        <v xml:space="preserve"> TRIP ASSIGNMENT</v>
      </c>
      <c r="AA29" s="156" t="s">
        <v>62</v>
      </c>
      <c r="AB29" s="156" t="s">
        <v>64</v>
      </c>
      <c r="AC29" s="156" t="s">
        <v>63</v>
      </c>
      <c r="AD29" s="157" t="s">
        <v>65</v>
      </c>
      <c r="AI29" s="256" t="s">
        <v>197</v>
      </c>
      <c r="AJ29" s="186"/>
      <c r="AK29" s="186"/>
      <c r="AL29" s="61"/>
      <c r="AM29" s="61"/>
    </row>
    <row r="30" spans="1:61" x14ac:dyDescent="0.25">
      <c r="B30" s="124" t="s">
        <v>151</v>
      </c>
      <c r="C30" s="50">
        <f>SUM(I9:I10,I15,I24:I25)</f>
        <v>1687.3999999999999</v>
      </c>
      <c r="D30" s="124">
        <f>SUM(Q9:Q10,Q15,Q24:Q25)</f>
        <v>993</v>
      </c>
      <c r="E30" s="124">
        <f>SUM(R9:R10,R15,R24:R25)</f>
        <v>609</v>
      </c>
      <c r="F30" s="142"/>
      <c r="G30" s="52"/>
      <c r="H30" s="211">
        <f t="shared" ref="H30:H46" si="8">H9</f>
        <v>820</v>
      </c>
      <c r="I30" s="187" t="s">
        <v>116</v>
      </c>
      <c r="J30" s="52"/>
      <c r="K30" s="52"/>
      <c r="L30" s="52"/>
      <c r="M30" s="140">
        <f>Q30+R30</f>
        <v>-15</v>
      </c>
      <c r="N30" s="140">
        <f t="shared" ref="N30:N36" si="9">N9+M30</f>
        <v>622</v>
      </c>
      <c r="O30" s="149">
        <f>VLOOKUP(H30,Table1[],9)</f>
        <v>0.02</v>
      </c>
      <c r="P30" s="149">
        <f>VLOOKUP(H30,Table1[],10)</f>
        <v>0.03</v>
      </c>
      <c r="Q30" s="47">
        <f t="shared" ref="Q30:R36" si="10">-ROUND(Q9*O30,0)</f>
        <v>-8</v>
      </c>
      <c r="R30" s="47">
        <f t="shared" si="10"/>
        <v>-7</v>
      </c>
      <c r="S30" s="52"/>
      <c r="T30" s="52"/>
      <c r="U30" s="52"/>
      <c r="V30" s="124">
        <v>1.1000000000000001</v>
      </c>
      <c r="W30" s="124" t="s">
        <v>52</v>
      </c>
      <c r="X30" s="124" t="s">
        <v>139</v>
      </c>
      <c r="AA30" s="304">
        <v>0.15</v>
      </c>
      <c r="AB30" s="179"/>
      <c r="AC30" s="179"/>
      <c r="AD30" s="179"/>
      <c r="AJ30" s="186" t="s">
        <v>56</v>
      </c>
      <c r="AK30" s="186" t="s">
        <v>57</v>
      </c>
      <c r="AL30" s="61"/>
      <c r="AM30" s="61"/>
    </row>
    <row r="31" spans="1:61" x14ac:dyDescent="0.25">
      <c r="B31" s="124" t="s">
        <v>152</v>
      </c>
      <c r="C31" s="50">
        <f>SUM(I11:I14)</f>
        <v>339.38576699999999</v>
      </c>
      <c r="D31" s="124">
        <f>SUM(Q11:Q14)</f>
        <v>449</v>
      </c>
      <c r="E31" s="124">
        <f>SUM(R11:R14)</f>
        <v>56</v>
      </c>
      <c r="F31" s="142"/>
      <c r="G31" s="52"/>
      <c r="H31" s="211">
        <f t="shared" si="8"/>
        <v>820</v>
      </c>
      <c r="I31" s="187" t="s">
        <v>137</v>
      </c>
      <c r="J31" s="52"/>
      <c r="K31" s="52"/>
      <c r="L31" s="52"/>
      <c r="M31" s="140">
        <f t="shared" ref="M31:M46" si="11">Q31+R31</f>
        <v>-8</v>
      </c>
      <c r="N31" s="140">
        <f t="shared" si="9"/>
        <v>328</v>
      </c>
      <c r="O31" s="149">
        <f>VLOOKUP(H31,Table1[],9)</f>
        <v>0.02</v>
      </c>
      <c r="P31" s="149">
        <f>VLOOKUP(H31,Table1[],10)</f>
        <v>0.03</v>
      </c>
      <c r="Q31" s="47">
        <f t="shared" si="10"/>
        <v>-4</v>
      </c>
      <c r="R31" s="47">
        <f t="shared" si="10"/>
        <v>-4</v>
      </c>
      <c r="S31" s="52"/>
      <c r="T31" s="52"/>
      <c r="U31" s="52"/>
      <c r="V31" s="124">
        <v>1.2</v>
      </c>
      <c r="W31" s="124" t="s">
        <v>52</v>
      </c>
      <c r="X31" s="124" t="s">
        <v>58</v>
      </c>
      <c r="AA31" s="304">
        <v>0.65</v>
      </c>
      <c r="AB31" s="179"/>
      <c r="AC31" s="179"/>
      <c r="AD31" s="179"/>
      <c r="AI31" s="124" t="s">
        <v>142</v>
      </c>
      <c r="AJ31" s="61">
        <f>SUM(Q41:Q44)</f>
        <v>-1</v>
      </c>
      <c r="AK31" s="61">
        <f>SUM(R41:R44)</f>
        <v>-5</v>
      </c>
      <c r="AL31" s="145">
        <f>SUM(AJ31:AK31)</f>
        <v>-6</v>
      </c>
      <c r="AM31" s="61"/>
    </row>
    <row r="32" spans="1:61" x14ac:dyDescent="0.25">
      <c r="B32" s="124" t="s">
        <v>142</v>
      </c>
      <c r="C32" s="124">
        <f>SUM(I20:I23)</f>
        <v>670</v>
      </c>
      <c r="D32" s="124">
        <f>SUM(Q20:Q23)</f>
        <v>64</v>
      </c>
      <c r="E32" s="124">
        <f>SUM(R20:R23)</f>
        <v>177</v>
      </c>
      <c r="F32" s="142"/>
      <c r="G32" s="52"/>
      <c r="H32" s="211">
        <f t="shared" si="8"/>
        <v>750</v>
      </c>
      <c r="I32" s="188" t="s">
        <v>117</v>
      </c>
      <c r="J32" s="52"/>
      <c r="K32" s="52"/>
      <c r="L32" s="52"/>
      <c r="M32" s="140">
        <f t="shared" si="11"/>
        <v>-7</v>
      </c>
      <c r="N32" s="140">
        <f t="shared" si="9"/>
        <v>77</v>
      </c>
      <c r="O32" s="149">
        <f>VLOOKUP(H32,Table1[],9)</f>
        <v>0.05</v>
      </c>
      <c r="P32" s="149">
        <f>VLOOKUP(H32,Table1[],10)</f>
        <v>0.28999999999999998</v>
      </c>
      <c r="Q32" s="47">
        <f t="shared" si="10"/>
        <v>-4</v>
      </c>
      <c r="R32" s="47">
        <f t="shared" si="10"/>
        <v>-3</v>
      </c>
      <c r="S32" s="52"/>
      <c r="T32" s="52"/>
      <c r="U32" s="52"/>
      <c r="V32" s="124">
        <v>1.3</v>
      </c>
      <c r="W32" s="124" t="s">
        <v>52</v>
      </c>
      <c r="X32" s="124" t="s">
        <v>59</v>
      </c>
      <c r="AA32" s="179">
        <v>0.2</v>
      </c>
      <c r="AB32" s="179"/>
      <c r="AC32" s="179"/>
      <c r="AD32" s="179"/>
      <c r="AI32" s="124" t="s">
        <v>151</v>
      </c>
      <c r="AJ32" s="124">
        <f>SUM(Q30,Q31,Q36,Q45,Q46)</f>
        <v>-20</v>
      </c>
      <c r="AK32" s="124">
        <f>SUM(R30,R31,R36,R45,R46)</f>
        <v>-17</v>
      </c>
      <c r="AL32" s="145">
        <f>SUM(AJ32:AK32)</f>
        <v>-37</v>
      </c>
    </row>
    <row r="33" spans="1:39" x14ac:dyDescent="0.25">
      <c r="F33" s="142"/>
      <c r="G33" s="52"/>
      <c r="H33" s="211">
        <f t="shared" si="8"/>
        <v>750</v>
      </c>
      <c r="I33" s="188" t="s">
        <v>118</v>
      </c>
      <c r="J33" s="52"/>
      <c r="K33" s="52"/>
      <c r="L33" s="52"/>
      <c r="M33" s="140">
        <f t="shared" si="11"/>
        <v>-17</v>
      </c>
      <c r="N33" s="140">
        <f t="shared" si="9"/>
        <v>211</v>
      </c>
      <c r="O33" s="149">
        <f>VLOOKUP(H33,Table1[],9)</f>
        <v>0.05</v>
      </c>
      <c r="P33" s="149">
        <f>VLOOKUP(H33,Table1[],10)</f>
        <v>0.28999999999999998</v>
      </c>
      <c r="Q33" s="47">
        <f t="shared" si="10"/>
        <v>-10</v>
      </c>
      <c r="R33" s="47">
        <f t="shared" si="10"/>
        <v>-7</v>
      </c>
      <c r="S33" s="52"/>
      <c r="T33" s="52"/>
      <c r="U33" s="52"/>
      <c r="V33" s="124">
        <v>1.4</v>
      </c>
      <c r="W33" s="124" t="s">
        <v>52</v>
      </c>
      <c r="X33" s="124" t="s">
        <v>70</v>
      </c>
      <c r="AA33" s="179">
        <v>0</v>
      </c>
      <c r="AB33" s="179"/>
      <c r="AC33" s="179"/>
      <c r="AD33" s="179"/>
      <c r="AI33" s="124" t="s">
        <v>152</v>
      </c>
      <c r="AJ33" s="124">
        <f>SUM(Q32:Q35)</f>
        <v>-22</v>
      </c>
      <c r="AK33" s="124">
        <f>SUM(R32:R35)</f>
        <v>-16</v>
      </c>
      <c r="AL33" s="145">
        <f>SUM(AJ33:AK33)</f>
        <v>-38</v>
      </c>
    </row>
    <row r="34" spans="1:39" x14ac:dyDescent="0.25">
      <c r="F34" s="142"/>
      <c r="G34" s="52"/>
      <c r="H34" s="211">
        <f t="shared" si="8"/>
        <v>750</v>
      </c>
      <c r="I34" s="189" t="s">
        <v>119</v>
      </c>
      <c r="J34" s="52"/>
      <c r="K34" s="52"/>
      <c r="L34" s="52"/>
      <c r="M34" s="140">
        <f t="shared" si="11"/>
        <v>-7</v>
      </c>
      <c r="N34" s="140">
        <f t="shared" si="9"/>
        <v>90</v>
      </c>
      <c r="O34" s="149">
        <f>VLOOKUP(H34,Table1[],9)</f>
        <v>0.05</v>
      </c>
      <c r="P34" s="149">
        <f>VLOOKUP(H34,Table1[],10)</f>
        <v>0.28999999999999998</v>
      </c>
      <c r="Q34" s="47">
        <f t="shared" si="10"/>
        <v>-4</v>
      </c>
      <c r="R34" s="47">
        <f t="shared" si="10"/>
        <v>-3</v>
      </c>
      <c r="S34" s="52"/>
      <c r="T34" s="52"/>
      <c r="U34" s="52"/>
      <c r="AA34" s="179"/>
      <c r="AB34" s="179"/>
      <c r="AC34" s="179"/>
      <c r="AD34" s="179"/>
    </row>
    <row r="35" spans="1:39" x14ac:dyDescent="0.25">
      <c r="B35" s="124" t="s">
        <v>154</v>
      </c>
      <c r="F35" s="142"/>
      <c r="G35" s="52"/>
      <c r="H35" s="211">
        <f t="shared" si="8"/>
        <v>750</v>
      </c>
      <c r="I35" s="188" t="s">
        <v>120</v>
      </c>
      <c r="J35" s="52"/>
      <c r="K35" s="52"/>
      <c r="L35" s="52"/>
      <c r="M35" s="140">
        <f t="shared" si="11"/>
        <v>-7</v>
      </c>
      <c r="N35" s="140">
        <f t="shared" si="9"/>
        <v>89</v>
      </c>
      <c r="O35" s="149">
        <f>VLOOKUP(H35,Table1[],9)</f>
        <v>0.05</v>
      </c>
      <c r="P35" s="149">
        <f>VLOOKUP(H35,Table1[],10)</f>
        <v>0.28999999999999998</v>
      </c>
      <c r="Q35" s="47">
        <f t="shared" si="10"/>
        <v>-4</v>
      </c>
      <c r="R35" s="47">
        <f t="shared" si="10"/>
        <v>-3</v>
      </c>
      <c r="S35" s="52"/>
      <c r="T35" s="52"/>
      <c r="U35" s="52"/>
      <c r="V35" s="124">
        <v>2.1</v>
      </c>
      <c r="W35" s="124" t="s">
        <v>54</v>
      </c>
      <c r="X35" s="124" t="s">
        <v>139</v>
      </c>
      <c r="AA35" s="179"/>
      <c r="AB35" s="179">
        <v>0</v>
      </c>
      <c r="AC35" s="179"/>
      <c r="AD35" s="179"/>
    </row>
    <row r="36" spans="1:39" x14ac:dyDescent="0.25">
      <c r="B36" s="124" t="s">
        <v>155</v>
      </c>
      <c r="C36" s="142">
        <v>0.06</v>
      </c>
      <c r="F36" s="142"/>
      <c r="G36" s="52"/>
      <c r="H36" s="211">
        <f t="shared" si="8"/>
        <v>820</v>
      </c>
      <c r="I36" s="187" t="s">
        <v>121</v>
      </c>
      <c r="J36" s="52"/>
      <c r="K36" s="52"/>
      <c r="L36" s="52"/>
      <c r="M36" s="140">
        <f t="shared" si="11"/>
        <v>-5</v>
      </c>
      <c r="N36" s="140">
        <f t="shared" si="9"/>
        <v>212</v>
      </c>
      <c r="O36" s="149">
        <f>VLOOKUP(H36,Table1[],9)</f>
        <v>0.02</v>
      </c>
      <c r="P36" s="149">
        <f>VLOOKUP(H36,Table1[],10)</f>
        <v>0.03</v>
      </c>
      <c r="Q36" s="47">
        <f t="shared" si="10"/>
        <v>-3</v>
      </c>
      <c r="R36" s="47">
        <f t="shared" si="10"/>
        <v>-2</v>
      </c>
      <c r="S36" s="52"/>
      <c r="T36" s="52"/>
      <c r="U36" s="52"/>
      <c r="V36" s="124">
        <v>2.2000000000000002</v>
      </c>
      <c r="W36" s="124" t="s">
        <v>54</v>
      </c>
      <c r="X36" s="124" t="s">
        <v>58</v>
      </c>
      <c r="AA36" s="179"/>
      <c r="AB36" s="179">
        <v>0.6</v>
      </c>
      <c r="AC36" s="179"/>
      <c r="AD36" s="179"/>
    </row>
    <row r="37" spans="1:39" x14ac:dyDescent="0.25">
      <c r="B37" s="124" t="s">
        <v>156</v>
      </c>
      <c r="C37" s="142">
        <v>0.02</v>
      </c>
      <c r="F37" s="142"/>
      <c r="G37" s="52"/>
      <c r="H37" s="211">
        <f t="shared" si="8"/>
        <v>0</v>
      </c>
      <c r="I37" s="191" t="s">
        <v>122</v>
      </c>
      <c r="J37" s="52"/>
      <c r="K37" s="52"/>
      <c r="L37" s="52"/>
      <c r="M37" s="140"/>
      <c r="N37" s="140"/>
      <c r="O37" s="149"/>
      <c r="P37" s="149"/>
      <c r="Q37" s="47"/>
      <c r="R37" s="47"/>
      <c r="S37" s="52"/>
      <c r="T37" s="52"/>
      <c r="U37" s="52"/>
      <c r="V37" s="124">
        <v>2.2999999999999998</v>
      </c>
      <c r="W37" s="124" t="s">
        <v>54</v>
      </c>
      <c r="X37" s="124" t="s">
        <v>59</v>
      </c>
      <c r="AA37" s="179"/>
      <c r="AB37" s="179">
        <v>0.4</v>
      </c>
      <c r="AC37" s="179"/>
      <c r="AD37" s="179"/>
    </row>
    <row r="38" spans="1:39" x14ac:dyDescent="0.25">
      <c r="B38" s="125" t="s">
        <v>157</v>
      </c>
      <c r="C38" s="258">
        <f>1-C36-C37</f>
        <v>0.91999999999999993</v>
      </c>
      <c r="F38" s="142"/>
      <c r="G38" s="52"/>
      <c r="H38" s="211">
        <f t="shared" si="8"/>
        <v>0</v>
      </c>
      <c r="I38" s="191" t="s">
        <v>123</v>
      </c>
      <c r="J38" s="52"/>
      <c r="K38" s="52"/>
      <c r="L38" s="52"/>
      <c r="M38" s="140"/>
      <c r="N38" s="140"/>
      <c r="O38" s="149"/>
      <c r="P38" s="149"/>
      <c r="Q38" s="47"/>
      <c r="R38" s="47"/>
      <c r="S38" s="52"/>
      <c r="T38" s="52"/>
      <c r="U38" s="52"/>
      <c r="V38" s="124">
        <v>2.4</v>
      </c>
      <c r="W38" s="124" t="s">
        <v>54</v>
      </c>
      <c r="X38" s="124" t="s">
        <v>69</v>
      </c>
      <c r="AA38" s="179"/>
      <c r="AB38" s="179">
        <v>0</v>
      </c>
      <c r="AC38" s="179"/>
      <c r="AD38" s="179"/>
    </row>
    <row r="39" spans="1:39" ht="18" x14ac:dyDescent="0.25">
      <c r="B39" s="171" t="s">
        <v>158</v>
      </c>
      <c r="F39" s="142"/>
      <c r="G39" s="52"/>
      <c r="H39" s="211">
        <f t="shared" si="8"/>
        <v>0</v>
      </c>
      <c r="I39" s="191" t="s">
        <v>124</v>
      </c>
      <c r="J39" s="52"/>
      <c r="K39" s="52"/>
      <c r="L39" s="52"/>
      <c r="M39" s="140"/>
      <c r="N39" s="140"/>
      <c r="O39" s="149"/>
      <c r="P39" s="149"/>
      <c r="Q39" s="47"/>
      <c r="R39" s="47"/>
      <c r="S39" s="52"/>
      <c r="T39" s="52"/>
      <c r="U39" s="52"/>
      <c r="AA39" s="180"/>
      <c r="AB39" s="180"/>
      <c r="AC39" s="180"/>
      <c r="AD39" s="180"/>
      <c r="AI39" s="256" t="s">
        <v>201</v>
      </c>
    </row>
    <row r="40" spans="1:39" x14ac:dyDescent="0.25">
      <c r="B40" s="171" t="s">
        <v>194</v>
      </c>
      <c r="F40" s="142"/>
      <c r="G40" s="52"/>
      <c r="H40" s="211">
        <f t="shared" si="8"/>
        <v>0</v>
      </c>
      <c r="I40" s="191" t="s">
        <v>125</v>
      </c>
      <c r="J40" s="52"/>
      <c r="K40" s="52"/>
      <c r="L40" s="52"/>
      <c r="M40" s="140"/>
      <c r="N40" s="140"/>
      <c r="O40" s="149"/>
      <c r="P40" s="149"/>
      <c r="Q40" s="47"/>
      <c r="R40" s="47"/>
      <c r="S40" s="52"/>
      <c r="T40" s="52"/>
      <c r="U40" s="52"/>
      <c r="V40" s="124">
        <v>3.5</v>
      </c>
      <c r="W40" s="124" t="s">
        <v>53</v>
      </c>
      <c r="X40" s="124" t="s">
        <v>140</v>
      </c>
      <c r="AA40" s="179"/>
      <c r="AB40" s="179"/>
      <c r="AC40" s="304">
        <v>0.2</v>
      </c>
      <c r="AD40" s="179"/>
      <c r="AJ40" s="186" t="s">
        <v>56</v>
      </c>
      <c r="AK40" s="186" t="s">
        <v>57</v>
      </c>
      <c r="AL40" s="61" t="s">
        <v>8</v>
      </c>
    </row>
    <row r="41" spans="1:39" x14ac:dyDescent="0.25">
      <c r="B41" s="171" t="s">
        <v>195</v>
      </c>
      <c r="F41" s="142"/>
      <c r="G41" s="52"/>
      <c r="H41" s="211">
        <f t="shared" si="8"/>
        <v>221</v>
      </c>
      <c r="I41" s="190" t="s">
        <v>126</v>
      </c>
      <c r="J41" s="52"/>
      <c r="K41" s="52"/>
      <c r="L41" s="52"/>
      <c r="M41" s="140">
        <f t="shared" si="11"/>
        <v>-3</v>
      </c>
      <c r="N41" s="140">
        <f t="shared" ref="N41:N46" si="12">N20+M41</f>
        <v>99</v>
      </c>
      <c r="O41" s="149">
        <f>VLOOKUP(H41,Table1[],9)</f>
        <v>0.02</v>
      </c>
      <c r="P41" s="149">
        <f>VLOOKUP(H41,Table1[],10)</f>
        <v>0.03</v>
      </c>
      <c r="Q41" s="47">
        <f t="shared" ref="Q41:R46" si="13">-ROUND(Q20*O41,0)</f>
        <v>-1</v>
      </c>
      <c r="R41" s="47">
        <f t="shared" si="13"/>
        <v>-2</v>
      </c>
      <c r="S41" s="52"/>
      <c r="T41" s="52"/>
      <c r="U41" s="52"/>
      <c r="V41" s="124">
        <v>3.6</v>
      </c>
      <c r="W41" s="124" t="s">
        <v>53</v>
      </c>
      <c r="X41" s="124" t="s">
        <v>60</v>
      </c>
      <c r="AA41" s="179"/>
      <c r="AB41" s="179"/>
      <c r="AC41" s="304">
        <v>0.8</v>
      </c>
      <c r="AD41" s="179"/>
      <c r="AI41" s="124" t="s">
        <v>142</v>
      </c>
      <c r="AJ41" s="61">
        <f t="shared" ref="AJ41:AK43" si="14">-(AJ31+AJ10-AJ52)</f>
        <v>-5</v>
      </c>
      <c r="AK41" s="61">
        <f t="shared" si="14"/>
        <v>-14</v>
      </c>
      <c r="AL41" s="145">
        <f>AJ41+AK41</f>
        <v>-19</v>
      </c>
    </row>
    <row r="42" spans="1:39" x14ac:dyDescent="0.25">
      <c r="F42" s="142"/>
      <c r="G42" s="52"/>
      <c r="H42" s="211">
        <f t="shared" si="8"/>
        <v>221</v>
      </c>
      <c r="I42" s="190" t="s">
        <v>127</v>
      </c>
      <c r="J42" s="52"/>
      <c r="K42" s="52"/>
      <c r="L42" s="52"/>
      <c r="M42" s="140">
        <f t="shared" si="11"/>
        <v>-1</v>
      </c>
      <c r="N42" s="140">
        <f t="shared" si="12"/>
        <v>44</v>
      </c>
      <c r="O42" s="149">
        <f>VLOOKUP(H42,Table1[],9)</f>
        <v>0.02</v>
      </c>
      <c r="P42" s="149">
        <f>VLOOKUP(H42,Table1[],10)</f>
        <v>0.03</v>
      </c>
      <c r="Q42" s="47">
        <f t="shared" si="13"/>
        <v>0</v>
      </c>
      <c r="R42" s="47">
        <f t="shared" si="13"/>
        <v>-1</v>
      </c>
      <c r="S42" s="52"/>
      <c r="T42" s="52"/>
      <c r="U42" s="52"/>
      <c r="V42" s="124">
        <v>3.7</v>
      </c>
      <c r="W42" s="124" t="s">
        <v>53</v>
      </c>
      <c r="X42" s="124" t="s">
        <v>61</v>
      </c>
      <c r="AA42" s="179"/>
      <c r="AB42" s="179"/>
      <c r="AC42" s="179">
        <v>0</v>
      </c>
      <c r="AD42" s="179"/>
      <c r="AI42" s="124" t="s">
        <v>151</v>
      </c>
      <c r="AJ42" s="61">
        <f t="shared" si="14"/>
        <v>-78</v>
      </c>
      <c r="AK42" s="61">
        <f t="shared" si="14"/>
        <v>-47</v>
      </c>
      <c r="AL42" s="145">
        <f>AJ42+AK42</f>
        <v>-125</v>
      </c>
    </row>
    <row r="43" spans="1:39" x14ac:dyDescent="0.25">
      <c r="F43" s="142"/>
      <c r="G43" s="52"/>
      <c r="H43" s="211">
        <f t="shared" si="8"/>
        <v>221</v>
      </c>
      <c r="I43" s="190" t="s">
        <v>128</v>
      </c>
      <c r="J43" s="52"/>
      <c r="K43" s="52"/>
      <c r="L43" s="52"/>
      <c r="M43" s="140">
        <f t="shared" si="11"/>
        <v>-1</v>
      </c>
      <c r="N43" s="140">
        <f t="shared" si="12"/>
        <v>56</v>
      </c>
      <c r="O43" s="149">
        <f>VLOOKUP(H43,Table1[],9)</f>
        <v>0.02</v>
      </c>
      <c r="P43" s="149">
        <f>VLOOKUP(H43,Table1[],10)</f>
        <v>0.03</v>
      </c>
      <c r="Q43" s="47">
        <f t="shared" si="13"/>
        <v>0</v>
      </c>
      <c r="R43" s="47">
        <f t="shared" si="13"/>
        <v>-1</v>
      </c>
      <c r="S43" s="52"/>
      <c r="T43" s="52"/>
      <c r="U43" s="52"/>
      <c r="V43" s="124">
        <v>3.8</v>
      </c>
      <c r="W43" s="124" t="s">
        <v>53</v>
      </c>
      <c r="X43" s="124" t="s">
        <v>66</v>
      </c>
      <c r="AA43" s="179"/>
      <c r="AB43" s="179"/>
      <c r="AC43" s="179">
        <v>0</v>
      </c>
      <c r="AD43" s="179"/>
      <c r="AI43" s="124" t="s">
        <v>152</v>
      </c>
      <c r="AJ43" s="61">
        <f t="shared" si="14"/>
        <v>-34</v>
      </c>
      <c r="AK43" s="61">
        <f t="shared" si="14"/>
        <v>-3</v>
      </c>
      <c r="AL43" s="145">
        <f>AJ43+AK43</f>
        <v>-37</v>
      </c>
    </row>
    <row r="44" spans="1:39" s="61" customFormat="1" x14ac:dyDescent="0.25">
      <c r="A44" s="124"/>
      <c r="B44" s="124"/>
      <c r="C44" s="124"/>
      <c r="D44" s="124"/>
      <c r="E44" s="124"/>
      <c r="F44" s="142"/>
      <c r="G44" s="52"/>
      <c r="H44" s="211">
        <f t="shared" si="8"/>
        <v>221</v>
      </c>
      <c r="I44" s="190" t="s">
        <v>129</v>
      </c>
      <c r="J44" s="52"/>
      <c r="K44" s="52"/>
      <c r="L44" s="52"/>
      <c r="M44" s="140">
        <f t="shared" si="11"/>
        <v>-1</v>
      </c>
      <c r="N44" s="140">
        <f t="shared" si="12"/>
        <v>36</v>
      </c>
      <c r="O44" s="149">
        <f>VLOOKUP(H44,Table1[],9)</f>
        <v>0.02</v>
      </c>
      <c r="P44" s="149">
        <f>VLOOKUP(H44,Table1[],10)</f>
        <v>0.03</v>
      </c>
      <c r="Q44" s="47">
        <f t="shared" si="13"/>
        <v>0</v>
      </c>
      <c r="R44" s="47">
        <f t="shared" si="13"/>
        <v>-1</v>
      </c>
      <c r="S44" s="52"/>
      <c r="T44" s="52"/>
      <c r="U44" s="52"/>
      <c r="V44" s="124">
        <v>3.9</v>
      </c>
      <c r="W44" s="124" t="s">
        <v>53</v>
      </c>
      <c r="X44" s="124" t="s">
        <v>71</v>
      </c>
      <c r="Y44" s="124"/>
      <c r="Z44" s="124"/>
      <c r="AA44" s="179"/>
      <c r="AB44" s="179"/>
      <c r="AC44" s="179">
        <v>0</v>
      </c>
      <c r="AD44" s="179"/>
      <c r="AI44" s="124"/>
      <c r="AJ44" s="124"/>
      <c r="AK44" s="124"/>
      <c r="AL44" s="124"/>
      <c r="AM44" s="124"/>
    </row>
    <row r="45" spans="1:39" s="61" customFormat="1" x14ac:dyDescent="0.25">
      <c r="A45" s="124"/>
      <c r="B45" s="124"/>
      <c r="C45" s="124"/>
      <c r="D45" s="124"/>
      <c r="E45" s="124"/>
      <c r="F45" s="124"/>
      <c r="G45" s="124"/>
      <c r="H45" s="211">
        <f t="shared" si="8"/>
        <v>820</v>
      </c>
      <c r="I45" s="187" t="s">
        <v>130</v>
      </c>
      <c r="J45" s="124"/>
      <c r="K45" s="124"/>
      <c r="L45" s="124"/>
      <c r="M45" s="140">
        <f t="shared" si="11"/>
        <v>-5</v>
      </c>
      <c r="N45" s="140">
        <f t="shared" si="12"/>
        <v>210</v>
      </c>
      <c r="O45" s="149">
        <f>VLOOKUP(H45,Table1[],9)</f>
        <v>0.02</v>
      </c>
      <c r="P45" s="149">
        <f>VLOOKUP(H45,Table1[],10)</f>
        <v>0.03</v>
      </c>
      <c r="Q45" s="47">
        <f t="shared" si="13"/>
        <v>-3</v>
      </c>
      <c r="R45" s="47">
        <f t="shared" si="13"/>
        <v>-2</v>
      </c>
      <c r="S45" s="124"/>
      <c r="T45" s="124"/>
      <c r="U45" s="124"/>
      <c r="V45" s="124">
        <v>3.11</v>
      </c>
      <c r="W45" s="124" t="s">
        <v>53</v>
      </c>
      <c r="X45" s="124" t="s">
        <v>192</v>
      </c>
      <c r="Y45" s="124"/>
      <c r="Z45" s="124"/>
      <c r="AA45" s="180"/>
      <c r="AB45" s="180"/>
      <c r="AC45" s="298">
        <v>0</v>
      </c>
      <c r="AD45" s="180"/>
      <c r="AI45" s="124"/>
      <c r="AJ45" s="124"/>
      <c r="AK45" s="124"/>
      <c r="AL45" s="124"/>
      <c r="AM45" s="124"/>
    </row>
    <row r="46" spans="1:39" s="61" customFormat="1" x14ac:dyDescent="0.25">
      <c r="A46" s="124"/>
      <c r="B46" s="124"/>
      <c r="C46" s="124"/>
      <c r="D46" s="124"/>
      <c r="E46" s="124"/>
      <c r="F46" s="124"/>
      <c r="G46" s="124"/>
      <c r="H46" s="211">
        <f t="shared" si="8"/>
        <v>820</v>
      </c>
      <c r="I46" s="187" t="s">
        <v>131</v>
      </c>
      <c r="J46" s="124"/>
      <c r="K46" s="124"/>
      <c r="L46" s="124"/>
      <c r="M46" s="140">
        <f t="shared" si="11"/>
        <v>-4</v>
      </c>
      <c r="N46" s="140">
        <f t="shared" si="12"/>
        <v>193</v>
      </c>
      <c r="O46" s="149">
        <f>VLOOKUP(H46,Table1[],9)</f>
        <v>0.02</v>
      </c>
      <c r="P46" s="149">
        <f>VLOOKUP(H46,Table1[],10)</f>
        <v>0.03</v>
      </c>
      <c r="Q46" s="47">
        <f t="shared" si="13"/>
        <v>-2</v>
      </c>
      <c r="R46" s="47">
        <f t="shared" si="13"/>
        <v>-2</v>
      </c>
      <c r="S46" s="124"/>
      <c r="T46" s="124"/>
      <c r="U46" s="124"/>
      <c r="V46" s="124">
        <v>4</v>
      </c>
      <c r="W46" s="124" t="s">
        <v>55</v>
      </c>
      <c r="X46" s="124" t="s">
        <v>140</v>
      </c>
      <c r="Y46" s="124"/>
      <c r="Z46" s="124"/>
      <c r="AA46" s="179"/>
      <c r="AB46" s="179"/>
      <c r="AC46" s="179"/>
      <c r="AD46" s="304">
        <v>0.1</v>
      </c>
      <c r="AE46" s="306"/>
      <c r="AI46" s="124"/>
      <c r="AJ46" s="124"/>
      <c r="AK46" s="124"/>
      <c r="AL46" s="124"/>
      <c r="AM46" s="124"/>
    </row>
    <row r="47" spans="1:39" s="61" customFormat="1" x14ac:dyDescent="0.25">
      <c r="A47" s="124"/>
      <c r="B47" s="124"/>
      <c r="C47" s="124"/>
      <c r="D47" s="124"/>
      <c r="E47" s="124"/>
      <c r="F47" s="124"/>
      <c r="G47" s="124"/>
      <c r="H47" s="124"/>
      <c r="I47" s="48" t="s">
        <v>48</v>
      </c>
      <c r="J47" s="124"/>
      <c r="K47" s="124"/>
      <c r="L47" s="124"/>
      <c r="M47" s="140">
        <f>SUM(M30:M46)</f>
        <v>-81</v>
      </c>
      <c r="N47" s="124"/>
      <c r="O47" s="124"/>
      <c r="P47" s="124"/>
      <c r="Q47" s="124"/>
      <c r="R47" s="124"/>
      <c r="S47" s="124"/>
      <c r="T47" s="124"/>
      <c r="U47" s="124"/>
      <c r="V47" s="124">
        <v>4.0999999999999996</v>
      </c>
      <c r="W47" s="124" t="s">
        <v>55</v>
      </c>
      <c r="X47" s="124" t="s">
        <v>60</v>
      </c>
      <c r="Y47" s="124"/>
      <c r="Z47" s="124"/>
      <c r="AA47" s="179"/>
      <c r="AB47" s="179"/>
      <c r="AC47" s="179"/>
      <c r="AD47" s="304">
        <v>0.5</v>
      </c>
      <c r="AI47" s="124"/>
      <c r="AJ47" s="124"/>
      <c r="AK47" s="124"/>
      <c r="AL47" s="124"/>
      <c r="AM47" s="124"/>
    </row>
    <row r="48" spans="1:39" s="61" customFormat="1" x14ac:dyDescent="0.25">
      <c r="A48" s="124"/>
      <c r="B48" s="124"/>
      <c r="C48" s="124"/>
      <c r="D48" s="124"/>
      <c r="E48" s="124"/>
      <c r="F48" s="124"/>
      <c r="G48" s="124"/>
      <c r="H48" s="124"/>
      <c r="I48" s="48" t="s">
        <v>49</v>
      </c>
      <c r="J48" s="124"/>
      <c r="K48" s="124"/>
      <c r="L48" s="124"/>
      <c r="M48" s="124"/>
      <c r="N48" s="140">
        <f>SUM(N30:N46)</f>
        <v>2267</v>
      </c>
      <c r="O48" s="124"/>
      <c r="P48" s="124"/>
      <c r="Q48" s="124"/>
      <c r="R48" s="124"/>
      <c r="S48" s="124"/>
      <c r="T48" s="124"/>
      <c r="U48" s="124"/>
      <c r="V48" s="124">
        <v>4.2</v>
      </c>
      <c r="W48" s="124" t="s">
        <v>55</v>
      </c>
      <c r="X48" s="124" t="s">
        <v>67</v>
      </c>
      <c r="Y48" s="124"/>
      <c r="Z48" s="124"/>
      <c r="AA48" s="179"/>
      <c r="AB48" s="179"/>
      <c r="AC48" s="179"/>
      <c r="AD48" s="179">
        <v>0.4</v>
      </c>
      <c r="AI48" s="124"/>
      <c r="AJ48" s="124"/>
      <c r="AK48" s="124"/>
      <c r="AL48" s="124"/>
      <c r="AM48" s="124"/>
    </row>
    <row r="49" spans="1:39" s="61" customFormat="1" x14ac:dyDescent="0.25">
      <c r="V49" s="124">
        <v>4.3</v>
      </c>
      <c r="W49" s="124" t="s">
        <v>55</v>
      </c>
      <c r="X49" s="124" t="s">
        <v>66</v>
      </c>
      <c r="Y49" s="124"/>
      <c r="Z49" s="124"/>
      <c r="AA49" s="179"/>
      <c r="AB49" s="179"/>
      <c r="AC49" s="179"/>
      <c r="AD49" s="179">
        <v>0</v>
      </c>
    </row>
    <row r="50" spans="1:39" s="61" customFormat="1" ht="18" x14ac:dyDescent="0.25">
      <c r="I50" s="256" t="s">
        <v>96</v>
      </c>
      <c r="J50" s="124"/>
      <c r="K50" s="124"/>
      <c r="L50" s="124"/>
      <c r="M50" s="124"/>
      <c r="N50" s="140" t="s">
        <v>159</v>
      </c>
      <c r="O50" s="124"/>
      <c r="P50" s="124"/>
      <c r="Q50" s="114" t="s">
        <v>6</v>
      </c>
      <c r="R50" s="114" t="s">
        <v>7</v>
      </c>
      <c r="AI50" s="256" t="s">
        <v>198</v>
      </c>
      <c r="AJ50" s="186"/>
      <c r="AK50" s="186"/>
    </row>
    <row r="51" spans="1:39" s="61" customFormat="1" x14ac:dyDescent="0.25">
      <c r="H51" s="124"/>
      <c r="I51" s="187" t="s">
        <v>116</v>
      </c>
      <c r="J51" s="124"/>
      <c r="K51" s="124"/>
      <c r="L51" s="124"/>
      <c r="M51" s="124" t="str">
        <f>IF(ABS(N30*$C$38-N51)&lt;1,"OK","HMM STRANGE")</f>
        <v>OK</v>
      </c>
      <c r="N51" s="140">
        <f>Q51+R51</f>
        <v>572</v>
      </c>
      <c r="O51" s="148"/>
      <c r="P51" s="148"/>
      <c r="Q51" s="47">
        <f t="shared" ref="Q51:R57" si="15">ROUND((Q9+Q30)*$C$38,0)</f>
        <v>356</v>
      </c>
      <c r="R51" s="47">
        <f t="shared" si="15"/>
        <v>216</v>
      </c>
      <c r="V51" s="145" t="s">
        <v>163</v>
      </c>
      <c r="AI51" s="124"/>
      <c r="AJ51" s="186" t="s">
        <v>56</v>
      </c>
      <c r="AK51" s="186" t="s">
        <v>57</v>
      </c>
    </row>
    <row r="52" spans="1:39" s="61" customFormat="1" x14ac:dyDescent="0.25">
      <c r="H52" s="124"/>
      <c r="I52" s="187" t="s">
        <v>137</v>
      </c>
      <c r="J52" s="124"/>
      <c r="K52" s="124"/>
      <c r="L52" s="124"/>
      <c r="M52" s="124" t="str">
        <f t="shared" ref="M52:M57" si="16">IF(ABS(N31*$C$38-N52)&lt;1,"OK","HMM STRANGE")</f>
        <v>OK</v>
      </c>
      <c r="N52" s="140">
        <f t="shared" ref="N52:N67" si="17">Q52+R52</f>
        <v>302</v>
      </c>
      <c r="O52" s="124"/>
      <c r="P52" s="124"/>
      <c r="Q52" s="47">
        <f t="shared" si="15"/>
        <v>188</v>
      </c>
      <c r="R52" s="47">
        <f t="shared" si="15"/>
        <v>114</v>
      </c>
      <c r="V52" s="124"/>
      <c r="W52" s="124"/>
      <c r="X52" s="114" t="str">
        <f>CONCATENATE(Y40," TRIP ASSIGNMENT")</f>
        <v xml:space="preserve"> TRIP ASSIGNMENT</v>
      </c>
      <c r="Y52" s="124"/>
      <c r="Z52" s="124"/>
      <c r="AA52" s="156" t="s">
        <v>62</v>
      </c>
      <c r="AB52" s="156" t="s">
        <v>64</v>
      </c>
      <c r="AC52" s="156" t="s">
        <v>63</v>
      </c>
      <c r="AD52" s="157" t="s">
        <v>65</v>
      </c>
      <c r="AI52" s="124" t="s">
        <v>142</v>
      </c>
      <c r="AJ52" s="61">
        <f>SUM(Q62:Q65)</f>
        <v>58</v>
      </c>
      <c r="AK52" s="61">
        <f>SUM(R62:R65)</f>
        <v>158</v>
      </c>
      <c r="AL52" s="145">
        <f>SUM(AJ52:AK52)</f>
        <v>216</v>
      </c>
    </row>
    <row r="53" spans="1:39" s="61" customFormat="1" x14ac:dyDescent="0.25">
      <c r="H53" s="124"/>
      <c r="I53" s="188" t="s">
        <v>117</v>
      </c>
      <c r="J53" s="124"/>
      <c r="K53" s="124"/>
      <c r="L53" s="124"/>
      <c r="M53" s="124" t="str">
        <f t="shared" si="16"/>
        <v>OK</v>
      </c>
      <c r="N53" s="140">
        <f t="shared" si="17"/>
        <v>71</v>
      </c>
      <c r="O53" s="124"/>
      <c r="P53" s="124"/>
      <c r="Q53" s="47">
        <f t="shared" si="15"/>
        <v>65</v>
      </c>
      <c r="R53" s="47">
        <f t="shared" si="15"/>
        <v>6</v>
      </c>
      <c r="V53" s="124">
        <v>1.1000000000000001</v>
      </c>
      <c r="W53" s="124" t="s">
        <v>52</v>
      </c>
      <c r="X53" s="124" t="s">
        <v>139</v>
      </c>
      <c r="Y53" s="124"/>
      <c r="Z53" s="124"/>
      <c r="AA53" s="179">
        <v>0.8</v>
      </c>
      <c r="AB53" s="179"/>
      <c r="AC53" s="179"/>
      <c r="AD53" s="179"/>
      <c r="AI53" s="124" t="s">
        <v>151</v>
      </c>
      <c r="AJ53" s="124">
        <f>SUM(Q51,Q52,Q57,Q66,Q67)</f>
        <v>895</v>
      </c>
      <c r="AK53" s="124">
        <f>SUM(R51,R52,R57,R66,R67)</f>
        <v>545</v>
      </c>
      <c r="AL53" s="145">
        <f>SUM(AJ53:AK53)</f>
        <v>1440</v>
      </c>
    </row>
    <row r="54" spans="1:39" s="61" customFormat="1" x14ac:dyDescent="0.25">
      <c r="H54" s="124"/>
      <c r="I54" s="188" t="s">
        <v>118</v>
      </c>
      <c r="J54" s="124"/>
      <c r="K54" s="124"/>
      <c r="L54" s="124"/>
      <c r="M54" s="124" t="str">
        <f t="shared" si="16"/>
        <v>OK</v>
      </c>
      <c r="N54" s="140">
        <f t="shared" si="17"/>
        <v>195</v>
      </c>
      <c r="O54" s="124"/>
      <c r="P54" s="124"/>
      <c r="Q54" s="47">
        <f t="shared" si="15"/>
        <v>178</v>
      </c>
      <c r="R54" s="47">
        <f t="shared" si="15"/>
        <v>17</v>
      </c>
      <c r="V54" s="124">
        <v>1.2</v>
      </c>
      <c r="W54" s="124" t="s">
        <v>52</v>
      </c>
      <c r="X54" s="124" t="s">
        <v>58</v>
      </c>
      <c r="Y54" s="124"/>
      <c r="Z54" s="124"/>
      <c r="AA54" s="179">
        <v>0</v>
      </c>
      <c r="AB54" s="179"/>
      <c r="AC54" s="179"/>
      <c r="AD54" s="179"/>
      <c r="AI54" s="124" t="s">
        <v>152</v>
      </c>
      <c r="AJ54" s="124">
        <f>SUM(Q53:Q56)</f>
        <v>393</v>
      </c>
      <c r="AK54" s="124">
        <f>SUM(R53:R56)</f>
        <v>37</v>
      </c>
      <c r="AL54" s="145">
        <f>SUM(AJ54:AK54)</f>
        <v>430</v>
      </c>
    </row>
    <row r="55" spans="1:39" x14ac:dyDescent="0.25">
      <c r="A55" s="61"/>
      <c r="B55" s="61"/>
      <c r="C55" s="61"/>
      <c r="D55" s="61"/>
      <c r="E55" s="61"/>
      <c r="F55" s="61"/>
      <c r="G55" s="61"/>
      <c r="H55" s="139"/>
      <c r="I55" s="189" t="s">
        <v>119</v>
      </c>
      <c r="M55" s="124" t="str">
        <f t="shared" si="16"/>
        <v>OK</v>
      </c>
      <c r="N55" s="140">
        <f t="shared" si="17"/>
        <v>82</v>
      </c>
      <c r="Q55" s="47">
        <f t="shared" si="15"/>
        <v>75</v>
      </c>
      <c r="R55" s="47">
        <f t="shared" si="15"/>
        <v>7</v>
      </c>
      <c r="T55" s="61"/>
      <c r="U55" s="61"/>
      <c r="V55" s="124">
        <v>1.3</v>
      </c>
      <c r="W55" s="124" t="s">
        <v>52</v>
      </c>
      <c r="X55" s="124" t="s">
        <v>59</v>
      </c>
      <c r="AA55" s="179">
        <v>0.2</v>
      </c>
      <c r="AB55" s="179"/>
      <c r="AC55" s="179"/>
      <c r="AD55" s="179"/>
      <c r="AI55" s="61"/>
      <c r="AJ55" s="61"/>
      <c r="AK55" s="61"/>
      <c r="AL55" s="61"/>
      <c r="AM55" s="61"/>
    </row>
    <row r="56" spans="1:39" x14ac:dyDescent="0.25">
      <c r="A56" s="61"/>
      <c r="B56" s="61"/>
      <c r="C56" s="61"/>
      <c r="D56" s="61"/>
      <c r="E56" s="61"/>
      <c r="F56" s="61"/>
      <c r="G56" s="61"/>
      <c r="H56" s="139"/>
      <c r="I56" s="188" t="s">
        <v>120</v>
      </c>
      <c r="M56" s="124" t="str">
        <f t="shared" si="16"/>
        <v>OK</v>
      </c>
      <c r="N56" s="140">
        <f t="shared" si="17"/>
        <v>82</v>
      </c>
      <c r="Q56" s="47">
        <f t="shared" si="15"/>
        <v>75</v>
      </c>
      <c r="R56" s="47">
        <f t="shared" si="15"/>
        <v>7</v>
      </c>
      <c r="T56" s="61"/>
      <c r="U56" s="61"/>
      <c r="V56" s="124">
        <v>1.4</v>
      </c>
      <c r="W56" s="124" t="s">
        <v>52</v>
      </c>
      <c r="X56" s="124" t="s">
        <v>70</v>
      </c>
      <c r="AA56" s="179">
        <v>0</v>
      </c>
      <c r="AB56" s="179"/>
      <c r="AC56" s="179"/>
      <c r="AD56" s="179"/>
      <c r="AI56" s="61"/>
      <c r="AJ56" s="61"/>
      <c r="AK56" s="61"/>
      <c r="AL56" s="61"/>
      <c r="AM56" s="61"/>
    </row>
    <row r="57" spans="1:39" x14ac:dyDescent="0.25">
      <c r="A57" s="61"/>
      <c r="B57" s="61"/>
      <c r="C57" s="61"/>
      <c r="D57" s="61"/>
      <c r="E57" s="61"/>
      <c r="F57" s="61"/>
      <c r="G57" s="61"/>
      <c r="H57" s="139"/>
      <c r="I57" s="187" t="s">
        <v>121</v>
      </c>
      <c r="M57" s="124" t="str">
        <f t="shared" si="16"/>
        <v>OK</v>
      </c>
      <c r="N57" s="140">
        <f t="shared" si="17"/>
        <v>195</v>
      </c>
      <c r="Q57" s="47">
        <f t="shared" si="15"/>
        <v>121</v>
      </c>
      <c r="R57" s="47">
        <f t="shared" si="15"/>
        <v>74</v>
      </c>
      <c r="T57" s="61"/>
      <c r="U57" s="61"/>
      <c r="AA57" s="179"/>
      <c r="AB57" s="179"/>
      <c r="AC57" s="179"/>
      <c r="AD57" s="179"/>
      <c r="AI57" s="61"/>
      <c r="AJ57" s="61"/>
      <c r="AK57" s="61"/>
      <c r="AL57" s="61"/>
      <c r="AM57" s="61"/>
    </row>
    <row r="58" spans="1:39" x14ac:dyDescent="0.25">
      <c r="A58" s="61"/>
      <c r="B58" s="61"/>
      <c r="C58" s="61"/>
      <c r="D58" s="61"/>
      <c r="E58" s="61"/>
      <c r="F58" s="61"/>
      <c r="G58" s="61"/>
      <c r="H58" s="139"/>
      <c r="I58" s="191" t="s">
        <v>122</v>
      </c>
      <c r="N58" s="140"/>
      <c r="Q58" s="47"/>
      <c r="R58" s="47"/>
      <c r="T58" s="61"/>
      <c r="U58" s="61"/>
      <c r="V58" s="124">
        <v>2.1</v>
      </c>
      <c r="W58" s="124" t="s">
        <v>54</v>
      </c>
      <c r="X58" s="124" t="s">
        <v>139</v>
      </c>
      <c r="AA58" s="179"/>
      <c r="AB58" s="179">
        <v>0.5</v>
      </c>
      <c r="AC58" s="179"/>
      <c r="AD58" s="179"/>
      <c r="AI58" s="61"/>
      <c r="AJ58" s="61"/>
      <c r="AK58" s="61"/>
      <c r="AL58" s="61"/>
      <c r="AM58" s="61"/>
    </row>
    <row r="59" spans="1:39" x14ac:dyDescent="0.25">
      <c r="A59" s="61"/>
      <c r="B59" s="61"/>
      <c r="C59" s="61"/>
      <c r="D59" s="61"/>
      <c r="E59" s="61"/>
      <c r="F59" s="61"/>
      <c r="G59" s="61"/>
      <c r="H59" s="139"/>
      <c r="I59" s="191" t="s">
        <v>123</v>
      </c>
      <c r="N59" s="140"/>
      <c r="Q59" s="47"/>
      <c r="R59" s="47"/>
      <c r="T59" s="61"/>
      <c r="U59" s="61"/>
      <c r="V59" s="124">
        <v>2.2000000000000002</v>
      </c>
      <c r="W59" s="124" t="s">
        <v>54</v>
      </c>
      <c r="X59" s="124" t="s">
        <v>58</v>
      </c>
      <c r="AA59" s="179"/>
      <c r="AB59" s="179">
        <v>0</v>
      </c>
      <c r="AC59" s="179"/>
      <c r="AD59" s="179"/>
      <c r="AI59" s="61"/>
      <c r="AJ59" s="61"/>
      <c r="AK59" s="61"/>
      <c r="AL59" s="61"/>
      <c r="AM59" s="61"/>
    </row>
    <row r="60" spans="1:39" x14ac:dyDescent="0.25">
      <c r="H60" s="139"/>
      <c r="I60" s="191" t="s">
        <v>124</v>
      </c>
      <c r="N60" s="140"/>
      <c r="Q60" s="47"/>
      <c r="R60" s="47"/>
      <c r="V60" s="124">
        <v>2.2999999999999998</v>
      </c>
      <c r="W60" s="124" t="s">
        <v>54</v>
      </c>
      <c r="X60" s="124" t="s">
        <v>59</v>
      </c>
      <c r="AA60" s="179"/>
      <c r="AB60" s="179">
        <v>0.5</v>
      </c>
      <c r="AC60" s="179"/>
      <c r="AD60" s="179"/>
    </row>
    <row r="61" spans="1:39" x14ac:dyDescent="0.25">
      <c r="H61" s="139"/>
      <c r="I61" s="191" t="s">
        <v>125</v>
      </c>
      <c r="N61" s="140"/>
      <c r="Q61" s="47"/>
      <c r="R61" s="47"/>
      <c r="V61" s="124">
        <v>2.4</v>
      </c>
      <c r="W61" s="124" t="s">
        <v>54</v>
      </c>
      <c r="X61" s="124" t="s">
        <v>69</v>
      </c>
      <c r="AA61" s="179"/>
      <c r="AB61" s="179">
        <v>0</v>
      </c>
      <c r="AC61" s="179"/>
      <c r="AD61" s="179"/>
    </row>
    <row r="62" spans="1:39" x14ac:dyDescent="0.25">
      <c r="H62" s="139"/>
      <c r="I62" s="190" t="s">
        <v>126</v>
      </c>
      <c r="M62" s="124" t="str">
        <f t="shared" ref="M62:M67" si="18">IF(ABS(N41*$C$38-N62)&lt;1,"OK","HMM STRANGE")</f>
        <v>OK</v>
      </c>
      <c r="N62" s="140">
        <f t="shared" si="17"/>
        <v>91</v>
      </c>
      <c r="Q62" s="47">
        <f t="shared" ref="Q62:R67" si="19">ROUND((Q20+Q41)*$C$38,0)</f>
        <v>24</v>
      </c>
      <c r="R62" s="47">
        <f t="shared" si="19"/>
        <v>67</v>
      </c>
      <c r="AA62" s="180"/>
      <c r="AB62" s="180"/>
      <c r="AC62" s="180"/>
      <c r="AD62" s="180"/>
    </row>
    <row r="63" spans="1:39" x14ac:dyDescent="0.25">
      <c r="H63" s="139"/>
      <c r="I63" s="190" t="s">
        <v>127</v>
      </c>
      <c r="M63" s="124" t="str">
        <f t="shared" si="18"/>
        <v>OK</v>
      </c>
      <c r="N63" s="140">
        <f t="shared" si="17"/>
        <v>40</v>
      </c>
      <c r="Q63" s="47">
        <f t="shared" si="19"/>
        <v>11</v>
      </c>
      <c r="R63" s="47">
        <f t="shared" si="19"/>
        <v>29</v>
      </c>
      <c r="V63" s="124">
        <v>3.5</v>
      </c>
      <c r="W63" s="124" t="s">
        <v>53</v>
      </c>
      <c r="X63" s="124" t="s">
        <v>140</v>
      </c>
      <c r="AA63" s="179"/>
      <c r="AB63" s="179"/>
      <c r="AC63" s="179">
        <v>0.5</v>
      </c>
      <c r="AD63" s="179"/>
    </row>
    <row r="64" spans="1:39" x14ac:dyDescent="0.25">
      <c r="H64" s="139"/>
      <c r="I64" s="190" t="s">
        <v>128</v>
      </c>
      <c r="M64" s="124" t="str">
        <f t="shared" si="18"/>
        <v>OK</v>
      </c>
      <c r="N64" s="140">
        <f t="shared" si="17"/>
        <v>52</v>
      </c>
      <c r="Q64" s="47">
        <f t="shared" si="19"/>
        <v>14</v>
      </c>
      <c r="R64" s="47">
        <f t="shared" si="19"/>
        <v>38</v>
      </c>
      <c r="V64" s="124">
        <v>3.6</v>
      </c>
      <c r="W64" s="124" t="s">
        <v>53</v>
      </c>
      <c r="X64" s="124" t="s">
        <v>60</v>
      </c>
      <c r="AA64" s="179"/>
      <c r="AB64" s="179"/>
      <c r="AC64" s="179">
        <v>0</v>
      </c>
      <c r="AD64" s="179"/>
    </row>
    <row r="65" spans="8:38" x14ac:dyDescent="0.25">
      <c r="H65" s="139"/>
      <c r="I65" s="190" t="s">
        <v>129</v>
      </c>
      <c r="M65" s="124" t="str">
        <f t="shared" si="18"/>
        <v>OK</v>
      </c>
      <c r="N65" s="140">
        <f t="shared" si="17"/>
        <v>33</v>
      </c>
      <c r="Q65" s="47">
        <f t="shared" si="19"/>
        <v>9</v>
      </c>
      <c r="R65" s="47">
        <f t="shared" si="19"/>
        <v>24</v>
      </c>
      <c r="V65" s="124">
        <v>3.7</v>
      </c>
      <c r="W65" s="124" t="s">
        <v>53</v>
      </c>
      <c r="X65" s="124" t="s">
        <v>61</v>
      </c>
      <c r="AA65" s="179"/>
      <c r="AB65" s="179"/>
      <c r="AC65" s="179">
        <v>0</v>
      </c>
      <c r="AD65" s="179"/>
    </row>
    <row r="66" spans="8:38" x14ac:dyDescent="0.25">
      <c r="H66" s="139"/>
      <c r="I66" s="187" t="s">
        <v>130</v>
      </c>
      <c r="M66" s="124" t="str">
        <f t="shared" si="18"/>
        <v>OK</v>
      </c>
      <c r="N66" s="140">
        <f t="shared" si="17"/>
        <v>194</v>
      </c>
      <c r="Q66" s="47">
        <f t="shared" si="19"/>
        <v>120</v>
      </c>
      <c r="R66" s="47">
        <f t="shared" si="19"/>
        <v>74</v>
      </c>
      <c r="V66" s="124">
        <v>3.8</v>
      </c>
      <c r="W66" s="124" t="s">
        <v>53</v>
      </c>
      <c r="X66" s="124" t="s">
        <v>66</v>
      </c>
      <c r="AA66" s="179"/>
      <c r="AB66" s="179"/>
      <c r="AC66" s="179">
        <v>0</v>
      </c>
      <c r="AD66" s="179"/>
    </row>
    <row r="67" spans="8:38" x14ac:dyDescent="0.25">
      <c r="H67" s="212"/>
      <c r="I67" s="187" t="s">
        <v>131</v>
      </c>
      <c r="M67" s="124" t="str">
        <f t="shared" si="18"/>
        <v>OK</v>
      </c>
      <c r="N67" s="140">
        <f t="shared" si="17"/>
        <v>177</v>
      </c>
      <c r="Q67" s="47">
        <f t="shared" si="19"/>
        <v>110</v>
      </c>
      <c r="R67" s="47">
        <f t="shared" si="19"/>
        <v>67</v>
      </c>
      <c r="V67" s="124">
        <v>3.9</v>
      </c>
      <c r="W67" s="124" t="s">
        <v>53</v>
      </c>
      <c r="X67" s="124" t="s">
        <v>71</v>
      </c>
      <c r="AA67" s="179"/>
      <c r="AB67" s="179"/>
      <c r="AC67" s="179">
        <v>0.25</v>
      </c>
      <c r="AD67" s="179"/>
      <c r="AE67" s="171" t="s">
        <v>206</v>
      </c>
    </row>
    <row r="68" spans="8:38" x14ac:dyDescent="0.25">
      <c r="H68" s="212"/>
      <c r="V68" s="124">
        <v>3.11</v>
      </c>
      <c r="W68" s="124" t="s">
        <v>53</v>
      </c>
      <c r="X68" s="124" t="s">
        <v>192</v>
      </c>
      <c r="AA68" s="180"/>
      <c r="AB68" s="180"/>
      <c r="AC68" s="298">
        <v>0.25</v>
      </c>
      <c r="AD68" s="180"/>
    </row>
    <row r="69" spans="8:38" x14ac:dyDescent="0.25">
      <c r="H69" s="212"/>
      <c r="I69" s="48" t="s">
        <v>96</v>
      </c>
      <c r="N69" s="49">
        <f>SUM(N51:N67)</f>
        <v>2086</v>
      </c>
      <c r="O69" s="52"/>
      <c r="P69" s="52"/>
      <c r="Q69" s="49">
        <f>SUM(Q51:Q67)</f>
        <v>1346</v>
      </c>
      <c r="R69" s="49">
        <f>SUM(R51:R67)</f>
        <v>740</v>
      </c>
      <c r="V69" s="124">
        <v>4</v>
      </c>
      <c r="W69" s="124" t="s">
        <v>55</v>
      </c>
      <c r="X69" s="124" t="s">
        <v>140</v>
      </c>
      <c r="AA69" s="179"/>
      <c r="AB69" s="179"/>
      <c r="AC69" s="179"/>
      <c r="AD69" s="179">
        <v>0.8</v>
      </c>
    </row>
    <row r="70" spans="8:38" x14ac:dyDescent="0.25">
      <c r="V70" s="124">
        <v>4.0999999999999996</v>
      </c>
      <c r="W70" s="124" t="s">
        <v>55</v>
      </c>
      <c r="X70" s="124" t="s">
        <v>60</v>
      </c>
      <c r="AA70" s="179"/>
      <c r="AB70" s="179"/>
      <c r="AC70" s="179"/>
      <c r="AD70" s="179">
        <v>0</v>
      </c>
    </row>
    <row r="71" spans="8:38" ht="18" x14ac:dyDescent="0.25">
      <c r="H71" s="61"/>
      <c r="I71" s="256" t="s">
        <v>93</v>
      </c>
      <c r="J71" s="61"/>
      <c r="K71" s="61"/>
      <c r="L71" s="61"/>
      <c r="M71" s="140" t="s">
        <v>94</v>
      </c>
      <c r="N71" s="61"/>
      <c r="O71" s="61"/>
      <c r="P71" s="61"/>
      <c r="Q71" s="114" t="s">
        <v>6</v>
      </c>
      <c r="R71" s="114" t="s">
        <v>7</v>
      </c>
      <c r="S71" s="61"/>
      <c r="V71" s="124">
        <v>4.2</v>
      </c>
      <c r="W71" s="124" t="s">
        <v>55</v>
      </c>
      <c r="X71" s="124" t="s">
        <v>67</v>
      </c>
      <c r="AA71" s="179"/>
      <c r="AB71" s="179"/>
      <c r="AC71" s="179"/>
      <c r="AD71" s="179">
        <v>0.2</v>
      </c>
      <c r="AI71" s="256" t="s">
        <v>199</v>
      </c>
      <c r="AJ71" s="186"/>
      <c r="AK71" s="186"/>
    </row>
    <row r="72" spans="8:38" x14ac:dyDescent="0.25">
      <c r="H72" s="211">
        <f t="shared" ref="H72:H88" si="20">H30</f>
        <v>820</v>
      </c>
      <c r="I72" s="187" t="s">
        <v>116</v>
      </c>
      <c r="J72" s="61"/>
      <c r="K72" s="61"/>
      <c r="L72" s="61"/>
      <c r="M72" s="150">
        <f>VLOOKUP(H72,Table1[],11)</f>
        <v>0</v>
      </c>
      <c r="N72" s="140">
        <f>-ROUND(N51*M72,0)</f>
        <v>0</v>
      </c>
      <c r="O72" s="148"/>
      <c r="P72" s="148"/>
      <c r="Q72" s="47">
        <f>ROUND(N72*0.5,0)</f>
        <v>0</v>
      </c>
      <c r="R72" s="47">
        <f>ROUND(N72*0.5,0)</f>
        <v>0</v>
      </c>
      <c r="S72" s="61"/>
      <c r="V72" s="124">
        <v>4.3</v>
      </c>
      <c r="W72" s="124" t="s">
        <v>55</v>
      </c>
      <c r="X72" s="124" t="s">
        <v>66</v>
      </c>
      <c r="AA72" s="179"/>
      <c r="AB72" s="179"/>
      <c r="AC72" s="179"/>
      <c r="AD72" s="179">
        <v>0</v>
      </c>
      <c r="AJ72" s="186" t="s">
        <v>56</v>
      </c>
      <c r="AK72" s="186" t="s">
        <v>57</v>
      </c>
    </row>
    <row r="73" spans="8:38" x14ac:dyDescent="0.25">
      <c r="H73" s="211">
        <f t="shared" si="20"/>
        <v>820</v>
      </c>
      <c r="I73" s="187" t="s">
        <v>137</v>
      </c>
      <c r="J73" s="61"/>
      <c r="K73" s="61"/>
      <c r="L73" s="61"/>
      <c r="M73" s="150">
        <f>VLOOKUP(H73,Table1[],11)</f>
        <v>0</v>
      </c>
      <c r="N73" s="140">
        <f t="shared" ref="N73:N78" si="21">-ROUND(N52*M73,0)</f>
        <v>0</v>
      </c>
      <c r="O73" s="148"/>
      <c r="P73" s="148"/>
      <c r="Q73" s="47">
        <f t="shared" ref="Q73:Q88" si="22">ROUND(N73*0.5,0)</f>
        <v>0</v>
      </c>
      <c r="R73" s="47">
        <f t="shared" ref="R73:R88" si="23">ROUND(N73*0.5,0)</f>
        <v>0</v>
      </c>
      <c r="S73" s="61"/>
      <c r="AI73" s="124" t="s">
        <v>142</v>
      </c>
      <c r="AJ73" s="61">
        <f>SUM(Q83:Q86)</f>
        <v>0</v>
      </c>
      <c r="AK73" s="61">
        <f>SUM(R83:R86)</f>
        <v>0</v>
      </c>
      <c r="AL73" s="145">
        <f>SUM(AJ73:AK73)</f>
        <v>0</v>
      </c>
    </row>
    <row r="74" spans="8:38" x14ac:dyDescent="0.25">
      <c r="H74" s="211">
        <f t="shared" si="20"/>
        <v>750</v>
      </c>
      <c r="I74" s="188" t="s">
        <v>117</v>
      </c>
      <c r="J74" s="61"/>
      <c r="K74" s="61"/>
      <c r="L74" s="61"/>
      <c r="M74" s="150">
        <f>VLOOKUP(H74,Table1[],11)</f>
        <v>0</v>
      </c>
      <c r="N74" s="140">
        <f t="shared" si="21"/>
        <v>0</v>
      </c>
      <c r="O74" s="148"/>
      <c r="P74" s="148"/>
      <c r="Q74" s="47">
        <f t="shared" si="22"/>
        <v>0</v>
      </c>
      <c r="R74" s="47">
        <f t="shared" si="23"/>
        <v>0</v>
      </c>
      <c r="S74" s="61"/>
      <c r="V74" s="145" t="s">
        <v>164</v>
      </c>
      <c r="W74" s="61"/>
      <c r="X74" s="61"/>
      <c r="Y74" s="61"/>
      <c r="Z74" s="61"/>
      <c r="AA74" s="61"/>
      <c r="AB74" s="61"/>
      <c r="AC74" s="61"/>
      <c r="AD74" s="61"/>
      <c r="AI74" s="124" t="s">
        <v>151</v>
      </c>
      <c r="AJ74" s="124">
        <f>SUM(Q72,Q73,Q78,Q87,Q88)</f>
        <v>0</v>
      </c>
      <c r="AK74" s="124">
        <f>SUM(R72,R73,R78,R87,R88)</f>
        <v>0</v>
      </c>
      <c r="AL74" s="145">
        <f>SUM(AJ74:AK74)</f>
        <v>0</v>
      </c>
    </row>
    <row r="75" spans="8:38" x14ac:dyDescent="0.25">
      <c r="H75" s="211">
        <f t="shared" si="20"/>
        <v>750</v>
      </c>
      <c r="I75" s="188" t="s">
        <v>118</v>
      </c>
      <c r="J75" s="61"/>
      <c r="K75" s="61"/>
      <c r="L75" s="61"/>
      <c r="M75" s="150">
        <f>VLOOKUP(H75,Table1[],11)</f>
        <v>0</v>
      </c>
      <c r="N75" s="140">
        <f t="shared" si="21"/>
        <v>0</v>
      </c>
      <c r="O75" s="148"/>
      <c r="P75" s="148"/>
      <c r="Q75" s="47">
        <f t="shared" si="22"/>
        <v>0</v>
      </c>
      <c r="R75" s="47">
        <f>ROUND(N75*0.5,0)</f>
        <v>0</v>
      </c>
      <c r="S75" s="61"/>
      <c r="X75" s="114" t="str">
        <f>CONCATENATE(Y63," TRIP ASSIGNMENT")</f>
        <v xml:space="preserve"> TRIP ASSIGNMENT</v>
      </c>
      <c r="AA75" s="156" t="s">
        <v>62</v>
      </c>
      <c r="AB75" s="156" t="s">
        <v>64</v>
      </c>
      <c r="AC75" s="156" t="s">
        <v>63</v>
      </c>
      <c r="AD75" s="157" t="s">
        <v>65</v>
      </c>
      <c r="AI75" s="124" t="s">
        <v>152</v>
      </c>
      <c r="AJ75" s="124">
        <f>SUM(Q74:Q77)</f>
        <v>0</v>
      </c>
      <c r="AK75" s="124">
        <f>SUM(R74:R77)</f>
        <v>0</v>
      </c>
      <c r="AL75" s="145">
        <f>SUM(AJ75:AK75)</f>
        <v>0</v>
      </c>
    </row>
    <row r="76" spans="8:38" x14ac:dyDescent="0.25">
      <c r="H76" s="211">
        <f t="shared" si="20"/>
        <v>750</v>
      </c>
      <c r="I76" s="189" t="s">
        <v>119</v>
      </c>
      <c r="J76" s="61"/>
      <c r="K76" s="61"/>
      <c r="L76" s="61"/>
      <c r="M76" s="150">
        <f>VLOOKUP(H76,Table1[],11)</f>
        <v>0</v>
      </c>
      <c r="N76" s="140">
        <f t="shared" si="21"/>
        <v>0</v>
      </c>
      <c r="O76" s="148"/>
      <c r="P76" s="148"/>
      <c r="Q76" s="47">
        <f t="shared" si="22"/>
        <v>0</v>
      </c>
      <c r="R76" s="47">
        <f t="shared" si="23"/>
        <v>0</v>
      </c>
      <c r="S76" s="61"/>
      <c r="V76" s="124">
        <v>1.1000000000000001</v>
      </c>
      <c r="W76" s="124" t="s">
        <v>52</v>
      </c>
      <c r="X76" s="124" t="s">
        <v>139</v>
      </c>
      <c r="AA76" s="304">
        <v>0.15</v>
      </c>
      <c r="AB76" s="179"/>
      <c r="AC76" s="179"/>
      <c r="AD76" s="179"/>
    </row>
    <row r="77" spans="8:38" x14ac:dyDescent="0.25">
      <c r="H77" s="211">
        <f t="shared" si="20"/>
        <v>750</v>
      </c>
      <c r="I77" s="188" t="s">
        <v>120</v>
      </c>
      <c r="J77" s="61"/>
      <c r="K77" s="61"/>
      <c r="L77" s="61"/>
      <c r="M77" s="150">
        <f>VLOOKUP(H77,Table1[],11)</f>
        <v>0</v>
      </c>
      <c r="N77" s="140">
        <f t="shared" si="21"/>
        <v>0</v>
      </c>
      <c r="O77" s="148"/>
      <c r="P77" s="148"/>
      <c r="Q77" s="47">
        <f t="shared" si="22"/>
        <v>0</v>
      </c>
      <c r="R77" s="47">
        <f t="shared" si="23"/>
        <v>0</v>
      </c>
      <c r="S77" s="61"/>
      <c r="V77" s="124">
        <v>1.2</v>
      </c>
      <c r="W77" s="124" t="s">
        <v>52</v>
      </c>
      <c r="X77" s="124" t="s">
        <v>58</v>
      </c>
      <c r="AA77" s="304">
        <v>0.65</v>
      </c>
      <c r="AB77" s="179"/>
      <c r="AC77" s="179"/>
      <c r="AD77" s="179"/>
    </row>
    <row r="78" spans="8:38" x14ac:dyDescent="0.25">
      <c r="H78" s="211">
        <f t="shared" si="20"/>
        <v>820</v>
      </c>
      <c r="I78" s="187" t="s">
        <v>121</v>
      </c>
      <c r="J78" s="61"/>
      <c r="K78" s="61"/>
      <c r="L78" s="61"/>
      <c r="M78" s="150">
        <f>VLOOKUP(H78,Table1[],11)</f>
        <v>0</v>
      </c>
      <c r="N78" s="140">
        <f t="shared" si="21"/>
        <v>0</v>
      </c>
      <c r="O78" s="148"/>
      <c r="P78" s="148"/>
      <c r="Q78" s="47">
        <f t="shared" si="22"/>
        <v>0</v>
      </c>
      <c r="R78" s="47">
        <f t="shared" si="23"/>
        <v>0</v>
      </c>
      <c r="S78" s="61"/>
      <c r="V78" s="124">
        <v>1.3</v>
      </c>
      <c r="W78" s="124" t="s">
        <v>52</v>
      </c>
      <c r="X78" s="124" t="s">
        <v>59</v>
      </c>
      <c r="AA78" s="179">
        <v>0.2</v>
      </c>
      <c r="AB78" s="179"/>
      <c r="AC78" s="179"/>
      <c r="AD78" s="179"/>
    </row>
    <row r="79" spans="8:38" x14ac:dyDescent="0.25">
      <c r="H79" s="211">
        <f t="shared" si="20"/>
        <v>0</v>
      </c>
      <c r="I79" s="191" t="s">
        <v>122</v>
      </c>
      <c r="J79" s="61"/>
      <c r="K79" s="61"/>
      <c r="L79" s="61"/>
      <c r="M79" s="150"/>
      <c r="N79" s="140"/>
      <c r="O79" s="148"/>
      <c r="P79" s="148"/>
      <c r="Q79" s="47"/>
      <c r="R79" s="47"/>
      <c r="S79" s="61"/>
      <c r="V79" s="124">
        <v>1.4</v>
      </c>
      <c r="W79" s="124" t="s">
        <v>52</v>
      </c>
      <c r="X79" s="124" t="s">
        <v>70</v>
      </c>
      <c r="AA79" s="179">
        <v>0</v>
      </c>
      <c r="AB79" s="179"/>
      <c r="AC79" s="179"/>
      <c r="AD79" s="179"/>
    </row>
    <row r="80" spans="8:38" x14ac:dyDescent="0.25">
      <c r="H80" s="211">
        <f t="shared" si="20"/>
        <v>0</v>
      </c>
      <c r="I80" s="191" t="s">
        <v>123</v>
      </c>
      <c r="J80" s="61"/>
      <c r="K80" s="61"/>
      <c r="L80" s="61"/>
      <c r="M80" s="150"/>
      <c r="N80" s="140"/>
      <c r="O80" s="148"/>
      <c r="P80" s="148"/>
      <c r="Q80" s="47"/>
      <c r="R80" s="47"/>
      <c r="S80" s="61"/>
      <c r="AA80" s="179"/>
      <c r="AB80" s="179"/>
      <c r="AC80" s="179"/>
      <c r="AD80" s="179"/>
    </row>
    <row r="81" spans="1:38" x14ac:dyDescent="0.25">
      <c r="H81" s="211">
        <f t="shared" si="20"/>
        <v>0</v>
      </c>
      <c r="I81" s="191" t="s">
        <v>124</v>
      </c>
      <c r="M81" s="150"/>
      <c r="N81" s="140"/>
      <c r="O81" s="148"/>
      <c r="P81" s="148"/>
      <c r="Q81" s="47"/>
      <c r="R81" s="47"/>
      <c r="V81" s="124">
        <v>2.1</v>
      </c>
      <c r="W81" s="124" t="s">
        <v>54</v>
      </c>
      <c r="X81" s="124" t="s">
        <v>139</v>
      </c>
      <c r="AA81" s="179"/>
      <c r="AB81" s="179">
        <v>0</v>
      </c>
      <c r="AC81" s="179"/>
      <c r="AD81" s="179"/>
    </row>
    <row r="82" spans="1:38" x14ac:dyDescent="0.25">
      <c r="H82" s="211">
        <f t="shared" si="20"/>
        <v>0</v>
      </c>
      <c r="I82" s="191" t="s">
        <v>125</v>
      </c>
      <c r="M82" s="150"/>
      <c r="N82" s="140"/>
      <c r="O82" s="148"/>
      <c r="P82" s="148"/>
      <c r="Q82" s="47"/>
      <c r="R82" s="47"/>
      <c r="V82" s="124">
        <v>2.2000000000000002</v>
      </c>
      <c r="W82" s="124" t="s">
        <v>54</v>
      </c>
      <c r="X82" s="124" t="s">
        <v>58</v>
      </c>
      <c r="AA82" s="179"/>
      <c r="AB82" s="179">
        <v>0.5</v>
      </c>
      <c r="AC82" s="179"/>
      <c r="AD82" s="179"/>
    </row>
    <row r="83" spans="1:38" x14ac:dyDescent="0.25">
      <c r="H83" s="211">
        <f t="shared" si="20"/>
        <v>221</v>
      </c>
      <c r="I83" s="190" t="s">
        <v>126</v>
      </c>
      <c r="M83" s="150">
        <f>VLOOKUP(H83,Table1[],11)</f>
        <v>0</v>
      </c>
      <c r="N83" s="140">
        <f t="shared" ref="N83:N88" si="24">-ROUND(N62*M83,0)</f>
        <v>0</v>
      </c>
      <c r="O83" s="148"/>
      <c r="P83" s="148"/>
      <c r="Q83" s="47">
        <f t="shared" si="22"/>
        <v>0</v>
      </c>
      <c r="R83" s="47">
        <f t="shared" si="23"/>
        <v>0</v>
      </c>
      <c r="V83" s="124">
        <v>2.2999999999999998</v>
      </c>
      <c r="W83" s="124" t="s">
        <v>54</v>
      </c>
      <c r="X83" s="124" t="s">
        <v>59</v>
      </c>
      <c r="AA83" s="179"/>
      <c r="AB83" s="179">
        <v>0.5</v>
      </c>
      <c r="AC83" s="179"/>
      <c r="AD83" s="179"/>
    </row>
    <row r="84" spans="1:38" x14ac:dyDescent="0.25">
      <c r="H84" s="211">
        <f t="shared" si="20"/>
        <v>221</v>
      </c>
      <c r="I84" s="190" t="s">
        <v>127</v>
      </c>
      <c r="M84" s="150">
        <f>VLOOKUP(H84,Table1[],11)</f>
        <v>0</v>
      </c>
      <c r="N84" s="140">
        <f t="shared" si="24"/>
        <v>0</v>
      </c>
      <c r="O84" s="148"/>
      <c r="P84" s="148"/>
      <c r="Q84" s="47">
        <f t="shared" si="22"/>
        <v>0</v>
      </c>
      <c r="R84" s="47">
        <f t="shared" si="23"/>
        <v>0</v>
      </c>
      <c r="V84" s="124">
        <v>2.4</v>
      </c>
      <c r="W84" s="124" t="s">
        <v>54</v>
      </c>
      <c r="X84" s="124" t="s">
        <v>69</v>
      </c>
      <c r="AA84" s="179"/>
      <c r="AB84" s="179">
        <v>0</v>
      </c>
      <c r="AC84" s="179"/>
      <c r="AD84" s="179"/>
    </row>
    <row r="85" spans="1:38" x14ac:dyDescent="0.25">
      <c r="H85" s="211">
        <f t="shared" si="20"/>
        <v>221</v>
      </c>
      <c r="I85" s="190" t="s">
        <v>128</v>
      </c>
      <c r="M85" s="150">
        <f>VLOOKUP(H85,Table1[],11)</f>
        <v>0</v>
      </c>
      <c r="N85" s="140">
        <f t="shared" si="24"/>
        <v>0</v>
      </c>
      <c r="O85" s="148"/>
      <c r="P85" s="148"/>
      <c r="Q85" s="47">
        <f t="shared" si="22"/>
        <v>0</v>
      </c>
      <c r="R85" s="47">
        <f t="shared" si="23"/>
        <v>0</v>
      </c>
      <c r="AA85" s="180"/>
      <c r="AB85" s="180"/>
      <c r="AC85" s="180"/>
      <c r="AD85" s="180"/>
    </row>
    <row r="86" spans="1:38" x14ac:dyDescent="0.25">
      <c r="H86" s="211">
        <f t="shared" si="20"/>
        <v>221</v>
      </c>
      <c r="I86" s="190" t="s">
        <v>129</v>
      </c>
      <c r="M86" s="150">
        <f>VLOOKUP(H86,Table1[],11)</f>
        <v>0</v>
      </c>
      <c r="N86" s="140">
        <f t="shared" si="24"/>
        <v>0</v>
      </c>
      <c r="O86" s="148"/>
      <c r="P86" s="148"/>
      <c r="Q86" s="47">
        <f t="shared" si="22"/>
        <v>0</v>
      </c>
      <c r="R86" s="47">
        <f t="shared" si="23"/>
        <v>0</v>
      </c>
      <c r="V86" s="124">
        <v>3.5</v>
      </c>
      <c r="W86" s="124" t="s">
        <v>53</v>
      </c>
      <c r="X86" s="124" t="s">
        <v>140</v>
      </c>
      <c r="AA86" s="179"/>
      <c r="AB86" s="179"/>
      <c r="AC86" s="304">
        <v>0.1</v>
      </c>
      <c r="AD86" s="179"/>
    </row>
    <row r="87" spans="1:38" x14ac:dyDescent="0.25">
      <c r="H87" s="211">
        <f t="shared" si="20"/>
        <v>820</v>
      </c>
      <c r="I87" s="187" t="s">
        <v>130</v>
      </c>
      <c r="M87" s="150">
        <f>VLOOKUP(H87,Table1[],11)</f>
        <v>0</v>
      </c>
      <c r="N87" s="140">
        <f t="shared" si="24"/>
        <v>0</v>
      </c>
      <c r="O87" s="148"/>
      <c r="P87" s="148"/>
      <c r="Q87" s="47">
        <f t="shared" si="22"/>
        <v>0</v>
      </c>
      <c r="R87" s="47">
        <f t="shared" si="23"/>
        <v>0</v>
      </c>
      <c r="V87" s="124">
        <v>3.6</v>
      </c>
      <c r="W87" s="124" t="s">
        <v>53</v>
      </c>
      <c r="X87" s="124" t="s">
        <v>60</v>
      </c>
      <c r="AA87" s="179"/>
      <c r="AB87" s="179"/>
      <c r="AC87" s="304">
        <v>0.4</v>
      </c>
      <c r="AD87" s="179"/>
    </row>
    <row r="88" spans="1:38" x14ac:dyDescent="0.25">
      <c r="H88" s="211">
        <f t="shared" si="20"/>
        <v>820</v>
      </c>
      <c r="I88" s="187" t="s">
        <v>131</v>
      </c>
      <c r="M88" s="150">
        <f>VLOOKUP(H88,Table1[],11)</f>
        <v>0</v>
      </c>
      <c r="N88" s="140">
        <f t="shared" si="24"/>
        <v>0</v>
      </c>
      <c r="O88" s="148"/>
      <c r="P88" s="148"/>
      <c r="Q88" s="47">
        <f t="shared" si="22"/>
        <v>0</v>
      </c>
      <c r="R88" s="47">
        <f t="shared" si="23"/>
        <v>0</v>
      </c>
      <c r="V88" s="124">
        <v>3.7</v>
      </c>
      <c r="W88" s="124" t="s">
        <v>53</v>
      </c>
      <c r="X88" s="124" t="s">
        <v>61</v>
      </c>
      <c r="AA88" s="179"/>
      <c r="AB88" s="179"/>
      <c r="AC88" s="179">
        <v>0</v>
      </c>
      <c r="AD88" s="179"/>
    </row>
    <row r="89" spans="1:38" x14ac:dyDescent="0.25">
      <c r="V89" s="124">
        <v>3.8</v>
      </c>
      <c r="W89" s="124" t="s">
        <v>53</v>
      </c>
      <c r="X89" s="124" t="s">
        <v>66</v>
      </c>
      <c r="AA89" s="179"/>
      <c r="AB89" s="179"/>
      <c r="AC89" s="179">
        <v>0</v>
      </c>
      <c r="AD89" s="179"/>
    </row>
    <row r="90" spans="1:38" x14ac:dyDescent="0.25">
      <c r="I90" s="48" t="s">
        <v>95</v>
      </c>
      <c r="N90" s="49">
        <f>SUM(N72:N88)</f>
        <v>0</v>
      </c>
      <c r="O90" s="52"/>
      <c r="P90" s="52"/>
      <c r="Q90" s="49">
        <f>SUM(Q72:Q88)</f>
        <v>0</v>
      </c>
      <c r="R90" s="49">
        <f>SUM(R72:R88)</f>
        <v>0</v>
      </c>
      <c r="V90" s="124">
        <v>3.9</v>
      </c>
      <c r="W90" s="124" t="s">
        <v>53</v>
      </c>
      <c r="X90" s="124" t="s">
        <v>71</v>
      </c>
      <c r="AA90" s="179"/>
      <c r="AB90" s="179"/>
      <c r="AC90" s="179">
        <v>0.25</v>
      </c>
      <c r="AD90" s="179"/>
    </row>
    <row r="91" spans="1:38" x14ac:dyDescent="0.25">
      <c r="V91" s="124">
        <v>3.11</v>
      </c>
      <c r="W91" s="124" t="s">
        <v>53</v>
      </c>
      <c r="X91" s="124" t="s">
        <v>192</v>
      </c>
      <c r="AA91" s="180"/>
      <c r="AB91" s="180"/>
      <c r="AC91" s="298">
        <v>0.25</v>
      </c>
      <c r="AD91" s="180"/>
    </row>
    <row r="92" spans="1:38" ht="18" x14ac:dyDescent="0.25">
      <c r="I92" s="256" t="s">
        <v>167</v>
      </c>
      <c r="Q92" s="114" t="s">
        <v>6</v>
      </c>
      <c r="R92" s="114" t="s">
        <v>7</v>
      </c>
      <c r="V92" s="124">
        <v>4</v>
      </c>
      <c r="W92" s="124" t="s">
        <v>55</v>
      </c>
      <c r="X92" s="124" t="s">
        <v>140</v>
      </c>
      <c r="AA92" s="179"/>
      <c r="AB92" s="179"/>
      <c r="AC92" s="179"/>
      <c r="AD92" s="304">
        <v>0.15</v>
      </c>
      <c r="AE92" s="171"/>
      <c r="AI92" s="256" t="s">
        <v>200</v>
      </c>
      <c r="AJ92" s="186"/>
      <c r="AK92" s="186"/>
    </row>
    <row r="93" spans="1:38" x14ac:dyDescent="0.25">
      <c r="I93" s="187" t="s">
        <v>116</v>
      </c>
      <c r="N93" s="140">
        <f>Q93+R93</f>
        <v>572</v>
      </c>
      <c r="O93" s="148"/>
      <c r="P93" s="148"/>
      <c r="Q93" s="47">
        <f t="shared" ref="Q93:R99" si="25">Q72+Q51</f>
        <v>356</v>
      </c>
      <c r="R93" s="47">
        <f t="shared" si="25"/>
        <v>216</v>
      </c>
      <c r="V93" s="124">
        <v>4.0999999999999996</v>
      </c>
      <c r="W93" s="124" t="s">
        <v>55</v>
      </c>
      <c r="X93" s="124" t="s">
        <v>60</v>
      </c>
      <c r="AA93" s="179"/>
      <c r="AB93" s="179"/>
      <c r="AC93" s="179"/>
      <c r="AD93" s="304">
        <v>0.65</v>
      </c>
      <c r="AJ93" s="186" t="s">
        <v>56</v>
      </c>
      <c r="AK93" s="186" t="s">
        <v>57</v>
      </c>
    </row>
    <row r="94" spans="1:38" x14ac:dyDescent="0.25">
      <c r="A94" s="124" t="s">
        <v>108</v>
      </c>
      <c r="I94" s="187" t="s">
        <v>137</v>
      </c>
      <c r="N94" s="140">
        <f t="shared" ref="N94:N99" si="26">Q94+R94</f>
        <v>302</v>
      </c>
      <c r="Q94" s="47">
        <f t="shared" si="25"/>
        <v>188</v>
      </c>
      <c r="R94" s="47">
        <f t="shared" si="25"/>
        <v>114</v>
      </c>
      <c r="V94" s="124">
        <v>4.2</v>
      </c>
      <c r="W94" s="124" t="s">
        <v>55</v>
      </c>
      <c r="X94" s="124" t="s">
        <v>67</v>
      </c>
      <c r="AA94" s="179"/>
      <c r="AB94" s="179"/>
      <c r="AC94" s="179"/>
      <c r="AD94" s="179">
        <v>0.2</v>
      </c>
      <c r="AI94" s="124" t="s">
        <v>142</v>
      </c>
      <c r="AJ94" s="61">
        <f>SUM(Q104:Q107)</f>
        <v>58</v>
      </c>
      <c r="AK94" s="61">
        <f>SUM(R104:R107)</f>
        <v>158</v>
      </c>
      <c r="AL94" s="145">
        <f>SUM(AJ94:AK94)</f>
        <v>216</v>
      </c>
    </row>
    <row r="95" spans="1:38" x14ac:dyDescent="0.25">
      <c r="I95" s="188" t="s">
        <v>117</v>
      </c>
      <c r="N95" s="140">
        <f t="shared" si="26"/>
        <v>71</v>
      </c>
      <c r="Q95" s="47">
        <f t="shared" si="25"/>
        <v>65</v>
      </c>
      <c r="R95" s="47">
        <f t="shared" si="25"/>
        <v>6</v>
      </c>
      <c r="V95" s="124">
        <v>4.3</v>
      </c>
      <c r="W95" s="124" t="s">
        <v>55</v>
      </c>
      <c r="X95" s="124" t="s">
        <v>66</v>
      </c>
      <c r="AA95" s="179"/>
      <c r="AB95" s="179"/>
      <c r="AC95" s="179"/>
      <c r="AD95" s="179">
        <v>0</v>
      </c>
      <c r="AI95" s="124" t="s">
        <v>151</v>
      </c>
      <c r="AJ95" s="124">
        <f>SUM(Q93,Q94,Q99,Q108,Q109)</f>
        <v>895</v>
      </c>
      <c r="AK95" s="124">
        <f>SUM(R93,R94,R99,R108,R109)</f>
        <v>545</v>
      </c>
      <c r="AL95" s="145">
        <f>SUM(AJ95:AK95)</f>
        <v>1440</v>
      </c>
    </row>
    <row r="96" spans="1:38" x14ac:dyDescent="0.25">
      <c r="I96" s="188" t="s">
        <v>118</v>
      </c>
      <c r="N96" s="140">
        <f t="shared" si="26"/>
        <v>195</v>
      </c>
      <c r="Q96" s="47">
        <f t="shared" si="25"/>
        <v>178</v>
      </c>
      <c r="R96" s="47">
        <f t="shared" si="25"/>
        <v>17</v>
      </c>
      <c r="AI96" s="124" t="s">
        <v>152</v>
      </c>
      <c r="AJ96" s="124">
        <f>SUM(Q95:Q98)</f>
        <v>393</v>
      </c>
      <c r="AK96" s="124">
        <f>SUM(R95:R98)</f>
        <v>37</v>
      </c>
      <c r="AL96" s="145">
        <f>SUM(AJ96:AK96)</f>
        <v>430</v>
      </c>
    </row>
    <row r="97" spans="1:38" x14ac:dyDescent="0.25">
      <c r="A97" s="138"/>
      <c r="B97" s="138"/>
      <c r="C97" s="138"/>
      <c r="D97" s="138"/>
      <c r="E97" s="138"/>
      <c r="F97" s="141"/>
      <c r="G97" s="213"/>
      <c r="I97" s="189" t="s">
        <v>119</v>
      </c>
      <c r="N97" s="140">
        <f t="shared" si="26"/>
        <v>82</v>
      </c>
      <c r="Q97" s="47">
        <f t="shared" si="25"/>
        <v>75</v>
      </c>
      <c r="R97" s="47">
        <f t="shared" si="25"/>
        <v>7</v>
      </c>
      <c r="AJ97" s="124">
        <f>SUM(AJ94:AJ96)</f>
        <v>1346</v>
      </c>
      <c r="AK97" s="124">
        <f>SUM(AK94:AK96)</f>
        <v>740</v>
      </c>
      <c r="AL97" s="124">
        <f>SUM(AL94:AL96)</f>
        <v>2086</v>
      </c>
    </row>
    <row r="98" spans="1:38" x14ac:dyDescent="0.25">
      <c r="A98" s="138"/>
      <c r="B98" s="138"/>
      <c r="C98" s="138"/>
      <c r="D98" s="138"/>
      <c r="E98" s="138"/>
      <c r="F98" s="141"/>
      <c r="G98" s="213"/>
      <c r="I98" s="188" t="s">
        <v>120</v>
      </c>
      <c r="N98" s="140">
        <f t="shared" si="26"/>
        <v>82</v>
      </c>
      <c r="Q98" s="47">
        <f t="shared" si="25"/>
        <v>75</v>
      </c>
      <c r="R98" s="47">
        <f t="shared" si="25"/>
        <v>7</v>
      </c>
    </row>
    <row r="99" spans="1:38" x14ac:dyDescent="0.25">
      <c r="A99" s="138"/>
      <c r="B99" s="138"/>
      <c r="C99" s="138"/>
      <c r="D99" s="138"/>
      <c r="E99" s="138"/>
      <c r="F99" s="141"/>
      <c r="G99" s="213"/>
      <c r="I99" s="187" t="s">
        <v>121</v>
      </c>
      <c r="N99" s="140">
        <f t="shared" si="26"/>
        <v>195</v>
      </c>
      <c r="Q99" s="47">
        <f t="shared" si="25"/>
        <v>121</v>
      </c>
      <c r="R99" s="47">
        <f t="shared" si="25"/>
        <v>74</v>
      </c>
    </row>
    <row r="100" spans="1:38" x14ac:dyDescent="0.25">
      <c r="A100" s="138"/>
      <c r="B100" s="138"/>
      <c r="C100" s="138"/>
      <c r="D100" s="138"/>
      <c r="E100" s="138"/>
      <c r="F100" s="141"/>
      <c r="G100" s="138"/>
      <c r="I100" s="191" t="s">
        <v>122</v>
      </c>
      <c r="N100" s="140"/>
      <c r="Q100" s="47"/>
      <c r="R100" s="47"/>
    </row>
    <row r="101" spans="1:38" x14ac:dyDescent="0.25">
      <c r="A101" s="138"/>
      <c r="B101" s="138"/>
      <c r="C101" s="138"/>
      <c r="D101" s="138"/>
      <c r="E101" s="138"/>
      <c r="F101" s="141"/>
      <c r="G101" s="138"/>
      <c r="I101" s="191" t="s">
        <v>123</v>
      </c>
      <c r="N101" s="140"/>
      <c r="Q101" s="47"/>
      <c r="R101" s="47"/>
    </row>
    <row r="102" spans="1:38" x14ac:dyDescent="0.25">
      <c r="A102" s="138"/>
      <c r="B102" s="139"/>
      <c r="C102" s="138"/>
      <c r="D102" s="138"/>
      <c r="E102" s="138"/>
      <c r="F102" s="141"/>
      <c r="G102" s="138"/>
      <c r="I102" s="191" t="s">
        <v>124</v>
      </c>
      <c r="N102" s="140"/>
      <c r="Q102" s="47"/>
      <c r="R102" s="47"/>
    </row>
    <row r="103" spans="1:38" x14ac:dyDescent="0.25">
      <c r="A103" s="138"/>
      <c r="B103" s="138"/>
      <c r="C103" s="138"/>
      <c r="D103" s="138"/>
      <c r="E103" s="138"/>
      <c r="F103" s="141"/>
      <c r="G103" s="138"/>
      <c r="I103" s="191" t="s">
        <v>125</v>
      </c>
      <c r="N103" s="140"/>
      <c r="Q103" s="47"/>
      <c r="R103" s="47"/>
    </row>
    <row r="104" spans="1:38" x14ac:dyDescent="0.25">
      <c r="A104" s="138"/>
      <c r="B104" s="138"/>
      <c r="C104" s="138"/>
      <c r="D104" s="138"/>
      <c r="E104" s="138"/>
      <c r="F104" s="141"/>
      <c r="G104" s="138"/>
      <c r="I104" s="190" t="s">
        <v>126</v>
      </c>
      <c r="N104" s="140">
        <f t="shared" ref="N104:N109" si="27">Q104+R104</f>
        <v>91</v>
      </c>
      <c r="Q104" s="47">
        <f t="shared" ref="Q104:R109" si="28">Q83+Q62</f>
        <v>24</v>
      </c>
      <c r="R104" s="47">
        <f t="shared" si="28"/>
        <v>67</v>
      </c>
    </row>
    <row r="105" spans="1:38" x14ac:dyDescent="0.25">
      <c r="A105" s="138"/>
      <c r="B105" s="138"/>
      <c r="C105" s="138"/>
      <c r="D105" s="138"/>
      <c r="E105" s="138"/>
      <c r="F105" s="141"/>
      <c r="G105" s="138"/>
      <c r="I105" s="190" t="s">
        <v>127</v>
      </c>
      <c r="N105" s="140">
        <f t="shared" si="27"/>
        <v>40</v>
      </c>
      <c r="Q105" s="47">
        <f t="shared" si="28"/>
        <v>11</v>
      </c>
      <c r="R105" s="47">
        <f t="shared" si="28"/>
        <v>29</v>
      </c>
    </row>
    <row r="106" spans="1:38" x14ac:dyDescent="0.25">
      <c r="A106" s="138"/>
      <c r="B106" s="138"/>
      <c r="C106" s="138"/>
      <c r="D106" s="138"/>
      <c r="E106" s="138"/>
      <c r="F106" s="141"/>
      <c r="G106" s="138"/>
      <c r="I106" s="190" t="s">
        <v>128</v>
      </c>
      <c r="N106" s="140">
        <f t="shared" si="27"/>
        <v>52</v>
      </c>
      <c r="Q106" s="47">
        <f t="shared" si="28"/>
        <v>14</v>
      </c>
      <c r="R106" s="47">
        <f t="shared" si="28"/>
        <v>38</v>
      </c>
    </row>
    <row r="107" spans="1:38" x14ac:dyDescent="0.25">
      <c r="A107" s="138"/>
      <c r="B107" s="138"/>
      <c r="C107" s="138"/>
      <c r="D107" s="138"/>
      <c r="E107" s="138"/>
      <c r="F107" s="141"/>
      <c r="G107" s="138"/>
      <c r="I107" s="190" t="s">
        <v>129</v>
      </c>
      <c r="N107" s="140">
        <f t="shared" si="27"/>
        <v>33</v>
      </c>
      <c r="Q107" s="47">
        <f t="shared" si="28"/>
        <v>9</v>
      </c>
      <c r="R107" s="47">
        <f t="shared" si="28"/>
        <v>24</v>
      </c>
    </row>
    <row r="108" spans="1:38" x14ac:dyDescent="0.25">
      <c r="A108" s="138"/>
      <c r="B108" s="138"/>
      <c r="C108" s="138"/>
      <c r="D108" s="138"/>
      <c r="E108" s="138"/>
      <c r="F108" s="141"/>
      <c r="G108" s="138"/>
      <c r="I108" s="187" t="s">
        <v>130</v>
      </c>
      <c r="N108" s="140">
        <f t="shared" si="27"/>
        <v>194</v>
      </c>
      <c r="Q108" s="47">
        <f t="shared" si="28"/>
        <v>120</v>
      </c>
      <c r="R108" s="47">
        <f t="shared" si="28"/>
        <v>74</v>
      </c>
    </row>
    <row r="109" spans="1:38" x14ac:dyDescent="0.25">
      <c r="A109" s="212"/>
      <c r="B109" s="212"/>
      <c r="C109" s="212"/>
      <c r="D109" s="212"/>
      <c r="E109" s="212"/>
      <c r="F109" s="212"/>
      <c r="G109" s="212"/>
      <c r="I109" s="187" t="s">
        <v>131</v>
      </c>
      <c r="N109" s="140">
        <f t="shared" si="27"/>
        <v>177</v>
      </c>
      <c r="Q109" s="47">
        <f t="shared" si="28"/>
        <v>110</v>
      </c>
      <c r="R109" s="47">
        <f t="shared" si="28"/>
        <v>67</v>
      </c>
    </row>
    <row r="110" spans="1:38" x14ac:dyDescent="0.25">
      <c r="A110" s="212"/>
      <c r="B110" s="212"/>
      <c r="C110" s="212"/>
      <c r="D110" s="212"/>
      <c r="E110" s="212"/>
      <c r="F110" s="212"/>
      <c r="G110" s="212"/>
    </row>
    <row r="111" spans="1:38" x14ac:dyDescent="0.25">
      <c r="A111" s="212"/>
      <c r="B111" s="212"/>
      <c r="C111" s="212"/>
      <c r="D111" s="212"/>
      <c r="E111" s="212"/>
      <c r="F111" s="212"/>
      <c r="G111" s="212"/>
      <c r="I111" s="48" t="s">
        <v>149</v>
      </c>
      <c r="N111" s="49">
        <f>SUM(N93:N109)</f>
        <v>2086</v>
      </c>
      <c r="O111" s="52"/>
      <c r="P111" s="52"/>
      <c r="Q111" s="49">
        <f>SUM(Q93:Q109)</f>
        <v>1346</v>
      </c>
      <c r="R111" s="49">
        <f>SUM(R93:R109)</f>
        <v>740</v>
      </c>
    </row>
    <row r="112" spans="1:38" x14ac:dyDescent="0.25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</row>
    <row r="113" spans="1:13" x14ac:dyDescent="0.25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</row>
    <row r="114" spans="1:13" x14ac:dyDescent="0.25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</row>
    <row r="115" spans="1:13" x14ac:dyDescent="0.25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</row>
    <row r="116" spans="1:13" x14ac:dyDescent="0.25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</row>
    <row r="117" spans="1:13" x14ac:dyDescent="0.25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</row>
    <row r="118" spans="1:13" x14ac:dyDescent="0.25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</row>
    <row r="119" spans="1:13" x14ac:dyDescent="0.25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</row>
    <row r="120" spans="1:13" x14ac:dyDescent="0.25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</row>
    <row r="121" spans="1:13" x14ac:dyDescent="0.25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</row>
    <row r="122" spans="1:13" x14ac:dyDescent="0.25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</row>
    <row r="123" spans="1:13" x14ac:dyDescent="0.25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</row>
    <row r="124" spans="1:13" x14ac:dyDescent="0.25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</row>
    <row r="125" spans="1:13" x14ac:dyDescent="0.25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</row>
    <row r="126" spans="1:13" x14ac:dyDescent="0.25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</row>
    <row r="127" spans="1:13" x14ac:dyDescent="0.25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</row>
    <row r="128" spans="1:13" x14ac:dyDescent="0.25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</row>
    <row r="129" spans="1:13" x14ac:dyDescent="0.25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</row>
    <row r="130" spans="1:13" x14ac:dyDescent="0.25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</row>
    <row r="131" spans="1:13" x14ac:dyDescent="0.25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</row>
    <row r="132" spans="1:13" x14ac:dyDescent="0.25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</row>
    <row r="133" spans="1:13" x14ac:dyDescent="0.25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</row>
    <row r="134" spans="1:13" x14ac:dyDescent="0.25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</row>
    <row r="135" spans="1:13" x14ac:dyDescent="0.25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</row>
    <row r="136" spans="1:13" x14ac:dyDescent="0.25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</row>
    <row r="137" spans="1:13" x14ac:dyDescent="0.25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</row>
    <row r="138" spans="1:13" x14ac:dyDescent="0.25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</row>
    <row r="139" spans="1:13" x14ac:dyDescent="0.25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</row>
    <row r="140" spans="1:13" x14ac:dyDescent="0.25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</row>
    <row r="141" spans="1:13" x14ac:dyDescent="0.25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</row>
    <row r="142" spans="1:13" x14ac:dyDescent="0.25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</row>
    <row r="143" spans="1:13" x14ac:dyDescent="0.25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</row>
    <row r="144" spans="1:13" x14ac:dyDescent="0.25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</row>
    <row r="145" spans="1:13" x14ac:dyDescent="0.25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</row>
    <row r="146" spans="1:13" x14ac:dyDescent="0.25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</row>
    <row r="147" spans="1:13" x14ac:dyDescent="0.25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</row>
    <row r="148" spans="1:13" x14ac:dyDescent="0.25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</row>
    <row r="149" spans="1:13" x14ac:dyDescent="0.25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</row>
    <row r="150" spans="1:13" x14ac:dyDescent="0.25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</row>
    <row r="151" spans="1:13" x14ac:dyDescent="0.25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</row>
    <row r="152" spans="1:13" x14ac:dyDescent="0.25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</row>
    <row r="153" spans="1:13" x14ac:dyDescent="0.25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</row>
    <row r="154" spans="1:13" x14ac:dyDescent="0.25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</row>
    <row r="155" spans="1:13" x14ac:dyDescent="0.25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</row>
    <row r="156" spans="1:13" x14ac:dyDescent="0.25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</row>
    <row r="157" spans="1:13" x14ac:dyDescent="0.25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</row>
    <row r="158" spans="1:13" x14ac:dyDescent="0.25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</row>
    <row r="159" spans="1:13" x14ac:dyDescent="0.25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</row>
    <row r="160" spans="1:13" x14ac:dyDescent="0.25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</row>
    <row r="161" spans="1:13" x14ac:dyDescent="0.25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</row>
    <row r="162" spans="1:13" x14ac:dyDescent="0.25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</row>
    <row r="163" spans="1:13" x14ac:dyDescent="0.25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</row>
    <row r="164" spans="1:13" x14ac:dyDescent="0.25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</row>
    <row r="165" spans="1:13" x14ac:dyDescent="0.25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</row>
    <row r="166" spans="1:13" x14ac:dyDescent="0.25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</row>
    <row r="167" spans="1:13" x14ac:dyDescent="0.25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</row>
    <row r="168" spans="1:13" x14ac:dyDescent="0.25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</row>
    <row r="169" spans="1:13" x14ac:dyDescent="0.25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</row>
    <row r="170" spans="1:13" x14ac:dyDescent="0.25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</row>
    <row r="171" spans="1:13" x14ac:dyDescent="0.25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</row>
    <row r="172" spans="1:13" x14ac:dyDescent="0.25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</row>
    <row r="173" spans="1:13" x14ac:dyDescent="0.25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</row>
    <row r="174" spans="1:13" x14ac:dyDescent="0.25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</row>
    <row r="175" spans="1:13" x14ac:dyDescent="0.25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</row>
    <row r="176" spans="1:13" x14ac:dyDescent="0.25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</row>
    <row r="177" spans="1:13" x14ac:dyDescent="0.25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</row>
    <row r="178" spans="1:13" x14ac:dyDescent="0.25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</row>
    <row r="179" spans="1:13" x14ac:dyDescent="0.25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</row>
    <row r="180" spans="1:13" x14ac:dyDescent="0.25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</row>
    <row r="181" spans="1:13" x14ac:dyDescent="0.25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</row>
    <row r="182" spans="1:13" x14ac:dyDescent="0.25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</row>
    <row r="183" spans="1:13" x14ac:dyDescent="0.25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</row>
    <row r="184" spans="1:13" x14ac:dyDescent="0.25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</row>
    <row r="185" spans="1:13" x14ac:dyDescent="0.25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</row>
    <row r="186" spans="1:13" x14ac:dyDescent="0.25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</row>
    <row r="187" spans="1:13" x14ac:dyDescent="0.25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</row>
    <row r="188" spans="1:13" x14ac:dyDescent="0.25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</row>
    <row r="189" spans="1:13" x14ac:dyDescent="0.25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</row>
    <row r="190" spans="1:13" x14ac:dyDescent="0.25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</row>
    <row r="191" spans="1:13" x14ac:dyDescent="0.25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</row>
    <row r="192" spans="1:13" x14ac:dyDescent="0.25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</row>
    <row r="193" spans="1:13" x14ac:dyDescent="0.25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</row>
    <row r="194" spans="1:13" x14ac:dyDescent="0.25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</row>
    <row r="195" spans="1:13" x14ac:dyDescent="0.25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</row>
    <row r="196" spans="1:13" x14ac:dyDescent="0.25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</row>
    <row r="197" spans="1:13" x14ac:dyDescent="0.25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</row>
    <row r="198" spans="1:13" x14ac:dyDescent="0.25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</row>
    <row r="199" spans="1:13" x14ac:dyDescent="0.25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</row>
    <row r="200" spans="1:13" x14ac:dyDescent="0.25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</row>
    <row r="201" spans="1:13" x14ac:dyDescent="0.25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</row>
    <row r="202" spans="1:13" x14ac:dyDescent="0.25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</row>
    <row r="203" spans="1:13" x14ac:dyDescent="0.25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</row>
    <row r="204" spans="1:13" x14ac:dyDescent="0.25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</row>
    <row r="205" spans="1:13" x14ac:dyDescent="0.25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</row>
    <row r="206" spans="1:13" x14ac:dyDescent="0.25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</row>
    <row r="207" spans="1:13" x14ac:dyDescent="0.25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</row>
    <row r="208" spans="1:13" x14ac:dyDescent="0.25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</row>
    <row r="209" spans="1:13" x14ac:dyDescent="0.25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</row>
    <row r="210" spans="1:13" x14ac:dyDescent="0.25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</row>
    <row r="211" spans="1:13" x14ac:dyDescent="0.25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</row>
    <row r="212" spans="1:13" x14ac:dyDescent="0.25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</row>
    <row r="213" spans="1:13" x14ac:dyDescent="0.25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</row>
    <row r="214" spans="1:13" x14ac:dyDescent="0.25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</row>
    <row r="215" spans="1:13" x14ac:dyDescent="0.25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</row>
    <row r="216" spans="1:13" x14ac:dyDescent="0.25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</row>
    <row r="217" spans="1:13" x14ac:dyDescent="0.25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</row>
    <row r="218" spans="1:13" x14ac:dyDescent="0.25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</row>
    <row r="219" spans="1:13" x14ac:dyDescent="0.25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</row>
    <row r="220" spans="1:13" x14ac:dyDescent="0.25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</row>
    <row r="221" spans="1:13" x14ac:dyDescent="0.25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</row>
    <row r="222" spans="1:13" x14ac:dyDescent="0.25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</row>
    <row r="223" spans="1:13" x14ac:dyDescent="0.25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</row>
    <row r="224" spans="1:13" x14ac:dyDescent="0.25">
      <c r="A224" s="212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</row>
    <row r="225" spans="1:13" x14ac:dyDescent="0.25">
      <c r="A225" s="212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2"/>
      <c r="M225" s="212"/>
    </row>
    <row r="226" spans="1:13" x14ac:dyDescent="0.25">
      <c r="A226" s="212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2"/>
      <c r="M226" s="212"/>
    </row>
    <row r="227" spans="1:13" x14ac:dyDescent="0.25">
      <c r="A227" s="212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2"/>
      <c r="M227" s="212"/>
    </row>
    <row r="228" spans="1:13" x14ac:dyDescent="0.25">
      <c r="A228" s="212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2"/>
      <c r="M228" s="212"/>
    </row>
    <row r="229" spans="1:13" x14ac:dyDescent="0.25">
      <c r="A229" s="212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2"/>
      <c r="M229" s="212"/>
    </row>
    <row r="230" spans="1:13" x14ac:dyDescent="0.25">
      <c r="A230" s="212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2"/>
      <c r="M230" s="212"/>
    </row>
    <row r="231" spans="1:13" x14ac:dyDescent="0.25">
      <c r="A231" s="212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</row>
    <row r="232" spans="1:13" x14ac:dyDescent="0.25">
      <c r="A232" s="212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2"/>
      <c r="M232" s="212"/>
    </row>
    <row r="233" spans="1:13" x14ac:dyDescent="0.25">
      <c r="A233" s="212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2"/>
      <c r="M233" s="212"/>
    </row>
    <row r="234" spans="1:13" x14ac:dyDescent="0.25">
      <c r="A234" s="212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2"/>
      <c r="M234" s="212"/>
    </row>
    <row r="235" spans="1:13" x14ac:dyDescent="0.25">
      <c r="A235" s="212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2"/>
      <c r="M235" s="212"/>
    </row>
    <row r="236" spans="1:13" x14ac:dyDescent="0.25">
      <c r="A236" s="212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2"/>
      <c r="M236" s="212"/>
    </row>
    <row r="237" spans="1:13" x14ac:dyDescent="0.25">
      <c r="A237" s="212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2"/>
      <c r="M237" s="212"/>
    </row>
    <row r="238" spans="1:13" x14ac:dyDescent="0.25">
      <c r="A238" s="212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2"/>
      <c r="M238" s="212"/>
    </row>
    <row r="239" spans="1:13" x14ac:dyDescent="0.25">
      <c r="A239" s="212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2"/>
      <c r="M239" s="212"/>
    </row>
    <row r="240" spans="1:13" x14ac:dyDescent="0.25">
      <c r="A240" s="212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2"/>
      <c r="M240" s="212"/>
    </row>
    <row r="241" spans="1:13" x14ac:dyDescent="0.25">
      <c r="A241" s="212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2"/>
      <c r="M241" s="212"/>
    </row>
    <row r="242" spans="1:13" x14ac:dyDescent="0.25">
      <c r="A242" s="212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2"/>
      <c r="M242" s="212"/>
    </row>
    <row r="243" spans="1:13" x14ac:dyDescent="0.25">
      <c r="A243" s="212"/>
      <c r="B243" s="212"/>
      <c r="C243" s="212"/>
      <c r="D243" s="212"/>
      <c r="E243" s="212"/>
      <c r="F243" s="212"/>
      <c r="G243" s="212"/>
      <c r="H243" s="212"/>
      <c r="I243" s="212"/>
      <c r="J243" s="212"/>
      <c r="K243" s="212"/>
      <c r="L243" s="212"/>
      <c r="M243" s="212"/>
    </row>
    <row r="244" spans="1:13" x14ac:dyDescent="0.25">
      <c r="A244" s="212"/>
      <c r="B244" s="212"/>
      <c r="C244" s="212"/>
      <c r="D244" s="212"/>
      <c r="E244" s="212"/>
      <c r="F244" s="212"/>
      <c r="G244" s="212"/>
      <c r="H244" s="212"/>
      <c r="I244" s="212"/>
      <c r="J244" s="212"/>
      <c r="K244" s="212"/>
      <c r="L244" s="212"/>
      <c r="M244" s="212"/>
    </row>
    <row r="245" spans="1:13" x14ac:dyDescent="0.25">
      <c r="A245" s="212"/>
      <c r="B245" s="212"/>
      <c r="C245" s="212"/>
      <c r="D245" s="212"/>
      <c r="E245" s="212"/>
      <c r="F245" s="212"/>
      <c r="G245" s="212"/>
      <c r="H245" s="212"/>
      <c r="I245" s="212"/>
      <c r="J245" s="212"/>
      <c r="K245" s="212"/>
      <c r="L245" s="212"/>
      <c r="M245" s="212"/>
    </row>
    <row r="246" spans="1:13" x14ac:dyDescent="0.25">
      <c r="A246" s="212"/>
      <c r="B246" s="212"/>
      <c r="C246" s="212"/>
      <c r="D246" s="212"/>
      <c r="E246" s="212"/>
      <c r="F246" s="212"/>
      <c r="G246" s="212"/>
      <c r="H246" s="212"/>
      <c r="I246" s="212"/>
      <c r="J246" s="212"/>
      <c r="K246" s="212"/>
      <c r="L246" s="212"/>
      <c r="M246" s="212"/>
    </row>
    <row r="247" spans="1:13" x14ac:dyDescent="0.25">
      <c r="A247" s="212"/>
      <c r="B247" s="212"/>
      <c r="C247" s="212"/>
      <c r="D247" s="212"/>
      <c r="E247" s="212"/>
      <c r="F247" s="212"/>
      <c r="G247" s="212"/>
      <c r="H247" s="212"/>
      <c r="I247" s="212"/>
      <c r="J247" s="212"/>
      <c r="K247" s="212"/>
      <c r="L247" s="212"/>
      <c r="M247" s="212"/>
    </row>
    <row r="248" spans="1:13" x14ac:dyDescent="0.25">
      <c r="A248" s="212"/>
      <c r="B248" s="212"/>
      <c r="C248" s="212"/>
      <c r="D248" s="212"/>
      <c r="E248" s="212"/>
      <c r="F248" s="212"/>
      <c r="G248" s="212"/>
      <c r="H248" s="212"/>
      <c r="I248" s="212"/>
      <c r="J248" s="212"/>
      <c r="K248" s="212"/>
      <c r="L248" s="212"/>
      <c r="M248" s="212"/>
    </row>
    <row r="249" spans="1:13" x14ac:dyDescent="0.25">
      <c r="A249" s="212"/>
      <c r="B249" s="212"/>
      <c r="C249" s="212"/>
      <c r="D249" s="212"/>
      <c r="E249" s="212"/>
      <c r="F249" s="212"/>
      <c r="G249" s="212"/>
      <c r="H249" s="212"/>
      <c r="I249" s="212"/>
      <c r="J249" s="212"/>
      <c r="K249" s="212"/>
      <c r="L249" s="212"/>
      <c r="M249" s="212"/>
    </row>
    <row r="250" spans="1:13" x14ac:dyDescent="0.25">
      <c r="A250" s="212"/>
      <c r="B250" s="212"/>
      <c r="C250" s="212"/>
      <c r="D250" s="212"/>
      <c r="E250" s="212"/>
      <c r="F250" s="212"/>
      <c r="G250" s="212"/>
      <c r="H250" s="212"/>
      <c r="I250" s="212"/>
      <c r="J250" s="212"/>
      <c r="K250" s="212"/>
      <c r="L250" s="212"/>
      <c r="M250" s="212"/>
    </row>
    <row r="251" spans="1:13" x14ac:dyDescent="0.25">
      <c r="A251" s="212"/>
      <c r="B251" s="212"/>
      <c r="C251" s="212"/>
      <c r="D251" s="212"/>
      <c r="E251" s="212"/>
      <c r="F251" s="212"/>
      <c r="G251" s="212"/>
      <c r="H251" s="212"/>
      <c r="I251" s="212"/>
      <c r="J251" s="212"/>
      <c r="K251" s="212"/>
      <c r="L251" s="212"/>
      <c r="M251" s="212"/>
    </row>
    <row r="252" spans="1:13" x14ac:dyDescent="0.25">
      <c r="A252" s="212"/>
      <c r="B252" s="212"/>
      <c r="C252" s="212"/>
      <c r="D252" s="212"/>
      <c r="E252" s="212"/>
      <c r="F252" s="212"/>
      <c r="G252" s="212"/>
      <c r="H252" s="212"/>
      <c r="I252" s="212"/>
      <c r="J252" s="212"/>
      <c r="K252" s="212"/>
      <c r="L252" s="212"/>
      <c r="M252" s="212"/>
    </row>
    <row r="253" spans="1:13" x14ac:dyDescent="0.25">
      <c r="A253" s="212"/>
      <c r="B253" s="212"/>
      <c r="C253" s="212"/>
      <c r="D253" s="212"/>
      <c r="E253" s="212"/>
      <c r="F253" s="212"/>
      <c r="G253" s="212"/>
      <c r="H253" s="212"/>
      <c r="I253" s="212"/>
      <c r="J253" s="212"/>
      <c r="K253" s="212"/>
      <c r="L253" s="212"/>
      <c r="M253" s="212"/>
    </row>
    <row r="254" spans="1:13" x14ac:dyDescent="0.25">
      <c r="A254" s="212"/>
      <c r="B254" s="212"/>
      <c r="C254" s="212"/>
      <c r="D254" s="212"/>
      <c r="E254" s="212"/>
      <c r="F254" s="212"/>
      <c r="G254" s="212"/>
      <c r="H254" s="212"/>
      <c r="I254" s="212"/>
      <c r="J254" s="212"/>
      <c r="K254" s="212"/>
      <c r="L254" s="212"/>
      <c r="M254" s="212"/>
    </row>
    <row r="255" spans="1:13" x14ac:dyDescent="0.25">
      <c r="A255" s="212"/>
      <c r="B255" s="212"/>
      <c r="C255" s="212"/>
      <c r="D255" s="212"/>
      <c r="E255" s="212"/>
      <c r="F255" s="212"/>
      <c r="G255" s="212"/>
      <c r="H255" s="212"/>
      <c r="I255" s="212"/>
      <c r="J255" s="212"/>
      <c r="K255" s="212"/>
      <c r="L255" s="212"/>
      <c r="M255" s="212"/>
    </row>
    <row r="256" spans="1:13" x14ac:dyDescent="0.25">
      <c r="A256" s="212"/>
      <c r="B256" s="212"/>
      <c r="C256" s="212"/>
      <c r="D256" s="212"/>
      <c r="E256" s="212"/>
      <c r="F256" s="212"/>
      <c r="G256" s="212"/>
      <c r="H256" s="212"/>
      <c r="I256" s="212"/>
      <c r="J256" s="212"/>
      <c r="K256" s="212"/>
      <c r="L256" s="212"/>
      <c r="M256" s="212"/>
    </row>
    <row r="257" spans="1:13" x14ac:dyDescent="0.25">
      <c r="A257" s="212"/>
      <c r="B257" s="212"/>
      <c r="C257" s="212"/>
      <c r="D257" s="212"/>
      <c r="E257" s="212"/>
      <c r="F257" s="212"/>
      <c r="G257" s="212"/>
      <c r="H257" s="212"/>
      <c r="I257" s="212"/>
      <c r="J257" s="212"/>
      <c r="K257" s="212"/>
      <c r="L257" s="212"/>
      <c r="M257" s="212"/>
    </row>
    <row r="258" spans="1:13" x14ac:dyDescent="0.25">
      <c r="A258" s="212"/>
      <c r="B258" s="212"/>
      <c r="C258" s="212"/>
      <c r="D258" s="212"/>
      <c r="E258" s="212"/>
      <c r="F258" s="212"/>
      <c r="G258" s="212"/>
      <c r="H258" s="212"/>
      <c r="I258" s="212"/>
      <c r="J258" s="212"/>
      <c r="K258" s="212"/>
      <c r="L258" s="212"/>
      <c r="M258" s="212"/>
    </row>
    <row r="259" spans="1:13" x14ac:dyDescent="0.25">
      <c r="A259" s="212"/>
      <c r="B259" s="212"/>
      <c r="C259" s="212"/>
      <c r="D259" s="212"/>
      <c r="E259" s="212"/>
      <c r="F259" s="212"/>
      <c r="G259" s="212"/>
      <c r="H259" s="212"/>
      <c r="I259" s="212"/>
      <c r="J259" s="212"/>
      <c r="K259" s="212"/>
      <c r="L259" s="212"/>
      <c r="M259" s="212"/>
    </row>
    <row r="260" spans="1:13" x14ac:dyDescent="0.25">
      <c r="A260" s="212"/>
      <c r="B260" s="212"/>
      <c r="C260" s="212"/>
      <c r="D260" s="212"/>
      <c r="E260" s="212"/>
      <c r="F260" s="212"/>
      <c r="G260" s="212"/>
      <c r="H260" s="212"/>
      <c r="I260" s="212"/>
      <c r="J260" s="212"/>
      <c r="K260" s="212"/>
      <c r="L260" s="212"/>
      <c r="M260" s="212"/>
    </row>
    <row r="261" spans="1:13" x14ac:dyDescent="0.25">
      <c r="A261" s="212"/>
      <c r="B261" s="212"/>
      <c r="C261" s="212"/>
      <c r="D261" s="212"/>
      <c r="E261" s="212"/>
      <c r="F261" s="212"/>
      <c r="G261" s="212"/>
      <c r="H261" s="212"/>
      <c r="I261" s="212"/>
      <c r="J261" s="212"/>
      <c r="K261" s="212"/>
      <c r="L261" s="212"/>
      <c r="M261" s="212"/>
    </row>
    <row r="262" spans="1:13" x14ac:dyDescent="0.25">
      <c r="A262" s="212"/>
      <c r="B262" s="212"/>
      <c r="C262" s="212"/>
      <c r="D262" s="212"/>
      <c r="E262" s="212"/>
      <c r="F262" s="212"/>
      <c r="G262" s="212"/>
      <c r="H262" s="212"/>
      <c r="I262" s="212"/>
      <c r="J262" s="212"/>
      <c r="K262" s="212"/>
      <c r="L262" s="212"/>
      <c r="M262" s="212"/>
    </row>
    <row r="263" spans="1:13" x14ac:dyDescent="0.25">
      <c r="A263" s="212"/>
      <c r="B263" s="212"/>
      <c r="C263" s="212"/>
      <c r="D263" s="212"/>
      <c r="E263" s="212"/>
      <c r="F263" s="212"/>
      <c r="G263" s="212"/>
      <c r="H263" s="212"/>
      <c r="I263" s="212"/>
      <c r="J263" s="212"/>
      <c r="K263" s="212"/>
      <c r="L263" s="212"/>
      <c r="M263" s="212"/>
    </row>
    <row r="264" spans="1:13" x14ac:dyDescent="0.25">
      <c r="A264" s="212"/>
      <c r="B264" s="212"/>
      <c r="C264" s="212"/>
      <c r="D264" s="212"/>
      <c r="E264" s="212"/>
      <c r="F264" s="212"/>
      <c r="G264" s="212"/>
      <c r="H264" s="212"/>
      <c r="I264" s="212"/>
      <c r="J264" s="212"/>
      <c r="K264" s="212"/>
      <c r="L264" s="212"/>
      <c r="M264" s="212"/>
    </row>
    <row r="265" spans="1:13" x14ac:dyDescent="0.25">
      <c r="A265" s="212"/>
      <c r="B265" s="212"/>
      <c r="C265" s="212"/>
      <c r="D265" s="212"/>
      <c r="E265" s="212"/>
      <c r="F265" s="212"/>
      <c r="G265" s="212"/>
      <c r="H265" s="212"/>
      <c r="I265" s="212"/>
      <c r="J265" s="212"/>
      <c r="K265" s="212"/>
      <c r="L265" s="212"/>
      <c r="M265" s="212"/>
    </row>
    <row r="266" spans="1:13" x14ac:dyDescent="0.25">
      <c r="A266" s="212"/>
      <c r="B266" s="212"/>
      <c r="C266" s="212"/>
      <c r="D266" s="212"/>
      <c r="E266" s="212"/>
      <c r="F266" s="212"/>
      <c r="G266" s="212"/>
      <c r="H266" s="212"/>
      <c r="I266" s="212"/>
      <c r="J266" s="212"/>
      <c r="K266" s="212"/>
      <c r="L266" s="212"/>
      <c r="M266" s="212"/>
    </row>
    <row r="267" spans="1:13" x14ac:dyDescent="0.25">
      <c r="A267" s="212"/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</row>
    <row r="268" spans="1:13" x14ac:dyDescent="0.25">
      <c r="A268" s="212"/>
      <c r="B268" s="212"/>
      <c r="C268" s="212"/>
      <c r="D268" s="212"/>
      <c r="E268" s="212"/>
      <c r="F268" s="212"/>
      <c r="G268" s="212"/>
      <c r="H268" s="212"/>
      <c r="I268" s="212"/>
      <c r="J268" s="212"/>
      <c r="K268" s="212"/>
      <c r="L268" s="212"/>
      <c r="M268" s="212"/>
    </row>
    <row r="269" spans="1:13" x14ac:dyDescent="0.25">
      <c r="A269" s="212"/>
      <c r="B269" s="212"/>
      <c r="C269" s="212"/>
      <c r="D269" s="212"/>
      <c r="E269" s="212"/>
      <c r="F269" s="212"/>
      <c r="G269" s="212"/>
      <c r="H269" s="212"/>
      <c r="I269" s="212"/>
      <c r="J269" s="212"/>
      <c r="K269" s="212"/>
      <c r="L269" s="212"/>
      <c r="M269" s="212"/>
    </row>
    <row r="270" spans="1:13" x14ac:dyDescent="0.25">
      <c r="A270" s="212"/>
      <c r="B270" s="212"/>
      <c r="C270" s="212"/>
      <c r="D270" s="212"/>
      <c r="E270" s="212"/>
      <c r="F270" s="212"/>
      <c r="G270" s="212"/>
      <c r="H270" s="212"/>
      <c r="I270" s="212"/>
      <c r="J270" s="212"/>
      <c r="K270" s="212"/>
      <c r="L270" s="212"/>
      <c r="M270" s="212"/>
    </row>
    <row r="271" spans="1:13" x14ac:dyDescent="0.25">
      <c r="A271" s="212"/>
      <c r="B271" s="212"/>
      <c r="C271" s="212"/>
      <c r="D271" s="212"/>
      <c r="E271" s="212"/>
      <c r="F271" s="212"/>
      <c r="G271" s="212"/>
      <c r="H271" s="212"/>
      <c r="I271" s="212"/>
      <c r="J271" s="212"/>
      <c r="K271" s="212"/>
      <c r="L271" s="212"/>
      <c r="M271" s="212"/>
    </row>
    <row r="272" spans="1:13" x14ac:dyDescent="0.25">
      <c r="A272" s="212"/>
      <c r="B272" s="212"/>
      <c r="C272" s="212"/>
      <c r="D272" s="212"/>
      <c r="E272" s="212"/>
      <c r="F272" s="212"/>
      <c r="G272" s="212"/>
      <c r="H272" s="212"/>
      <c r="I272" s="212"/>
      <c r="J272" s="212"/>
      <c r="K272" s="212"/>
      <c r="L272" s="212"/>
      <c r="M272" s="212"/>
    </row>
    <row r="273" spans="1:13" x14ac:dyDescent="0.25">
      <c r="A273" s="212"/>
      <c r="B273" s="212"/>
      <c r="C273" s="212"/>
      <c r="D273" s="212"/>
      <c r="E273" s="212"/>
      <c r="F273" s="212"/>
      <c r="G273" s="212"/>
      <c r="H273" s="212"/>
      <c r="I273" s="212"/>
      <c r="J273" s="212"/>
      <c r="K273" s="212"/>
      <c r="L273" s="212"/>
      <c r="M273" s="212"/>
    </row>
    <row r="274" spans="1:13" x14ac:dyDescent="0.25">
      <c r="A274" s="212"/>
      <c r="B274" s="212"/>
      <c r="C274" s="212"/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</row>
    <row r="275" spans="1:13" x14ac:dyDescent="0.25">
      <c r="A275" s="212"/>
      <c r="B275" s="212"/>
      <c r="C275" s="212"/>
      <c r="D275" s="212"/>
      <c r="E275" s="212"/>
      <c r="F275" s="212"/>
      <c r="G275" s="212"/>
      <c r="H275" s="212"/>
      <c r="I275" s="212"/>
      <c r="J275" s="212"/>
      <c r="K275" s="212"/>
      <c r="L275" s="212"/>
      <c r="M275" s="212"/>
    </row>
    <row r="276" spans="1:13" x14ac:dyDescent="0.25">
      <c r="A276" s="212"/>
      <c r="B276" s="212"/>
      <c r="C276" s="212"/>
      <c r="D276" s="212"/>
      <c r="E276" s="212"/>
      <c r="F276" s="212"/>
      <c r="G276" s="212"/>
      <c r="H276" s="212"/>
      <c r="I276" s="212"/>
      <c r="J276" s="212"/>
      <c r="K276" s="212"/>
      <c r="L276" s="212"/>
      <c r="M276" s="212"/>
    </row>
    <row r="277" spans="1:13" x14ac:dyDescent="0.25">
      <c r="A277" s="212"/>
      <c r="B277" s="212"/>
      <c r="C277" s="212"/>
      <c r="D277" s="212"/>
      <c r="E277" s="212"/>
      <c r="F277" s="212"/>
      <c r="G277" s="212"/>
      <c r="H277" s="212"/>
      <c r="I277" s="212"/>
      <c r="J277" s="212"/>
      <c r="K277" s="212"/>
      <c r="L277" s="212"/>
      <c r="M277" s="212"/>
    </row>
    <row r="278" spans="1:13" x14ac:dyDescent="0.25">
      <c r="A278" s="212"/>
      <c r="B278" s="212"/>
      <c r="C278" s="212"/>
      <c r="D278" s="212"/>
      <c r="E278" s="212"/>
      <c r="F278" s="212"/>
      <c r="G278" s="212"/>
      <c r="H278" s="212"/>
      <c r="I278" s="212"/>
      <c r="J278" s="212"/>
      <c r="K278" s="212"/>
      <c r="L278" s="212"/>
      <c r="M278" s="212"/>
    </row>
    <row r="279" spans="1:13" x14ac:dyDescent="0.25">
      <c r="A279" s="212"/>
      <c r="B279" s="212"/>
      <c r="C279" s="212"/>
      <c r="D279" s="212"/>
      <c r="E279" s="212"/>
      <c r="F279" s="212"/>
      <c r="G279" s="212"/>
      <c r="H279" s="212"/>
      <c r="I279" s="212"/>
      <c r="J279" s="212"/>
      <c r="K279" s="212"/>
      <c r="L279" s="212"/>
      <c r="M279" s="212"/>
    </row>
    <row r="280" spans="1:13" x14ac:dyDescent="0.25">
      <c r="A280" s="212"/>
      <c r="B280" s="212"/>
      <c r="C280" s="212"/>
      <c r="D280" s="212"/>
      <c r="E280" s="212"/>
      <c r="F280" s="212"/>
      <c r="G280" s="212"/>
      <c r="H280" s="212"/>
      <c r="I280" s="212"/>
      <c r="J280" s="212"/>
      <c r="K280" s="212"/>
      <c r="L280" s="212"/>
      <c r="M280" s="212"/>
    </row>
  </sheetData>
  <dataValidations disablePrompts="1" count="1">
    <dataValidation type="list" allowBlank="1" showInputMessage="1" showErrorMessage="1" sqref="H9:H25">
      <formula1>$W$9:$W$11</formula1>
    </dataValidation>
  </dataValidations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280"/>
  <sheetViews>
    <sheetView topLeftCell="E2" zoomScale="70" zoomScaleNormal="70" workbookViewId="0">
      <selection activeCell="AG17" sqref="AG17"/>
    </sheetView>
  </sheetViews>
  <sheetFormatPr defaultRowHeight="15" x14ac:dyDescent="0.25"/>
  <cols>
    <col min="1" max="1" width="26.5703125" style="124" customWidth="1"/>
    <col min="2" max="21" width="9.140625" style="124"/>
    <col min="22" max="22" width="7.7109375" style="124" customWidth="1"/>
    <col min="23" max="23" width="18.85546875" style="124" bestFit="1" customWidth="1"/>
    <col min="24" max="24" width="12.85546875" style="124" bestFit="1" customWidth="1"/>
    <col min="25" max="25" width="12.42578125" style="124" bestFit="1" customWidth="1"/>
    <col min="26" max="26" width="14.5703125" style="124" bestFit="1" customWidth="1"/>
    <col min="27" max="27" width="11.42578125" style="124" customWidth="1"/>
    <col min="28" max="28" width="13.5703125" style="124" bestFit="1" customWidth="1"/>
    <col min="29" max="29" width="14" style="124" bestFit="1" customWidth="1"/>
    <col min="30" max="30" width="9.42578125" style="124" customWidth="1"/>
    <col min="31" max="31" width="32" style="124" bestFit="1" customWidth="1"/>
    <col min="32" max="32" width="34" style="124" bestFit="1" customWidth="1"/>
    <col min="33" max="33" width="19.140625" style="124" bestFit="1" customWidth="1"/>
    <col min="34" max="38" width="9.140625" style="124"/>
    <col min="39" max="39" width="15.7109375" style="124" bestFit="1" customWidth="1"/>
    <col min="40" max="40" width="9.5703125" style="124" bestFit="1" customWidth="1"/>
    <col min="41" max="41" width="9.140625" style="124"/>
    <col min="42" max="42" width="11.42578125" style="124" bestFit="1" customWidth="1"/>
    <col min="43" max="43" width="15.28515625" style="124" bestFit="1" customWidth="1"/>
    <col min="44" max="44" width="10.28515625" style="124" bestFit="1" customWidth="1"/>
    <col min="45" max="45" width="10.7109375" style="124" bestFit="1" customWidth="1"/>
    <col min="46" max="46" width="30" style="124" bestFit="1" customWidth="1"/>
    <col min="47" max="47" width="28.7109375" style="124" bestFit="1" customWidth="1"/>
    <col min="48" max="48" width="30.7109375" style="124" bestFit="1" customWidth="1"/>
    <col min="49" max="49" width="15.85546875" style="124" bestFit="1" customWidth="1"/>
    <col min="50" max="16384" width="9.140625" style="124"/>
  </cols>
  <sheetData>
    <row r="1" spans="1:61" ht="18" x14ac:dyDescent="0.25">
      <c r="A1" s="43" t="s">
        <v>108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</row>
    <row r="2" spans="1:61" ht="15.75" x14ac:dyDescent="0.25">
      <c r="A2" s="45" t="s">
        <v>89</v>
      </c>
      <c r="B2" s="44"/>
      <c r="C2" s="44"/>
      <c r="D2" s="44"/>
      <c r="E2" s="44"/>
      <c r="F2" s="44"/>
      <c r="G2" s="44"/>
      <c r="H2" s="44"/>
      <c r="I2" s="44"/>
      <c r="J2" s="44"/>
    </row>
    <row r="3" spans="1:61" ht="15.75" x14ac:dyDescent="0.25">
      <c r="A3" s="45" t="s">
        <v>88</v>
      </c>
      <c r="B3" s="44"/>
      <c r="C3" s="44"/>
      <c r="D3" s="44"/>
      <c r="E3" s="44"/>
      <c r="F3" s="44"/>
      <c r="G3" s="44"/>
      <c r="H3" s="44"/>
      <c r="I3" s="44"/>
      <c r="J3" s="44"/>
      <c r="BD3" s="145"/>
      <c r="BE3" s="61"/>
      <c r="BF3" s="61"/>
      <c r="BG3" s="61"/>
      <c r="BH3" s="61"/>
      <c r="BI3" s="61"/>
    </row>
    <row r="4" spans="1:61" x14ac:dyDescent="0.25">
      <c r="A4" s="46" t="s">
        <v>90</v>
      </c>
      <c r="B4" s="44"/>
      <c r="C4" s="44"/>
      <c r="D4" s="44"/>
      <c r="E4" s="44"/>
      <c r="F4" s="44"/>
      <c r="G4" s="44"/>
      <c r="H4" s="44"/>
      <c r="I4" s="44"/>
      <c r="J4" s="44"/>
      <c r="BD4" s="145"/>
      <c r="BE4" s="145"/>
      <c r="BF4" s="145"/>
      <c r="BG4" s="145"/>
      <c r="BH4" s="145"/>
      <c r="BI4" s="61"/>
    </row>
    <row r="5" spans="1:61" x14ac:dyDescent="0.25">
      <c r="BD5" s="145"/>
      <c r="BE5" s="145"/>
      <c r="BF5" s="145"/>
      <c r="BG5" s="145"/>
      <c r="BH5" s="145"/>
      <c r="BI5" s="61"/>
    </row>
    <row r="6" spans="1:61" x14ac:dyDescent="0.25">
      <c r="BD6" s="61"/>
      <c r="BE6" s="186"/>
      <c r="BF6" s="186"/>
      <c r="BG6" s="182"/>
      <c r="BH6" s="182"/>
      <c r="BI6" s="61"/>
    </row>
    <row r="7" spans="1:61" x14ac:dyDescent="0.25">
      <c r="V7" s="114" t="s">
        <v>104</v>
      </c>
      <c r="BD7" s="61"/>
      <c r="BE7" s="185"/>
      <c r="BF7" s="185"/>
      <c r="BG7" s="182"/>
      <c r="BH7" s="182"/>
      <c r="BI7" s="61"/>
    </row>
    <row r="8" spans="1:61" ht="18" x14ac:dyDescent="0.25">
      <c r="B8" s="114" t="s">
        <v>42</v>
      </c>
      <c r="C8" s="114" t="s">
        <v>43</v>
      </c>
      <c r="D8" s="114" t="s">
        <v>44</v>
      </c>
      <c r="E8" s="114" t="s">
        <v>46</v>
      </c>
      <c r="F8" s="114" t="s">
        <v>45</v>
      </c>
      <c r="G8" s="114" t="s">
        <v>91</v>
      </c>
      <c r="H8" s="200" t="s">
        <v>0</v>
      </c>
      <c r="I8" s="200" t="s">
        <v>1</v>
      </c>
      <c r="J8" s="200" t="s">
        <v>40</v>
      </c>
      <c r="K8" s="200" t="s">
        <v>2</v>
      </c>
      <c r="L8" s="200" t="s">
        <v>3</v>
      </c>
      <c r="M8" s="200" t="s">
        <v>4</v>
      </c>
      <c r="N8" s="200" t="s">
        <v>5</v>
      </c>
      <c r="O8" s="200" t="s">
        <v>92</v>
      </c>
      <c r="P8" s="200" t="s">
        <v>41</v>
      </c>
      <c r="Q8" s="200" t="s">
        <v>6</v>
      </c>
      <c r="R8" s="200" t="s">
        <v>7</v>
      </c>
      <c r="T8" s="114"/>
      <c r="U8" s="114"/>
      <c r="W8" s="204" t="s">
        <v>97</v>
      </c>
      <c r="X8" s="205" t="s">
        <v>40</v>
      </c>
      <c r="Y8" s="204" t="s">
        <v>92</v>
      </c>
      <c r="Z8" s="204" t="s">
        <v>99</v>
      </c>
      <c r="AA8" s="204" t="s">
        <v>100</v>
      </c>
      <c r="AB8" s="204" t="s">
        <v>101</v>
      </c>
      <c r="AC8" s="204" t="s">
        <v>102</v>
      </c>
      <c r="AD8" s="204" t="s">
        <v>103</v>
      </c>
      <c r="AE8" s="204" t="s">
        <v>105</v>
      </c>
      <c r="AF8" s="204" t="s">
        <v>106</v>
      </c>
      <c r="AG8" s="204" t="s">
        <v>107</v>
      </c>
      <c r="AH8" s="145"/>
      <c r="AI8" s="256" t="s">
        <v>196</v>
      </c>
      <c r="AJ8" s="186"/>
      <c r="AK8" s="186"/>
      <c r="AL8" s="61"/>
      <c r="AM8" s="61"/>
      <c r="BD8" s="61"/>
      <c r="BE8" s="185"/>
      <c r="BF8" s="185"/>
      <c r="BG8" s="61"/>
      <c r="BH8" s="61"/>
      <c r="BI8" s="61"/>
    </row>
    <row r="9" spans="1:61" x14ac:dyDescent="0.25">
      <c r="B9" s="187" t="s">
        <v>116</v>
      </c>
      <c r="C9" s="124">
        <v>14.94</v>
      </c>
      <c r="D9" s="52">
        <f t="shared" ref="D9:D25" si="0">C9*2.47105</f>
        <v>36.917487000000001</v>
      </c>
      <c r="E9" s="50">
        <f t="shared" ref="E9:E25" si="1">C9*107639/1000</f>
        <v>1608.1266599999999</v>
      </c>
      <c r="F9" s="142" t="s">
        <v>87</v>
      </c>
      <c r="G9" s="193"/>
      <c r="H9" s="193">
        <v>820</v>
      </c>
      <c r="I9" s="201">
        <f>65*C9</f>
        <v>971.1</v>
      </c>
      <c r="J9" s="202" t="s">
        <v>39</v>
      </c>
      <c r="K9" s="202" t="s">
        <v>86</v>
      </c>
      <c r="L9" s="202">
        <f>IF(K9="Rate",VLOOKUP(H9,Table13[],5),VLOOKUP(H9,Table13[],6))</f>
        <v>0.74</v>
      </c>
      <c r="M9" s="202">
        <f>IF(K9="Rate",0,VLOOKUP(H9,Table13[],7))</f>
        <v>2.89</v>
      </c>
      <c r="N9" s="197">
        <f t="shared" ref="N9:N15" si="2">ROUND(IF(K9="Eq",(L9*I9)+M9,IF(K9="Ln",EXP((L9*LN(I9))+M9),I9*L9)),0)</f>
        <v>722</v>
      </c>
      <c r="O9" s="203">
        <f>VLOOKUP(H9,Table13[],3)</f>
        <v>0.48</v>
      </c>
      <c r="P9" s="198">
        <f>1-O9</f>
        <v>0.52</v>
      </c>
      <c r="Q9" s="199">
        <f t="shared" ref="Q9:Q15" si="3">ROUND(N9*O9,0)</f>
        <v>347</v>
      </c>
      <c r="R9" s="199">
        <f t="shared" ref="R9:R15" si="4">N9-Q9</f>
        <v>375</v>
      </c>
      <c r="S9" s="52"/>
      <c r="T9" s="52"/>
      <c r="U9" s="52"/>
      <c r="V9" s="190"/>
      <c r="W9" s="206">
        <v>221</v>
      </c>
      <c r="X9" s="207" t="s">
        <v>98</v>
      </c>
      <c r="Y9" s="208">
        <v>0.61</v>
      </c>
      <c r="Z9" s="208">
        <v>0.39</v>
      </c>
      <c r="AA9" s="207">
        <v>0.44</v>
      </c>
      <c r="AB9" s="207">
        <v>0.96</v>
      </c>
      <c r="AC9" s="207">
        <v>-0.63</v>
      </c>
      <c r="AD9" s="207" t="s">
        <v>85</v>
      </c>
      <c r="AE9" s="209">
        <v>0.5</v>
      </c>
      <c r="AF9" s="209">
        <v>0.1</v>
      </c>
      <c r="AG9" s="207"/>
      <c r="AH9" s="145"/>
      <c r="AJ9" s="186" t="s">
        <v>56</v>
      </c>
      <c r="AK9" s="186" t="s">
        <v>57</v>
      </c>
      <c r="AL9" s="145" t="s">
        <v>8</v>
      </c>
      <c r="AM9" s="145"/>
      <c r="BD9" s="61"/>
      <c r="BE9" s="61"/>
      <c r="BF9" s="61"/>
      <c r="BG9" s="61"/>
      <c r="BH9" s="61"/>
      <c r="BI9" s="61"/>
    </row>
    <row r="10" spans="1:61" x14ac:dyDescent="0.25">
      <c r="B10" s="187" t="s">
        <v>137</v>
      </c>
      <c r="C10" s="124">
        <v>5.68</v>
      </c>
      <c r="D10" s="52">
        <f t="shared" si="0"/>
        <v>14.035563999999999</v>
      </c>
      <c r="E10" s="50">
        <f t="shared" si="1"/>
        <v>611.38952000000006</v>
      </c>
      <c r="F10" s="142" t="s">
        <v>87</v>
      </c>
      <c r="G10" s="193"/>
      <c r="H10" s="193">
        <v>820</v>
      </c>
      <c r="I10" s="201">
        <f>65*C10</f>
        <v>369.2</v>
      </c>
      <c r="J10" s="202" t="s">
        <v>39</v>
      </c>
      <c r="K10" s="202" t="s">
        <v>86</v>
      </c>
      <c r="L10" s="202">
        <f>IF(K10="Rate",VLOOKUP(H10,Table13[],5),VLOOKUP(H10,Table13[],6))</f>
        <v>0.74</v>
      </c>
      <c r="M10" s="202">
        <f>IF(K10="Rate",0,VLOOKUP(H10,Table13[],7))</f>
        <v>2.89</v>
      </c>
      <c r="N10" s="197">
        <f t="shared" si="2"/>
        <v>276</v>
      </c>
      <c r="O10" s="203">
        <f>VLOOKUP(H10,Table13[],3)</f>
        <v>0.48</v>
      </c>
      <c r="P10" s="198">
        <f t="shared" ref="P10:P25" si="5">1-O10</f>
        <v>0.52</v>
      </c>
      <c r="Q10" s="199">
        <f t="shared" si="3"/>
        <v>132</v>
      </c>
      <c r="R10" s="199">
        <f t="shared" si="4"/>
        <v>144</v>
      </c>
      <c r="S10" s="52"/>
      <c r="T10" s="52"/>
      <c r="U10" s="52"/>
      <c r="V10" s="188"/>
      <c r="W10" s="206">
        <v>750</v>
      </c>
      <c r="X10" s="207" t="s">
        <v>39</v>
      </c>
      <c r="Y10" s="208">
        <v>0.15</v>
      </c>
      <c r="Z10" s="208">
        <v>0.85</v>
      </c>
      <c r="AA10" s="207">
        <v>1.33</v>
      </c>
      <c r="AB10" s="207">
        <v>1.17</v>
      </c>
      <c r="AC10" s="207">
        <v>65.150000000000006</v>
      </c>
      <c r="AD10" s="207" t="s">
        <v>86</v>
      </c>
      <c r="AE10" s="209">
        <v>0.26</v>
      </c>
      <c r="AF10" s="209">
        <v>0.13</v>
      </c>
      <c r="AG10" s="207"/>
      <c r="AH10" s="145"/>
      <c r="AI10" s="61" t="s">
        <v>142</v>
      </c>
      <c r="AJ10" s="61">
        <f>SUM(Q20:Q23)</f>
        <v>180</v>
      </c>
      <c r="AK10" s="61">
        <f>SUM(R20:R23)</f>
        <v>115</v>
      </c>
      <c r="AL10" s="145">
        <f>SUM(AJ10:AK10)</f>
        <v>295</v>
      </c>
      <c r="AM10" s="145"/>
      <c r="BD10" s="145"/>
      <c r="BE10" s="61"/>
      <c r="BF10" s="61"/>
      <c r="BG10" s="61"/>
      <c r="BH10" s="61"/>
      <c r="BI10" s="61"/>
    </row>
    <row r="11" spans="1:61" x14ac:dyDescent="0.25">
      <c r="B11" s="188" t="s">
        <v>117</v>
      </c>
      <c r="C11" s="124">
        <v>1.75</v>
      </c>
      <c r="D11" s="52">
        <f t="shared" si="0"/>
        <v>4.3243375000000004</v>
      </c>
      <c r="E11" s="50">
        <f t="shared" si="1"/>
        <v>188.36824999999999</v>
      </c>
      <c r="F11" s="142">
        <v>0.3</v>
      </c>
      <c r="G11" s="193"/>
      <c r="H11" s="193">
        <v>750</v>
      </c>
      <c r="I11" s="201">
        <f>F11*E11</f>
        <v>56.510474999999992</v>
      </c>
      <c r="J11" s="202" t="s">
        <v>39</v>
      </c>
      <c r="K11" s="202" t="s">
        <v>9</v>
      </c>
      <c r="L11" s="202">
        <f>IF(K11="Rate",VLOOKUP(H11,Table13[],5),VLOOKUP(H11,Table13[],6))</f>
        <v>1.33</v>
      </c>
      <c r="M11" s="202">
        <f>IF(K11="Rate",0,VLOOKUP(H11,Table13[],7))</f>
        <v>0</v>
      </c>
      <c r="N11" s="197">
        <f t="shared" si="2"/>
        <v>75</v>
      </c>
      <c r="O11" s="203">
        <f>VLOOKUP(H11,Table13[],3)</f>
        <v>0.15</v>
      </c>
      <c r="P11" s="198">
        <f t="shared" si="5"/>
        <v>0.85</v>
      </c>
      <c r="Q11" s="199">
        <f t="shared" si="3"/>
        <v>11</v>
      </c>
      <c r="R11" s="199">
        <f t="shared" si="4"/>
        <v>64</v>
      </c>
      <c r="S11" s="52"/>
      <c r="T11" s="52"/>
      <c r="U11" s="52"/>
      <c r="V11" s="187"/>
      <c r="W11" s="206">
        <v>820</v>
      </c>
      <c r="X11" s="207" t="s">
        <v>39</v>
      </c>
      <c r="Y11" s="208">
        <v>0.48</v>
      </c>
      <c r="Z11" s="209">
        <v>0.52</v>
      </c>
      <c r="AA11" s="207">
        <v>3.81</v>
      </c>
      <c r="AB11" s="207">
        <v>0.74</v>
      </c>
      <c r="AC11" s="210">
        <v>2.89</v>
      </c>
      <c r="AD11" s="208" t="s">
        <v>85</v>
      </c>
      <c r="AE11" s="209">
        <v>0.08</v>
      </c>
      <c r="AF11" s="209">
        <v>0.15</v>
      </c>
      <c r="AG11" s="208">
        <v>0.17499999999999999</v>
      </c>
      <c r="AH11" s="61"/>
      <c r="AI11" s="124" t="s">
        <v>151</v>
      </c>
      <c r="AJ11" s="61">
        <f>SUM(Q9,Q10,Q15,Q24,Q25)</f>
        <v>607</v>
      </c>
      <c r="AK11" s="61">
        <f>SUM(R9,R10,R15,R24,R25)</f>
        <v>656</v>
      </c>
      <c r="AL11" s="145">
        <f>SUM(AJ11:AK11)</f>
        <v>1263</v>
      </c>
      <c r="AM11" s="61"/>
      <c r="BD11" s="145"/>
      <c r="BE11" s="145"/>
      <c r="BF11" s="145"/>
      <c r="BG11" s="145"/>
      <c r="BH11" s="145"/>
      <c r="BI11" s="61"/>
    </row>
    <row r="12" spans="1:61" x14ac:dyDescent="0.25">
      <c r="B12" s="188" t="s">
        <v>118</v>
      </c>
      <c r="C12" s="124">
        <v>4.74</v>
      </c>
      <c r="D12" s="52">
        <f t="shared" si="0"/>
        <v>11.712777000000001</v>
      </c>
      <c r="E12" s="50">
        <f t="shared" si="1"/>
        <v>510.20886000000007</v>
      </c>
      <c r="F12" s="142">
        <v>0.3</v>
      </c>
      <c r="G12" s="193"/>
      <c r="H12" s="193">
        <v>750</v>
      </c>
      <c r="I12" s="201">
        <f>F12*E12</f>
        <v>153.06265800000003</v>
      </c>
      <c r="J12" s="202" t="s">
        <v>39</v>
      </c>
      <c r="K12" s="202" t="s">
        <v>9</v>
      </c>
      <c r="L12" s="202">
        <f>IF(K12="Rate",VLOOKUP(H12,Table13[],5),VLOOKUP(H12,Table13[],6))</f>
        <v>1.33</v>
      </c>
      <c r="M12" s="202">
        <f>IF(K12="Rate",0,VLOOKUP(H12,Table13[],7))</f>
        <v>0</v>
      </c>
      <c r="N12" s="197">
        <f t="shared" si="2"/>
        <v>204</v>
      </c>
      <c r="O12" s="203">
        <f>VLOOKUP(H12,Table13[],3)</f>
        <v>0.15</v>
      </c>
      <c r="P12" s="198">
        <f t="shared" si="5"/>
        <v>0.85</v>
      </c>
      <c r="Q12" s="199">
        <f t="shared" si="3"/>
        <v>31</v>
      </c>
      <c r="R12" s="199">
        <f t="shared" si="4"/>
        <v>173</v>
      </c>
      <c r="S12" s="52"/>
      <c r="T12" s="52"/>
      <c r="U12" s="52"/>
      <c r="W12" s="206"/>
      <c r="X12" s="207"/>
      <c r="Y12" s="207"/>
      <c r="Z12" s="327"/>
      <c r="AA12" s="207"/>
      <c r="AB12" s="207"/>
      <c r="AC12" s="209"/>
      <c r="AD12" s="209"/>
      <c r="AE12" s="209"/>
      <c r="AF12" s="209"/>
      <c r="AG12" s="207">
        <v>34</v>
      </c>
      <c r="AH12" s="61"/>
      <c r="AI12" s="124" t="s">
        <v>152</v>
      </c>
      <c r="AJ12" s="124">
        <f>SUM(Q11:Q14)</f>
        <v>68</v>
      </c>
      <c r="AK12" s="124">
        <f>SUM(R11:R14)</f>
        <v>384</v>
      </c>
      <c r="AL12" s="145">
        <f>SUM(AJ12:AK12)</f>
        <v>452</v>
      </c>
      <c r="AM12" s="61"/>
      <c r="BD12" s="61"/>
      <c r="BE12" s="186"/>
      <c r="BF12" s="186"/>
      <c r="BG12" s="182"/>
      <c r="BH12" s="182"/>
      <c r="BI12" s="61"/>
    </row>
    <row r="13" spans="1:61" x14ac:dyDescent="0.25">
      <c r="B13" s="189" t="s">
        <v>119</v>
      </c>
      <c r="C13" s="124">
        <v>2.02</v>
      </c>
      <c r="D13" s="52">
        <f t="shared" si="0"/>
        <v>4.9915209999999997</v>
      </c>
      <c r="E13" s="50">
        <f t="shared" si="1"/>
        <v>217.43078</v>
      </c>
      <c r="F13" s="142">
        <v>0.3</v>
      </c>
      <c r="G13" s="193"/>
      <c r="H13" s="193">
        <v>750</v>
      </c>
      <c r="I13" s="201">
        <f>F13*E13</f>
        <v>65.229233999999991</v>
      </c>
      <c r="J13" s="202" t="s">
        <v>39</v>
      </c>
      <c r="K13" s="202" t="s">
        <v>9</v>
      </c>
      <c r="L13" s="202">
        <f>IF(K13="Rate",VLOOKUP(H13,Table13[],5),VLOOKUP(H13,Table13[],6))</f>
        <v>1.33</v>
      </c>
      <c r="M13" s="202">
        <f>IF(K13="Rate",0,VLOOKUP(H13,Table13[],7))</f>
        <v>0</v>
      </c>
      <c r="N13" s="197">
        <f t="shared" si="2"/>
        <v>87</v>
      </c>
      <c r="O13" s="203">
        <f>VLOOKUP(H13,Table13[],3)</f>
        <v>0.15</v>
      </c>
      <c r="P13" s="198">
        <f t="shared" si="5"/>
        <v>0.85</v>
      </c>
      <c r="Q13" s="199">
        <f t="shared" si="3"/>
        <v>13</v>
      </c>
      <c r="R13" s="199">
        <f t="shared" si="4"/>
        <v>74</v>
      </c>
      <c r="S13" s="52"/>
      <c r="T13" s="52"/>
      <c r="U13" s="52"/>
      <c r="W13" s="61"/>
      <c r="X13" s="61"/>
      <c r="Y13" s="61"/>
      <c r="Z13" s="182"/>
      <c r="AA13" s="61"/>
      <c r="AB13" s="61"/>
      <c r="AC13" s="185"/>
      <c r="AD13" s="185"/>
      <c r="AE13" s="61"/>
      <c r="AF13" s="61"/>
      <c r="AG13" s="61"/>
      <c r="AH13" s="61"/>
      <c r="AI13" s="185"/>
      <c r="AJ13" s="185"/>
      <c r="AK13" s="61"/>
      <c r="AL13" s="61"/>
      <c r="AM13" s="61"/>
      <c r="BD13" s="61"/>
      <c r="BE13" s="186"/>
      <c r="BF13" s="186"/>
      <c r="BG13" s="182"/>
      <c r="BH13" s="182"/>
      <c r="BI13" s="61"/>
    </row>
    <row r="14" spans="1:61" x14ac:dyDescent="0.25">
      <c r="B14" s="188" t="s">
        <v>120</v>
      </c>
      <c r="C14" s="124">
        <v>2</v>
      </c>
      <c r="D14" s="52">
        <f t="shared" si="0"/>
        <v>4.9420999999999999</v>
      </c>
      <c r="E14" s="50">
        <f t="shared" si="1"/>
        <v>215.27799999999999</v>
      </c>
      <c r="F14" s="142">
        <v>0.3</v>
      </c>
      <c r="G14" s="193"/>
      <c r="H14" s="193">
        <v>750</v>
      </c>
      <c r="I14" s="201">
        <f>F14*E14</f>
        <v>64.583399999999997</v>
      </c>
      <c r="J14" s="202" t="s">
        <v>39</v>
      </c>
      <c r="K14" s="202" t="s">
        <v>9</v>
      </c>
      <c r="L14" s="202">
        <f>IF(K14="Rate",VLOOKUP(H14,Table13[],5),VLOOKUP(H14,Table13[],6))</f>
        <v>1.33</v>
      </c>
      <c r="M14" s="202">
        <f>IF(K14="Rate",0,VLOOKUP(H14,Table13[],7))</f>
        <v>0</v>
      </c>
      <c r="N14" s="197">
        <f t="shared" si="2"/>
        <v>86</v>
      </c>
      <c r="O14" s="203">
        <f>VLOOKUP(H14,Table13[],3)</f>
        <v>0.15</v>
      </c>
      <c r="P14" s="198">
        <f t="shared" si="5"/>
        <v>0.85</v>
      </c>
      <c r="Q14" s="199">
        <f t="shared" si="3"/>
        <v>13</v>
      </c>
      <c r="R14" s="199">
        <f t="shared" si="4"/>
        <v>73</v>
      </c>
      <c r="S14" s="52"/>
      <c r="T14" s="52"/>
      <c r="U14" s="52"/>
      <c r="V14" s="114" t="s">
        <v>143</v>
      </c>
      <c r="W14" s="61"/>
      <c r="X14" s="61"/>
      <c r="Y14" s="61"/>
      <c r="Z14" s="182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BD14" s="61"/>
      <c r="BE14" s="186"/>
      <c r="BF14" s="186"/>
      <c r="BG14" s="182"/>
      <c r="BH14" s="182"/>
      <c r="BI14" s="61"/>
    </row>
    <row r="15" spans="1:61" x14ac:dyDescent="0.25">
      <c r="B15" s="187" t="s">
        <v>121</v>
      </c>
      <c r="C15" s="124">
        <v>2</v>
      </c>
      <c r="D15" s="52">
        <f t="shared" si="0"/>
        <v>4.9420999999999999</v>
      </c>
      <c r="E15" s="50">
        <f t="shared" si="1"/>
        <v>215.27799999999999</v>
      </c>
      <c r="F15" s="142" t="s">
        <v>87</v>
      </c>
      <c r="G15" s="193"/>
      <c r="H15" s="193">
        <v>820</v>
      </c>
      <c r="I15" s="201">
        <f>65*C15</f>
        <v>130</v>
      </c>
      <c r="J15" s="202" t="s">
        <v>39</v>
      </c>
      <c r="K15" s="202" t="s">
        <v>86</v>
      </c>
      <c r="L15" s="202">
        <f>IF(K15="Rate",VLOOKUP(H15,Table13[],5),VLOOKUP(H15,Table13[],6))</f>
        <v>0.74</v>
      </c>
      <c r="M15" s="202">
        <f>IF(K15="Rate",0,VLOOKUP(H15,Table13[],7))</f>
        <v>2.89</v>
      </c>
      <c r="N15" s="197">
        <f t="shared" si="2"/>
        <v>99</v>
      </c>
      <c r="O15" s="203">
        <f>VLOOKUP(H15,Table13[],3)</f>
        <v>0.48</v>
      </c>
      <c r="P15" s="198">
        <f t="shared" si="5"/>
        <v>0.52</v>
      </c>
      <c r="Q15" s="199">
        <f t="shared" si="3"/>
        <v>48</v>
      </c>
      <c r="R15" s="199">
        <f t="shared" si="4"/>
        <v>51</v>
      </c>
      <c r="S15" s="52"/>
      <c r="T15" s="52"/>
      <c r="U15" s="52"/>
      <c r="W15" s="145" t="s">
        <v>56</v>
      </c>
      <c r="X15" s="61" t="s">
        <v>57</v>
      </c>
      <c r="Y15" s="61"/>
      <c r="Z15" s="182"/>
      <c r="AA15" s="61"/>
      <c r="AB15" s="145"/>
      <c r="AC15" s="61"/>
      <c r="AD15" s="61"/>
      <c r="AE15" s="61"/>
      <c r="AF15" s="61"/>
      <c r="AG15" s="61"/>
      <c r="AH15" s="145"/>
      <c r="AI15" s="61"/>
      <c r="AJ15" s="61"/>
      <c r="AK15" s="61"/>
      <c r="AL15" s="61"/>
      <c r="AM15" s="61"/>
      <c r="BD15" s="61"/>
      <c r="BE15" s="61"/>
      <c r="BF15" s="61"/>
      <c r="BG15" s="61"/>
      <c r="BH15" s="61"/>
      <c r="BI15" s="61"/>
    </row>
    <row r="16" spans="1:61" x14ac:dyDescent="0.25">
      <c r="A16" s="192" t="s">
        <v>109</v>
      </c>
      <c r="B16" s="191" t="s">
        <v>122</v>
      </c>
      <c r="C16" s="124">
        <v>1.47</v>
      </c>
      <c r="D16" s="52">
        <f t="shared" si="0"/>
        <v>3.6324434999999999</v>
      </c>
      <c r="E16" s="50">
        <f t="shared" si="1"/>
        <v>158.22932999999998</v>
      </c>
      <c r="F16" s="142"/>
      <c r="G16" s="193"/>
      <c r="H16" s="193"/>
      <c r="I16" s="201"/>
      <c r="J16" s="202"/>
      <c r="K16" s="202"/>
      <c r="L16" s="202"/>
      <c r="M16" s="202"/>
      <c r="N16" s="197"/>
      <c r="O16" s="203"/>
      <c r="P16" s="198"/>
      <c r="Q16" s="199"/>
      <c r="R16" s="199"/>
      <c r="S16" s="52"/>
      <c r="T16" s="52"/>
      <c r="U16" s="52"/>
      <c r="V16" s="124" t="s">
        <v>52</v>
      </c>
      <c r="W16" s="176">
        <v>0.25</v>
      </c>
      <c r="X16" s="178">
        <v>0.25</v>
      </c>
      <c r="Y16" s="145"/>
      <c r="Z16" s="194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BD16" s="145"/>
      <c r="BE16" s="61"/>
      <c r="BF16" s="61"/>
      <c r="BG16" s="61"/>
      <c r="BH16" s="61"/>
      <c r="BI16" s="61"/>
    </row>
    <row r="17" spans="1:61" x14ac:dyDescent="0.25">
      <c r="A17" s="192" t="s">
        <v>109</v>
      </c>
      <c r="B17" s="191" t="s">
        <v>123</v>
      </c>
      <c r="C17" s="124">
        <v>0.75</v>
      </c>
      <c r="D17" s="52">
        <f t="shared" si="0"/>
        <v>1.8532875</v>
      </c>
      <c r="E17" s="50">
        <f t="shared" si="1"/>
        <v>80.729249999999993</v>
      </c>
      <c r="F17" s="142"/>
      <c r="G17" s="193"/>
      <c r="H17" s="193"/>
      <c r="I17" s="201"/>
      <c r="J17" s="202"/>
      <c r="K17" s="202"/>
      <c r="L17" s="202"/>
      <c r="M17" s="202"/>
      <c r="N17" s="197"/>
      <c r="O17" s="203"/>
      <c r="P17" s="198"/>
      <c r="Q17" s="199"/>
      <c r="R17" s="199"/>
      <c r="S17" s="52"/>
      <c r="T17" s="52"/>
      <c r="U17" s="52"/>
      <c r="V17" s="124" t="s">
        <v>53</v>
      </c>
      <c r="W17" s="176">
        <v>0.05</v>
      </c>
      <c r="X17" s="178">
        <v>0.05</v>
      </c>
      <c r="Y17" s="61"/>
      <c r="Z17" s="182"/>
      <c r="AA17" s="61"/>
      <c r="AB17" s="61"/>
      <c r="AC17" s="186"/>
      <c r="AD17" s="186"/>
      <c r="AE17" s="182"/>
      <c r="AF17" s="182"/>
      <c r="AG17" s="61"/>
      <c r="AH17" s="61"/>
      <c r="AI17" s="186"/>
      <c r="AJ17" s="186"/>
      <c r="AK17" s="182"/>
      <c r="AL17" s="182"/>
      <c r="AM17" s="61"/>
      <c r="BD17" s="145"/>
      <c r="BE17" s="145"/>
      <c r="BF17" s="145"/>
      <c r="BG17" s="145"/>
      <c r="BH17" s="145"/>
      <c r="BI17" s="61"/>
    </row>
    <row r="18" spans="1:61" x14ac:dyDescent="0.25">
      <c r="A18" s="192" t="s">
        <v>109</v>
      </c>
      <c r="B18" s="191" t="s">
        <v>124</v>
      </c>
      <c r="C18" s="124">
        <v>0.5</v>
      </c>
      <c r="D18" s="52">
        <f t="shared" si="0"/>
        <v>1.235525</v>
      </c>
      <c r="E18" s="50">
        <f t="shared" si="1"/>
        <v>53.819499999999998</v>
      </c>
      <c r="F18" s="142"/>
      <c r="G18" s="193"/>
      <c r="H18" s="193"/>
      <c r="I18" s="201"/>
      <c r="J18" s="202"/>
      <c r="K18" s="202"/>
      <c r="L18" s="202"/>
      <c r="M18" s="202"/>
      <c r="N18" s="197"/>
      <c r="O18" s="203"/>
      <c r="P18" s="198"/>
      <c r="Q18" s="199"/>
      <c r="R18" s="199"/>
      <c r="S18" s="52"/>
      <c r="T18" s="52"/>
      <c r="U18" s="52"/>
      <c r="V18" s="124" t="s">
        <v>54</v>
      </c>
      <c r="W18" s="176">
        <v>0.2</v>
      </c>
      <c r="X18" s="178">
        <v>0.2</v>
      </c>
      <c r="Y18" s="61"/>
      <c r="Z18" s="182"/>
      <c r="AA18" s="61"/>
      <c r="AB18" s="61"/>
      <c r="AC18" s="186"/>
      <c r="AD18" s="186"/>
      <c r="AE18" s="182"/>
      <c r="AF18" s="182"/>
      <c r="AG18" s="61"/>
      <c r="AH18" s="61"/>
      <c r="AI18" s="186"/>
      <c r="AJ18" s="186"/>
      <c r="AK18" s="182"/>
      <c r="AL18" s="182"/>
      <c r="AM18" s="61"/>
      <c r="BD18" s="61"/>
      <c r="BE18" s="186"/>
      <c r="BF18" s="186"/>
      <c r="BG18" s="196"/>
      <c r="BH18" s="196"/>
      <c r="BI18" s="61"/>
    </row>
    <row r="19" spans="1:61" x14ac:dyDescent="0.25">
      <c r="A19" s="192" t="s">
        <v>109</v>
      </c>
      <c r="B19" s="191" t="s">
        <v>125</v>
      </c>
      <c r="C19" s="124">
        <v>5.7</v>
      </c>
      <c r="D19" s="52">
        <f t="shared" si="0"/>
        <v>14.084985</v>
      </c>
      <c r="E19" s="50">
        <f t="shared" si="1"/>
        <v>613.54230000000007</v>
      </c>
      <c r="F19" s="142"/>
      <c r="G19" s="193"/>
      <c r="H19" s="193"/>
      <c r="I19" s="201"/>
      <c r="J19" s="202"/>
      <c r="K19" s="202"/>
      <c r="L19" s="202"/>
      <c r="M19" s="202"/>
      <c r="N19" s="197"/>
      <c r="O19" s="203"/>
      <c r="P19" s="198"/>
      <c r="Q19" s="199"/>
      <c r="R19" s="199"/>
      <c r="S19" s="52"/>
      <c r="T19" s="52"/>
      <c r="U19" s="52"/>
      <c r="V19" s="124" t="s">
        <v>55</v>
      </c>
      <c r="W19" s="176">
        <v>0.5</v>
      </c>
      <c r="X19" s="178">
        <v>0.5</v>
      </c>
      <c r="Y19" s="61"/>
      <c r="Z19" s="182"/>
      <c r="AA19" s="61"/>
      <c r="AB19" s="61"/>
      <c r="AC19" s="186"/>
      <c r="AD19" s="186"/>
      <c r="AE19" s="182"/>
      <c r="AF19" s="182"/>
      <c r="AG19" s="61"/>
      <c r="AH19" s="61"/>
      <c r="AI19" s="186"/>
      <c r="AJ19" s="186"/>
      <c r="AK19" s="182"/>
      <c r="AL19" s="182"/>
      <c r="AM19" s="61"/>
      <c r="BD19" s="61"/>
      <c r="BE19" s="186"/>
      <c r="BF19" s="186"/>
      <c r="BG19" s="196"/>
      <c r="BH19" s="196"/>
      <c r="BI19" s="61"/>
    </row>
    <row r="20" spans="1:61" x14ac:dyDescent="0.25">
      <c r="A20" s="192">
        <v>670</v>
      </c>
      <c r="B20" s="190" t="s">
        <v>126</v>
      </c>
      <c r="C20" s="124">
        <v>5.59</v>
      </c>
      <c r="D20" s="52">
        <f t="shared" si="0"/>
        <v>13.813169499999999</v>
      </c>
      <c r="E20" s="50">
        <f t="shared" si="1"/>
        <v>601.70200999999997</v>
      </c>
      <c r="F20" s="142"/>
      <c r="G20" s="193">
        <v>9</v>
      </c>
      <c r="H20" s="193">
        <v>221</v>
      </c>
      <c r="I20" s="193">
        <f>ROUND(($A$20-$I$23)*G20/SUM($G$20:$G$22),0)</f>
        <v>283</v>
      </c>
      <c r="J20" s="202" t="s">
        <v>47</v>
      </c>
      <c r="K20" s="202" t="s">
        <v>9</v>
      </c>
      <c r="L20" s="202">
        <f>IF(K20="Rate",VLOOKUP(H20,Table13[],5),VLOOKUP(H20,Table13[],6))</f>
        <v>0.44</v>
      </c>
      <c r="M20" s="202">
        <f>IF(K20="Rate",0,VLOOKUP(H20,Table13[],7))</f>
        <v>0</v>
      </c>
      <c r="N20" s="197">
        <f t="shared" ref="N20:N25" si="6">ROUND(IF(K20="Eq",(L20*I20)+M20,IF(K20="Ln",EXP((L20*LN(I20))+M20),I20*L20)),0)</f>
        <v>125</v>
      </c>
      <c r="O20" s="203">
        <f>VLOOKUP(H20,Table13[],3)</f>
        <v>0.61</v>
      </c>
      <c r="P20" s="198">
        <f t="shared" si="5"/>
        <v>0.39</v>
      </c>
      <c r="Q20" s="199">
        <f t="shared" ref="Q20:Q25" si="7">ROUND(N20*O20,0)</f>
        <v>76</v>
      </c>
      <c r="R20" s="199">
        <f t="shared" ref="R20:R25" si="8">N20-Q20</f>
        <v>49</v>
      </c>
      <c r="S20" s="52"/>
      <c r="T20" s="52"/>
      <c r="U20" s="52"/>
      <c r="W20" s="61"/>
      <c r="X20" s="61"/>
      <c r="Y20" s="61"/>
      <c r="Z20" s="182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BD20" s="61"/>
      <c r="BE20" s="61"/>
      <c r="BF20" s="61"/>
      <c r="BG20" s="61"/>
      <c r="BH20" s="61"/>
      <c r="BI20" s="61"/>
    </row>
    <row r="21" spans="1:61" x14ac:dyDescent="0.25">
      <c r="B21" s="190" t="s">
        <v>127</v>
      </c>
      <c r="C21" s="124">
        <v>1.93</v>
      </c>
      <c r="D21" s="52">
        <f t="shared" si="0"/>
        <v>4.7691264999999996</v>
      </c>
      <c r="E21" s="50">
        <f t="shared" si="1"/>
        <v>207.74327</v>
      </c>
      <c r="F21" s="142"/>
      <c r="G21" s="193">
        <v>4</v>
      </c>
      <c r="H21" s="193">
        <v>221</v>
      </c>
      <c r="I21" s="193">
        <f>ROUND(($A$20-$I$23)*G21/SUM($G$20:$G$22),0)</f>
        <v>126</v>
      </c>
      <c r="J21" s="202" t="s">
        <v>47</v>
      </c>
      <c r="K21" s="202" t="s">
        <v>9</v>
      </c>
      <c r="L21" s="202">
        <f>IF(K21="Rate",VLOOKUP(H21,Table13[],5),VLOOKUP(H21,Table13[],6))</f>
        <v>0.44</v>
      </c>
      <c r="M21" s="202">
        <f>IF(K21="Rate",0,VLOOKUP(H21,Table13[],7))</f>
        <v>0</v>
      </c>
      <c r="N21" s="197">
        <f t="shared" si="6"/>
        <v>55</v>
      </c>
      <c r="O21" s="203">
        <f>VLOOKUP(H21,Table13[],3)</f>
        <v>0.61</v>
      </c>
      <c r="P21" s="198">
        <f t="shared" si="5"/>
        <v>0.39</v>
      </c>
      <c r="Q21" s="199">
        <f t="shared" si="7"/>
        <v>34</v>
      </c>
      <c r="R21" s="199">
        <f t="shared" si="8"/>
        <v>21</v>
      </c>
      <c r="S21" s="52"/>
      <c r="T21" s="52"/>
      <c r="U21" s="52"/>
      <c r="V21" s="114" t="s">
        <v>144</v>
      </c>
      <c r="W21" s="61"/>
      <c r="X21" s="61"/>
      <c r="Y21" s="61"/>
      <c r="Z21" s="182"/>
      <c r="AA21" s="61"/>
      <c r="AB21" s="145"/>
      <c r="AC21" s="61"/>
      <c r="AD21" s="61"/>
      <c r="AE21" s="61"/>
      <c r="AF21" s="61"/>
      <c r="AG21" s="61"/>
      <c r="AH21" s="145"/>
      <c r="AI21" s="61"/>
      <c r="AJ21" s="61"/>
      <c r="AK21" s="61"/>
      <c r="AL21" s="61"/>
      <c r="AM21" s="61"/>
      <c r="BD21" s="145"/>
      <c r="BE21" s="61"/>
      <c r="BF21" s="61"/>
      <c r="BG21" s="61"/>
      <c r="BH21" s="61"/>
      <c r="BI21" s="61"/>
    </row>
    <row r="22" spans="1:61" x14ac:dyDescent="0.25">
      <c r="B22" s="190" t="s">
        <v>128</v>
      </c>
      <c r="C22" s="124">
        <v>2.4900000000000002</v>
      </c>
      <c r="D22" s="52">
        <f t="shared" si="0"/>
        <v>6.1529145000000005</v>
      </c>
      <c r="E22" s="50">
        <f t="shared" si="1"/>
        <v>268.02111000000002</v>
      </c>
      <c r="F22" s="142"/>
      <c r="G22" s="193">
        <v>5</v>
      </c>
      <c r="H22" s="193">
        <v>221</v>
      </c>
      <c r="I22" s="193">
        <f>ROUND(($A$20-$I$23)*G22/SUM($G$20:$G$22),0)</f>
        <v>157</v>
      </c>
      <c r="J22" s="202" t="s">
        <v>47</v>
      </c>
      <c r="K22" s="202" t="s">
        <v>9</v>
      </c>
      <c r="L22" s="202">
        <f>IF(K22="Rate",VLOOKUP(H22,Table13[],5),VLOOKUP(H22,Table13[],6))</f>
        <v>0.44</v>
      </c>
      <c r="M22" s="202">
        <f>IF(K22="Rate",0,VLOOKUP(H22,Table13[],7))</f>
        <v>0</v>
      </c>
      <c r="N22" s="197">
        <f t="shared" si="6"/>
        <v>69</v>
      </c>
      <c r="O22" s="203">
        <f>VLOOKUP(H22,Table13[],3)</f>
        <v>0.61</v>
      </c>
      <c r="P22" s="198">
        <f t="shared" si="5"/>
        <v>0.39</v>
      </c>
      <c r="Q22" s="199">
        <f t="shared" si="7"/>
        <v>42</v>
      </c>
      <c r="R22" s="199">
        <f t="shared" si="8"/>
        <v>27</v>
      </c>
      <c r="S22" s="52"/>
      <c r="T22" s="52"/>
      <c r="U22" s="52"/>
      <c r="W22" s="145" t="s">
        <v>56</v>
      </c>
      <c r="X22" s="61" t="s">
        <v>57</v>
      </c>
      <c r="Y22" s="145"/>
      <c r="Z22" s="194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BD22" s="145"/>
      <c r="BE22" s="145"/>
      <c r="BF22" s="145"/>
      <c r="BG22" s="145"/>
      <c r="BH22" s="145"/>
      <c r="BI22" s="61"/>
    </row>
    <row r="23" spans="1:61" x14ac:dyDescent="0.25">
      <c r="B23" s="190" t="s">
        <v>129</v>
      </c>
      <c r="C23" s="124">
        <v>2.14</v>
      </c>
      <c r="D23" s="52">
        <f t="shared" si="0"/>
        <v>5.2880470000000006</v>
      </c>
      <c r="E23" s="50">
        <f t="shared" si="1"/>
        <v>230.34746000000001</v>
      </c>
      <c r="F23" s="142"/>
      <c r="G23" s="193"/>
      <c r="H23" s="193">
        <v>221</v>
      </c>
      <c r="I23" s="201">
        <v>104</v>
      </c>
      <c r="J23" s="202" t="s">
        <v>47</v>
      </c>
      <c r="K23" s="202" t="s">
        <v>9</v>
      </c>
      <c r="L23" s="202">
        <f>IF(K23="Rate",VLOOKUP(H23,Table13[],5),VLOOKUP(H23,Table13[],6))</f>
        <v>0.44</v>
      </c>
      <c r="M23" s="202">
        <f>IF(K23="Rate",0,VLOOKUP(H23,Table13[],7))</f>
        <v>0</v>
      </c>
      <c r="N23" s="197">
        <f t="shared" si="6"/>
        <v>46</v>
      </c>
      <c r="O23" s="203">
        <f>VLOOKUP(H23,Table13[],3)</f>
        <v>0.61</v>
      </c>
      <c r="P23" s="198">
        <f t="shared" si="5"/>
        <v>0.39</v>
      </c>
      <c r="Q23" s="199">
        <f t="shared" si="7"/>
        <v>28</v>
      </c>
      <c r="R23" s="199">
        <f t="shared" si="8"/>
        <v>18</v>
      </c>
      <c r="S23" s="52"/>
      <c r="T23" s="52"/>
      <c r="U23" s="52"/>
      <c r="V23" s="124" t="s">
        <v>52</v>
      </c>
      <c r="W23" s="176">
        <v>0.35</v>
      </c>
      <c r="X23" s="178">
        <v>0.35</v>
      </c>
      <c r="Y23" s="61"/>
      <c r="Z23" s="182"/>
      <c r="AA23" s="44" t="s">
        <v>202</v>
      </c>
      <c r="AB23" s="44"/>
      <c r="AD23" s="186"/>
      <c r="AE23" s="61"/>
      <c r="AF23" s="61"/>
      <c r="AG23" s="61"/>
      <c r="AH23" s="61"/>
      <c r="AI23" s="186"/>
      <c r="AJ23" s="186"/>
      <c r="AK23" s="182"/>
      <c r="AL23" s="182"/>
      <c r="AM23" s="61"/>
      <c r="BD23" s="61"/>
      <c r="BE23" s="186"/>
      <c r="BF23" s="186"/>
      <c r="BG23" s="61"/>
      <c r="BH23" s="61"/>
      <c r="BI23" s="61"/>
    </row>
    <row r="24" spans="1:61" x14ac:dyDescent="0.25">
      <c r="B24" s="187" t="s">
        <v>130</v>
      </c>
      <c r="C24" s="124">
        <v>1.94</v>
      </c>
      <c r="D24" s="52">
        <f t="shared" si="0"/>
        <v>4.7938369999999999</v>
      </c>
      <c r="E24" s="50">
        <f t="shared" si="1"/>
        <v>208.81966</v>
      </c>
      <c r="F24" s="142" t="s">
        <v>87</v>
      </c>
      <c r="G24" s="193"/>
      <c r="H24" s="193">
        <v>820</v>
      </c>
      <c r="I24" s="201">
        <f>65*C24</f>
        <v>126.1</v>
      </c>
      <c r="J24" s="202" t="s">
        <v>39</v>
      </c>
      <c r="K24" s="202" t="s">
        <v>86</v>
      </c>
      <c r="L24" s="202">
        <f>IF(K24="Rate",VLOOKUP(H24,Table13[],5),VLOOKUP(H24,Table13[],6))</f>
        <v>0.74</v>
      </c>
      <c r="M24" s="202">
        <f>IF(K24="Rate",0,VLOOKUP(H24,Table13[],7))</f>
        <v>2.89</v>
      </c>
      <c r="N24" s="197">
        <f t="shared" si="6"/>
        <v>96</v>
      </c>
      <c r="O24" s="203">
        <f>VLOOKUP(H24,Table13[],3)</f>
        <v>0.48</v>
      </c>
      <c r="P24" s="198">
        <f t="shared" si="5"/>
        <v>0.52</v>
      </c>
      <c r="Q24" s="199">
        <f t="shared" si="7"/>
        <v>46</v>
      </c>
      <c r="R24" s="199">
        <f t="shared" si="8"/>
        <v>50</v>
      </c>
      <c r="S24" s="52"/>
      <c r="T24" s="52"/>
      <c r="U24" s="52"/>
      <c r="V24" s="124" t="s">
        <v>53</v>
      </c>
      <c r="W24" s="176">
        <v>0.2</v>
      </c>
      <c r="X24" s="178">
        <v>0.2</v>
      </c>
      <c r="Y24" s="61"/>
      <c r="Z24" s="182"/>
      <c r="AA24" s="300">
        <f>I23+I22</f>
        <v>261</v>
      </c>
      <c r="AB24" s="302">
        <f>AA24/A20</f>
        <v>0.38955223880597017</v>
      </c>
      <c r="AC24" s="303">
        <v>0.2</v>
      </c>
      <c r="AD24" s="186"/>
      <c r="AE24" s="61"/>
      <c r="AF24" s="61"/>
      <c r="AG24" s="61"/>
      <c r="AH24" s="61"/>
      <c r="AI24" s="186"/>
      <c r="AJ24" s="186"/>
      <c r="AK24" s="182"/>
      <c r="AL24" s="182"/>
      <c r="AM24" s="61"/>
      <c r="BD24" s="61"/>
      <c r="BE24" s="186"/>
      <c r="BF24" s="186"/>
      <c r="BG24" s="61"/>
      <c r="BH24" s="61"/>
      <c r="BI24" s="61"/>
    </row>
    <row r="25" spans="1:61" x14ac:dyDescent="0.25">
      <c r="B25" s="187" t="s">
        <v>131</v>
      </c>
      <c r="C25" s="124">
        <v>1.4</v>
      </c>
      <c r="D25" s="52">
        <f t="shared" si="0"/>
        <v>3.4594699999999996</v>
      </c>
      <c r="E25" s="50">
        <f t="shared" si="1"/>
        <v>150.69459999999998</v>
      </c>
      <c r="F25" s="142" t="s">
        <v>87</v>
      </c>
      <c r="G25" s="193"/>
      <c r="H25" s="193">
        <v>820</v>
      </c>
      <c r="I25" s="201">
        <f>65*C25</f>
        <v>91</v>
      </c>
      <c r="J25" s="202" t="s">
        <v>39</v>
      </c>
      <c r="K25" s="202" t="s">
        <v>86</v>
      </c>
      <c r="L25" s="202">
        <f>IF(K25="Rate",VLOOKUP(H25,Table13[],5),VLOOKUP(H25,Table13[],6))</f>
        <v>0.74</v>
      </c>
      <c r="M25" s="202">
        <f>IF(K25="Rate",0,VLOOKUP(H25,Table13[],7))</f>
        <v>2.89</v>
      </c>
      <c r="N25" s="197">
        <f t="shared" si="6"/>
        <v>70</v>
      </c>
      <c r="O25" s="203">
        <f>VLOOKUP(H25,Table13[],3)</f>
        <v>0.48</v>
      </c>
      <c r="P25" s="198">
        <f t="shared" si="5"/>
        <v>0.52</v>
      </c>
      <c r="Q25" s="199">
        <f t="shared" si="7"/>
        <v>34</v>
      </c>
      <c r="R25" s="199">
        <f t="shared" si="8"/>
        <v>36</v>
      </c>
      <c r="S25" s="52"/>
      <c r="T25" s="52"/>
      <c r="U25" s="52"/>
      <c r="V25" s="124" t="s">
        <v>54</v>
      </c>
      <c r="W25" s="176">
        <v>0.1</v>
      </c>
      <c r="X25" s="178">
        <v>0.1</v>
      </c>
      <c r="Y25" s="61"/>
      <c r="Z25" s="182"/>
      <c r="AA25" s="44" t="s">
        <v>203</v>
      </c>
      <c r="AB25" s="44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BD25" s="61"/>
      <c r="BE25" s="61"/>
      <c r="BF25" s="61"/>
      <c r="BG25" s="61"/>
      <c r="BH25" s="61"/>
      <c r="BI25" s="61"/>
    </row>
    <row r="26" spans="1:61" x14ac:dyDescent="0.25">
      <c r="B26" s="147"/>
      <c r="F26" s="14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124" t="s">
        <v>55</v>
      </c>
      <c r="W26" s="176">
        <v>0.35</v>
      </c>
      <c r="X26" s="178">
        <v>0.35</v>
      </c>
      <c r="Y26" s="61"/>
      <c r="Z26" s="182"/>
      <c r="AA26" s="50">
        <f>A20-AA24</f>
        <v>409</v>
      </c>
      <c r="AB26" s="301">
        <f>1-AB24</f>
        <v>0.61044776119402977</v>
      </c>
      <c r="AC26" s="303">
        <v>0.8</v>
      </c>
      <c r="AD26" s="61"/>
      <c r="AE26" s="61"/>
      <c r="AF26" s="61"/>
      <c r="AG26" s="61"/>
      <c r="AH26" s="145"/>
      <c r="AI26" s="61"/>
      <c r="AJ26" s="61"/>
      <c r="AK26" s="61"/>
      <c r="AL26" s="61"/>
      <c r="AM26" s="61"/>
      <c r="BD26" s="61"/>
      <c r="BE26" s="61"/>
      <c r="BF26" s="61"/>
      <c r="BG26" s="61"/>
      <c r="BH26" s="61"/>
      <c r="BI26" s="61"/>
    </row>
    <row r="27" spans="1:61" x14ac:dyDescent="0.25">
      <c r="F27" s="142"/>
      <c r="G27" s="52"/>
      <c r="H27" s="52"/>
      <c r="I27" s="48" t="s">
        <v>10</v>
      </c>
      <c r="J27" s="52"/>
      <c r="K27" s="52"/>
      <c r="L27" s="52"/>
      <c r="M27" s="52"/>
      <c r="N27" s="49">
        <f>SUM(N9:N25)</f>
        <v>2010</v>
      </c>
      <c r="O27" s="52"/>
      <c r="P27" s="52"/>
      <c r="Q27" s="49">
        <f>SUM(Q9:Q25)</f>
        <v>855</v>
      </c>
      <c r="R27" s="49">
        <f>SUM(R9:R25)</f>
        <v>1155</v>
      </c>
      <c r="S27" s="52"/>
      <c r="T27" s="52"/>
      <c r="U27" s="52"/>
      <c r="W27" s="61"/>
      <c r="X27" s="145"/>
      <c r="Y27" s="145"/>
      <c r="Z27" s="194"/>
      <c r="AA27" s="171" t="s">
        <v>204</v>
      </c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</row>
    <row r="28" spans="1:61" x14ac:dyDescent="0.25">
      <c r="B28" s="147"/>
      <c r="F28" s="142"/>
      <c r="G28" s="52"/>
      <c r="H28" s="52"/>
      <c r="I28" s="52"/>
      <c r="J28" s="52"/>
      <c r="K28" s="52"/>
      <c r="L28" s="140"/>
      <c r="M28" s="140"/>
      <c r="N28" s="52"/>
      <c r="O28" s="52"/>
      <c r="P28" s="52"/>
      <c r="Q28" s="52"/>
      <c r="R28" s="52"/>
      <c r="S28" s="52"/>
      <c r="T28" s="52"/>
      <c r="U28" s="52"/>
      <c r="V28" s="114" t="s">
        <v>145</v>
      </c>
      <c r="W28" s="186"/>
      <c r="X28" s="195"/>
      <c r="Y28" s="61"/>
      <c r="Z28" s="182"/>
      <c r="AA28" s="61"/>
      <c r="AB28" s="61"/>
      <c r="AC28" s="186"/>
      <c r="AD28" s="186"/>
      <c r="AE28" s="61"/>
      <c r="AF28" s="61"/>
      <c r="AG28" s="61"/>
      <c r="AK28" s="61"/>
      <c r="AL28" s="61"/>
      <c r="AM28" s="61"/>
    </row>
    <row r="29" spans="1:61" ht="18" x14ac:dyDescent="0.25">
      <c r="B29" s="124" t="s">
        <v>150</v>
      </c>
      <c r="C29" s="124" t="s">
        <v>153</v>
      </c>
      <c r="D29" s="124" t="s">
        <v>56</v>
      </c>
      <c r="E29" s="124" t="s">
        <v>57</v>
      </c>
      <c r="F29" s="142"/>
      <c r="G29" s="52"/>
      <c r="H29" s="52"/>
      <c r="I29" s="256" t="s">
        <v>50</v>
      </c>
      <c r="J29" s="52"/>
      <c r="K29" s="52"/>
      <c r="M29" s="140" t="s">
        <v>77</v>
      </c>
      <c r="N29" s="140" t="s">
        <v>76</v>
      </c>
      <c r="O29" s="52"/>
      <c r="P29" s="52"/>
      <c r="Q29" s="114" t="s">
        <v>6</v>
      </c>
      <c r="R29" s="114" t="s">
        <v>7</v>
      </c>
      <c r="S29" s="52"/>
      <c r="T29" s="52"/>
      <c r="U29" s="52"/>
      <c r="X29" s="114" t="str">
        <f>CONCATENATE(Y17," TRIP ASSIGNMENT")</f>
        <v xml:space="preserve"> TRIP ASSIGNMENT</v>
      </c>
      <c r="AA29" s="156" t="s">
        <v>62</v>
      </c>
      <c r="AB29" s="156" t="s">
        <v>64</v>
      </c>
      <c r="AC29" s="156" t="s">
        <v>63</v>
      </c>
      <c r="AD29" s="157" t="s">
        <v>65</v>
      </c>
      <c r="AI29" s="256" t="s">
        <v>197</v>
      </c>
      <c r="AJ29" s="186"/>
      <c r="AK29" s="186"/>
      <c r="AL29" s="61"/>
      <c r="AM29" s="61"/>
    </row>
    <row r="30" spans="1:61" x14ac:dyDescent="0.25">
      <c r="B30" s="124" t="s">
        <v>151</v>
      </c>
      <c r="C30" s="50">
        <f>SUM(I9:I10,I15,I24:I25)</f>
        <v>1687.3999999999999</v>
      </c>
      <c r="D30" s="124">
        <f>SUM(Q9:Q10,Q15,Q24:Q25)</f>
        <v>607</v>
      </c>
      <c r="E30" s="124">
        <f>SUM(R9:R10,R15,R24:R25)</f>
        <v>656</v>
      </c>
      <c r="F30" s="142"/>
      <c r="G30" s="52"/>
      <c r="H30" s="211">
        <f t="shared" ref="H30:H46" si="9">H9</f>
        <v>820</v>
      </c>
      <c r="I30" s="187" t="s">
        <v>116</v>
      </c>
      <c r="J30" s="52"/>
      <c r="K30" s="52"/>
      <c r="L30" s="52"/>
      <c r="M30" s="140">
        <f>Q30+R30</f>
        <v>-84</v>
      </c>
      <c r="N30" s="140">
        <f t="shared" ref="N30:N36" si="10">N9+M30</f>
        <v>638</v>
      </c>
      <c r="O30" s="149">
        <f>VLOOKUP(H30,Table13[],9)</f>
        <v>0.08</v>
      </c>
      <c r="P30" s="149">
        <f>VLOOKUP(H30,Table13[],10)</f>
        <v>0.15</v>
      </c>
      <c r="Q30" s="47">
        <f>-ROUND(Q9*O30,0)</f>
        <v>-28</v>
      </c>
      <c r="R30" s="47">
        <f>-ROUND(R9*P30,0)</f>
        <v>-56</v>
      </c>
      <c r="S30" s="52"/>
      <c r="T30" s="52"/>
      <c r="U30" s="52"/>
      <c r="V30" s="124">
        <v>1.1000000000000001</v>
      </c>
      <c r="W30" s="124" t="s">
        <v>52</v>
      </c>
      <c r="X30" s="124" t="s">
        <v>139</v>
      </c>
      <c r="AA30" s="304">
        <v>0.15</v>
      </c>
      <c r="AB30" s="179"/>
      <c r="AC30" s="179"/>
      <c r="AD30" s="179"/>
      <c r="AJ30" s="186" t="s">
        <v>56</v>
      </c>
      <c r="AK30" s="186" t="s">
        <v>57</v>
      </c>
      <c r="AL30" s="61"/>
      <c r="AM30" s="61"/>
    </row>
    <row r="31" spans="1:61" x14ac:dyDescent="0.25">
      <c r="B31" s="124" t="s">
        <v>152</v>
      </c>
      <c r="C31" s="50">
        <f>SUM(I11:I14)</f>
        <v>339.38576699999999</v>
      </c>
      <c r="D31" s="124">
        <f>SUM(Q11:Q14)</f>
        <v>68</v>
      </c>
      <c r="E31" s="124">
        <f>SUM(R11:R14)</f>
        <v>384</v>
      </c>
      <c r="F31" s="142"/>
      <c r="G31" s="52"/>
      <c r="H31" s="211">
        <f t="shared" si="9"/>
        <v>820</v>
      </c>
      <c r="I31" s="187" t="s">
        <v>137</v>
      </c>
      <c r="J31" s="52"/>
      <c r="K31" s="52"/>
      <c r="L31" s="52"/>
      <c r="M31" s="140">
        <f t="shared" ref="M31:M46" si="11">Q31+R31</f>
        <v>-33</v>
      </c>
      <c r="N31" s="140">
        <f t="shared" si="10"/>
        <v>243</v>
      </c>
      <c r="O31" s="149">
        <f>VLOOKUP(H31,Table13[],9)</f>
        <v>0.08</v>
      </c>
      <c r="P31" s="149">
        <f>VLOOKUP(H31,Table13[],10)</f>
        <v>0.15</v>
      </c>
      <c r="Q31" s="47">
        <f t="shared" ref="Q31:R36" si="12">-ROUND(Q10*O31,0)</f>
        <v>-11</v>
      </c>
      <c r="R31" s="47">
        <f t="shared" si="12"/>
        <v>-22</v>
      </c>
      <c r="S31" s="52"/>
      <c r="T31" s="52"/>
      <c r="U31" s="52"/>
      <c r="V31" s="124">
        <v>1.2</v>
      </c>
      <c r="W31" s="124" t="s">
        <v>52</v>
      </c>
      <c r="X31" s="124" t="s">
        <v>58</v>
      </c>
      <c r="AA31" s="304">
        <v>0.65</v>
      </c>
      <c r="AB31" s="179"/>
      <c r="AC31" s="179"/>
      <c r="AD31" s="179"/>
      <c r="AI31" s="61" t="s">
        <v>142</v>
      </c>
      <c r="AJ31" s="61">
        <f>SUM(Q41:Q44)</f>
        <v>-90</v>
      </c>
      <c r="AK31" s="61">
        <f>SUM(R41:R44)</f>
        <v>-12</v>
      </c>
      <c r="AL31" s="145">
        <f>SUM(AJ31:AK31)</f>
        <v>-102</v>
      </c>
      <c r="AM31" s="61"/>
    </row>
    <row r="32" spans="1:61" x14ac:dyDescent="0.25">
      <c r="B32" s="124" t="s">
        <v>142</v>
      </c>
      <c r="C32" s="124">
        <f>SUM(I20:I23)</f>
        <v>670</v>
      </c>
      <c r="D32" s="124">
        <f>SUM(Q20:Q23)</f>
        <v>180</v>
      </c>
      <c r="E32" s="124">
        <f>SUM(R20:R23)</f>
        <v>115</v>
      </c>
      <c r="F32" s="142"/>
      <c r="G32" s="52"/>
      <c r="H32" s="211">
        <f t="shared" si="9"/>
        <v>750</v>
      </c>
      <c r="I32" s="188" t="s">
        <v>117</v>
      </c>
      <c r="J32" s="52"/>
      <c r="K32" s="52"/>
      <c r="L32" s="52"/>
      <c r="M32" s="140">
        <f t="shared" si="11"/>
        <v>-11</v>
      </c>
      <c r="N32" s="140">
        <f t="shared" si="10"/>
        <v>64</v>
      </c>
      <c r="O32" s="149">
        <f>VLOOKUP(H32,Table13[],9)</f>
        <v>0.26</v>
      </c>
      <c r="P32" s="149">
        <f>VLOOKUP(H32,Table13[],10)</f>
        <v>0.13</v>
      </c>
      <c r="Q32" s="47">
        <f t="shared" si="12"/>
        <v>-3</v>
      </c>
      <c r="R32" s="47">
        <f t="shared" si="12"/>
        <v>-8</v>
      </c>
      <c r="S32" s="52"/>
      <c r="T32" s="52"/>
      <c r="U32" s="52"/>
      <c r="V32" s="124">
        <v>1.3</v>
      </c>
      <c r="W32" s="124" t="s">
        <v>52</v>
      </c>
      <c r="X32" s="124" t="s">
        <v>59</v>
      </c>
      <c r="AA32" s="179">
        <v>0.2</v>
      </c>
      <c r="AB32" s="179"/>
      <c r="AC32" s="179"/>
      <c r="AD32" s="179"/>
      <c r="AI32" s="124" t="s">
        <v>151</v>
      </c>
      <c r="AJ32" s="61">
        <f>SUM(Q30,Q31,Q36,Q45,Q46)</f>
        <v>-50</v>
      </c>
      <c r="AK32" s="61">
        <f>SUM(R30,R31,R36,R45,R46)</f>
        <v>-99</v>
      </c>
      <c r="AL32" s="145">
        <f>SUM(AJ32:AK32)</f>
        <v>-149</v>
      </c>
    </row>
    <row r="33" spans="1:39" x14ac:dyDescent="0.25">
      <c r="F33" s="142"/>
      <c r="G33" s="52"/>
      <c r="H33" s="211">
        <f t="shared" si="9"/>
        <v>750</v>
      </c>
      <c r="I33" s="188" t="s">
        <v>118</v>
      </c>
      <c r="J33" s="52"/>
      <c r="K33" s="52"/>
      <c r="L33" s="52"/>
      <c r="M33" s="140">
        <f t="shared" si="11"/>
        <v>-30</v>
      </c>
      <c r="N33" s="140">
        <f t="shared" si="10"/>
        <v>174</v>
      </c>
      <c r="O33" s="149">
        <f>VLOOKUP(H33,Table13[],9)</f>
        <v>0.26</v>
      </c>
      <c r="P33" s="149">
        <f>VLOOKUP(H33,Table13[],10)</f>
        <v>0.13</v>
      </c>
      <c r="Q33" s="47">
        <f t="shared" si="12"/>
        <v>-8</v>
      </c>
      <c r="R33" s="47">
        <f t="shared" si="12"/>
        <v>-22</v>
      </c>
      <c r="S33" s="52"/>
      <c r="T33" s="52"/>
      <c r="U33" s="52"/>
      <c r="V33" s="124">
        <v>1.4</v>
      </c>
      <c r="W33" s="124" t="s">
        <v>52</v>
      </c>
      <c r="X33" s="124" t="s">
        <v>70</v>
      </c>
      <c r="AA33" s="179">
        <v>0</v>
      </c>
      <c r="AB33" s="179"/>
      <c r="AC33" s="179"/>
      <c r="AD33" s="179"/>
      <c r="AI33" s="124" t="s">
        <v>152</v>
      </c>
      <c r="AJ33" s="124">
        <f>SUM(Q32:Q35)</f>
        <v>-17</v>
      </c>
      <c r="AK33" s="124">
        <f>SUM(R32:R35)</f>
        <v>-49</v>
      </c>
      <c r="AL33" s="145">
        <f>SUM(AJ33:AK33)</f>
        <v>-66</v>
      </c>
    </row>
    <row r="34" spans="1:39" x14ac:dyDescent="0.25">
      <c r="F34" s="142"/>
      <c r="G34" s="52"/>
      <c r="H34" s="211">
        <f t="shared" si="9"/>
        <v>750</v>
      </c>
      <c r="I34" s="189" t="s">
        <v>119</v>
      </c>
      <c r="J34" s="52"/>
      <c r="K34" s="52"/>
      <c r="L34" s="52"/>
      <c r="M34" s="140">
        <f t="shared" si="11"/>
        <v>-13</v>
      </c>
      <c r="N34" s="140">
        <f t="shared" si="10"/>
        <v>74</v>
      </c>
      <c r="O34" s="149">
        <f>VLOOKUP(H34,Table13[],9)</f>
        <v>0.26</v>
      </c>
      <c r="P34" s="149">
        <f>VLOOKUP(H34,Table13[],10)</f>
        <v>0.13</v>
      </c>
      <c r="Q34" s="47">
        <f t="shared" si="12"/>
        <v>-3</v>
      </c>
      <c r="R34" s="47">
        <f t="shared" si="12"/>
        <v>-10</v>
      </c>
      <c r="S34" s="52"/>
      <c r="T34" s="52"/>
      <c r="U34" s="52"/>
      <c r="AA34" s="179"/>
      <c r="AB34" s="179"/>
      <c r="AC34" s="179"/>
      <c r="AD34" s="179"/>
    </row>
    <row r="35" spans="1:39" x14ac:dyDescent="0.25">
      <c r="B35" s="124" t="s">
        <v>154</v>
      </c>
      <c r="F35" s="142"/>
      <c r="G35" s="52"/>
      <c r="H35" s="211">
        <f t="shared" si="9"/>
        <v>750</v>
      </c>
      <c r="I35" s="188" t="s">
        <v>120</v>
      </c>
      <c r="J35" s="52"/>
      <c r="K35" s="52"/>
      <c r="L35" s="52"/>
      <c r="M35" s="140">
        <f t="shared" si="11"/>
        <v>-12</v>
      </c>
      <c r="N35" s="140">
        <f t="shared" si="10"/>
        <v>74</v>
      </c>
      <c r="O35" s="149">
        <f>VLOOKUP(H35,Table13[],9)</f>
        <v>0.26</v>
      </c>
      <c r="P35" s="149">
        <f>VLOOKUP(H35,Table13[],10)</f>
        <v>0.13</v>
      </c>
      <c r="Q35" s="47">
        <f t="shared" si="12"/>
        <v>-3</v>
      </c>
      <c r="R35" s="47">
        <f t="shared" si="12"/>
        <v>-9</v>
      </c>
      <c r="S35" s="52"/>
      <c r="T35" s="52"/>
      <c r="U35" s="52"/>
      <c r="V35" s="124">
        <v>2.1</v>
      </c>
      <c r="W35" s="124" t="s">
        <v>54</v>
      </c>
      <c r="X35" s="124" t="s">
        <v>139</v>
      </c>
      <c r="AA35" s="179"/>
      <c r="AB35" s="179">
        <v>0</v>
      </c>
      <c r="AC35" s="179"/>
      <c r="AD35" s="179"/>
    </row>
    <row r="36" spans="1:39" x14ac:dyDescent="0.25">
      <c r="B36" s="124" t="s">
        <v>155</v>
      </c>
      <c r="C36" s="142">
        <v>0.06</v>
      </c>
      <c r="F36" s="142"/>
      <c r="G36" s="52"/>
      <c r="H36" s="211">
        <f t="shared" si="9"/>
        <v>820</v>
      </c>
      <c r="I36" s="187" t="s">
        <v>121</v>
      </c>
      <c r="J36" s="52"/>
      <c r="K36" s="52"/>
      <c r="L36" s="52"/>
      <c r="M36" s="140">
        <f t="shared" si="11"/>
        <v>-12</v>
      </c>
      <c r="N36" s="140">
        <f t="shared" si="10"/>
        <v>87</v>
      </c>
      <c r="O36" s="149">
        <f>VLOOKUP(H36,Table13[],9)</f>
        <v>0.08</v>
      </c>
      <c r="P36" s="149">
        <f>VLOOKUP(H36,Table13[],10)</f>
        <v>0.15</v>
      </c>
      <c r="Q36" s="47">
        <f t="shared" si="12"/>
        <v>-4</v>
      </c>
      <c r="R36" s="47">
        <f t="shared" si="12"/>
        <v>-8</v>
      </c>
      <c r="S36" s="52"/>
      <c r="T36" s="52"/>
      <c r="U36" s="52"/>
      <c r="V36" s="124">
        <v>2.2000000000000002</v>
      </c>
      <c r="W36" s="124" t="s">
        <v>54</v>
      </c>
      <c r="X36" s="124" t="s">
        <v>58</v>
      </c>
      <c r="AA36" s="179"/>
      <c r="AB36" s="179">
        <v>0.6</v>
      </c>
      <c r="AC36" s="179"/>
      <c r="AD36" s="179"/>
    </row>
    <row r="37" spans="1:39" x14ac:dyDescent="0.25">
      <c r="B37" s="124" t="s">
        <v>156</v>
      </c>
      <c r="C37" s="142">
        <v>0.02</v>
      </c>
      <c r="F37" s="142"/>
      <c r="G37" s="52"/>
      <c r="H37" s="211">
        <f t="shared" si="9"/>
        <v>0</v>
      </c>
      <c r="I37" s="191" t="s">
        <v>122</v>
      </c>
      <c r="J37" s="52"/>
      <c r="K37" s="52"/>
      <c r="L37" s="52"/>
      <c r="M37" s="140"/>
      <c r="N37" s="140"/>
      <c r="O37" s="149"/>
      <c r="P37" s="149"/>
      <c r="Q37" s="47"/>
      <c r="R37" s="47"/>
      <c r="S37" s="52"/>
      <c r="T37" s="52"/>
      <c r="U37" s="52"/>
      <c r="V37" s="124">
        <v>2.2999999999999998</v>
      </c>
      <c r="W37" s="124" t="s">
        <v>54</v>
      </c>
      <c r="X37" s="124" t="s">
        <v>59</v>
      </c>
      <c r="AA37" s="179"/>
      <c r="AB37" s="179">
        <v>0.4</v>
      </c>
      <c r="AC37" s="179"/>
      <c r="AD37" s="179"/>
    </row>
    <row r="38" spans="1:39" x14ac:dyDescent="0.25">
      <c r="B38" s="114" t="s">
        <v>157</v>
      </c>
      <c r="C38" s="257">
        <f>1-C36-C37</f>
        <v>0.91999999999999993</v>
      </c>
      <c r="F38" s="142"/>
      <c r="G38" s="52"/>
      <c r="H38" s="211">
        <f t="shared" si="9"/>
        <v>0</v>
      </c>
      <c r="I38" s="191" t="s">
        <v>123</v>
      </c>
      <c r="J38" s="52"/>
      <c r="K38" s="52"/>
      <c r="L38" s="52"/>
      <c r="M38" s="140"/>
      <c r="N38" s="140"/>
      <c r="O38" s="149"/>
      <c r="P38" s="149"/>
      <c r="Q38" s="47"/>
      <c r="R38" s="47"/>
      <c r="S38" s="52"/>
      <c r="T38" s="52"/>
      <c r="U38" s="52"/>
      <c r="V38" s="124">
        <v>2.4</v>
      </c>
      <c r="W38" s="124" t="s">
        <v>54</v>
      </c>
      <c r="X38" s="124" t="s">
        <v>69</v>
      </c>
      <c r="AA38" s="179"/>
      <c r="AB38" s="179">
        <v>0</v>
      </c>
      <c r="AC38" s="179"/>
      <c r="AD38" s="179"/>
    </row>
    <row r="39" spans="1:39" ht="18" x14ac:dyDescent="0.25">
      <c r="B39" s="171" t="s">
        <v>158</v>
      </c>
      <c r="F39" s="142"/>
      <c r="G39" s="52"/>
      <c r="H39" s="211">
        <f t="shared" si="9"/>
        <v>0</v>
      </c>
      <c r="I39" s="191" t="s">
        <v>124</v>
      </c>
      <c r="J39" s="52"/>
      <c r="K39" s="52"/>
      <c r="L39" s="52"/>
      <c r="M39" s="140"/>
      <c r="N39" s="140"/>
      <c r="O39" s="149"/>
      <c r="P39" s="149"/>
      <c r="Q39" s="47"/>
      <c r="R39" s="47"/>
      <c r="S39" s="52"/>
      <c r="T39" s="52"/>
      <c r="U39" s="52"/>
      <c r="AA39" s="180"/>
      <c r="AB39" s="180"/>
      <c r="AC39" s="180"/>
      <c r="AD39" s="180"/>
      <c r="AI39" s="256" t="s">
        <v>201</v>
      </c>
    </row>
    <row r="40" spans="1:39" x14ac:dyDescent="0.25">
      <c r="B40" s="171" t="s">
        <v>194</v>
      </c>
      <c r="F40" s="142"/>
      <c r="G40" s="52"/>
      <c r="H40" s="211">
        <f t="shared" si="9"/>
        <v>0</v>
      </c>
      <c r="I40" s="191" t="s">
        <v>125</v>
      </c>
      <c r="J40" s="52"/>
      <c r="K40" s="52"/>
      <c r="L40" s="52"/>
      <c r="M40" s="140"/>
      <c r="N40" s="140"/>
      <c r="O40" s="149"/>
      <c r="P40" s="149"/>
      <c r="Q40" s="47"/>
      <c r="R40" s="47"/>
      <c r="S40" s="52"/>
      <c r="T40" s="52"/>
      <c r="U40" s="52"/>
      <c r="V40" s="124">
        <v>3.5</v>
      </c>
      <c r="W40" s="124" t="s">
        <v>53</v>
      </c>
      <c r="X40" s="124" t="s">
        <v>140</v>
      </c>
      <c r="AA40" s="179"/>
      <c r="AB40" s="179"/>
      <c r="AC40" s="304">
        <v>0.2</v>
      </c>
      <c r="AD40" s="179"/>
      <c r="AJ40" s="186" t="s">
        <v>56</v>
      </c>
      <c r="AK40" s="186" t="s">
        <v>57</v>
      </c>
      <c r="AL40" s="61" t="s">
        <v>8</v>
      </c>
    </row>
    <row r="41" spans="1:39" x14ac:dyDescent="0.25">
      <c r="B41" s="171" t="s">
        <v>195</v>
      </c>
      <c r="F41" s="142"/>
      <c r="G41" s="52"/>
      <c r="H41" s="211">
        <f t="shared" si="9"/>
        <v>221</v>
      </c>
      <c r="I41" s="190" t="s">
        <v>126</v>
      </c>
      <c r="J41" s="52"/>
      <c r="K41" s="52"/>
      <c r="L41" s="52"/>
      <c r="M41" s="140">
        <f t="shared" si="11"/>
        <v>-43</v>
      </c>
      <c r="N41" s="140">
        <f t="shared" ref="N41:N46" si="13">N20+M41</f>
        <v>82</v>
      </c>
      <c r="O41" s="149">
        <f>VLOOKUP(H41,Table13[],9)</f>
        <v>0.5</v>
      </c>
      <c r="P41" s="149">
        <f>VLOOKUP(H41,Table13[],10)</f>
        <v>0.1</v>
      </c>
      <c r="Q41" s="47">
        <f t="shared" ref="Q41:R46" si="14">-ROUND(Q20*O41,0)</f>
        <v>-38</v>
      </c>
      <c r="R41" s="47">
        <f t="shared" si="14"/>
        <v>-5</v>
      </c>
      <c r="S41" s="52"/>
      <c r="T41" s="52"/>
      <c r="U41" s="52"/>
      <c r="V41" s="124">
        <v>3.6</v>
      </c>
      <c r="W41" s="124" t="s">
        <v>53</v>
      </c>
      <c r="X41" s="124" t="s">
        <v>60</v>
      </c>
      <c r="AA41" s="179"/>
      <c r="AB41" s="179"/>
      <c r="AC41" s="304">
        <v>0.8</v>
      </c>
      <c r="AD41" s="179"/>
      <c r="AI41" s="61" t="s">
        <v>142</v>
      </c>
      <c r="AJ41" s="61">
        <f t="shared" ref="AJ41:AK43" si="15">-(AJ31+AJ10-AJ52)</f>
        <v>-7</v>
      </c>
      <c r="AK41" s="61">
        <f t="shared" si="15"/>
        <v>-9</v>
      </c>
      <c r="AL41" s="145">
        <f>AJ41+AK41</f>
        <v>-16</v>
      </c>
    </row>
    <row r="42" spans="1:39" x14ac:dyDescent="0.25">
      <c r="F42" s="142"/>
      <c r="G42" s="52"/>
      <c r="H42" s="211">
        <f t="shared" si="9"/>
        <v>221</v>
      </c>
      <c r="I42" s="190" t="s">
        <v>127</v>
      </c>
      <c r="J42" s="52"/>
      <c r="K42" s="52"/>
      <c r="L42" s="52"/>
      <c r="M42" s="140">
        <f t="shared" si="11"/>
        <v>-19</v>
      </c>
      <c r="N42" s="140">
        <f t="shared" si="13"/>
        <v>36</v>
      </c>
      <c r="O42" s="149">
        <f>VLOOKUP(H42,Table13[],9)</f>
        <v>0.5</v>
      </c>
      <c r="P42" s="149">
        <f>VLOOKUP(H42,Table13[],10)</f>
        <v>0.1</v>
      </c>
      <c r="Q42" s="47">
        <f t="shared" si="14"/>
        <v>-17</v>
      </c>
      <c r="R42" s="47">
        <f t="shared" si="14"/>
        <v>-2</v>
      </c>
      <c r="S42" s="52"/>
      <c r="T42" s="52"/>
      <c r="U42" s="52"/>
      <c r="V42" s="124">
        <v>3.7</v>
      </c>
      <c r="W42" s="124" t="s">
        <v>53</v>
      </c>
      <c r="X42" s="124" t="s">
        <v>61</v>
      </c>
      <c r="AA42" s="179"/>
      <c r="AB42" s="179"/>
      <c r="AC42" s="179">
        <v>0</v>
      </c>
      <c r="AD42" s="179"/>
      <c r="AI42" s="124" t="s">
        <v>151</v>
      </c>
      <c r="AJ42" s="61">
        <f t="shared" si="15"/>
        <v>-45</v>
      </c>
      <c r="AK42" s="61">
        <f t="shared" si="15"/>
        <v>-44</v>
      </c>
      <c r="AL42" s="145">
        <f>AJ42+AK42</f>
        <v>-89</v>
      </c>
    </row>
    <row r="43" spans="1:39" x14ac:dyDescent="0.25">
      <c r="F43" s="142"/>
      <c r="G43" s="52"/>
      <c r="H43" s="211">
        <f t="shared" si="9"/>
        <v>221</v>
      </c>
      <c r="I43" s="190" t="s">
        <v>128</v>
      </c>
      <c r="J43" s="52"/>
      <c r="K43" s="52"/>
      <c r="L43" s="52"/>
      <c r="M43" s="140">
        <f t="shared" si="11"/>
        <v>-24</v>
      </c>
      <c r="N43" s="140">
        <f t="shared" si="13"/>
        <v>45</v>
      </c>
      <c r="O43" s="149">
        <f>VLOOKUP(H43,Table13[],9)</f>
        <v>0.5</v>
      </c>
      <c r="P43" s="149">
        <f>VLOOKUP(H43,Table13[],10)</f>
        <v>0.1</v>
      </c>
      <c r="Q43" s="47">
        <f t="shared" si="14"/>
        <v>-21</v>
      </c>
      <c r="R43" s="47">
        <f t="shared" si="14"/>
        <v>-3</v>
      </c>
      <c r="S43" s="52"/>
      <c r="T43" s="52"/>
      <c r="U43" s="52"/>
      <c r="V43" s="124">
        <v>3.8</v>
      </c>
      <c r="W43" s="124" t="s">
        <v>53</v>
      </c>
      <c r="X43" s="124" t="s">
        <v>66</v>
      </c>
      <c r="AA43" s="179"/>
      <c r="AB43" s="179"/>
      <c r="AC43" s="179">
        <v>0</v>
      </c>
      <c r="AD43" s="179"/>
      <c r="AI43" s="124" t="s">
        <v>152</v>
      </c>
      <c r="AJ43" s="61">
        <f t="shared" si="15"/>
        <v>-5</v>
      </c>
      <c r="AK43" s="61">
        <f t="shared" si="15"/>
        <v>-26</v>
      </c>
      <c r="AL43" s="145">
        <f>AJ43+AK43</f>
        <v>-31</v>
      </c>
    </row>
    <row r="44" spans="1:39" s="61" customFormat="1" x14ac:dyDescent="0.25">
      <c r="A44" s="124"/>
      <c r="B44" s="124"/>
      <c r="C44" s="124"/>
      <c r="D44" s="124"/>
      <c r="E44" s="124"/>
      <c r="F44" s="142"/>
      <c r="G44" s="52"/>
      <c r="H44" s="211">
        <f t="shared" si="9"/>
        <v>221</v>
      </c>
      <c r="I44" s="190" t="s">
        <v>129</v>
      </c>
      <c r="J44" s="52"/>
      <c r="K44" s="52"/>
      <c r="L44" s="52"/>
      <c r="M44" s="140">
        <f t="shared" si="11"/>
        <v>-16</v>
      </c>
      <c r="N44" s="140">
        <f t="shared" si="13"/>
        <v>30</v>
      </c>
      <c r="O44" s="149">
        <f>VLOOKUP(H44,Table13[],9)</f>
        <v>0.5</v>
      </c>
      <c r="P44" s="149">
        <f>VLOOKUP(H44,Table13[],10)</f>
        <v>0.1</v>
      </c>
      <c r="Q44" s="47">
        <f t="shared" si="14"/>
        <v>-14</v>
      </c>
      <c r="R44" s="47">
        <f t="shared" si="14"/>
        <v>-2</v>
      </c>
      <c r="S44" s="52"/>
      <c r="T44" s="52"/>
      <c r="U44" s="52"/>
      <c r="V44" s="124">
        <v>3.9</v>
      </c>
      <c r="W44" s="124" t="s">
        <v>53</v>
      </c>
      <c r="X44" s="124" t="s">
        <v>71</v>
      </c>
      <c r="Y44" s="124"/>
      <c r="Z44" s="124"/>
      <c r="AA44" s="179"/>
      <c r="AB44" s="179"/>
      <c r="AC44" s="179">
        <v>0</v>
      </c>
      <c r="AD44" s="179"/>
      <c r="AE44" s="124"/>
      <c r="AF44" s="124"/>
      <c r="AG44" s="124"/>
      <c r="AH44" s="124"/>
      <c r="AI44" s="124"/>
      <c r="AJ44" s="124"/>
      <c r="AK44" s="124"/>
      <c r="AL44" s="124"/>
      <c r="AM44" s="124"/>
    </row>
    <row r="45" spans="1:39" s="61" customFormat="1" x14ac:dyDescent="0.25">
      <c r="A45" s="124"/>
      <c r="B45" s="124"/>
      <c r="C45" s="124"/>
      <c r="D45" s="124"/>
      <c r="E45" s="124"/>
      <c r="F45" s="124"/>
      <c r="G45" s="124"/>
      <c r="H45" s="211">
        <f t="shared" si="9"/>
        <v>820</v>
      </c>
      <c r="I45" s="187" t="s">
        <v>130</v>
      </c>
      <c r="J45" s="124"/>
      <c r="K45" s="124"/>
      <c r="L45" s="124"/>
      <c r="M45" s="140">
        <f t="shared" si="11"/>
        <v>-12</v>
      </c>
      <c r="N45" s="140">
        <f t="shared" si="13"/>
        <v>84</v>
      </c>
      <c r="O45" s="149">
        <f>VLOOKUP(H45,Table13[],9)</f>
        <v>0.08</v>
      </c>
      <c r="P45" s="149">
        <f>VLOOKUP(H45,Table13[],10)</f>
        <v>0.15</v>
      </c>
      <c r="Q45" s="47">
        <f t="shared" si="14"/>
        <v>-4</v>
      </c>
      <c r="R45" s="47">
        <f t="shared" si="14"/>
        <v>-8</v>
      </c>
      <c r="S45" s="124"/>
      <c r="T45" s="124"/>
      <c r="U45" s="124"/>
      <c r="V45" s="124">
        <v>3.11</v>
      </c>
      <c r="W45" s="124" t="s">
        <v>53</v>
      </c>
      <c r="X45" s="124" t="s">
        <v>192</v>
      </c>
      <c r="Y45" s="124"/>
      <c r="Z45" s="124"/>
      <c r="AA45" s="180"/>
      <c r="AB45" s="180"/>
      <c r="AC45" s="298">
        <v>0</v>
      </c>
      <c r="AD45" s="180"/>
      <c r="AE45" s="124"/>
      <c r="AF45" s="124"/>
      <c r="AG45" s="124"/>
      <c r="AH45" s="124"/>
      <c r="AI45" s="124"/>
      <c r="AJ45" s="124"/>
      <c r="AK45" s="124"/>
      <c r="AL45" s="124"/>
      <c r="AM45" s="124"/>
    </row>
    <row r="46" spans="1:39" s="61" customFormat="1" x14ac:dyDescent="0.25">
      <c r="A46" s="124"/>
      <c r="B46" s="124"/>
      <c r="C46" s="124"/>
      <c r="D46" s="124"/>
      <c r="E46" s="124"/>
      <c r="F46" s="124"/>
      <c r="G46" s="124"/>
      <c r="H46" s="211">
        <f t="shared" si="9"/>
        <v>820</v>
      </c>
      <c r="I46" s="187" t="s">
        <v>131</v>
      </c>
      <c r="J46" s="124"/>
      <c r="K46" s="124"/>
      <c r="L46" s="124"/>
      <c r="M46" s="140">
        <f t="shared" si="11"/>
        <v>-8</v>
      </c>
      <c r="N46" s="140">
        <f t="shared" si="13"/>
        <v>62</v>
      </c>
      <c r="O46" s="149">
        <f>VLOOKUP(H46,Table13[],9)</f>
        <v>0.08</v>
      </c>
      <c r="P46" s="149">
        <f>VLOOKUP(H46,Table13[],10)</f>
        <v>0.15</v>
      </c>
      <c r="Q46" s="47">
        <f t="shared" si="14"/>
        <v>-3</v>
      </c>
      <c r="R46" s="47">
        <f t="shared" si="14"/>
        <v>-5</v>
      </c>
      <c r="S46" s="124"/>
      <c r="T46" s="124"/>
      <c r="U46" s="124"/>
      <c r="V46" s="124">
        <v>4</v>
      </c>
      <c r="W46" s="124" t="s">
        <v>55</v>
      </c>
      <c r="X46" s="124" t="s">
        <v>140</v>
      </c>
      <c r="Y46" s="124"/>
      <c r="Z46" s="124"/>
      <c r="AA46" s="179"/>
      <c r="AB46" s="179"/>
      <c r="AC46" s="179"/>
      <c r="AD46" s="304">
        <v>0.1</v>
      </c>
      <c r="AE46" s="171"/>
      <c r="AF46" s="124"/>
      <c r="AG46" s="124"/>
      <c r="AH46" s="124"/>
      <c r="AI46" s="124"/>
      <c r="AJ46" s="124"/>
      <c r="AK46" s="124"/>
      <c r="AL46" s="124"/>
      <c r="AM46" s="124"/>
    </row>
    <row r="47" spans="1:39" s="61" customFormat="1" x14ac:dyDescent="0.25">
      <c r="A47" s="124"/>
      <c r="B47" s="124"/>
      <c r="C47" s="124"/>
      <c r="D47" s="124"/>
      <c r="E47" s="124"/>
      <c r="F47" s="124"/>
      <c r="G47" s="124"/>
      <c r="H47" s="124"/>
      <c r="I47" s="48" t="s">
        <v>48</v>
      </c>
      <c r="J47" s="124"/>
      <c r="K47" s="124"/>
      <c r="L47" s="124"/>
      <c r="M47" s="140">
        <f>SUM(M30:M46)</f>
        <v>-317</v>
      </c>
      <c r="N47" s="124"/>
      <c r="O47" s="124"/>
      <c r="P47" s="124"/>
      <c r="Q47" s="124"/>
      <c r="R47" s="124"/>
      <c r="S47" s="124"/>
      <c r="T47" s="124"/>
      <c r="U47" s="124"/>
      <c r="V47" s="124">
        <v>4.0999999999999996</v>
      </c>
      <c r="W47" s="124" t="s">
        <v>55</v>
      </c>
      <c r="X47" s="124" t="s">
        <v>60</v>
      </c>
      <c r="Y47" s="124"/>
      <c r="Z47" s="124"/>
      <c r="AA47" s="179"/>
      <c r="AB47" s="179"/>
      <c r="AC47" s="179"/>
      <c r="AD47" s="304">
        <v>0.5</v>
      </c>
      <c r="AE47" s="124"/>
      <c r="AF47" s="124"/>
      <c r="AG47" s="124"/>
      <c r="AH47" s="124"/>
      <c r="AI47" s="124"/>
      <c r="AJ47" s="124"/>
      <c r="AK47" s="124"/>
      <c r="AL47" s="124"/>
      <c r="AM47" s="124"/>
    </row>
    <row r="48" spans="1:39" s="61" customFormat="1" x14ac:dyDescent="0.25">
      <c r="A48" s="124"/>
      <c r="B48" s="124"/>
      <c r="C48" s="124"/>
      <c r="D48" s="124"/>
      <c r="E48" s="124"/>
      <c r="F48" s="124"/>
      <c r="G48" s="124"/>
      <c r="H48" s="124"/>
      <c r="I48" s="48" t="s">
        <v>49</v>
      </c>
      <c r="J48" s="124"/>
      <c r="K48" s="124"/>
      <c r="L48" s="124"/>
      <c r="M48" s="124"/>
      <c r="N48" s="140">
        <f>SUM(N30:N46)</f>
        <v>1693</v>
      </c>
      <c r="O48" s="124"/>
      <c r="P48" s="124"/>
      <c r="Q48" s="124"/>
      <c r="R48" s="124"/>
      <c r="S48" s="124"/>
      <c r="T48" s="124"/>
      <c r="U48" s="124"/>
      <c r="V48" s="124">
        <v>4.2</v>
      </c>
      <c r="W48" s="124" t="s">
        <v>55</v>
      </c>
      <c r="X48" s="124" t="s">
        <v>67</v>
      </c>
      <c r="Y48" s="124"/>
      <c r="Z48" s="124"/>
      <c r="AA48" s="179"/>
      <c r="AB48" s="179"/>
      <c r="AC48" s="179"/>
      <c r="AD48" s="179">
        <v>0.4</v>
      </c>
      <c r="AE48" s="124"/>
      <c r="AF48" s="124"/>
      <c r="AG48" s="124"/>
      <c r="AH48" s="124"/>
      <c r="AI48" s="124"/>
      <c r="AJ48" s="124"/>
      <c r="AK48" s="124"/>
      <c r="AL48" s="124"/>
      <c r="AM48" s="124"/>
    </row>
    <row r="49" spans="1:39" s="61" customFormat="1" x14ac:dyDescent="0.25">
      <c r="V49" s="124">
        <v>4.3</v>
      </c>
      <c r="W49" s="124" t="s">
        <v>55</v>
      </c>
      <c r="X49" s="124" t="s">
        <v>66</v>
      </c>
      <c r="Y49" s="124"/>
      <c r="Z49" s="124"/>
      <c r="AA49" s="179"/>
      <c r="AB49" s="179"/>
      <c r="AC49" s="179"/>
      <c r="AD49" s="179">
        <v>0</v>
      </c>
    </row>
    <row r="50" spans="1:39" s="61" customFormat="1" ht="18" x14ac:dyDescent="0.25">
      <c r="I50" s="256" t="s">
        <v>96</v>
      </c>
      <c r="J50" s="124"/>
      <c r="K50" s="124"/>
      <c r="L50" s="124"/>
      <c r="M50" s="124"/>
      <c r="N50" s="140" t="s">
        <v>159</v>
      </c>
      <c r="O50" s="124"/>
      <c r="P50" s="124"/>
      <c r="Q50" s="114" t="s">
        <v>6</v>
      </c>
      <c r="R50" s="114" t="s">
        <v>7</v>
      </c>
      <c r="AI50" s="256" t="s">
        <v>198</v>
      </c>
      <c r="AJ50" s="186"/>
      <c r="AK50" s="186"/>
    </row>
    <row r="51" spans="1:39" s="61" customFormat="1" x14ac:dyDescent="0.25">
      <c r="H51" s="124"/>
      <c r="I51" s="187" t="s">
        <v>116</v>
      </c>
      <c r="J51" s="124"/>
      <c r="K51" s="124"/>
      <c r="L51" s="124"/>
      <c r="M51" s="124" t="str">
        <f>IF(ABS(N30*$C$38-N51)&lt;1,"OK","HMM STRANGE")</f>
        <v>OK</v>
      </c>
      <c r="N51" s="140">
        <f>Q51+R51</f>
        <v>586</v>
      </c>
      <c r="O51" s="148"/>
      <c r="P51" s="148"/>
      <c r="Q51" s="47">
        <f t="shared" ref="Q51:R57" si="16">ROUND((Q9+Q30)*$C$38,0)</f>
        <v>293</v>
      </c>
      <c r="R51" s="47">
        <f t="shared" si="16"/>
        <v>293</v>
      </c>
      <c r="V51" s="145" t="s">
        <v>163</v>
      </c>
      <c r="AI51" s="124"/>
      <c r="AJ51" s="186" t="s">
        <v>56</v>
      </c>
      <c r="AK51" s="186" t="s">
        <v>57</v>
      </c>
    </row>
    <row r="52" spans="1:39" s="61" customFormat="1" x14ac:dyDescent="0.25">
      <c r="H52" s="124"/>
      <c r="I52" s="187" t="s">
        <v>137</v>
      </c>
      <c r="J52" s="124"/>
      <c r="K52" s="124"/>
      <c r="L52" s="124"/>
      <c r="M52" s="124" t="str">
        <f t="shared" ref="M52:M57" si="17">IF(ABS(N31*$C$38-N52)&lt;1,"OK","HMM STRANGE")</f>
        <v>OK</v>
      </c>
      <c r="N52" s="140">
        <f t="shared" ref="N52:N67" si="18">Q52+R52</f>
        <v>223</v>
      </c>
      <c r="O52" s="124"/>
      <c r="P52" s="124"/>
      <c r="Q52" s="47">
        <f t="shared" si="16"/>
        <v>111</v>
      </c>
      <c r="R52" s="47">
        <f t="shared" si="16"/>
        <v>112</v>
      </c>
      <c r="V52" s="124"/>
      <c r="W52" s="124"/>
      <c r="X52" s="114" t="str">
        <f>CONCATENATE(Y40," TRIP ASSIGNMENT")</f>
        <v xml:space="preserve"> TRIP ASSIGNMENT</v>
      </c>
      <c r="Y52" s="124"/>
      <c r="Z52" s="124"/>
      <c r="AA52" s="156" t="s">
        <v>62</v>
      </c>
      <c r="AB52" s="156" t="s">
        <v>64</v>
      </c>
      <c r="AC52" s="156" t="s">
        <v>63</v>
      </c>
      <c r="AD52" s="157" t="s">
        <v>65</v>
      </c>
      <c r="AI52" s="61" t="s">
        <v>142</v>
      </c>
      <c r="AJ52" s="61">
        <f>SUM(Q62:Q65)</f>
        <v>83</v>
      </c>
      <c r="AK52" s="61">
        <f>SUM(R62:R65)</f>
        <v>94</v>
      </c>
      <c r="AL52" s="145">
        <f>SUM(AJ52:AK52)</f>
        <v>177</v>
      </c>
    </row>
    <row r="53" spans="1:39" s="61" customFormat="1" x14ac:dyDescent="0.25">
      <c r="H53" s="124"/>
      <c r="I53" s="188" t="s">
        <v>117</v>
      </c>
      <c r="J53" s="124"/>
      <c r="K53" s="124"/>
      <c r="L53" s="124"/>
      <c r="M53" s="124" t="str">
        <f t="shared" si="17"/>
        <v>OK</v>
      </c>
      <c r="N53" s="140">
        <f t="shared" si="18"/>
        <v>59</v>
      </c>
      <c r="O53" s="124"/>
      <c r="P53" s="124"/>
      <c r="Q53" s="47">
        <f t="shared" si="16"/>
        <v>7</v>
      </c>
      <c r="R53" s="47">
        <f t="shared" si="16"/>
        <v>52</v>
      </c>
      <c r="V53" s="124">
        <v>1.1000000000000001</v>
      </c>
      <c r="W53" s="124" t="s">
        <v>52</v>
      </c>
      <c r="X53" s="124" t="s">
        <v>139</v>
      </c>
      <c r="Y53" s="124"/>
      <c r="Z53" s="124"/>
      <c r="AA53" s="179">
        <v>0.8</v>
      </c>
      <c r="AB53" s="179"/>
      <c r="AC53" s="179"/>
      <c r="AD53" s="179"/>
      <c r="AI53" s="124" t="s">
        <v>151</v>
      </c>
      <c r="AJ53" s="61">
        <f>SUM(Q51,Q52,Q57,Q66,Q67)</f>
        <v>512</v>
      </c>
      <c r="AK53" s="61">
        <f>SUM(R51,R52,R57,R66,R67)</f>
        <v>513</v>
      </c>
      <c r="AL53" s="145">
        <f>SUM(AJ53:AK53)</f>
        <v>1025</v>
      </c>
    </row>
    <row r="54" spans="1:39" s="61" customFormat="1" x14ac:dyDescent="0.25">
      <c r="H54" s="124"/>
      <c r="I54" s="188" t="s">
        <v>118</v>
      </c>
      <c r="J54" s="124"/>
      <c r="K54" s="124"/>
      <c r="L54" s="124"/>
      <c r="M54" s="124" t="str">
        <f t="shared" si="17"/>
        <v>OK</v>
      </c>
      <c r="N54" s="140">
        <f t="shared" si="18"/>
        <v>160</v>
      </c>
      <c r="O54" s="124"/>
      <c r="P54" s="124"/>
      <c r="Q54" s="47">
        <f t="shared" si="16"/>
        <v>21</v>
      </c>
      <c r="R54" s="47">
        <f t="shared" si="16"/>
        <v>139</v>
      </c>
      <c r="V54" s="124">
        <v>1.2</v>
      </c>
      <c r="W54" s="124" t="s">
        <v>52</v>
      </c>
      <c r="X54" s="124" t="s">
        <v>58</v>
      </c>
      <c r="Y54" s="124"/>
      <c r="Z54" s="124"/>
      <c r="AA54" s="179">
        <v>0</v>
      </c>
      <c r="AB54" s="179"/>
      <c r="AC54" s="179"/>
      <c r="AD54" s="179"/>
      <c r="AI54" s="124" t="s">
        <v>152</v>
      </c>
      <c r="AJ54" s="124">
        <f>SUM(Q53:Q56)</f>
        <v>46</v>
      </c>
      <c r="AK54" s="124">
        <f>SUM(R53:R56)</f>
        <v>309</v>
      </c>
      <c r="AL54" s="145">
        <f>SUM(AJ54:AK54)</f>
        <v>355</v>
      </c>
    </row>
    <row r="55" spans="1:39" x14ac:dyDescent="0.25">
      <c r="A55" s="61"/>
      <c r="B55" s="61"/>
      <c r="C55" s="61"/>
      <c r="D55" s="61"/>
      <c r="E55" s="61"/>
      <c r="F55" s="61"/>
      <c r="G55" s="61"/>
      <c r="H55" s="139"/>
      <c r="I55" s="189" t="s">
        <v>119</v>
      </c>
      <c r="M55" s="124" t="str">
        <f t="shared" si="17"/>
        <v>OK</v>
      </c>
      <c r="N55" s="140">
        <f t="shared" si="18"/>
        <v>68</v>
      </c>
      <c r="Q55" s="47">
        <f t="shared" si="16"/>
        <v>9</v>
      </c>
      <c r="R55" s="47">
        <f t="shared" si="16"/>
        <v>59</v>
      </c>
      <c r="T55" s="61"/>
      <c r="U55" s="61"/>
      <c r="V55" s="124">
        <v>1.3</v>
      </c>
      <c r="W55" s="124" t="s">
        <v>52</v>
      </c>
      <c r="X55" s="124" t="s">
        <v>59</v>
      </c>
      <c r="AA55" s="179">
        <v>0.2</v>
      </c>
      <c r="AB55" s="179"/>
      <c r="AC55" s="179"/>
      <c r="AD55" s="179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x14ac:dyDescent="0.25">
      <c r="A56" s="61"/>
      <c r="B56" s="61"/>
      <c r="C56" s="61"/>
      <c r="D56" s="61"/>
      <c r="E56" s="61"/>
      <c r="F56" s="61"/>
      <c r="G56" s="61"/>
      <c r="H56" s="139"/>
      <c r="I56" s="188" t="s">
        <v>120</v>
      </c>
      <c r="M56" s="124" t="str">
        <f t="shared" si="17"/>
        <v>OK</v>
      </c>
      <c r="N56" s="140">
        <f t="shared" si="18"/>
        <v>68</v>
      </c>
      <c r="Q56" s="47">
        <f t="shared" si="16"/>
        <v>9</v>
      </c>
      <c r="R56" s="47">
        <f t="shared" si="16"/>
        <v>59</v>
      </c>
      <c r="T56" s="61"/>
      <c r="U56" s="61"/>
      <c r="V56" s="124">
        <v>1.4</v>
      </c>
      <c r="W56" s="124" t="s">
        <v>52</v>
      </c>
      <c r="X56" s="124" t="s">
        <v>70</v>
      </c>
      <c r="AA56" s="179">
        <v>0</v>
      </c>
      <c r="AB56" s="179"/>
      <c r="AC56" s="179"/>
      <c r="AD56" s="179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x14ac:dyDescent="0.25">
      <c r="A57" s="61"/>
      <c r="B57" s="61"/>
      <c r="C57" s="61"/>
      <c r="D57" s="61"/>
      <c r="E57" s="61"/>
      <c r="F57" s="61"/>
      <c r="G57" s="61"/>
      <c r="H57" s="139"/>
      <c r="I57" s="187" t="s">
        <v>121</v>
      </c>
      <c r="M57" s="124" t="str">
        <f t="shared" si="17"/>
        <v>OK</v>
      </c>
      <c r="N57" s="140">
        <f t="shared" si="18"/>
        <v>80</v>
      </c>
      <c r="Q57" s="47">
        <f t="shared" si="16"/>
        <v>40</v>
      </c>
      <c r="R57" s="47">
        <f t="shared" si="16"/>
        <v>40</v>
      </c>
      <c r="T57" s="61"/>
      <c r="U57" s="61"/>
      <c r="AA57" s="179"/>
      <c r="AB57" s="179"/>
      <c r="AC57" s="179"/>
      <c r="AD57" s="179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x14ac:dyDescent="0.25">
      <c r="A58" s="61"/>
      <c r="B58" s="61"/>
      <c r="C58" s="61"/>
      <c r="D58" s="61"/>
      <c r="E58" s="61"/>
      <c r="F58" s="61"/>
      <c r="G58" s="61"/>
      <c r="H58" s="139"/>
      <c r="I58" s="191" t="s">
        <v>122</v>
      </c>
      <c r="N58" s="140"/>
      <c r="Q58" s="47"/>
      <c r="R58" s="47"/>
      <c r="T58" s="61"/>
      <c r="U58" s="61"/>
      <c r="V58" s="124">
        <v>2.1</v>
      </c>
      <c r="W58" s="124" t="s">
        <v>54</v>
      </c>
      <c r="X58" s="124" t="s">
        <v>139</v>
      </c>
      <c r="AA58" s="179"/>
      <c r="AB58" s="179">
        <v>0.5</v>
      </c>
      <c r="AC58" s="179"/>
      <c r="AD58" s="179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x14ac:dyDescent="0.25">
      <c r="A59" s="61"/>
      <c r="B59" s="61"/>
      <c r="C59" s="61"/>
      <c r="D59" s="61"/>
      <c r="E59" s="61"/>
      <c r="F59" s="61"/>
      <c r="G59" s="61"/>
      <c r="H59" s="139"/>
      <c r="I59" s="191" t="s">
        <v>123</v>
      </c>
      <c r="N59" s="140"/>
      <c r="Q59" s="47"/>
      <c r="R59" s="47"/>
      <c r="T59" s="61"/>
      <c r="U59" s="61"/>
      <c r="V59" s="124">
        <v>2.2000000000000002</v>
      </c>
      <c r="W59" s="124" t="s">
        <v>54</v>
      </c>
      <c r="X59" s="124" t="s">
        <v>58</v>
      </c>
      <c r="AA59" s="179"/>
      <c r="AB59" s="179">
        <v>0</v>
      </c>
      <c r="AC59" s="179"/>
      <c r="AD59" s="179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x14ac:dyDescent="0.25">
      <c r="H60" s="139"/>
      <c r="I60" s="191" t="s">
        <v>124</v>
      </c>
      <c r="N60" s="140"/>
      <c r="Q60" s="47"/>
      <c r="R60" s="47"/>
      <c r="V60" s="124">
        <v>2.2999999999999998</v>
      </c>
      <c r="W60" s="124" t="s">
        <v>54</v>
      </c>
      <c r="X60" s="124" t="s">
        <v>59</v>
      </c>
      <c r="AA60" s="179"/>
      <c r="AB60" s="179">
        <v>0.5</v>
      </c>
      <c r="AC60" s="179"/>
      <c r="AD60" s="179"/>
    </row>
    <row r="61" spans="1:39" x14ac:dyDescent="0.25">
      <c r="H61" s="139"/>
      <c r="I61" s="191" t="s">
        <v>125</v>
      </c>
      <c r="N61" s="140"/>
      <c r="Q61" s="47"/>
      <c r="R61" s="47"/>
      <c r="V61" s="124">
        <v>2.4</v>
      </c>
      <c r="W61" s="124" t="s">
        <v>54</v>
      </c>
      <c r="X61" s="124" t="s">
        <v>69</v>
      </c>
      <c r="AA61" s="179"/>
      <c r="AB61" s="179">
        <v>0</v>
      </c>
      <c r="AC61" s="179"/>
      <c r="AD61" s="179"/>
    </row>
    <row r="62" spans="1:39" x14ac:dyDescent="0.25">
      <c r="H62" s="139"/>
      <c r="I62" s="190" t="s">
        <v>126</v>
      </c>
      <c r="M62" s="124" t="str">
        <f t="shared" ref="M62:M67" si="19">IF(ABS(N41*$C$38-N62)&lt;1,"OK","HMM STRANGE")</f>
        <v>OK</v>
      </c>
      <c r="N62" s="140">
        <f t="shared" si="18"/>
        <v>75</v>
      </c>
      <c r="Q62" s="47">
        <f t="shared" ref="Q62:R67" si="20">ROUND((Q20+Q41)*$C$38,0)</f>
        <v>35</v>
      </c>
      <c r="R62" s="47">
        <f t="shared" si="20"/>
        <v>40</v>
      </c>
      <c r="AA62" s="180"/>
      <c r="AB62" s="180"/>
      <c r="AC62" s="180"/>
      <c r="AD62" s="180"/>
    </row>
    <row r="63" spans="1:39" x14ac:dyDescent="0.25">
      <c r="H63" s="139"/>
      <c r="I63" s="190" t="s">
        <v>127</v>
      </c>
      <c r="M63" s="124" t="str">
        <f t="shared" si="19"/>
        <v>OK</v>
      </c>
      <c r="N63" s="140">
        <f t="shared" si="18"/>
        <v>33</v>
      </c>
      <c r="Q63" s="47">
        <f t="shared" si="20"/>
        <v>16</v>
      </c>
      <c r="R63" s="47">
        <f t="shared" si="20"/>
        <v>17</v>
      </c>
      <c r="V63" s="124">
        <v>3.5</v>
      </c>
      <c r="W63" s="124" t="s">
        <v>53</v>
      </c>
      <c r="X63" s="124" t="s">
        <v>140</v>
      </c>
      <c r="AA63" s="179"/>
      <c r="AB63" s="179"/>
      <c r="AC63" s="179">
        <v>0.5</v>
      </c>
      <c r="AD63" s="179"/>
    </row>
    <row r="64" spans="1:39" x14ac:dyDescent="0.25">
      <c r="H64" s="139"/>
      <c r="I64" s="190" t="s">
        <v>128</v>
      </c>
      <c r="M64" s="124" t="str">
        <f t="shared" si="19"/>
        <v>OK</v>
      </c>
      <c r="N64" s="140">
        <f t="shared" si="18"/>
        <v>41</v>
      </c>
      <c r="Q64" s="47">
        <f t="shared" si="20"/>
        <v>19</v>
      </c>
      <c r="R64" s="47">
        <f t="shared" si="20"/>
        <v>22</v>
      </c>
      <c r="V64" s="124">
        <v>3.6</v>
      </c>
      <c r="W64" s="124" t="s">
        <v>53</v>
      </c>
      <c r="X64" s="124" t="s">
        <v>60</v>
      </c>
      <c r="AA64" s="179"/>
      <c r="AB64" s="179"/>
      <c r="AC64" s="179">
        <v>0</v>
      </c>
      <c r="AD64" s="179"/>
    </row>
    <row r="65" spans="8:38" x14ac:dyDescent="0.25">
      <c r="H65" s="139"/>
      <c r="I65" s="190" t="s">
        <v>129</v>
      </c>
      <c r="M65" s="124" t="str">
        <f t="shared" si="19"/>
        <v>OK</v>
      </c>
      <c r="N65" s="140">
        <f t="shared" si="18"/>
        <v>28</v>
      </c>
      <c r="Q65" s="47">
        <f t="shared" si="20"/>
        <v>13</v>
      </c>
      <c r="R65" s="47">
        <f t="shared" si="20"/>
        <v>15</v>
      </c>
      <c r="V65" s="124">
        <v>3.7</v>
      </c>
      <c r="W65" s="124" t="s">
        <v>53</v>
      </c>
      <c r="X65" s="124" t="s">
        <v>61</v>
      </c>
      <c r="AA65" s="179"/>
      <c r="AB65" s="179"/>
      <c r="AC65" s="179">
        <v>0</v>
      </c>
      <c r="AD65" s="179"/>
    </row>
    <row r="66" spans="8:38" x14ac:dyDescent="0.25">
      <c r="H66" s="139"/>
      <c r="I66" s="187" t="s">
        <v>130</v>
      </c>
      <c r="M66" s="124" t="str">
        <f t="shared" si="19"/>
        <v>OK</v>
      </c>
      <c r="N66" s="140">
        <f t="shared" si="18"/>
        <v>78</v>
      </c>
      <c r="Q66" s="47">
        <f t="shared" si="20"/>
        <v>39</v>
      </c>
      <c r="R66" s="47">
        <f t="shared" si="20"/>
        <v>39</v>
      </c>
      <c r="V66" s="124">
        <v>3.8</v>
      </c>
      <c r="W66" s="124" t="s">
        <v>53</v>
      </c>
      <c r="X66" s="124" t="s">
        <v>66</v>
      </c>
      <c r="AA66" s="179"/>
      <c r="AB66" s="179"/>
      <c r="AC66" s="179">
        <v>0</v>
      </c>
      <c r="AD66" s="179"/>
    </row>
    <row r="67" spans="8:38" x14ac:dyDescent="0.25">
      <c r="H67" s="212"/>
      <c r="I67" s="187" t="s">
        <v>131</v>
      </c>
      <c r="M67" s="124" t="str">
        <f t="shared" si="19"/>
        <v>OK</v>
      </c>
      <c r="N67" s="140">
        <f t="shared" si="18"/>
        <v>58</v>
      </c>
      <c r="Q67" s="47">
        <f t="shared" si="20"/>
        <v>29</v>
      </c>
      <c r="R67" s="47">
        <f t="shared" si="20"/>
        <v>29</v>
      </c>
      <c r="V67" s="124">
        <v>3.9</v>
      </c>
      <c r="W67" s="124" t="s">
        <v>53</v>
      </c>
      <c r="X67" s="124" t="s">
        <v>71</v>
      </c>
      <c r="AA67" s="179"/>
      <c r="AB67" s="179"/>
      <c r="AC67" s="179">
        <v>0.25</v>
      </c>
      <c r="AD67" s="179"/>
      <c r="AE67" s="171" t="s">
        <v>206</v>
      </c>
    </row>
    <row r="68" spans="8:38" x14ac:dyDescent="0.25">
      <c r="H68" s="212"/>
      <c r="V68" s="124">
        <v>3.11</v>
      </c>
      <c r="W68" s="124" t="s">
        <v>53</v>
      </c>
      <c r="X68" s="124" t="s">
        <v>192</v>
      </c>
      <c r="AA68" s="180"/>
      <c r="AB68" s="180"/>
      <c r="AC68" s="298">
        <v>0.25</v>
      </c>
      <c r="AD68" s="180"/>
    </row>
    <row r="69" spans="8:38" x14ac:dyDescent="0.25">
      <c r="H69" s="212"/>
      <c r="I69" s="48" t="s">
        <v>96</v>
      </c>
      <c r="N69" s="49">
        <f>SUM(N51:N67)</f>
        <v>1557</v>
      </c>
      <c r="O69" s="52"/>
      <c r="P69" s="52"/>
      <c r="Q69" s="49">
        <f>SUM(Q51:Q67)</f>
        <v>641</v>
      </c>
      <c r="R69" s="49">
        <f>SUM(R51:R67)</f>
        <v>916</v>
      </c>
      <c r="V69" s="124">
        <v>4</v>
      </c>
      <c r="W69" s="124" t="s">
        <v>55</v>
      </c>
      <c r="X69" s="124" t="s">
        <v>140</v>
      </c>
      <c r="AA69" s="179"/>
      <c r="AB69" s="179"/>
      <c r="AC69" s="179"/>
      <c r="AD69" s="179">
        <v>0.8</v>
      </c>
    </row>
    <row r="70" spans="8:38" x14ac:dyDescent="0.25">
      <c r="V70" s="124">
        <v>4.0999999999999996</v>
      </c>
      <c r="W70" s="124" t="s">
        <v>55</v>
      </c>
      <c r="X70" s="124" t="s">
        <v>60</v>
      </c>
      <c r="AA70" s="179"/>
      <c r="AB70" s="179"/>
      <c r="AC70" s="179"/>
      <c r="AD70" s="179">
        <v>0</v>
      </c>
    </row>
    <row r="71" spans="8:38" ht="18" x14ac:dyDescent="0.25">
      <c r="H71" s="61"/>
      <c r="I71" s="256" t="s">
        <v>93</v>
      </c>
      <c r="J71" s="61"/>
      <c r="K71" s="61"/>
      <c r="L71" s="61"/>
      <c r="M71" s="140" t="s">
        <v>94</v>
      </c>
      <c r="N71" s="61"/>
      <c r="O71" s="61"/>
      <c r="P71" s="61"/>
      <c r="Q71" s="114" t="s">
        <v>6</v>
      </c>
      <c r="R71" s="114" t="s">
        <v>7</v>
      </c>
      <c r="S71" s="61"/>
      <c r="V71" s="124">
        <v>4.2</v>
      </c>
      <c r="W71" s="124" t="s">
        <v>55</v>
      </c>
      <c r="X71" s="124" t="s">
        <v>67</v>
      </c>
      <c r="AA71" s="179"/>
      <c r="AB71" s="179"/>
      <c r="AC71" s="179"/>
      <c r="AD71" s="179">
        <v>0.2</v>
      </c>
      <c r="AI71" s="256" t="s">
        <v>199</v>
      </c>
      <c r="AJ71" s="186"/>
      <c r="AK71" s="186"/>
    </row>
    <row r="72" spans="8:38" x14ac:dyDescent="0.25">
      <c r="H72" s="211">
        <f t="shared" ref="H72:H88" si="21">H30</f>
        <v>820</v>
      </c>
      <c r="I72" s="187" t="s">
        <v>116</v>
      </c>
      <c r="J72" s="61"/>
      <c r="K72" s="61"/>
      <c r="L72" s="61"/>
      <c r="M72" s="150">
        <f>VLOOKUP(H72,Table13[],11)</f>
        <v>0.17499999999999999</v>
      </c>
      <c r="N72" s="140">
        <f>-ROUND(N51*M72,0)</f>
        <v>-103</v>
      </c>
      <c r="O72" s="148"/>
      <c r="P72" s="148"/>
      <c r="Q72" s="47">
        <f>ROUND(N72*0.5,0)</f>
        <v>-52</v>
      </c>
      <c r="R72" s="47">
        <f>ROUND(N72*0.5,0)</f>
        <v>-52</v>
      </c>
      <c r="S72" s="61"/>
      <c r="V72" s="124">
        <v>4.3</v>
      </c>
      <c r="W72" s="124" t="s">
        <v>55</v>
      </c>
      <c r="X72" s="124" t="s">
        <v>66</v>
      </c>
      <c r="AA72" s="179"/>
      <c r="AB72" s="179"/>
      <c r="AC72" s="179"/>
      <c r="AD72" s="179">
        <v>0</v>
      </c>
      <c r="AJ72" s="186" t="s">
        <v>56</v>
      </c>
      <c r="AK72" s="186" t="s">
        <v>57</v>
      </c>
    </row>
    <row r="73" spans="8:38" x14ac:dyDescent="0.25">
      <c r="H73" s="211">
        <f t="shared" si="21"/>
        <v>820</v>
      </c>
      <c r="I73" s="187" t="s">
        <v>137</v>
      </c>
      <c r="J73" s="61"/>
      <c r="K73" s="61"/>
      <c r="L73" s="61"/>
      <c r="M73" s="150">
        <f>VLOOKUP(H73,Table13[],11)</f>
        <v>0.17499999999999999</v>
      </c>
      <c r="N73" s="140">
        <f t="shared" ref="N73:N78" si="22">-ROUND(N52*M73,0)</f>
        <v>-39</v>
      </c>
      <c r="O73" s="148"/>
      <c r="P73" s="148"/>
      <c r="Q73" s="47">
        <f t="shared" ref="Q73:Q88" si="23">ROUND(N73*0.5,0)</f>
        <v>-20</v>
      </c>
      <c r="R73" s="47">
        <f t="shared" ref="R73:R88" si="24">ROUND(N73*0.5,0)</f>
        <v>-20</v>
      </c>
      <c r="S73" s="61"/>
      <c r="AI73" s="61" t="s">
        <v>142</v>
      </c>
      <c r="AJ73" s="61">
        <f>SUM(Q83:Q86)</f>
        <v>0</v>
      </c>
      <c r="AK73" s="61">
        <f>SUM(R83:R86)</f>
        <v>0</v>
      </c>
      <c r="AL73" s="145">
        <f>SUM(AJ73:AK73)</f>
        <v>0</v>
      </c>
    </row>
    <row r="74" spans="8:38" x14ac:dyDescent="0.25">
      <c r="H74" s="211">
        <f t="shared" si="21"/>
        <v>750</v>
      </c>
      <c r="I74" s="188" t="s">
        <v>117</v>
      </c>
      <c r="J74" s="61"/>
      <c r="K74" s="61"/>
      <c r="L74" s="61"/>
      <c r="M74" s="150">
        <f>VLOOKUP(H74,Table13[],11)</f>
        <v>0</v>
      </c>
      <c r="N74" s="140">
        <f t="shared" si="22"/>
        <v>0</v>
      </c>
      <c r="O74" s="148"/>
      <c r="P74" s="148"/>
      <c r="Q74" s="47">
        <f t="shared" si="23"/>
        <v>0</v>
      </c>
      <c r="R74" s="47">
        <f t="shared" si="24"/>
        <v>0</v>
      </c>
      <c r="S74" s="61"/>
      <c r="V74" s="145" t="s">
        <v>164</v>
      </c>
      <c r="W74" s="61"/>
      <c r="X74" s="61"/>
      <c r="Y74" s="61"/>
      <c r="Z74" s="61"/>
      <c r="AA74" s="61"/>
      <c r="AB74" s="61"/>
      <c r="AC74" s="61"/>
      <c r="AD74" s="61"/>
      <c r="AI74" s="124" t="s">
        <v>151</v>
      </c>
      <c r="AJ74" s="61">
        <f>SUM(Q72,Q73,Q78,Q87,Q88)</f>
        <v>-91</v>
      </c>
      <c r="AK74" s="61">
        <f>SUM(R72,R73,R78,R87,R88)</f>
        <v>-91</v>
      </c>
      <c r="AL74" s="145">
        <f>SUM(AJ74:AK74)</f>
        <v>-182</v>
      </c>
    </row>
    <row r="75" spans="8:38" x14ac:dyDescent="0.25">
      <c r="H75" s="211">
        <f t="shared" si="21"/>
        <v>750</v>
      </c>
      <c r="I75" s="188" t="s">
        <v>118</v>
      </c>
      <c r="J75" s="61"/>
      <c r="K75" s="61"/>
      <c r="L75" s="61"/>
      <c r="M75" s="150">
        <f>VLOOKUP(H75,Table13[],11)</f>
        <v>0</v>
      </c>
      <c r="N75" s="140">
        <f t="shared" si="22"/>
        <v>0</v>
      </c>
      <c r="O75" s="148"/>
      <c r="P75" s="148"/>
      <c r="Q75" s="47">
        <f t="shared" si="23"/>
        <v>0</v>
      </c>
      <c r="R75" s="47">
        <f>ROUND(N75*0.5,0)</f>
        <v>0</v>
      </c>
      <c r="S75" s="61"/>
      <c r="X75" s="114" t="str">
        <f>CONCATENATE(Y63," TRIP ASSIGNMENT")</f>
        <v xml:space="preserve"> TRIP ASSIGNMENT</v>
      </c>
      <c r="AA75" s="156" t="s">
        <v>62</v>
      </c>
      <c r="AB75" s="156" t="s">
        <v>64</v>
      </c>
      <c r="AC75" s="156" t="s">
        <v>63</v>
      </c>
      <c r="AD75" s="157" t="s">
        <v>65</v>
      </c>
      <c r="AI75" s="124" t="s">
        <v>152</v>
      </c>
      <c r="AJ75" s="124">
        <f>SUM(Q74:Q77)</f>
        <v>0</v>
      </c>
      <c r="AK75" s="124">
        <f>SUM(R74:R77)</f>
        <v>0</v>
      </c>
      <c r="AL75" s="145">
        <f>SUM(AJ75:AK75)</f>
        <v>0</v>
      </c>
    </row>
    <row r="76" spans="8:38" x14ac:dyDescent="0.25">
      <c r="H76" s="211">
        <f t="shared" si="21"/>
        <v>750</v>
      </c>
      <c r="I76" s="189" t="s">
        <v>119</v>
      </c>
      <c r="J76" s="61"/>
      <c r="K76" s="61"/>
      <c r="L76" s="61"/>
      <c r="M76" s="150">
        <f>VLOOKUP(H76,Table13[],11)</f>
        <v>0</v>
      </c>
      <c r="N76" s="140">
        <f t="shared" si="22"/>
        <v>0</v>
      </c>
      <c r="O76" s="148"/>
      <c r="P76" s="148"/>
      <c r="Q76" s="47">
        <f t="shared" si="23"/>
        <v>0</v>
      </c>
      <c r="R76" s="47">
        <f t="shared" si="24"/>
        <v>0</v>
      </c>
      <c r="S76" s="61"/>
      <c r="V76" s="124">
        <v>1.1000000000000001</v>
      </c>
      <c r="W76" s="124" t="s">
        <v>52</v>
      </c>
      <c r="X76" s="124" t="s">
        <v>139</v>
      </c>
      <c r="AA76" s="304">
        <v>0.15</v>
      </c>
      <c r="AB76" s="179"/>
      <c r="AC76" s="179"/>
      <c r="AD76" s="179"/>
    </row>
    <row r="77" spans="8:38" x14ac:dyDescent="0.25">
      <c r="H77" s="211">
        <f t="shared" si="21"/>
        <v>750</v>
      </c>
      <c r="I77" s="188" t="s">
        <v>120</v>
      </c>
      <c r="J77" s="61"/>
      <c r="K77" s="61"/>
      <c r="L77" s="61"/>
      <c r="M77" s="150">
        <f>VLOOKUP(H77,Table13[],11)</f>
        <v>0</v>
      </c>
      <c r="N77" s="140">
        <f t="shared" si="22"/>
        <v>0</v>
      </c>
      <c r="O77" s="148"/>
      <c r="P77" s="148"/>
      <c r="Q77" s="47">
        <f t="shared" si="23"/>
        <v>0</v>
      </c>
      <c r="R77" s="47">
        <f t="shared" si="24"/>
        <v>0</v>
      </c>
      <c r="S77" s="61"/>
      <c r="V77" s="124">
        <v>1.2</v>
      </c>
      <c r="W77" s="124" t="s">
        <v>52</v>
      </c>
      <c r="X77" s="124" t="s">
        <v>58</v>
      </c>
      <c r="AA77" s="304">
        <v>0.65</v>
      </c>
      <c r="AB77" s="179"/>
      <c r="AC77" s="179"/>
      <c r="AD77" s="179"/>
    </row>
    <row r="78" spans="8:38" x14ac:dyDescent="0.25">
      <c r="H78" s="211">
        <f t="shared" si="21"/>
        <v>820</v>
      </c>
      <c r="I78" s="187" t="s">
        <v>121</v>
      </c>
      <c r="J78" s="61"/>
      <c r="K78" s="61"/>
      <c r="L78" s="61"/>
      <c r="M78" s="150">
        <f>VLOOKUP(H78,Table13[],11)</f>
        <v>0.17499999999999999</v>
      </c>
      <c r="N78" s="140">
        <f t="shared" si="22"/>
        <v>-14</v>
      </c>
      <c r="O78" s="148"/>
      <c r="P78" s="148"/>
      <c r="Q78" s="47">
        <f t="shared" si="23"/>
        <v>-7</v>
      </c>
      <c r="R78" s="47">
        <f t="shared" si="24"/>
        <v>-7</v>
      </c>
      <c r="S78" s="61"/>
      <c r="V78" s="124">
        <v>1.3</v>
      </c>
      <c r="W78" s="124" t="s">
        <v>52</v>
      </c>
      <c r="X78" s="124" t="s">
        <v>59</v>
      </c>
      <c r="AA78" s="179">
        <v>0.2</v>
      </c>
      <c r="AB78" s="179"/>
      <c r="AC78" s="179"/>
      <c r="AD78" s="179"/>
    </row>
    <row r="79" spans="8:38" x14ac:dyDescent="0.25">
      <c r="H79" s="211">
        <f t="shared" si="21"/>
        <v>0</v>
      </c>
      <c r="I79" s="191" t="s">
        <v>122</v>
      </c>
      <c r="J79" s="61"/>
      <c r="K79" s="61"/>
      <c r="L79" s="61"/>
      <c r="M79" s="150"/>
      <c r="N79" s="140"/>
      <c r="O79" s="148"/>
      <c r="P79" s="148"/>
      <c r="Q79" s="47"/>
      <c r="R79" s="47"/>
      <c r="S79" s="61"/>
      <c r="V79" s="124">
        <v>1.4</v>
      </c>
      <c r="W79" s="124" t="s">
        <v>52</v>
      </c>
      <c r="X79" s="124" t="s">
        <v>70</v>
      </c>
      <c r="AA79" s="179">
        <v>0</v>
      </c>
      <c r="AB79" s="179"/>
      <c r="AC79" s="179"/>
      <c r="AD79" s="179"/>
    </row>
    <row r="80" spans="8:38" x14ac:dyDescent="0.25">
      <c r="H80" s="211">
        <f t="shared" si="21"/>
        <v>0</v>
      </c>
      <c r="I80" s="191" t="s">
        <v>123</v>
      </c>
      <c r="J80" s="61"/>
      <c r="K80" s="61"/>
      <c r="L80" s="61"/>
      <c r="M80" s="150"/>
      <c r="N80" s="140"/>
      <c r="O80" s="148"/>
      <c r="P80" s="148"/>
      <c r="Q80" s="47"/>
      <c r="R80" s="47"/>
      <c r="S80" s="61"/>
      <c r="AA80" s="179"/>
      <c r="AB80" s="179"/>
      <c r="AC80" s="179"/>
      <c r="AD80" s="179"/>
    </row>
    <row r="81" spans="8:38" x14ac:dyDescent="0.25">
      <c r="H81" s="211">
        <f t="shared" si="21"/>
        <v>0</v>
      </c>
      <c r="I81" s="191" t="s">
        <v>124</v>
      </c>
      <c r="M81" s="150"/>
      <c r="N81" s="140"/>
      <c r="O81" s="148"/>
      <c r="P81" s="148"/>
      <c r="Q81" s="47"/>
      <c r="R81" s="47"/>
      <c r="V81" s="124">
        <v>2.1</v>
      </c>
      <c r="W81" s="124" t="s">
        <v>54</v>
      </c>
      <c r="X81" s="124" t="s">
        <v>139</v>
      </c>
      <c r="AA81" s="179"/>
      <c r="AB81" s="179">
        <v>0</v>
      </c>
      <c r="AC81" s="179"/>
      <c r="AD81" s="179"/>
    </row>
    <row r="82" spans="8:38" x14ac:dyDescent="0.25">
      <c r="H82" s="211">
        <f t="shared" si="21"/>
        <v>0</v>
      </c>
      <c r="I82" s="191" t="s">
        <v>125</v>
      </c>
      <c r="M82" s="150"/>
      <c r="N82" s="140"/>
      <c r="O82" s="148"/>
      <c r="P82" s="148"/>
      <c r="Q82" s="47"/>
      <c r="R82" s="47"/>
      <c r="V82" s="124">
        <v>2.2000000000000002</v>
      </c>
      <c r="W82" s="124" t="s">
        <v>54</v>
      </c>
      <c r="X82" s="124" t="s">
        <v>58</v>
      </c>
      <c r="AA82" s="179"/>
      <c r="AB82" s="179">
        <v>0.5</v>
      </c>
      <c r="AC82" s="179"/>
      <c r="AD82" s="179"/>
    </row>
    <row r="83" spans="8:38" x14ac:dyDescent="0.25">
      <c r="H83" s="211">
        <f t="shared" si="21"/>
        <v>221</v>
      </c>
      <c r="I83" s="190" t="s">
        <v>126</v>
      </c>
      <c r="M83" s="150">
        <f>VLOOKUP(H83,Table13[],11)</f>
        <v>0</v>
      </c>
      <c r="N83" s="140">
        <f t="shared" ref="N83:N88" si="25">-ROUND(N62*M83,0)</f>
        <v>0</v>
      </c>
      <c r="O83" s="148"/>
      <c r="P83" s="148"/>
      <c r="Q83" s="47">
        <f t="shared" si="23"/>
        <v>0</v>
      </c>
      <c r="R83" s="47">
        <f t="shared" si="24"/>
        <v>0</v>
      </c>
      <c r="V83" s="124">
        <v>2.2999999999999998</v>
      </c>
      <c r="W83" s="124" t="s">
        <v>54</v>
      </c>
      <c r="X83" s="124" t="s">
        <v>59</v>
      </c>
      <c r="AA83" s="179"/>
      <c r="AB83" s="179">
        <v>0.5</v>
      </c>
      <c r="AC83" s="179"/>
      <c r="AD83" s="179"/>
    </row>
    <row r="84" spans="8:38" x14ac:dyDescent="0.25">
      <c r="H84" s="211">
        <f t="shared" si="21"/>
        <v>221</v>
      </c>
      <c r="I84" s="190" t="s">
        <v>127</v>
      </c>
      <c r="M84" s="150">
        <f>VLOOKUP(H84,Table13[],11)</f>
        <v>0</v>
      </c>
      <c r="N84" s="140">
        <f t="shared" si="25"/>
        <v>0</v>
      </c>
      <c r="O84" s="148"/>
      <c r="P84" s="148"/>
      <c r="Q84" s="47">
        <f t="shared" si="23"/>
        <v>0</v>
      </c>
      <c r="R84" s="47">
        <f t="shared" si="24"/>
        <v>0</v>
      </c>
      <c r="V84" s="124">
        <v>2.4</v>
      </c>
      <c r="W84" s="124" t="s">
        <v>54</v>
      </c>
      <c r="X84" s="124" t="s">
        <v>69</v>
      </c>
      <c r="AA84" s="179"/>
      <c r="AB84" s="179">
        <v>0</v>
      </c>
      <c r="AC84" s="179"/>
      <c r="AD84" s="179"/>
    </row>
    <row r="85" spans="8:38" x14ac:dyDescent="0.25">
      <c r="H85" s="211">
        <f t="shared" si="21"/>
        <v>221</v>
      </c>
      <c r="I85" s="190" t="s">
        <v>128</v>
      </c>
      <c r="M85" s="150">
        <f>VLOOKUP(H85,Table13[],11)</f>
        <v>0</v>
      </c>
      <c r="N85" s="140">
        <f t="shared" si="25"/>
        <v>0</v>
      </c>
      <c r="O85" s="148"/>
      <c r="P85" s="148"/>
      <c r="Q85" s="47">
        <f t="shared" si="23"/>
        <v>0</v>
      </c>
      <c r="R85" s="47">
        <f t="shared" si="24"/>
        <v>0</v>
      </c>
      <c r="AA85" s="180"/>
      <c r="AB85" s="180"/>
      <c r="AC85" s="180"/>
      <c r="AD85" s="180"/>
    </row>
    <row r="86" spans="8:38" x14ac:dyDescent="0.25">
      <c r="H86" s="211">
        <f t="shared" si="21"/>
        <v>221</v>
      </c>
      <c r="I86" s="190" t="s">
        <v>129</v>
      </c>
      <c r="M86" s="150">
        <f>VLOOKUP(H86,Table13[],11)</f>
        <v>0</v>
      </c>
      <c r="N86" s="140">
        <f t="shared" si="25"/>
        <v>0</v>
      </c>
      <c r="O86" s="148"/>
      <c r="P86" s="148"/>
      <c r="Q86" s="47">
        <f t="shared" si="23"/>
        <v>0</v>
      </c>
      <c r="R86" s="47">
        <f t="shared" si="24"/>
        <v>0</v>
      </c>
      <c r="V86" s="124">
        <v>3.5</v>
      </c>
      <c r="W86" s="124" t="s">
        <v>53</v>
      </c>
      <c r="X86" s="124" t="s">
        <v>140</v>
      </c>
      <c r="AA86" s="179"/>
      <c r="AB86" s="179"/>
      <c r="AC86" s="304">
        <v>0.1</v>
      </c>
      <c r="AD86" s="179"/>
    </row>
    <row r="87" spans="8:38" x14ac:dyDescent="0.25">
      <c r="H87" s="211">
        <f t="shared" si="21"/>
        <v>820</v>
      </c>
      <c r="I87" s="187" t="s">
        <v>130</v>
      </c>
      <c r="M87" s="150">
        <f>VLOOKUP(H87,Table13[],11)</f>
        <v>0.17499999999999999</v>
      </c>
      <c r="N87" s="140">
        <f t="shared" si="25"/>
        <v>-14</v>
      </c>
      <c r="O87" s="148"/>
      <c r="P87" s="148"/>
      <c r="Q87" s="47">
        <f t="shared" si="23"/>
        <v>-7</v>
      </c>
      <c r="R87" s="47">
        <f t="shared" si="24"/>
        <v>-7</v>
      </c>
      <c r="V87" s="124">
        <v>3.6</v>
      </c>
      <c r="W87" s="124" t="s">
        <v>53</v>
      </c>
      <c r="X87" s="124" t="s">
        <v>60</v>
      </c>
      <c r="AA87" s="179"/>
      <c r="AB87" s="179"/>
      <c r="AC87" s="304">
        <v>0.4</v>
      </c>
      <c r="AD87" s="179"/>
    </row>
    <row r="88" spans="8:38" x14ac:dyDescent="0.25">
      <c r="H88" s="211">
        <f t="shared" si="21"/>
        <v>820</v>
      </c>
      <c r="I88" s="187" t="s">
        <v>131</v>
      </c>
      <c r="M88" s="150">
        <f>VLOOKUP(H88,Table13[],11)</f>
        <v>0.17499999999999999</v>
      </c>
      <c r="N88" s="140">
        <f t="shared" si="25"/>
        <v>-10</v>
      </c>
      <c r="O88" s="148"/>
      <c r="P88" s="148"/>
      <c r="Q88" s="47">
        <f t="shared" si="23"/>
        <v>-5</v>
      </c>
      <c r="R88" s="47">
        <f t="shared" si="24"/>
        <v>-5</v>
      </c>
      <c r="V88" s="124">
        <v>3.7</v>
      </c>
      <c r="W88" s="124" t="s">
        <v>53</v>
      </c>
      <c r="X88" s="124" t="s">
        <v>61</v>
      </c>
      <c r="AA88" s="179"/>
      <c r="AB88" s="179"/>
      <c r="AC88" s="179">
        <v>0</v>
      </c>
      <c r="AD88" s="179"/>
    </row>
    <row r="89" spans="8:38" x14ac:dyDescent="0.25">
      <c r="V89" s="124">
        <v>3.8</v>
      </c>
      <c r="W89" s="124" t="s">
        <v>53</v>
      </c>
      <c r="X89" s="124" t="s">
        <v>66</v>
      </c>
      <c r="AA89" s="179"/>
      <c r="AB89" s="179"/>
      <c r="AC89" s="179">
        <v>0</v>
      </c>
      <c r="AD89" s="179"/>
    </row>
    <row r="90" spans="8:38" x14ac:dyDescent="0.25">
      <c r="I90" s="48" t="s">
        <v>95</v>
      </c>
      <c r="N90" s="49">
        <f>SUM(N72:N88)</f>
        <v>-180</v>
      </c>
      <c r="O90" s="52"/>
      <c r="P90" s="52"/>
      <c r="Q90" s="49">
        <f>SUM(Q72:Q88)</f>
        <v>-91</v>
      </c>
      <c r="R90" s="49">
        <f>SUM(R72:R88)</f>
        <v>-91</v>
      </c>
      <c r="V90" s="124">
        <v>3.9</v>
      </c>
      <c r="W90" s="124" t="s">
        <v>53</v>
      </c>
      <c r="X90" s="124" t="s">
        <v>71</v>
      </c>
      <c r="AA90" s="179"/>
      <c r="AB90" s="179"/>
      <c r="AC90" s="179">
        <v>0.25</v>
      </c>
      <c r="AD90" s="179"/>
    </row>
    <row r="91" spans="8:38" x14ac:dyDescent="0.25">
      <c r="V91" s="124">
        <v>3.11</v>
      </c>
      <c r="W91" s="124" t="s">
        <v>53</v>
      </c>
      <c r="X91" s="124" t="s">
        <v>192</v>
      </c>
      <c r="AA91" s="180"/>
      <c r="AB91" s="180"/>
      <c r="AC91" s="298">
        <v>0.25</v>
      </c>
      <c r="AD91" s="180"/>
    </row>
    <row r="92" spans="8:38" ht="18" x14ac:dyDescent="0.25">
      <c r="I92" s="256" t="s">
        <v>167</v>
      </c>
      <c r="Q92" s="114" t="s">
        <v>6</v>
      </c>
      <c r="R92" s="114" t="s">
        <v>7</v>
      </c>
      <c r="V92" s="124">
        <v>4</v>
      </c>
      <c r="W92" s="124" t="s">
        <v>55</v>
      </c>
      <c r="X92" s="124" t="s">
        <v>140</v>
      </c>
      <c r="AA92" s="179"/>
      <c r="AB92" s="179"/>
      <c r="AC92" s="179"/>
      <c r="AD92" s="304">
        <v>0.15</v>
      </c>
      <c r="AE92" s="171"/>
      <c r="AI92" s="256" t="s">
        <v>200</v>
      </c>
      <c r="AJ92" s="186"/>
      <c r="AK92" s="186"/>
    </row>
    <row r="93" spans="8:38" x14ac:dyDescent="0.25">
      <c r="I93" s="187" t="s">
        <v>116</v>
      </c>
      <c r="N93" s="140">
        <f>Q93+R93</f>
        <v>482</v>
      </c>
      <c r="O93" s="148"/>
      <c r="P93" s="148"/>
      <c r="Q93" s="47">
        <f t="shared" ref="Q93:R99" si="26">Q72+Q51</f>
        <v>241</v>
      </c>
      <c r="R93" s="47">
        <f t="shared" si="26"/>
        <v>241</v>
      </c>
      <c r="V93" s="124">
        <v>4.0999999999999996</v>
      </c>
      <c r="W93" s="124" t="s">
        <v>55</v>
      </c>
      <c r="X93" s="124" t="s">
        <v>60</v>
      </c>
      <c r="AA93" s="179"/>
      <c r="AB93" s="179"/>
      <c r="AC93" s="179"/>
      <c r="AD93" s="304">
        <v>0.65</v>
      </c>
      <c r="AJ93" s="186" t="s">
        <v>56</v>
      </c>
      <c r="AK93" s="186" t="s">
        <v>57</v>
      </c>
    </row>
    <row r="94" spans="8:38" x14ac:dyDescent="0.25">
      <c r="I94" s="187" t="s">
        <v>137</v>
      </c>
      <c r="N94" s="140">
        <f t="shared" ref="N94:N99" si="27">Q94+R94</f>
        <v>183</v>
      </c>
      <c r="Q94" s="47">
        <f t="shared" si="26"/>
        <v>91</v>
      </c>
      <c r="R94" s="47">
        <f t="shared" si="26"/>
        <v>92</v>
      </c>
      <c r="V94" s="124">
        <v>4.2</v>
      </c>
      <c r="W94" s="124" t="s">
        <v>55</v>
      </c>
      <c r="X94" s="124" t="s">
        <v>67</v>
      </c>
      <c r="AA94" s="179"/>
      <c r="AB94" s="179"/>
      <c r="AC94" s="179"/>
      <c r="AD94" s="179">
        <v>0.2</v>
      </c>
      <c r="AI94" s="61" t="s">
        <v>142</v>
      </c>
      <c r="AJ94" s="61">
        <f>SUM(Q104:Q107)</f>
        <v>83</v>
      </c>
      <c r="AK94" s="61">
        <f>SUM(R104:R107)</f>
        <v>94</v>
      </c>
      <c r="AL94" s="145">
        <f>SUM(AJ94:AK94)</f>
        <v>177</v>
      </c>
    </row>
    <row r="95" spans="8:38" x14ac:dyDescent="0.25">
      <c r="I95" s="188" t="s">
        <v>117</v>
      </c>
      <c r="N95" s="140">
        <f t="shared" si="27"/>
        <v>59</v>
      </c>
      <c r="Q95" s="47">
        <f t="shared" si="26"/>
        <v>7</v>
      </c>
      <c r="R95" s="47">
        <f t="shared" si="26"/>
        <v>52</v>
      </c>
      <c r="V95" s="124">
        <v>4.3</v>
      </c>
      <c r="W95" s="124" t="s">
        <v>55</v>
      </c>
      <c r="X95" s="124" t="s">
        <v>66</v>
      </c>
      <c r="AA95" s="179"/>
      <c r="AB95" s="179"/>
      <c r="AC95" s="179"/>
      <c r="AD95" s="179">
        <v>0</v>
      </c>
      <c r="AI95" s="124" t="s">
        <v>151</v>
      </c>
      <c r="AJ95" s="61">
        <f>SUM(Q93,Q94,Q99,Q108,Q109)</f>
        <v>421</v>
      </c>
      <c r="AK95" s="61">
        <f>SUM(R93,R94,R99,R108,R109)</f>
        <v>422</v>
      </c>
      <c r="AL95" s="145">
        <f>SUM(AJ95:AK95)</f>
        <v>843</v>
      </c>
    </row>
    <row r="96" spans="8:38" x14ac:dyDescent="0.25">
      <c r="I96" s="188" t="s">
        <v>118</v>
      </c>
      <c r="N96" s="140">
        <f t="shared" si="27"/>
        <v>160</v>
      </c>
      <c r="Q96" s="47">
        <f t="shared" si="26"/>
        <v>21</v>
      </c>
      <c r="R96" s="47">
        <f t="shared" si="26"/>
        <v>139</v>
      </c>
      <c r="AI96" s="124" t="s">
        <v>152</v>
      </c>
      <c r="AJ96" s="124">
        <f>SUM(Q95:Q98)</f>
        <v>46</v>
      </c>
      <c r="AK96" s="124">
        <f>SUM(R95:R98)</f>
        <v>309</v>
      </c>
      <c r="AL96" s="145">
        <f>SUM(AJ96:AK96)</f>
        <v>355</v>
      </c>
    </row>
    <row r="97" spans="1:38" x14ac:dyDescent="0.25">
      <c r="A97" s="138"/>
      <c r="B97" s="138"/>
      <c r="C97" s="138"/>
      <c r="D97" s="138"/>
      <c r="E97" s="138"/>
      <c r="F97" s="141"/>
      <c r="G97" s="213"/>
      <c r="I97" s="189" t="s">
        <v>119</v>
      </c>
      <c r="N97" s="140">
        <f t="shared" si="27"/>
        <v>68</v>
      </c>
      <c r="Q97" s="47">
        <f t="shared" si="26"/>
        <v>9</v>
      </c>
      <c r="R97" s="47">
        <f t="shared" si="26"/>
        <v>59</v>
      </c>
      <c r="AJ97" s="124">
        <f>SUM(AJ94:AJ96)</f>
        <v>550</v>
      </c>
      <c r="AK97" s="114">
        <f>SUM(AK94:AK96)</f>
        <v>825</v>
      </c>
      <c r="AL97" s="114">
        <f>SUM(AL94:AL96)</f>
        <v>1375</v>
      </c>
    </row>
    <row r="98" spans="1:38" x14ac:dyDescent="0.25">
      <c r="A98" s="138"/>
      <c r="B98" s="138"/>
      <c r="C98" s="138"/>
      <c r="D98" s="138"/>
      <c r="E98" s="138"/>
      <c r="F98" s="141"/>
      <c r="G98" s="213"/>
      <c r="I98" s="188" t="s">
        <v>120</v>
      </c>
      <c r="N98" s="140">
        <f t="shared" si="27"/>
        <v>68</v>
      </c>
      <c r="Q98" s="47">
        <f t="shared" si="26"/>
        <v>9</v>
      </c>
      <c r="R98" s="47">
        <f t="shared" si="26"/>
        <v>59</v>
      </c>
    </row>
    <row r="99" spans="1:38" x14ac:dyDescent="0.25">
      <c r="A99" s="138"/>
      <c r="B99" s="138"/>
      <c r="C99" s="138"/>
      <c r="D99" s="138"/>
      <c r="E99" s="138"/>
      <c r="F99" s="141"/>
      <c r="G99" s="213"/>
      <c r="I99" s="187" t="s">
        <v>121</v>
      </c>
      <c r="N99" s="140">
        <f t="shared" si="27"/>
        <v>66</v>
      </c>
      <c r="Q99" s="47">
        <f t="shared" si="26"/>
        <v>33</v>
      </c>
      <c r="R99" s="47">
        <f t="shared" si="26"/>
        <v>33</v>
      </c>
    </row>
    <row r="100" spans="1:38" x14ac:dyDescent="0.25">
      <c r="A100" s="138"/>
      <c r="B100" s="138"/>
      <c r="C100" s="138"/>
      <c r="D100" s="138"/>
      <c r="E100" s="138"/>
      <c r="F100" s="141"/>
      <c r="G100" s="138"/>
      <c r="I100" s="191" t="s">
        <v>122</v>
      </c>
      <c r="N100" s="140"/>
      <c r="Q100" s="47"/>
      <c r="R100" s="47"/>
    </row>
    <row r="101" spans="1:38" x14ac:dyDescent="0.25">
      <c r="A101" s="138"/>
      <c r="B101" s="138"/>
      <c r="C101" s="138"/>
      <c r="D101" s="138"/>
      <c r="E101" s="138"/>
      <c r="F101" s="141"/>
      <c r="G101" s="138"/>
      <c r="I101" s="191" t="s">
        <v>123</v>
      </c>
      <c r="N101" s="140"/>
      <c r="Q101" s="47"/>
      <c r="R101" s="47"/>
    </row>
    <row r="102" spans="1:38" x14ac:dyDescent="0.25">
      <c r="A102" s="138"/>
      <c r="B102" s="139"/>
      <c r="C102" s="138"/>
      <c r="D102" s="138"/>
      <c r="E102" s="138"/>
      <c r="F102" s="141"/>
      <c r="G102" s="138"/>
      <c r="I102" s="191" t="s">
        <v>124</v>
      </c>
      <c r="N102" s="140"/>
      <c r="Q102" s="47"/>
      <c r="R102" s="47"/>
    </row>
    <row r="103" spans="1:38" x14ac:dyDescent="0.25">
      <c r="A103" s="138"/>
      <c r="B103" s="138"/>
      <c r="C103" s="138"/>
      <c r="D103" s="138"/>
      <c r="E103" s="138"/>
      <c r="F103" s="141"/>
      <c r="G103" s="138"/>
      <c r="I103" s="191" t="s">
        <v>125</v>
      </c>
      <c r="N103" s="140"/>
      <c r="Q103" s="47"/>
      <c r="R103" s="47"/>
    </row>
    <row r="104" spans="1:38" x14ac:dyDescent="0.25">
      <c r="A104" s="138"/>
      <c r="B104" s="138"/>
      <c r="C104" s="138"/>
      <c r="D104" s="138"/>
      <c r="E104" s="138"/>
      <c r="F104" s="141"/>
      <c r="G104" s="138"/>
      <c r="I104" s="190" t="s">
        <v>126</v>
      </c>
      <c r="N104" s="140">
        <f t="shared" ref="N104:N109" si="28">Q104+R104</f>
        <v>75</v>
      </c>
      <c r="Q104" s="47">
        <f t="shared" ref="Q104:R109" si="29">Q83+Q62</f>
        <v>35</v>
      </c>
      <c r="R104" s="47">
        <f t="shared" si="29"/>
        <v>40</v>
      </c>
    </row>
    <row r="105" spans="1:38" x14ac:dyDescent="0.25">
      <c r="A105" s="138"/>
      <c r="B105" s="138"/>
      <c r="C105" s="138"/>
      <c r="D105" s="138"/>
      <c r="E105" s="138"/>
      <c r="F105" s="141"/>
      <c r="G105" s="138"/>
      <c r="I105" s="190" t="s">
        <v>127</v>
      </c>
      <c r="N105" s="140">
        <f t="shared" si="28"/>
        <v>33</v>
      </c>
      <c r="Q105" s="47">
        <f t="shared" si="29"/>
        <v>16</v>
      </c>
      <c r="R105" s="47">
        <f t="shared" si="29"/>
        <v>17</v>
      </c>
    </row>
    <row r="106" spans="1:38" x14ac:dyDescent="0.25">
      <c r="A106" s="138"/>
      <c r="B106" s="138"/>
      <c r="C106" s="138"/>
      <c r="D106" s="138"/>
      <c r="E106" s="138"/>
      <c r="F106" s="141"/>
      <c r="G106" s="138"/>
      <c r="I106" s="190" t="s">
        <v>128</v>
      </c>
      <c r="N106" s="140">
        <f t="shared" si="28"/>
        <v>41</v>
      </c>
      <c r="Q106" s="47">
        <f t="shared" si="29"/>
        <v>19</v>
      </c>
      <c r="R106" s="47">
        <f t="shared" si="29"/>
        <v>22</v>
      </c>
    </row>
    <row r="107" spans="1:38" x14ac:dyDescent="0.25">
      <c r="A107" s="138"/>
      <c r="B107" s="138"/>
      <c r="C107" s="138"/>
      <c r="D107" s="138"/>
      <c r="E107" s="138"/>
      <c r="F107" s="141"/>
      <c r="G107" s="138"/>
      <c r="I107" s="190" t="s">
        <v>129</v>
      </c>
      <c r="N107" s="140">
        <f t="shared" si="28"/>
        <v>28</v>
      </c>
      <c r="Q107" s="47">
        <f t="shared" si="29"/>
        <v>13</v>
      </c>
      <c r="R107" s="47">
        <f t="shared" si="29"/>
        <v>15</v>
      </c>
    </row>
    <row r="108" spans="1:38" x14ac:dyDescent="0.25">
      <c r="A108" s="138"/>
      <c r="B108" s="138"/>
      <c r="C108" s="138"/>
      <c r="D108" s="138"/>
      <c r="E108" s="138"/>
      <c r="F108" s="141"/>
      <c r="G108" s="138"/>
      <c r="I108" s="187" t="s">
        <v>130</v>
      </c>
      <c r="N108" s="140">
        <f t="shared" si="28"/>
        <v>64</v>
      </c>
      <c r="Q108" s="47">
        <f t="shared" si="29"/>
        <v>32</v>
      </c>
      <c r="R108" s="47">
        <f t="shared" si="29"/>
        <v>32</v>
      </c>
    </row>
    <row r="109" spans="1:38" x14ac:dyDescent="0.25">
      <c r="A109" s="212"/>
      <c r="B109" s="212"/>
      <c r="C109" s="212"/>
      <c r="D109" s="212"/>
      <c r="E109" s="212"/>
      <c r="F109" s="212"/>
      <c r="G109" s="212"/>
      <c r="I109" s="187" t="s">
        <v>131</v>
      </c>
      <c r="N109" s="140">
        <f t="shared" si="28"/>
        <v>48</v>
      </c>
      <c r="Q109" s="47">
        <f t="shared" si="29"/>
        <v>24</v>
      </c>
      <c r="R109" s="47">
        <f t="shared" si="29"/>
        <v>24</v>
      </c>
    </row>
    <row r="110" spans="1:38" x14ac:dyDescent="0.25">
      <c r="A110" s="212"/>
      <c r="B110" s="212"/>
      <c r="C110" s="212"/>
      <c r="D110" s="212"/>
      <c r="E110" s="212"/>
      <c r="F110" s="212"/>
      <c r="G110" s="212"/>
    </row>
    <row r="111" spans="1:38" x14ac:dyDescent="0.25">
      <c r="A111" s="212"/>
      <c r="B111" s="212"/>
      <c r="C111" s="212"/>
      <c r="D111" s="212"/>
      <c r="E111" s="212"/>
      <c r="F111" s="212"/>
      <c r="G111" s="212"/>
      <c r="I111" s="48" t="s">
        <v>149</v>
      </c>
      <c r="N111" s="49">
        <f>SUM(N93:N109)</f>
        <v>1375</v>
      </c>
      <c r="O111" s="52"/>
      <c r="P111" s="52"/>
      <c r="Q111" s="49">
        <f>SUM(Q93:Q109)</f>
        <v>550</v>
      </c>
      <c r="R111" s="49">
        <f>SUM(R93:R109)</f>
        <v>825</v>
      </c>
    </row>
    <row r="112" spans="1:38" x14ac:dyDescent="0.25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</row>
    <row r="113" spans="1:13" x14ac:dyDescent="0.25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</row>
    <row r="114" spans="1:13" x14ac:dyDescent="0.25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</row>
    <row r="115" spans="1:13" x14ac:dyDescent="0.25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</row>
    <row r="116" spans="1:13" x14ac:dyDescent="0.25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</row>
    <row r="117" spans="1:13" x14ac:dyDescent="0.25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</row>
    <row r="118" spans="1:13" x14ac:dyDescent="0.25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</row>
    <row r="119" spans="1:13" x14ac:dyDescent="0.25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</row>
    <row r="120" spans="1:13" x14ac:dyDescent="0.25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</row>
    <row r="121" spans="1:13" x14ac:dyDescent="0.25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</row>
    <row r="122" spans="1:13" x14ac:dyDescent="0.25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</row>
    <row r="123" spans="1:13" x14ac:dyDescent="0.25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</row>
    <row r="124" spans="1:13" x14ac:dyDescent="0.25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</row>
    <row r="125" spans="1:13" x14ac:dyDescent="0.25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</row>
    <row r="126" spans="1:13" x14ac:dyDescent="0.25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</row>
    <row r="127" spans="1:13" x14ac:dyDescent="0.25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</row>
    <row r="128" spans="1:13" x14ac:dyDescent="0.25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</row>
    <row r="129" spans="1:13" x14ac:dyDescent="0.25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</row>
    <row r="130" spans="1:13" x14ac:dyDescent="0.25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</row>
    <row r="131" spans="1:13" x14ac:dyDescent="0.25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</row>
    <row r="132" spans="1:13" x14ac:dyDescent="0.25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</row>
    <row r="133" spans="1:13" x14ac:dyDescent="0.25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</row>
    <row r="134" spans="1:13" x14ac:dyDescent="0.25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</row>
    <row r="135" spans="1:13" x14ac:dyDescent="0.25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</row>
    <row r="136" spans="1:13" x14ac:dyDescent="0.25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</row>
    <row r="137" spans="1:13" x14ac:dyDescent="0.25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</row>
    <row r="138" spans="1:13" x14ac:dyDescent="0.25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</row>
    <row r="139" spans="1:13" x14ac:dyDescent="0.25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</row>
    <row r="140" spans="1:13" x14ac:dyDescent="0.25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</row>
    <row r="141" spans="1:13" x14ac:dyDescent="0.25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</row>
    <row r="142" spans="1:13" x14ac:dyDescent="0.25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</row>
    <row r="143" spans="1:13" x14ac:dyDescent="0.25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</row>
    <row r="144" spans="1:13" x14ac:dyDescent="0.25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</row>
    <row r="145" spans="1:13" x14ac:dyDescent="0.25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</row>
    <row r="146" spans="1:13" x14ac:dyDescent="0.25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</row>
    <row r="147" spans="1:13" x14ac:dyDescent="0.25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</row>
    <row r="148" spans="1:13" x14ac:dyDescent="0.25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</row>
    <row r="149" spans="1:13" x14ac:dyDescent="0.25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</row>
    <row r="150" spans="1:13" x14ac:dyDescent="0.25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</row>
    <row r="151" spans="1:13" x14ac:dyDescent="0.25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</row>
    <row r="152" spans="1:13" x14ac:dyDescent="0.25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</row>
    <row r="153" spans="1:13" x14ac:dyDescent="0.25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</row>
    <row r="154" spans="1:13" x14ac:dyDescent="0.25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</row>
    <row r="155" spans="1:13" x14ac:dyDescent="0.25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</row>
    <row r="156" spans="1:13" x14ac:dyDescent="0.25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</row>
    <row r="157" spans="1:13" x14ac:dyDescent="0.25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</row>
    <row r="158" spans="1:13" x14ac:dyDescent="0.25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</row>
    <row r="159" spans="1:13" x14ac:dyDescent="0.25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</row>
    <row r="160" spans="1:13" x14ac:dyDescent="0.25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</row>
    <row r="161" spans="1:13" x14ac:dyDescent="0.25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</row>
    <row r="162" spans="1:13" x14ac:dyDescent="0.25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</row>
    <row r="163" spans="1:13" x14ac:dyDescent="0.25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</row>
    <row r="164" spans="1:13" x14ac:dyDescent="0.25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</row>
    <row r="165" spans="1:13" x14ac:dyDescent="0.25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</row>
    <row r="166" spans="1:13" x14ac:dyDescent="0.25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</row>
    <row r="167" spans="1:13" x14ac:dyDescent="0.25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</row>
    <row r="168" spans="1:13" x14ac:dyDescent="0.25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</row>
    <row r="169" spans="1:13" x14ac:dyDescent="0.25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</row>
    <row r="170" spans="1:13" x14ac:dyDescent="0.25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</row>
    <row r="171" spans="1:13" x14ac:dyDescent="0.25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</row>
    <row r="172" spans="1:13" x14ac:dyDescent="0.25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</row>
    <row r="173" spans="1:13" x14ac:dyDescent="0.25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</row>
    <row r="174" spans="1:13" x14ac:dyDescent="0.25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</row>
    <row r="175" spans="1:13" x14ac:dyDescent="0.25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</row>
    <row r="176" spans="1:13" x14ac:dyDescent="0.25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</row>
    <row r="177" spans="1:13" x14ac:dyDescent="0.25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</row>
    <row r="178" spans="1:13" x14ac:dyDescent="0.25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</row>
    <row r="179" spans="1:13" x14ac:dyDescent="0.25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</row>
    <row r="180" spans="1:13" x14ac:dyDescent="0.25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</row>
    <row r="181" spans="1:13" x14ac:dyDescent="0.25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</row>
    <row r="182" spans="1:13" x14ac:dyDescent="0.25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</row>
    <row r="183" spans="1:13" x14ac:dyDescent="0.25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</row>
    <row r="184" spans="1:13" x14ac:dyDescent="0.25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</row>
    <row r="185" spans="1:13" x14ac:dyDescent="0.25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</row>
    <row r="186" spans="1:13" x14ac:dyDescent="0.25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</row>
    <row r="187" spans="1:13" x14ac:dyDescent="0.25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</row>
    <row r="188" spans="1:13" x14ac:dyDescent="0.25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</row>
    <row r="189" spans="1:13" x14ac:dyDescent="0.25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</row>
    <row r="190" spans="1:13" x14ac:dyDescent="0.25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</row>
    <row r="191" spans="1:13" x14ac:dyDescent="0.25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</row>
    <row r="192" spans="1:13" x14ac:dyDescent="0.25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</row>
    <row r="193" spans="1:13" x14ac:dyDescent="0.25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</row>
    <row r="194" spans="1:13" x14ac:dyDescent="0.25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</row>
    <row r="195" spans="1:13" x14ac:dyDescent="0.25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</row>
    <row r="196" spans="1:13" x14ac:dyDescent="0.25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</row>
    <row r="197" spans="1:13" x14ac:dyDescent="0.25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</row>
    <row r="198" spans="1:13" x14ac:dyDescent="0.25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</row>
    <row r="199" spans="1:13" x14ac:dyDescent="0.25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</row>
    <row r="200" spans="1:13" x14ac:dyDescent="0.25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</row>
    <row r="201" spans="1:13" x14ac:dyDescent="0.25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</row>
    <row r="202" spans="1:13" x14ac:dyDescent="0.25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</row>
    <row r="203" spans="1:13" x14ac:dyDescent="0.25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</row>
    <row r="204" spans="1:13" x14ac:dyDescent="0.25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</row>
    <row r="205" spans="1:13" x14ac:dyDescent="0.25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</row>
    <row r="206" spans="1:13" x14ac:dyDescent="0.25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</row>
    <row r="207" spans="1:13" x14ac:dyDescent="0.25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</row>
    <row r="208" spans="1:13" x14ac:dyDescent="0.25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</row>
    <row r="209" spans="1:13" x14ac:dyDescent="0.25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</row>
    <row r="210" spans="1:13" x14ac:dyDescent="0.25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</row>
    <row r="211" spans="1:13" x14ac:dyDescent="0.25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</row>
    <row r="212" spans="1:13" x14ac:dyDescent="0.25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</row>
    <row r="213" spans="1:13" x14ac:dyDescent="0.25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</row>
    <row r="214" spans="1:13" x14ac:dyDescent="0.25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</row>
    <row r="215" spans="1:13" x14ac:dyDescent="0.25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</row>
    <row r="216" spans="1:13" x14ac:dyDescent="0.25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</row>
    <row r="217" spans="1:13" x14ac:dyDescent="0.25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</row>
    <row r="218" spans="1:13" x14ac:dyDescent="0.25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</row>
    <row r="219" spans="1:13" x14ac:dyDescent="0.25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</row>
    <row r="220" spans="1:13" x14ac:dyDescent="0.25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</row>
    <row r="221" spans="1:13" x14ac:dyDescent="0.25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</row>
    <row r="222" spans="1:13" x14ac:dyDescent="0.25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</row>
    <row r="223" spans="1:13" x14ac:dyDescent="0.25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</row>
    <row r="224" spans="1:13" x14ac:dyDescent="0.25">
      <c r="A224" s="212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</row>
    <row r="225" spans="1:13" x14ac:dyDescent="0.25">
      <c r="A225" s="212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2"/>
      <c r="M225" s="212"/>
    </row>
    <row r="226" spans="1:13" x14ac:dyDescent="0.25">
      <c r="A226" s="212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2"/>
      <c r="M226" s="212"/>
    </row>
    <row r="227" spans="1:13" x14ac:dyDescent="0.25">
      <c r="A227" s="212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2"/>
      <c r="M227" s="212"/>
    </row>
    <row r="228" spans="1:13" x14ac:dyDescent="0.25">
      <c r="A228" s="212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2"/>
      <c r="M228" s="212"/>
    </row>
    <row r="229" spans="1:13" x14ac:dyDescent="0.25">
      <c r="A229" s="212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2"/>
      <c r="M229" s="212"/>
    </row>
    <row r="230" spans="1:13" x14ac:dyDescent="0.25">
      <c r="A230" s="212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2"/>
      <c r="M230" s="212"/>
    </row>
    <row r="231" spans="1:13" x14ac:dyDescent="0.25">
      <c r="A231" s="212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</row>
    <row r="232" spans="1:13" x14ac:dyDescent="0.25">
      <c r="A232" s="212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2"/>
      <c r="M232" s="212"/>
    </row>
    <row r="233" spans="1:13" x14ac:dyDescent="0.25">
      <c r="A233" s="212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2"/>
      <c r="M233" s="212"/>
    </row>
    <row r="234" spans="1:13" x14ac:dyDescent="0.25">
      <c r="A234" s="212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2"/>
      <c r="M234" s="212"/>
    </row>
    <row r="235" spans="1:13" x14ac:dyDescent="0.25">
      <c r="A235" s="212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2"/>
      <c r="M235" s="212"/>
    </row>
    <row r="236" spans="1:13" x14ac:dyDescent="0.25">
      <c r="A236" s="212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2"/>
      <c r="M236" s="212"/>
    </row>
    <row r="237" spans="1:13" x14ac:dyDescent="0.25">
      <c r="A237" s="212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2"/>
      <c r="M237" s="212"/>
    </row>
    <row r="238" spans="1:13" x14ac:dyDescent="0.25">
      <c r="A238" s="212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2"/>
      <c r="M238" s="212"/>
    </row>
    <row r="239" spans="1:13" x14ac:dyDescent="0.25">
      <c r="A239" s="212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2"/>
      <c r="M239" s="212"/>
    </row>
    <row r="240" spans="1:13" x14ac:dyDescent="0.25">
      <c r="A240" s="212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2"/>
      <c r="M240" s="212"/>
    </row>
    <row r="241" spans="1:13" x14ac:dyDescent="0.25">
      <c r="A241" s="212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2"/>
      <c r="M241" s="212"/>
    </row>
    <row r="242" spans="1:13" x14ac:dyDescent="0.25">
      <c r="A242" s="212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2"/>
      <c r="M242" s="212"/>
    </row>
    <row r="243" spans="1:13" x14ac:dyDescent="0.25">
      <c r="A243" s="212"/>
      <c r="B243" s="212"/>
      <c r="C243" s="212"/>
      <c r="D243" s="212"/>
      <c r="E243" s="212"/>
      <c r="F243" s="212"/>
      <c r="G243" s="212"/>
      <c r="H243" s="212"/>
      <c r="I243" s="212"/>
      <c r="J243" s="212"/>
      <c r="K243" s="212"/>
      <c r="L243" s="212"/>
      <c r="M243" s="212"/>
    </row>
    <row r="244" spans="1:13" x14ac:dyDescent="0.25">
      <c r="A244" s="212"/>
      <c r="B244" s="212"/>
      <c r="C244" s="212"/>
      <c r="D244" s="212"/>
      <c r="E244" s="212"/>
      <c r="F244" s="212"/>
      <c r="G244" s="212"/>
      <c r="H244" s="212"/>
      <c r="I244" s="212"/>
      <c r="J244" s="212"/>
      <c r="K244" s="212"/>
      <c r="L244" s="212"/>
      <c r="M244" s="212"/>
    </row>
    <row r="245" spans="1:13" x14ac:dyDescent="0.25">
      <c r="A245" s="212"/>
      <c r="B245" s="212"/>
      <c r="C245" s="212"/>
      <c r="D245" s="212"/>
      <c r="E245" s="212"/>
      <c r="F245" s="212"/>
      <c r="G245" s="212"/>
      <c r="H245" s="212"/>
      <c r="I245" s="212"/>
      <c r="J245" s="212"/>
      <c r="K245" s="212"/>
      <c r="L245" s="212"/>
      <c r="M245" s="212"/>
    </row>
    <row r="246" spans="1:13" x14ac:dyDescent="0.25">
      <c r="A246" s="212"/>
      <c r="B246" s="212"/>
      <c r="C246" s="212"/>
      <c r="D246" s="212"/>
      <c r="E246" s="212"/>
      <c r="F246" s="212"/>
      <c r="G246" s="212"/>
      <c r="H246" s="212"/>
      <c r="I246" s="212"/>
      <c r="J246" s="212"/>
      <c r="K246" s="212"/>
      <c r="L246" s="212"/>
      <c r="M246" s="212"/>
    </row>
    <row r="247" spans="1:13" x14ac:dyDescent="0.25">
      <c r="A247" s="212"/>
      <c r="B247" s="212"/>
      <c r="C247" s="212"/>
      <c r="D247" s="212"/>
      <c r="E247" s="212"/>
      <c r="F247" s="212"/>
      <c r="G247" s="212"/>
      <c r="H247" s="212"/>
      <c r="I247" s="212"/>
      <c r="J247" s="212"/>
      <c r="K247" s="212"/>
      <c r="L247" s="212"/>
      <c r="M247" s="212"/>
    </row>
    <row r="248" spans="1:13" x14ac:dyDescent="0.25">
      <c r="A248" s="212"/>
      <c r="B248" s="212"/>
      <c r="C248" s="212"/>
      <c r="D248" s="212"/>
      <c r="E248" s="212"/>
      <c r="F248" s="212"/>
      <c r="G248" s="212"/>
      <c r="H248" s="212"/>
      <c r="I248" s="212"/>
      <c r="J248" s="212"/>
      <c r="K248" s="212"/>
      <c r="L248" s="212"/>
      <c r="M248" s="212"/>
    </row>
    <row r="249" spans="1:13" x14ac:dyDescent="0.25">
      <c r="A249" s="212"/>
      <c r="B249" s="212"/>
      <c r="C249" s="212"/>
      <c r="D249" s="212"/>
      <c r="E249" s="212"/>
      <c r="F249" s="212"/>
      <c r="G249" s="212"/>
      <c r="H249" s="212"/>
      <c r="I249" s="212"/>
      <c r="J249" s="212"/>
      <c r="K249" s="212"/>
      <c r="L249" s="212"/>
      <c r="M249" s="212"/>
    </row>
    <row r="250" spans="1:13" x14ac:dyDescent="0.25">
      <c r="A250" s="212"/>
      <c r="B250" s="212"/>
      <c r="C250" s="212"/>
      <c r="D250" s="212"/>
      <c r="E250" s="212"/>
      <c r="F250" s="212"/>
      <c r="G250" s="212"/>
      <c r="H250" s="212"/>
      <c r="I250" s="212"/>
      <c r="J250" s="212"/>
      <c r="K250" s="212"/>
      <c r="L250" s="212"/>
      <c r="M250" s="212"/>
    </row>
    <row r="251" spans="1:13" x14ac:dyDescent="0.25">
      <c r="A251" s="212"/>
      <c r="B251" s="212"/>
      <c r="C251" s="212"/>
      <c r="D251" s="212"/>
      <c r="E251" s="212"/>
      <c r="F251" s="212"/>
      <c r="G251" s="212"/>
      <c r="H251" s="212"/>
      <c r="I251" s="212"/>
      <c r="J251" s="212"/>
      <c r="K251" s="212"/>
      <c r="L251" s="212"/>
      <c r="M251" s="212"/>
    </row>
    <row r="252" spans="1:13" x14ac:dyDescent="0.25">
      <c r="A252" s="212"/>
      <c r="B252" s="212"/>
      <c r="C252" s="212"/>
      <c r="D252" s="212"/>
      <c r="E252" s="212"/>
      <c r="F252" s="212"/>
      <c r="G252" s="212"/>
      <c r="H252" s="212"/>
      <c r="I252" s="212"/>
      <c r="J252" s="212"/>
      <c r="K252" s="212"/>
      <c r="L252" s="212"/>
      <c r="M252" s="212"/>
    </row>
    <row r="253" spans="1:13" x14ac:dyDescent="0.25">
      <c r="A253" s="212"/>
      <c r="B253" s="212"/>
      <c r="C253" s="212"/>
      <c r="D253" s="212"/>
      <c r="E253" s="212"/>
      <c r="F253" s="212"/>
      <c r="G253" s="212"/>
      <c r="H253" s="212"/>
      <c r="I253" s="212"/>
      <c r="J253" s="212"/>
      <c r="K253" s="212"/>
      <c r="L253" s="212"/>
      <c r="M253" s="212"/>
    </row>
    <row r="254" spans="1:13" x14ac:dyDescent="0.25">
      <c r="A254" s="212"/>
      <c r="B254" s="212"/>
      <c r="C254" s="212"/>
      <c r="D254" s="212"/>
      <c r="E254" s="212"/>
      <c r="F254" s="212"/>
      <c r="G254" s="212"/>
      <c r="H254" s="212"/>
      <c r="I254" s="212"/>
      <c r="J254" s="212"/>
      <c r="K254" s="212"/>
      <c r="L254" s="212"/>
      <c r="M254" s="212"/>
    </row>
    <row r="255" spans="1:13" x14ac:dyDescent="0.25">
      <c r="A255" s="212"/>
      <c r="B255" s="212"/>
      <c r="C255" s="212"/>
      <c r="D255" s="212"/>
      <c r="E255" s="212"/>
      <c r="F255" s="212"/>
      <c r="G255" s="212"/>
      <c r="H255" s="212"/>
      <c r="I255" s="212"/>
      <c r="J255" s="212"/>
      <c r="K255" s="212"/>
      <c r="L255" s="212"/>
      <c r="M255" s="212"/>
    </row>
    <row r="256" spans="1:13" x14ac:dyDescent="0.25">
      <c r="A256" s="212"/>
      <c r="B256" s="212"/>
      <c r="C256" s="212"/>
      <c r="D256" s="212"/>
      <c r="E256" s="212"/>
      <c r="F256" s="212"/>
      <c r="G256" s="212"/>
      <c r="H256" s="212"/>
      <c r="I256" s="212"/>
      <c r="J256" s="212"/>
      <c r="K256" s="212"/>
      <c r="L256" s="212"/>
      <c r="M256" s="212"/>
    </row>
    <row r="257" spans="1:13" x14ac:dyDescent="0.25">
      <c r="A257" s="212"/>
      <c r="B257" s="212"/>
      <c r="C257" s="212"/>
      <c r="D257" s="212"/>
      <c r="E257" s="212"/>
      <c r="F257" s="212"/>
      <c r="G257" s="212"/>
      <c r="H257" s="212"/>
      <c r="I257" s="212"/>
      <c r="J257" s="212"/>
      <c r="K257" s="212"/>
      <c r="L257" s="212"/>
      <c r="M257" s="212"/>
    </row>
    <row r="258" spans="1:13" x14ac:dyDescent="0.25">
      <c r="A258" s="212"/>
      <c r="B258" s="212"/>
      <c r="C258" s="212"/>
      <c r="D258" s="212"/>
      <c r="E258" s="212"/>
      <c r="F258" s="212"/>
      <c r="G258" s="212"/>
      <c r="H258" s="212"/>
      <c r="I258" s="212"/>
      <c r="J258" s="212"/>
      <c r="K258" s="212"/>
      <c r="L258" s="212"/>
      <c r="M258" s="212"/>
    </row>
    <row r="259" spans="1:13" x14ac:dyDescent="0.25">
      <c r="A259" s="212"/>
      <c r="B259" s="212"/>
      <c r="C259" s="212"/>
      <c r="D259" s="212"/>
      <c r="E259" s="212"/>
      <c r="F259" s="212"/>
      <c r="G259" s="212"/>
      <c r="H259" s="212"/>
      <c r="I259" s="212"/>
      <c r="J259" s="212"/>
      <c r="K259" s="212"/>
      <c r="L259" s="212"/>
      <c r="M259" s="212"/>
    </row>
    <row r="260" spans="1:13" x14ac:dyDescent="0.25">
      <c r="A260" s="212"/>
      <c r="B260" s="212"/>
      <c r="C260" s="212"/>
      <c r="D260" s="212"/>
      <c r="E260" s="212"/>
      <c r="F260" s="212"/>
      <c r="G260" s="212"/>
      <c r="H260" s="212"/>
      <c r="I260" s="212"/>
      <c r="J260" s="212"/>
      <c r="K260" s="212"/>
      <c r="L260" s="212"/>
      <c r="M260" s="212"/>
    </row>
    <row r="261" spans="1:13" x14ac:dyDescent="0.25">
      <c r="A261" s="212"/>
      <c r="B261" s="212"/>
      <c r="C261" s="212"/>
      <c r="D261" s="212"/>
      <c r="E261" s="212"/>
      <c r="F261" s="212"/>
      <c r="G261" s="212"/>
      <c r="H261" s="212"/>
      <c r="I261" s="212"/>
      <c r="J261" s="212"/>
      <c r="K261" s="212"/>
      <c r="L261" s="212"/>
      <c r="M261" s="212"/>
    </row>
    <row r="262" spans="1:13" x14ac:dyDescent="0.25">
      <c r="A262" s="212"/>
      <c r="B262" s="212"/>
      <c r="C262" s="212"/>
      <c r="D262" s="212"/>
      <c r="E262" s="212"/>
      <c r="F262" s="212"/>
      <c r="G262" s="212"/>
      <c r="H262" s="212"/>
      <c r="I262" s="212"/>
      <c r="J262" s="212"/>
      <c r="K262" s="212"/>
      <c r="L262" s="212"/>
      <c r="M262" s="212"/>
    </row>
    <row r="263" spans="1:13" x14ac:dyDescent="0.25">
      <c r="A263" s="212"/>
      <c r="B263" s="212"/>
      <c r="C263" s="212"/>
      <c r="D263" s="212"/>
      <c r="E263" s="212"/>
      <c r="F263" s="212"/>
      <c r="G263" s="212"/>
      <c r="H263" s="212"/>
      <c r="I263" s="212"/>
      <c r="J263" s="212"/>
      <c r="K263" s="212"/>
      <c r="L263" s="212"/>
      <c r="M263" s="212"/>
    </row>
    <row r="264" spans="1:13" x14ac:dyDescent="0.25">
      <c r="A264" s="212"/>
      <c r="B264" s="212"/>
      <c r="C264" s="212"/>
      <c r="D264" s="212"/>
      <c r="E264" s="212"/>
      <c r="F264" s="212"/>
      <c r="G264" s="212"/>
      <c r="H264" s="212"/>
      <c r="I264" s="212"/>
      <c r="J264" s="212"/>
      <c r="K264" s="212"/>
      <c r="L264" s="212"/>
      <c r="M264" s="212"/>
    </row>
    <row r="265" spans="1:13" x14ac:dyDescent="0.25">
      <c r="A265" s="212"/>
      <c r="B265" s="212"/>
      <c r="C265" s="212"/>
      <c r="D265" s="212"/>
      <c r="E265" s="212"/>
      <c r="F265" s="212"/>
      <c r="G265" s="212"/>
      <c r="H265" s="212"/>
      <c r="I265" s="212"/>
      <c r="J265" s="212"/>
      <c r="K265" s="212"/>
      <c r="L265" s="212"/>
      <c r="M265" s="212"/>
    </row>
    <row r="266" spans="1:13" x14ac:dyDescent="0.25">
      <c r="A266" s="212"/>
      <c r="B266" s="212"/>
      <c r="C266" s="212"/>
      <c r="D266" s="212"/>
      <c r="E266" s="212"/>
      <c r="F266" s="212"/>
      <c r="G266" s="212"/>
      <c r="H266" s="212"/>
      <c r="I266" s="212"/>
      <c r="J266" s="212"/>
      <c r="K266" s="212"/>
      <c r="L266" s="212"/>
      <c r="M266" s="212"/>
    </row>
    <row r="267" spans="1:13" x14ac:dyDescent="0.25">
      <c r="A267" s="212"/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</row>
    <row r="268" spans="1:13" x14ac:dyDescent="0.25">
      <c r="A268" s="212"/>
      <c r="B268" s="212"/>
      <c r="C268" s="212"/>
      <c r="D268" s="212"/>
      <c r="E268" s="212"/>
      <c r="F268" s="212"/>
      <c r="G268" s="212"/>
      <c r="H268" s="212"/>
      <c r="I268" s="212"/>
      <c r="J268" s="212"/>
      <c r="K268" s="212"/>
      <c r="L268" s="212"/>
      <c r="M268" s="212"/>
    </row>
    <row r="269" spans="1:13" x14ac:dyDescent="0.25">
      <c r="A269" s="212"/>
      <c r="B269" s="212"/>
      <c r="C269" s="212"/>
      <c r="D269" s="212"/>
      <c r="E269" s="212"/>
      <c r="F269" s="212"/>
      <c r="G269" s="212"/>
      <c r="H269" s="212"/>
      <c r="I269" s="212"/>
      <c r="J269" s="212"/>
      <c r="K269" s="212"/>
      <c r="L269" s="212"/>
      <c r="M269" s="212"/>
    </row>
    <row r="270" spans="1:13" x14ac:dyDescent="0.25">
      <c r="A270" s="212"/>
      <c r="B270" s="212"/>
      <c r="C270" s="212"/>
      <c r="D270" s="212"/>
      <c r="E270" s="212"/>
      <c r="F270" s="212"/>
      <c r="G270" s="212"/>
      <c r="H270" s="212"/>
      <c r="I270" s="212"/>
      <c r="J270" s="212"/>
      <c r="K270" s="212"/>
      <c r="L270" s="212"/>
      <c r="M270" s="212"/>
    </row>
    <row r="271" spans="1:13" x14ac:dyDescent="0.25">
      <c r="A271" s="212"/>
      <c r="B271" s="212"/>
      <c r="C271" s="212"/>
      <c r="D271" s="212"/>
      <c r="E271" s="212"/>
      <c r="F271" s="212"/>
      <c r="G271" s="212"/>
      <c r="H271" s="212"/>
      <c r="I271" s="212"/>
      <c r="J271" s="212"/>
      <c r="K271" s="212"/>
      <c r="L271" s="212"/>
      <c r="M271" s="212"/>
    </row>
    <row r="272" spans="1:13" x14ac:dyDescent="0.25">
      <c r="A272" s="212"/>
      <c r="B272" s="212"/>
      <c r="C272" s="212"/>
      <c r="D272" s="212"/>
      <c r="E272" s="212"/>
      <c r="F272" s="212"/>
      <c r="G272" s="212"/>
      <c r="H272" s="212"/>
      <c r="I272" s="212"/>
      <c r="J272" s="212"/>
      <c r="K272" s="212"/>
      <c r="L272" s="212"/>
      <c r="M272" s="212"/>
    </row>
    <row r="273" spans="1:13" x14ac:dyDescent="0.25">
      <c r="A273" s="212"/>
      <c r="B273" s="212"/>
      <c r="C273" s="212"/>
      <c r="D273" s="212"/>
      <c r="E273" s="212"/>
      <c r="F273" s="212"/>
      <c r="G273" s="212"/>
      <c r="H273" s="212"/>
      <c r="I273" s="212"/>
      <c r="J273" s="212"/>
      <c r="K273" s="212"/>
      <c r="L273" s="212"/>
      <c r="M273" s="212"/>
    </row>
    <row r="274" spans="1:13" x14ac:dyDescent="0.25">
      <c r="A274" s="212"/>
      <c r="B274" s="212"/>
      <c r="C274" s="212"/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</row>
    <row r="275" spans="1:13" x14ac:dyDescent="0.25">
      <c r="A275" s="212"/>
      <c r="B275" s="212"/>
      <c r="C275" s="212"/>
      <c r="D275" s="212"/>
      <c r="E275" s="212"/>
      <c r="F275" s="212"/>
      <c r="G275" s="212"/>
      <c r="H275" s="212"/>
      <c r="I275" s="212"/>
      <c r="J275" s="212"/>
      <c r="K275" s="212"/>
      <c r="L275" s="212"/>
      <c r="M275" s="212"/>
    </row>
    <row r="276" spans="1:13" x14ac:dyDescent="0.25">
      <c r="A276" s="212"/>
      <c r="B276" s="212"/>
      <c r="C276" s="212"/>
      <c r="D276" s="212"/>
      <c r="E276" s="212"/>
      <c r="F276" s="212"/>
      <c r="G276" s="212"/>
      <c r="H276" s="212"/>
      <c r="I276" s="212"/>
      <c r="J276" s="212"/>
      <c r="K276" s="212"/>
      <c r="L276" s="212"/>
      <c r="M276" s="212"/>
    </row>
    <row r="277" spans="1:13" x14ac:dyDescent="0.25">
      <c r="A277" s="212"/>
      <c r="B277" s="212"/>
      <c r="C277" s="212"/>
      <c r="D277" s="212"/>
      <c r="E277" s="212"/>
      <c r="F277" s="212"/>
      <c r="G277" s="212"/>
      <c r="H277" s="212"/>
      <c r="I277" s="212"/>
      <c r="J277" s="212"/>
      <c r="K277" s="212"/>
      <c r="L277" s="212"/>
      <c r="M277" s="212"/>
    </row>
    <row r="278" spans="1:13" x14ac:dyDescent="0.25">
      <c r="A278" s="212"/>
      <c r="B278" s="212"/>
      <c r="C278" s="212"/>
      <c r="D278" s="212"/>
      <c r="E278" s="212"/>
      <c r="F278" s="212"/>
      <c r="G278" s="212"/>
      <c r="H278" s="212"/>
      <c r="I278" s="212"/>
      <c r="J278" s="212"/>
      <c r="K278" s="212"/>
      <c r="L278" s="212"/>
      <c r="M278" s="212"/>
    </row>
    <row r="279" spans="1:13" x14ac:dyDescent="0.25">
      <c r="A279" s="212"/>
      <c r="B279" s="212"/>
      <c r="C279" s="212"/>
      <c r="D279" s="212"/>
      <c r="E279" s="212"/>
      <c r="F279" s="212"/>
      <c r="G279" s="212"/>
      <c r="H279" s="212"/>
      <c r="I279" s="212"/>
      <c r="J279" s="212"/>
      <c r="K279" s="212"/>
      <c r="L279" s="212"/>
      <c r="M279" s="212"/>
    </row>
    <row r="280" spans="1:13" x14ac:dyDescent="0.25">
      <c r="A280" s="212"/>
      <c r="B280" s="212"/>
      <c r="C280" s="212"/>
      <c r="D280" s="212"/>
      <c r="E280" s="212"/>
      <c r="F280" s="212"/>
      <c r="G280" s="212"/>
      <c r="H280" s="212"/>
      <c r="I280" s="212"/>
      <c r="J280" s="212"/>
      <c r="K280" s="212"/>
      <c r="L280" s="212"/>
      <c r="M280" s="212"/>
    </row>
  </sheetData>
  <dataValidations disablePrompts="1" count="1">
    <dataValidation type="list" allowBlank="1" showInputMessage="1" showErrorMessage="1" sqref="H9:H25">
      <formula1>$W$9:$W$12</formula1>
    </dataValidation>
  </dataValidations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280"/>
  <sheetViews>
    <sheetView topLeftCell="AA61" zoomScale="70" zoomScaleNormal="70" workbookViewId="0">
      <selection activeCell="AK18" sqref="AK18:AK19"/>
    </sheetView>
  </sheetViews>
  <sheetFormatPr defaultRowHeight="15" x14ac:dyDescent="0.25"/>
  <cols>
    <col min="1" max="1" width="26.5703125" style="124" customWidth="1"/>
    <col min="2" max="21" width="9.140625" style="124"/>
    <col min="22" max="22" width="7.7109375" style="124" customWidth="1"/>
    <col min="23" max="23" width="18.85546875" style="124" bestFit="1" customWidth="1"/>
    <col min="24" max="24" width="12.85546875" style="124" bestFit="1" customWidth="1"/>
    <col min="25" max="25" width="12.42578125" style="124" bestFit="1" customWidth="1"/>
    <col min="26" max="26" width="14.5703125" style="124" bestFit="1" customWidth="1"/>
    <col min="27" max="27" width="11.42578125" style="124" customWidth="1"/>
    <col min="28" max="28" width="13.5703125" style="124" bestFit="1" customWidth="1"/>
    <col min="29" max="29" width="14" style="124" bestFit="1" customWidth="1"/>
    <col min="30" max="30" width="9.42578125" style="124" customWidth="1"/>
    <col min="31" max="31" width="32" style="124" bestFit="1" customWidth="1"/>
    <col min="32" max="32" width="34" style="124" bestFit="1" customWidth="1"/>
    <col min="33" max="33" width="19.140625" style="124" bestFit="1" customWidth="1"/>
    <col min="34" max="38" width="9.140625" style="124"/>
    <col min="39" max="39" width="15.7109375" style="124" bestFit="1" customWidth="1"/>
    <col min="40" max="40" width="9.5703125" style="124" bestFit="1" customWidth="1"/>
    <col min="41" max="41" width="9.140625" style="124"/>
    <col min="42" max="42" width="11.42578125" style="124" bestFit="1" customWidth="1"/>
    <col min="43" max="43" width="15.28515625" style="124" bestFit="1" customWidth="1"/>
    <col min="44" max="44" width="10.28515625" style="124" bestFit="1" customWidth="1"/>
    <col min="45" max="45" width="10.7109375" style="124" bestFit="1" customWidth="1"/>
    <col min="46" max="46" width="30" style="124" bestFit="1" customWidth="1"/>
    <col min="47" max="47" width="28.7109375" style="124" bestFit="1" customWidth="1"/>
    <col min="48" max="48" width="30.7109375" style="124" bestFit="1" customWidth="1"/>
    <col min="49" max="49" width="15.85546875" style="124" bestFit="1" customWidth="1"/>
    <col min="50" max="16384" width="9.140625" style="124"/>
  </cols>
  <sheetData>
    <row r="1" spans="1:61" ht="18" x14ac:dyDescent="0.25">
      <c r="A1" s="43" t="s">
        <v>108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</row>
    <row r="2" spans="1:61" ht="15.75" x14ac:dyDescent="0.25">
      <c r="A2" s="45" t="s">
        <v>89</v>
      </c>
      <c r="B2" s="44"/>
      <c r="C2" s="44"/>
      <c r="D2" s="44"/>
      <c r="E2" s="44"/>
      <c r="F2" s="44"/>
      <c r="G2" s="44"/>
      <c r="H2" s="44"/>
      <c r="I2" s="44"/>
      <c r="J2" s="44"/>
    </row>
    <row r="3" spans="1:61" ht="15.75" x14ac:dyDescent="0.25">
      <c r="A3" s="45" t="s">
        <v>88</v>
      </c>
      <c r="B3" s="44"/>
      <c r="C3" s="44"/>
      <c r="D3" s="44"/>
      <c r="E3" s="44"/>
      <c r="F3" s="44"/>
      <c r="G3" s="44"/>
      <c r="H3" s="44"/>
      <c r="I3" s="44"/>
      <c r="J3" s="44"/>
      <c r="BD3" s="145"/>
      <c r="BE3" s="61"/>
      <c r="BF3" s="61"/>
      <c r="BG3" s="61"/>
      <c r="BH3" s="61"/>
      <c r="BI3" s="61"/>
    </row>
    <row r="4" spans="1:61" x14ac:dyDescent="0.25">
      <c r="A4" s="46" t="s">
        <v>90</v>
      </c>
      <c r="B4" s="44"/>
      <c r="C4" s="44"/>
      <c r="D4" s="44"/>
      <c r="E4" s="44"/>
      <c r="F4" s="44"/>
      <c r="G4" s="44"/>
      <c r="H4" s="44"/>
      <c r="I4" s="44"/>
      <c r="J4" s="44"/>
      <c r="BD4" s="145"/>
      <c r="BE4" s="145"/>
      <c r="BF4" s="145"/>
      <c r="BG4" s="145"/>
      <c r="BH4" s="145"/>
      <c r="BI4" s="61"/>
    </row>
    <row r="5" spans="1:61" x14ac:dyDescent="0.25">
      <c r="BD5" s="145"/>
      <c r="BE5" s="145"/>
      <c r="BF5" s="145"/>
      <c r="BG5" s="145"/>
      <c r="BH5" s="145"/>
      <c r="BI5" s="61"/>
    </row>
    <row r="6" spans="1:61" x14ac:dyDescent="0.25">
      <c r="BD6" s="61"/>
      <c r="BE6" s="186"/>
      <c r="BF6" s="186"/>
      <c r="BG6" s="182"/>
      <c r="BH6" s="182"/>
      <c r="BI6" s="61"/>
    </row>
    <row r="7" spans="1:61" x14ac:dyDescent="0.25">
      <c r="V7" s="114" t="s">
        <v>104</v>
      </c>
      <c r="BD7" s="61"/>
      <c r="BE7" s="185"/>
      <c r="BF7" s="185"/>
      <c r="BG7" s="182"/>
      <c r="BH7" s="182"/>
      <c r="BI7" s="61"/>
    </row>
    <row r="8" spans="1:61" ht="18" x14ac:dyDescent="0.25">
      <c r="B8" s="114" t="s">
        <v>42</v>
      </c>
      <c r="C8" s="114" t="s">
        <v>43</v>
      </c>
      <c r="D8" s="114" t="s">
        <v>44</v>
      </c>
      <c r="E8" s="114" t="s">
        <v>46</v>
      </c>
      <c r="F8" s="114" t="s">
        <v>45</v>
      </c>
      <c r="G8" s="114" t="s">
        <v>91</v>
      </c>
      <c r="H8" s="200" t="s">
        <v>0</v>
      </c>
      <c r="I8" s="200" t="s">
        <v>1</v>
      </c>
      <c r="J8" s="200" t="s">
        <v>40</v>
      </c>
      <c r="K8" s="200" t="s">
        <v>2</v>
      </c>
      <c r="L8" s="200" t="s">
        <v>3</v>
      </c>
      <c r="M8" s="200" t="s">
        <v>4</v>
      </c>
      <c r="N8" s="200" t="s">
        <v>5</v>
      </c>
      <c r="O8" s="200" t="s">
        <v>92</v>
      </c>
      <c r="P8" s="200" t="s">
        <v>41</v>
      </c>
      <c r="Q8" s="200" t="s">
        <v>6</v>
      </c>
      <c r="R8" s="200" t="s">
        <v>7</v>
      </c>
      <c r="T8" s="114"/>
      <c r="U8" s="114"/>
      <c r="W8" s="204" t="s">
        <v>97</v>
      </c>
      <c r="X8" s="205" t="s">
        <v>40</v>
      </c>
      <c r="Y8" s="204" t="s">
        <v>92</v>
      </c>
      <c r="Z8" s="204" t="s">
        <v>99</v>
      </c>
      <c r="AA8" s="204" t="s">
        <v>100</v>
      </c>
      <c r="AB8" s="204" t="s">
        <v>101</v>
      </c>
      <c r="AC8" s="204" t="s">
        <v>102</v>
      </c>
      <c r="AD8" s="204" t="s">
        <v>103</v>
      </c>
      <c r="AE8" s="204" t="s">
        <v>105</v>
      </c>
      <c r="AF8" s="204" t="s">
        <v>106</v>
      </c>
      <c r="AG8" s="204" t="s">
        <v>107</v>
      </c>
      <c r="AH8" s="145"/>
      <c r="AI8" s="256" t="s">
        <v>196</v>
      </c>
      <c r="AJ8" s="186"/>
      <c r="AK8" s="186"/>
      <c r="AL8" s="61"/>
      <c r="AM8" s="61"/>
      <c r="BD8" s="61"/>
      <c r="BE8" s="185"/>
      <c r="BF8" s="185"/>
      <c r="BG8" s="61"/>
      <c r="BH8" s="61"/>
      <c r="BI8" s="61"/>
    </row>
    <row r="9" spans="1:61" x14ac:dyDescent="0.25">
      <c r="B9" s="235" t="s">
        <v>116</v>
      </c>
      <c r="C9" s="124">
        <v>14.94</v>
      </c>
      <c r="D9" s="52">
        <f>C9*2.47105</f>
        <v>36.917487000000001</v>
      </c>
      <c r="E9" s="50">
        <f>C9*107639/1000</f>
        <v>1608.1266599999999</v>
      </c>
      <c r="F9" s="142" t="s">
        <v>87</v>
      </c>
      <c r="G9" s="193"/>
      <c r="H9" s="193">
        <v>820</v>
      </c>
      <c r="I9" s="201">
        <f>65*C9</f>
        <v>971.1</v>
      </c>
      <c r="J9" s="202" t="s">
        <v>39</v>
      </c>
      <c r="K9" s="202" t="s">
        <v>86</v>
      </c>
      <c r="L9" s="202">
        <f>IF(K9="Rate",VLOOKUP(H9,Table134[],5),VLOOKUP(H9,Table134[],6))</f>
        <v>0.79</v>
      </c>
      <c r="M9" s="202">
        <f>IF(K9="Rate",0,VLOOKUP(H9,Table134[],7))</f>
        <v>2.79</v>
      </c>
      <c r="N9" s="197">
        <f>ROUND(IF(K9="Eq",(L9*I9)+M9,IF(K9="Ln",EXP((L9*LN(I9))+M9),I9*L9)),0)</f>
        <v>770</v>
      </c>
      <c r="O9" s="203">
        <f>VLOOKUP(H9,Table134[],3)</f>
        <v>0.52</v>
      </c>
      <c r="P9" s="198">
        <f>1-O9</f>
        <v>0.48</v>
      </c>
      <c r="Q9" s="199">
        <f t="shared" ref="Q9:Q15" si="0">ROUND(N9*O9,0)</f>
        <v>400</v>
      </c>
      <c r="R9" s="199">
        <f t="shared" ref="R9:R15" si="1">N9-Q9</f>
        <v>370</v>
      </c>
      <c r="S9" s="52"/>
      <c r="T9" s="52"/>
      <c r="U9" s="52"/>
      <c r="V9" s="190"/>
      <c r="W9" s="206">
        <v>221</v>
      </c>
      <c r="X9" s="207" t="s">
        <v>98</v>
      </c>
      <c r="Y9" s="208">
        <v>0.49</v>
      </c>
      <c r="Z9" s="208">
        <v>0.51</v>
      </c>
      <c r="AA9" s="207">
        <v>0.44</v>
      </c>
      <c r="AB9" s="207">
        <v>0.42</v>
      </c>
      <c r="AC9" s="207">
        <v>6.73</v>
      </c>
      <c r="AD9" s="207" t="s">
        <v>86</v>
      </c>
      <c r="AE9" s="209">
        <v>0.46</v>
      </c>
      <c r="AF9" s="209">
        <v>0.1</v>
      </c>
      <c r="AG9" s="207"/>
      <c r="AH9" s="145"/>
      <c r="AJ9" s="186" t="s">
        <v>56</v>
      </c>
      <c r="AK9" s="186" t="s">
        <v>57</v>
      </c>
      <c r="AL9" s="145" t="s">
        <v>8</v>
      </c>
      <c r="AM9" s="145"/>
      <c r="BD9" s="61"/>
      <c r="BE9" s="61"/>
      <c r="BF9" s="61"/>
      <c r="BG9" s="61"/>
      <c r="BH9" s="61"/>
      <c r="BI9" s="61"/>
    </row>
    <row r="10" spans="1:61" x14ac:dyDescent="0.25">
      <c r="B10" s="235" t="s">
        <v>137</v>
      </c>
      <c r="C10" s="124">
        <v>5.68</v>
      </c>
      <c r="D10" s="52">
        <f t="shared" ref="D10:D25" si="2">C10*2.47105</f>
        <v>14.035563999999999</v>
      </c>
      <c r="E10" s="50">
        <f>C10*107639/1000</f>
        <v>611.38952000000006</v>
      </c>
      <c r="F10" s="142" t="s">
        <v>87</v>
      </c>
      <c r="G10" s="193"/>
      <c r="H10" s="193">
        <v>820</v>
      </c>
      <c r="I10" s="201">
        <f>65*C10</f>
        <v>369.2</v>
      </c>
      <c r="J10" s="202" t="s">
        <v>39</v>
      </c>
      <c r="K10" s="202" t="s">
        <v>86</v>
      </c>
      <c r="L10" s="202">
        <f>IF(K10="Rate",VLOOKUP(H10,Table134[],5),VLOOKUP(H10,Table134[],6))</f>
        <v>0.79</v>
      </c>
      <c r="M10" s="202">
        <f>IF(K10="Rate",0,VLOOKUP(H10,Table134[],7))</f>
        <v>2.79</v>
      </c>
      <c r="N10" s="197">
        <f t="shared" ref="N10:N25" si="3">ROUND(IF(K10="Eq",(L10*I10)+M10,IF(K10="Ln",EXP((L10*LN(I10))+M10),I10*L10)),0)</f>
        <v>294</v>
      </c>
      <c r="O10" s="203">
        <f>VLOOKUP(H10,Table134[],3)</f>
        <v>0.52</v>
      </c>
      <c r="P10" s="198">
        <f t="shared" ref="P10:P25" si="4">1-O10</f>
        <v>0.48</v>
      </c>
      <c r="Q10" s="199">
        <f t="shared" si="0"/>
        <v>153</v>
      </c>
      <c r="R10" s="199">
        <f t="shared" si="1"/>
        <v>141</v>
      </c>
      <c r="S10" s="52"/>
      <c r="T10" s="52"/>
      <c r="U10" s="52"/>
      <c r="V10" s="188"/>
      <c r="W10" s="206">
        <v>750</v>
      </c>
      <c r="X10" s="207" t="s">
        <v>39</v>
      </c>
      <c r="Y10" s="208">
        <v>0.74</v>
      </c>
      <c r="Z10" s="208">
        <v>0.26</v>
      </c>
      <c r="AA10" s="207">
        <v>0.14000000000000001</v>
      </c>
      <c r="AB10" s="207">
        <v>0</v>
      </c>
      <c r="AC10" s="207">
        <v>0</v>
      </c>
      <c r="AD10" s="207"/>
      <c r="AE10" s="209">
        <v>0.47</v>
      </c>
      <c r="AF10" s="209">
        <v>0.18</v>
      </c>
      <c r="AG10" s="207"/>
      <c r="AH10" s="145"/>
      <c r="AI10" s="61" t="s">
        <v>142</v>
      </c>
      <c r="AJ10" s="61">
        <f>SUM(Q20:Q23)</f>
        <v>145</v>
      </c>
      <c r="AK10" s="61">
        <f>SUM(R20:R23)</f>
        <v>150</v>
      </c>
      <c r="AL10" s="145">
        <f>SUM(AJ10:AK10)</f>
        <v>295</v>
      </c>
      <c r="AM10" s="145"/>
      <c r="BD10" s="145"/>
      <c r="BE10" s="61"/>
      <c r="BF10" s="61"/>
      <c r="BG10" s="61"/>
      <c r="BH10" s="61"/>
      <c r="BI10" s="61"/>
    </row>
    <row r="11" spans="1:61" x14ac:dyDescent="0.25">
      <c r="B11" s="236" t="s">
        <v>117</v>
      </c>
      <c r="C11" s="124">
        <v>1.75</v>
      </c>
      <c r="D11" s="52">
        <f t="shared" si="2"/>
        <v>4.3243375000000004</v>
      </c>
      <c r="E11" s="50">
        <f t="shared" ref="E11:E25" si="5">C11*107639/1000</f>
        <v>188.36824999999999</v>
      </c>
      <c r="F11" s="142">
        <v>0.3</v>
      </c>
      <c r="G11" s="193"/>
      <c r="H11" s="193">
        <v>750</v>
      </c>
      <c r="I11" s="201">
        <f>F11*E11</f>
        <v>56.510474999999992</v>
      </c>
      <c r="J11" s="202" t="s">
        <v>39</v>
      </c>
      <c r="K11" s="202" t="s">
        <v>9</v>
      </c>
      <c r="L11" s="202">
        <f>IF(K11="Rate",VLOOKUP(H11,Table134[],5),VLOOKUP(H11,Table134[],6))</f>
        <v>0.14000000000000001</v>
      </c>
      <c r="M11" s="202">
        <f>IF(K11="Rate",0,VLOOKUP(H11,Table134[],7))</f>
        <v>0</v>
      </c>
      <c r="N11" s="197">
        <f t="shared" si="3"/>
        <v>8</v>
      </c>
      <c r="O11" s="203">
        <f>VLOOKUP(H11,Table134[],3)</f>
        <v>0.74</v>
      </c>
      <c r="P11" s="198">
        <f t="shared" si="4"/>
        <v>0.26</v>
      </c>
      <c r="Q11" s="199">
        <f t="shared" si="0"/>
        <v>6</v>
      </c>
      <c r="R11" s="199">
        <f t="shared" si="1"/>
        <v>2</v>
      </c>
      <c r="S11" s="52"/>
      <c r="T11" s="52"/>
      <c r="U11" s="52"/>
      <c r="V11" s="187"/>
      <c r="W11" s="206">
        <v>820</v>
      </c>
      <c r="X11" s="207" t="s">
        <v>39</v>
      </c>
      <c r="Y11" s="208">
        <v>0.52</v>
      </c>
      <c r="Z11" s="209">
        <v>0.48</v>
      </c>
      <c r="AA11" s="207">
        <v>4.5</v>
      </c>
      <c r="AB11" s="207">
        <v>0.79</v>
      </c>
      <c r="AC11" s="210">
        <v>2.79</v>
      </c>
      <c r="AD11" s="208" t="s">
        <v>85</v>
      </c>
      <c r="AE11" s="209">
        <v>0.02</v>
      </c>
      <c r="AF11" s="209">
        <v>0.12</v>
      </c>
      <c r="AG11" s="208">
        <v>0.125</v>
      </c>
      <c r="AH11" s="61"/>
      <c r="AI11" s="124" t="s">
        <v>151</v>
      </c>
      <c r="AJ11" s="61">
        <f>SUM(Q9,Q10,Q15,Q24,Q25)</f>
        <v>700</v>
      </c>
      <c r="AK11" s="61">
        <f>SUM(R9,R10,R15,R24,R25)</f>
        <v>646</v>
      </c>
      <c r="AL11" s="145">
        <f>SUM(AJ11:AK11)</f>
        <v>1346</v>
      </c>
      <c r="AM11" s="61"/>
      <c r="BD11" s="145"/>
      <c r="BE11" s="145"/>
      <c r="BF11" s="145"/>
      <c r="BG11" s="145"/>
      <c r="BH11" s="145"/>
      <c r="BI11" s="61"/>
    </row>
    <row r="12" spans="1:61" x14ac:dyDescent="0.25">
      <c r="B12" s="236" t="s">
        <v>118</v>
      </c>
      <c r="C12" s="124">
        <v>4.74</v>
      </c>
      <c r="D12" s="52">
        <f t="shared" si="2"/>
        <v>11.712777000000001</v>
      </c>
      <c r="E12" s="50">
        <f t="shared" si="5"/>
        <v>510.20886000000007</v>
      </c>
      <c r="F12" s="142">
        <v>0.3</v>
      </c>
      <c r="G12" s="193"/>
      <c r="H12" s="193">
        <v>750</v>
      </c>
      <c r="I12" s="201">
        <f>F12*E12</f>
        <v>153.06265800000003</v>
      </c>
      <c r="J12" s="202" t="s">
        <v>39</v>
      </c>
      <c r="K12" s="202" t="s">
        <v>9</v>
      </c>
      <c r="L12" s="202">
        <f>IF(K12="Rate",VLOOKUP(H12,Table134[],5),VLOOKUP(H12,Table134[],6))</f>
        <v>0.14000000000000001</v>
      </c>
      <c r="M12" s="202">
        <f>IF(K12="Rate",0,VLOOKUP(H12,Table134[],7))</f>
        <v>0</v>
      </c>
      <c r="N12" s="197">
        <f t="shared" si="3"/>
        <v>21</v>
      </c>
      <c r="O12" s="203">
        <f>VLOOKUP(H12,Table134[],3)</f>
        <v>0.74</v>
      </c>
      <c r="P12" s="198">
        <f t="shared" si="4"/>
        <v>0.26</v>
      </c>
      <c r="Q12" s="199">
        <f t="shared" si="0"/>
        <v>16</v>
      </c>
      <c r="R12" s="199">
        <f t="shared" si="1"/>
        <v>5</v>
      </c>
      <c r="S12" s="52"/>
      <c r="T12" s="52"/>
      <c r="U12" s="52"/>
      <c r="W12" s="206"/>
      <c r="X12" s="207"/>
      <c r="Y12" s="207"/>
      <c r="Z12" s="327"/>
      <c r="AA12" s="207"/>
      <c r="AB12" s="207"/>
      <c r="AC12" s="209"/>
      <c r="AD12" s="209"/>
      <c r="AE12" s="209"/>
      <c r="AF12" s="209"/>
      <c r="AG12" s="207">
        <v>26</v>
      </c>
      <c r="AH12" s="61"/>
      <c r="AI12" s="124" t="s">
        <v>152</v>
      </c>
      <c r="AJ12" s="124">
        <f>SUM(Q11:Q14)</f>
        <v>36</v>
      </c>
      <c r="AK12" s="124">
        <f>SUM(R11:R14)</f>
        <v>11</v>
      </c>
      <c r="AL12" s="145">
        <f>SUM(AJ12:AK12)</f>
        <v>47</v>
      </c>
      <c r="AM12" s="61"/>
      <c r="BD12" s="61"/>
      <c r="BE12" s="186"/>
      <c r="BF12" s="186"/>
      <c r="BG12" s="182"/>
      <c r="BH12" s="182"/>
      <c r="BI12" s="61"/>
    </row>
    <row r="13" spans="1:61" x14ac:dyDescent="0.25">
      <c r="B13" s="237" t="s">
        <v>119</v>
      </c>
      <c r="C13" s="124">
        <v>2.02</v>
      </c>
      <c r="D13" s="52">
        <f t="shared" si="2"/>
        <v>4.9915209999999997</v>
      </c>
      <c r="E13" s="50">
        <f t="shared" si="5"/>
        <v>217.43078</v>
      </c>
      <c r="F13" s="142">
        <v>0.3</v>
      </c>
      <c r="G13" s="193"/>
      <c r="H13" s="193">
        <v>750</v>
      </c>
      <c r="I13" s="201">
        <f>F13*E13</f>
        <v>65.229233999999991</v>
      </c>
      <c r="J13" s="202" t="s">
        <v>39</v>
      </c>
      <c r="K13" s="202" t="s">
        <v>9</v>
      </c>
      <c r="L13" s="202">
        <f>IF(K13="Rate",VLOOKUP(H13,Table134[],5),VLOOKUP(H13,Table134[],6))</f>
        <v>0.14000000000000001</v>
      </c>
      <c r="M13" s="202">
        <f>IF(K13="Rate",0,VLOOKUP(H13,Table134[],7))</f>
        <v>0</v>
      </c>
      <c r="N13" s="197">
        <f t="shared" si="3"/>
        <v>9</v>
      </c>
      <c r="O13" s="203">
        <f>VLOOKUP(H13,Table134[],3)</f>
        <v>0.74</v>
      </c>
      <c r="P13" s="198">
        <f t="shared" si="4"/>
        <v>0.26</v>
      </c>
      <c r="Q13" s="199">
        <f t="shared" si="0"/>
        <v>7</v>
      </c>
      <c r="R13" s="199">
        <f t="shared" si="1"/>
        <v>2</v>
      </c>
      <c r="S13" s="52"/>
      <c r="T13" s="52"/>
      <c r="U13" s="52"/>
      <c r="W13" s="61"/>
      <c r="X13" s="61"/>
      <c r="Y13" s="61"/>
      <c r="Z13" s="182"/>
      <c r="AA13" s="61"/>
      <c r="AB13" s="61"/>
      <c r="AC13" s="185"/>
      <c r="AD13" s="185"/>
      <c r="AE13" s="61"/>
      <c r="AF13" s="61"/>
      <c r="AG13" s="61"/>
      <c r="AH13" s="61"/>
      <c r="AI13" s="185"/>
      <c r="AJ13" s="185"/>
      <c r="AK13" s="61"/>
      <c r="AL13" s="61"/>
      <c r="AM13" s="61"/>
      <c r="BD13" s="61"/>
      <c r="BE13" s="186"/>
      <c r="BF13" s="186"/>
      <c r="BG13" s="182"/>
      <c r="BH13" s="182"/>
      <c r="BI13" s="61"/>
    </row>
    <row r="14" spans="1:61" x14ac:dyDescent="0.25">
      <c r="B14" s="236" t="s">
        <v>120</v>
      </c>
      <c r="C14" s="124">
        <v>2</v>
      </c>
      <c r="D14" s="52">
        <f t="shared" si="2"/>
        <v>4.9420999999999999</v>
      </c>
      <c r="E14" s="50">
        <f t="shared" si="5"/>
        <v>215.27799999999999</v>
      </c>
      <c r="F14" s="142">
        <v>0.3</v>
      </c>
      <c r="G14" s="193"/>
      <c r="H14" s="193">
        <v>750</v>
      </c>
      <c r="I14" s="201">
        <f>F14*E14</f>
        <v>64.583399999999997</v>
      </c>
      <c r="J14" s="202" t="s">
        <v>39</v>
      </c>
      <c r="K14" s="202" t="s">
        <v>9</v>
      </c>
      <c r="L14" s="202">
        <f>IF(K14="Rate",VLOOKUP(H14,Table134[],5),VLOOKUP(H14,Table134[],6))</f>
        <v>0.14000000000000001</v>
      </c>
      <c r="M14" s="202">
        <f>IF(K14="Rate",0,VLOOKUP(H14,Table134[],7))</f>
        <v>0</v>
      </c>
      <c r="N14" s="197">
        <f t="shared" si="3"/>
        <v>9</v>
      </c>
      <c r="O14" s="203">
        <f>VLOOKUP(H14,Table134[],3)</f>
        <v>0.74</v>
      </c>
      <c r="P14" s="198">
        <f t="shared" si="4"/>
        <v>0.26</v>
      </c>
      <c r="Q14" s="199">
        <f t="shared" si="0"/>
        <v>7</v>
      </c>
      <c r="R14" s="199">
        <f t="shared" si="1"/>
        <v>2</v>
      </c>
      <c r="S14" s="52"/>
      <c r="T14" s="52"/>
      <c r="U14" s="52"/>
      <c r="V14" s="125" t="s">
        <v>143</v>
      </c>
      <c r="W14" s="61"/>
      <c r="X14" s="61"/>
      <c r="Y14" s="61"/>
      <c r="Z14" s="182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BD14" s="61"/>
      <c r="BE14" s="186"/>
      <c r="BF14" s="186"/>
      <c r="BG14" s="182"/>
      <c r="BH14" s="182"/>
      <c r="BI14" s="61"/>
    </row>
    <row r="15" spans="1:61" x14ac:dyDescent="0.25">
      <c r="B15" s="235" t="s">
        <v>121</v>
      </c>
      <c r="C15" s="124">
        <v>2</v>
      </c>
      <c r="D15" s="52">
        <f t="shared" si="2"/>
        <v>4.9420999999999999</v>
      </c>
      <c r="E15" s="50">
        <f t="shared" si="5"/>
        <v>215.27799999999999</v>
      </c>
      <c r="F15" s="142" t="s">
        <v>87</v>
      </c>
      <c r="G15" s="193"/>
      <c r="H15" s="193">
        <v>820</v>
      </c>
      <c r="I15" s="201">
        <f>65*C15</f>
        <v>130</v>
      </c>
      <c r="J15" s="202" t="s">
        <v>39</v>
      </c>
      <c r="K15" s="202" t="s">
        <v>86</v>
      </c>
      <c r="L15" s="202">
        <f>IF(K15="Rate",VLOOKUP(H15,Table134[],5),VLOOKUP(H15,Table134[],6))</f>
        <v>0.79</v>
      </c>
      <c r="M15" s="202">
        <f>IF(K15="Rate",0,VLOOKUP(H15,Table134[],7))</f>
        <v>2.79</v>
      </c>
      <c r="N15" s="197">
        <f t="shared" si="3"/>
        <v>105</v>
      </c>
      <c r="O15" s="203">
        <f>VLOOKUP(H15,Table134[],3)</f>
        <v>0.52</v>
      </c>
      <c r="P15" s="198">
        <f t="shared" si="4"/>
        <v>0.48</v>
      </c>
      <c r="Q15" s="199">
        <f t="shared" si="0"/>
        <v>55</v>
      </c>
      <c r="R15" s="199">
        <f t="shared" si="1"/>
        <v>50</v>
      </c>
      <c r="S15" s="52"/>
      <c r="T15" s="52"/>
      <c r="U15" s="52"/>
      <c r="W15" s="145" t="s">
        <v>56</v>
      </c>
      <c r="X15" s="61" t="s">
        <v>57</v>
      </c>
      <c r="Y15" s="61"/>
      <c r="Z15" s="182"/>
      <c r="AA15" s="61"/>
      <c r="AB15" s="145"/>
      <c r="AC15" s="61"/>
      <c r="AD15" s="61"/>
      <c r="AE15" s="61"/>
      <c r="AF15" s="61"/>
      <c r="AG15" s="61"/>
      <c r="AH15" s="145"/>
      <c r="AI15" s="61"/>
      <c r="AJ15" s="61"/>
      <c r="AK15" s="61"/>
      <c r="AL15" s="61"/>
      <c r="AM15" s="61"/>
      <c r="BD15" s="61"/>
      <c r="BE15" s="61"/>
      <c r="BF15" s="61"/>
      <c r="BG15" s="61"/>
      <c r="BH15" s="61"/>
      <c r="BI15" s="61"/>
    </row>
    <row r="16" spans="1:61" x14ac:dyDescent="0.25">
      <c r="A16" s="192" t="s">
        <v>109</v>
      </c>
      <c r="B16" s="238" t="s">
        <v>122</v>
      </c>
      <c r="C16" s="124">
        <v>1.47</v>
      </c>
      <c r="D16" s="52">
        <f t="shared" si="2"/>
        <v>3.6324434999999999</v>
      </c>
      <c r="E16" s="50">
        <f t="shared" si="5"/>
        <v>158.22932999999998</v>
      </c>
      <c r="F16" s="142"/>
      <c r="G16" s="193"/>
      <c r="H16" s="193"/>
      <c r="I16" s="201"/>
      <c r="J16" s="202"/>
      <c r="K16" s="202"/>
      <c r="L16" s="202"/>
      <c r="M16" s="202"/>
      <c r="N16" s="197"/>
      <c r="O16" s="203"/>
      <c r="P16" s="198"/>
      <c r="Q16" s="199"/>
      <c r="R16" s="199"/>
      <c r="S16" s="52"/>
      <c r="T16" s="52"/>
      <c r="U16" s="52"/>
      <c r="V16" s="124" t="s">
        <v>52</v>
      </c>
      <c r="W16" s="176">
        <v>0.25</v>
      </c>
      <c r="X16" s="178">
        <v>0.25</v>
      </c>
      <c r="Y16" s="145"/>
      <c r="Z16" s="194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BD16" s="145"/>
      <c r="BE16" s="61"/>
      <c r="BF16" s="61"/>
      <c r="BG16" s="61"/>
      <c r="BH16" s="61"/>
      <c r="BI16" s="61"/>
    </row>
    <row r="17" spans="1:61" x14ac:dyDescent="0.25">
      <c r="A17" s="192" t="s">
        <v>109</v>
      </c>
      <c r="B17" s="238" t="s">
        <v>123</v>
      </c>
      <c r="C17" s="124">
        <v>0.75</v>
      </c>
      <c r="D17" s="52">
        <f t="shared" si="2"/>
        <v>1.8532875</v>
      </c>
      <c r="E17" s="50">
        <f t="shared" si="5"/>
        <v>80.729249999999993</v>
      </c>
      <c r="F17" s="142"/>
      <c r="G17" s="193"/>
      <c r="H17" s="193"/>
      <c r="I17" s="201"/>
      <c r="J17" s="202"/>
      <c r="K17" s="202"/>
      <c r="L17" s="202"/>
      <c r="M17" s="202"/>
      <c r="N17" s="197"/>
      <c r="O17" s="203"/>
      <c r="P17" s="198"/>
      <c r="Q17" s="199"/>
      <c r="R17" s="199"/>
      <c r="S17" s="52"/>
      <c r="T17" s="52"/>
      <c r="U17" s="52"/>
      <c r="V17" s="124" t="s">
        <v>53</v>
      </c>
      <c r="W17" s="176">
        <v>0.05</v>
      </c>
      <c r="X17" s="178">
        <v>0.05</v>
      </c>
      <c r="Y17" s="61"/>
      <c r="Z17" s="182"/>
      <c r="AA17" s="61"/>
      <c r="AB17" s="61"/>
      <c r="AC17" s="186"/>
      <c r="AD17" s="186"/>
      <c r="AE17" s="182"/>
      <c r="AF17" s="182"/>
      <c r="AG17" s="61"/>
      <c r="AH17" s="61"/>
      <c r="AI17" s="186"/>
      <c r="AJ17" s="186"/>
      <c r="AK17" s="182"/>
      <c r="AL17" s="182"/>
      <c r="AM17" s="61"/>
      <c r="BD17" s="145"/>
      <c r="BE17" s="145"/>
      <c r="BF17" s="145"/>
      <c r="BG17" s="145"/>
      <c r="BH17" s="145"/>
      <c r="BI17" s="61"/>
    </row>
    <row r="18" spans="1:61" x14ac:dyDescent="0.25">
      <c r="A18" s="192" t="s">
        <v>109</v>
      </c>
      <c r="B18" s="238" t="s">
        <v>124</v>
      </c>
      <c r="C18" s="124">
        <v>0.5</v>
      </c>
      <c r="D18" s="52">
        <f t="shared" si="2"/>
        <v>1.235525</v>
      </c>
      <c r="E18" s="50">
        <f t="shared" si="5"/>
        <v>53.819499999999998</v>
      </c>
      <c r="F18" s="142"/>
      <c r="G18" s="193"/>
      <c r="H18" s="193"/>
      <c r="I18" s="201"/>
      <c r="J18" s="202"/>
      <c r="K18" s="202"/>
      <c r="L18" s="202"/>
      <c r="M18" s="202"/>
      <c r="N18" s="197"/>
      <c r="O18" s="203"/>
      <c r="P18" s="198"/>
      <c r="Q18" s="199"/>
      <c r="R18" s="199"/>
      <c r="S18" s="52"/>
      <c r="T18" s="52"/>
      <c r="U18" s="52"/>
      <c r="V18" s="124" t="s">
        <v>54</v>
      </c>
      <c r="W18" s="176">
        <v>0.2</v>
      </c>
      <c r="X18" s="178">
        <v>0.2</v>
      </c>
      <c r="Y18" s="61"/>
      <c r="Z18" s="182"/>
      <c r="AA18" s="61"/>
      <c r="AB18" s="61"/>
      <c r="AC18" s="186"/>
      <c r="AD18" s="186"/>
      <c r="AE18" s="182"/>
      <c r="AF18" s="182"/>
      <c r="AG18" s="61"/>
      <c r="AH18" s="61"/>
      <c r="AI18" s="186"/>
      <c r="AJ18" s="186"/>
      <c r="AK18" s="182"/>
      <c r="AL18" s="182"/>
      <c r="AM18" s="61"/>
      <c r="BD18" s="61"/>
      <c r="BE18" s="186"/>
      <c r="BF18" s="186"/>
      <c r="BG18" s="196"/>
      <c r="BH18" s="196"/>
      <c r="BI18" s="61"/>
    </row>
    <row r="19" spans="1:61" x14ac:dyDescent="0.25">
      <c r="A19" s="192" t="s">
        <v>109</v>
      </c>
      <c r="B19" s="238" t="s">
        <v>125</v>
      </c>
      <c r="C19" s="124">
        <v>5.7</v>
      </c>
      <c r="D19" s="52">
        <f t="shared" si="2"/>
        <v>14.084985</v>
      </c>
      <c r="E19" s="50">
        <f t="shared" si="5"/>
        <v>613.54230000000007</v>
      </c>
      <c r="F19" s="142"/>
      <c r="G19" s="193"/>
      <c r="H19" s="193"/>
      <c r="I19" s="201"/>
      <c r="J19" s="202"/>
      <c r="K19" s="202"/>
      <c r="L19" s="202"/>
      <c r="M19" s="202"/>
      <c r="N19" s="197"/>
      <c r="O19" s="203"/>
      <c r="P19" s="198"/>
      <c r="Q19" s="199"/>
      <c r="R19" s="199"/>
      <c r="S19" s="52"/>
      <c r="T19" s="52"/>
      <c r="U19" s="52"/>
      <c r="V19" s="124" t="s">
        <v>55</v>
      </c>
      <c r="W19" s="176">
        <v>0.5</v>
      </c>
      <c r="X19" s="178">
        <v>0.5</v>
      </c>
      <c r="Y19" s="61"/>
      <c r="Z19" s="182"/>
      <c r="AA19" s="61"/>
      <c r="AB19" s="61"/>
      <c r="AC19" s="186"/>
      <c r="AD19" s="186"/>
      <c r="AE19" s="182"/>
      <c r="AF19" s="182"/>
      <c r="AG19" s="61"/>
      <c r="AH19" s="61"/>
      <c r="AI19" s="186"/>
      <c r="AJ19" s="186"/>
      <c r="AK19" s="182"/>
      <c r="AL19" s="182"/>
      <c r="AM19" s="61"/>
      <c r="BD19" s="61"/>
      <c r="BE19" s="186"/>
      <c r="BF19" s="186"/>
      <c r="BG19" s="196"/>
      <c r="BH19" s="196"/>
      <c r="BI19" s="61"/>
    </row>
    <row r="20" spans="1:61" x14ac:dyDescent="0.25">
      <c r="A20" s="192">
        <v>670</v>
      </c>
      <c r="B20" s="239" t="s">
        <v>126</v>
      </c>
      <c r="C20" s="124">
        <v>5.59</v>
      </c>
      <c r="D20" s="52">
        <f t="shared" si="2"/>
        <v>13.813169499999999</v>
      </c>
      <c r="E20" s="50">
        <f t="shared" si="5"/>
        <v>601.70200999999997</v>
      </c>
      <c r="F20" s="142"/>
      <c r="G20" s="193">
        <v>9</v>
      </c>
      <c r="H20" s="193">
        <v>221</v>
      </c>
      <c r="I20" s="193">
        <f>ROUND(($A$20-$I$23)*G20/SUM($G$20:$G$22),0)</f>
        <v>283</v>
      </c>
      <c r="J20" s="202" t="s">
        <v>47</v>
      </c>
      <c r="K20" s="202" t="s">
        <v>9</v>
      </c>
      <c r="L20" s="202">
        <f>IF(K20="Rate",VLOOKUP(H20,Table134[],5),VLOOKUP(H20,Table134[],6))</f>
        <v>0.44</v>
      </c>
      <c r="M20" s="202">
        <f>IF(K20="Rate",0,VLOOKUP(H20,Table134[],7))</f>
        <v>0</v>
      </c>
      <c r="N20" s="197">
        <f t="shared" si="3"/>
        <v>125</v>
      </c>
      <c r="O20" s="203">
        <f>VLOOKUP(H20,Table134[],3)</f>
        <v>0.49</v>
      </c>
      <c r="P20" s="198">
        <f t="shared" si="4"/>
        <v>0.51</v>
      </c>
      <c r="Q20" s="199">
        <f t="shared" ref="Q20:Q25" si="6">ROUND(N20*O20,0)</f>
        <v>61</v>
      </c>
      <c r="R20" s="199">
        <f t="shared" ref="R20:R25" si="7">N20-Q20</f>
        <v>64</v>
      </c>
      <c r="S20" s="52"/>
      <c r="T20" s="52"/>
      <c r="U20" s="52"/>
      <c r="W20" s="61"/>
      <c r="X20" s="61"/>
      <c r="Y20" s="61"/>
      <c r="Z20" s="182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BD20" s="61"/>
      <c r="BE20" s="61"/>
      <c r="BF20" s="61"/>
      <c r="BG20" s="61"/>
      <c r="BH20" s="61"/>
      <c r="BI20" s="61"/>
    </row>
    <row r="21" spans="1:61" x14ac:dyDescent="0.25">
      <c r="B21" s="239" t="s">
        <v>127</v>
      </c>
      <c r="C21" s="124">
        <v>1.93</v>
      </c>
      <c r="D21" s="52">
        <f t="shared" si="2"/>
        <v>4.7691264999999996</v>
      </c>
      <c r="E21" s="50">
        <f t="shared" si="5"/>
        <v>207.74327</v>
      </c>
      <c r="F21" s="142"/>
      <c r="G21" s="193">
        <v>4</v>
      </c>
      <c r="H21" s="193">
        <v>221</v>
      </c>
      <c r="I21" s="193">
        <f>ROUND(($A$20-$I$23)*G21/SUM($G$20:$G$22),0)</f>
        <v>126</v>
      </c>
      <c r="J21" s="202" t="s">
        <v>47</v>
      </c>
      <c r="K21" s="202" t="s">
        <v>9</v>
      </c>
      <c r="L21" s="202">
        <f>IF(K21="Rate",VLOOKUP(H21,Table134[],5),VLOOKUP(H21,Table134[],6))</f>
        <v>0.44</v>
      </c>
      <c r="M21" s="202">
        <f>IF(K21="Rate",0,VLOOKUP(H21,Table134[],7))</f>
        <v>0</v>
      </c>
      <c r="N21" s="197">
        <f t="shared" si="3"/>
        <v>55</v>
      </c>
      <c r="O21" s="203">
        <f>VLOOKUP(H21,Table134[],3)</f>
        <v>0.49</v>
      </c>
      <c r="P21" s="198">
        <f t="shared" si="4"/>
        <v>0.51</v>
      </c>
      <c r="Q21" s="199">
        <f t="shared" si="6"/>
        <v>27</v>
      </c>
      <c r="R21" s="199">
        <f t="shared" si="7"/>
        <v>28</v>
      </c>
      <c r="S21" s="52"/>
      <c r="T21" s="52"/>
      <c r="U21" s="52"/>
      <c r="V21" s="125" t="s">
        <v>144</v>
      </c>
      <c r="W21" s="61"/>
      <c r="X21" s="61"/>
      <c r="Y21" s="61"/>
      <c r="Z21" s="182"/>
      <c r="AA21" s="61"/>
      <c r="AB21" s="145"/>
      <c r="AC21" s="61"/>
      <c r="AD21" s="61"/>
      <c r="AE21" s="61"/>
      <c r="AF21" s="61"/>
      <c r="AG21" s="61"/>
      <c r="AH21" s="145"/>
      <c r="AI21" s="61"/>
      <c r="AJ21" s="61"/>
      <c r="AK21" s="61"/>
      <c r="AL21" s="61"/>
      <c r="AM21" s="61"/>
      <c r="BD21" s="145"/>
      <c r="BE21" s="61"/>
      <c r="BF21" s="61"/>
      <c r="BG21" s="61"/>
      <c r="BH21" s="61"/>
      <c r="BI21" s="61"/>
    </row>
    <row r="22" spans="1:61" x14ac:dyDescent="0.25">
      <c r="B22" s="239" t="s">
        <v>128</v>
      </c>
      <c r="C22" s="124">
        <v>2.4900000000000002</v>
      </c>
      <c r="D22" s="52">
        <f t="shared" si="2"/>
        <v>6.1529145000000005</v>
      </c>
      <c r="E22" s="50">
        <f t="shared" si="5"/>
        <v>268.02111000000002</v>
      </c>
      <c r="F22" s="142"/>
      <c r="G22" s="193">
        <v>5</v>
      </c>
      <c r="H22" s="193">
        <v>221</v>
      </c>
      <c r="I22" s="193">
        <f>ROUND(($A$20-$I$23)*G22/SUM($G$20:$G$22),0)</f>
        <v>157</v>
      </c>
      <c r="J22" s="202" t="s">
        <v>47</v>
      </c>
      <c r="K22" s="202" t="s">
        <v>9</v>
      </c>
      <c r="L22" s="202">
        <f>IF(K22="Rate",VLOOKUP(H22,Table134[],5),VLOOKUP(H22,Table134[],6))</f>
        <v>0.44</v>
      </c>
      <c r="M22" s="202">
        <f>IF(K22="Rate",0,VLOOKUP(H22,Table134[],7))</f>
        <v>0</v>
      </c>
      <c r="N22" s="197">
        <f t="shared" si="3"/>
        <v>69</v>
      </c>
      <c r="O22" s="203">
        <f>VLOOKUP(H22,Table134[],3)</f>
        <v>0.49</v>
      </c>
      <c r="P22" s="198">
        <f t="shared" si="4"/>
        <v>0.51</v>
      </c>
      <c r="Q22" s="199">
        <f t="shared" si="6"/>
        <v>34</v>
      </c>
      <c r="R22" s="199">
        <f t="shared" si="7"/>
        <v>35</v>
      </c>
      <c r="S22" s="52"/>
      <c r="T22" s="52"/>
      <c r="U22" s="52"/>
      <c r="W22" s="145" t="s">
        <v>56</v>
      </c>
      <c r="X22" s="61" t="s">
        <v>57</v>
      </c>
      <c r="Y22" s="145"/>
      <c r="Z22" s="194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BD22" s="145"/>
      <c r="BE22" s="145"/>
      <c r="BF22" s="145"/>
      <c r="BG22" s="145"/>
      <c r="BH22" s="145"/>
      <c r="BI22" s="61"/>
    </row>
    <row r="23" spans="1:61" x14ac:dyDescent="0.25">
      <c r="B23" s="239" t="s">
        <v>129</v>
      </c>
      <c r="C23" s="124">
        <v>2.14</v>
      </c>
      <c r="D23" s="52">
        <f t="shared" si="2"/>
        <v>5.2880470000000006</v>
      </c>
      <c r="E23" s="50">
        <f t="shared" si="5"/>
        <v>230.34746000000001</v>
      </c>
      <c r="F23" s="142"/>
      <c r="G23" s="193"/>
      <c r="H23" s="193">
        <v>221</v>
      </c>
      <c r="I23" s="201">
        <v>104</v>
      </c>
      <c r="J23" s="202" t="s">
        <v>47</v>
      </c>
      <c r="K23" s="202" t="s">
        <v>9</v>
      </c>
      <c r="L23" s="202">
        <f>IF(K23="Rate",VLOOKUP(H23,Table134[],5),VLOOKUP(H23,Table134[],6))</f>
        <v>0.44</v>
      </c>
      <c r="M23" s="202">
        <f>IF(K23="Rate",0,VLOOKUP(H23,Table134[],7))</f>
        <v>0</v>
      </c>
      <c r="N23" s="197">
        <f t="shared" si="3"/>
        <v>46</v>
      </c>
      <c r="O23" s="203">
        <f>VLOOKUP(H23,Table134[],3)</f>
        <v>0.49</v>
      </c>
      <c r="P23" s="198">
        <f t="shared" si="4"/>
        <v>0.51</v>
      </c>
      <c r="Q23" s="199">
        <f t="shared" si="6"/>
        <v>23</v>
      </c>
      <c r="R23" s="199">
        <f t="shared" si="7"/>
        <v>23</v>
      </c>
      <c r="S23" s="52"/>
      <c r="T23" s="52"/>
      <c r="U23" s="52"/>
      <c r="V23" s="124" t="s">
        <v>52</v>
      </c>
      <c r="W23" s="176">
        <v>0.35</v>
      </c>
      <c r="X23" s="178">
        <v>0.35</v>
      </c>
      <c r="Y23" s="61"/>
      <c r="Z23" s="182"/>
      <c r="AA23" s="44" t="s">
        <v>202</v>
      </c>
      <c r="AB23" s="44"/>
      <c r="AD23" s="186"/>
      <c r="AE23" s="61"/>
      <c r="AF23" s="61"/>
      <c r="AG23" s="61"/>
      <c r="AH23" s="61"/>
      <c r="AI23" s="186"/>
      <c r="AJ23" s="186"/>
      <c r="AK23" s="182"/>
      <c r="AL23" s="182"/>
      <c r="AM23" s="61"/>
      <c r="BD23" s="61"/>
      <c r="BE23" s="186"/>
      <c r="BF23" s="186"/>
      <c r="BG23" s="61"/>
      <c r="BH23" s="61"/>
      <c r="BI23" s="61"/>
    </row>
    <row r="24" spans="1:61" x14ac:dyDescent="0.25">
      <c r="B24" s="235" t="s">
        <v>130</v>
      </c>
      <c r="C24" s="124">
        <v>1.94</v>
      </c>
      <c r="D24" s="52">
        <f t="shared" si="2"/>
        <v>4.7938369999999999</v>
      </c>
      <c r="E24" s="50">
        <f t="shared" si="5"/>
        <v>208.81966</v>
      </c>
      <c r="F24" s="142" t="s">
        <v>87</v>
      </c>
      <c r="G24" s="193"/>
      <c r="H24" s="193">
        <v>820</v>
      </c>
      <c r="I24" s="201">
        <f>65*C24</f>
        <v>126.1</v>
      </c>
      <c r="J24" s="202" t="s">
        <v>39</v>
      </c>
      <c r="K24" s="202" t="s">
        <v>86</v>
      </c>
      <c r="L24" s="202">
        <f>IF(K24="Rate",VLOOKUP(H24,Table134[],5),VLOOKUP(H24,Table134[],6))</f>
        <v>0.79</v>
      </c>
      <c r="M24" s="202">
        <f>IF(K24="Rate",0,VLOOKUP(H24,Table134[],7))</f>
        <v>2.79</v>
      </c>
      <c r="N24" s="197">
        <f t="shared" si="3"/>
        <v>102</v>
      </c>
      <c r="O24" s="203">
        <f>VLOOKUP(H24,Table134[],3)</f>
        <v>0.52</v>
      </c>
      <c r="P24" s="198">
        <f t="shared" si="4"/>
        <v>0.48</v>
      </c>
      <c r="Q24" s="199">
        <f t="shared" si="6"/>
        <v>53</v>
      </c>
      <c r="R24" s="199">
        <f t="shared" si="7"/>
        <v>49</v>
      </c>
      <c r="S24" s="52"/>
      <c r="T24" s="52"/>
      <c r="U24" s="52"/>
      <c r="V24" s="124" t="s">
        <v>53</v>
      </c>
      <c r="W24" s="176">
        <v>0.2</v>
      </c>
      <c r="X24" s="178">
        <v>0.2</v>
      </c>
      <c r="Y24" s="61"/>
      <c r="Z24" s="182"/>
      <c r="AA24" s="300">
        <f>I23+I22</f>
        <v>261</v>
      </c>
      <c r="AB24" s="302">
        <f>AA24/A20</f>
        <v>0.38955223880597017</v>
      </c>
      <c r="AC24" s="303">
        <v>0.2</v>
      </c>
      <c r="AD24" s="186"/>
      <c r="AE24" s="61"/>
      <c r="AF24" s="61"/>
      <c r="AG24" s="61"/>
      <c r="AH24" s="61"/>
      <c r="AI24" s="186"/>
      <c r="AJ24" s="186"/>
      <c r="AK24" s="182"/>
      <c r="AL24" s="182"/>
      <c r="AM24" s="61"/>
      <c r="BD24" s="61"/>
      <c r="BE24" s="186"/>
      <c r="BF24" s="186"/>
      <c r="BG24" s="61"/>
      <c r="BH24" s="61"/>
      <c r="BI24" s="61"/>
    </row>
    <row r="25" spans="1:61" x14ac:dyDescent="0.25">
      <c r="B25" s="235" t="s">
        <v>131</v>
      </c>
      <c r="C25" s="124">
        <v>1.4</v>
      </c>
      <c r="D25" s="52">
        <f t="shared" si="2"/>
        <v>3.4594699999999996</v>
      </c>
      <c r="E25" s="50">
        <f t="shared" si="5"/>
        <v>150.69459999999998</v>
      </c>
      <c r="F25" s="142" t="s">
        <v>87</v>
      </c>
      <c r="G25" s="193"/>
      <c r="H25" s="193">
        <v>820</v>
      </c>
      <c r="I25" s="201">
        <f>65*C25</f>
        <v>91</v>
      </c>
      <c r="J25" s="202" t="s">
        <v>39</v>
      </c>
      <c r="K25" s="202" t="s">
        <v>86</v>
      </c>
      <c r="L25" s="202">
        <f>IF(K25="Rate",VLOOKUP(H25,Table134[],5),VLOOKUP(H25,Table134[],6))</f>
        <v>0.79</v>
      </c>
      <c r="M25" s="202">
        <f>IF(K25="Rate",0,VLOOKUP(H25,Table134[],7))</f>
        <v>2.79</v>
      </c>
      <c r="N25" s="197">
        <f t="shared" si="3"/>
        <v>75</v>
      </c>
      <c r="O25" s="203">
        <f>VLOOKUP(H25,Table134[],3)</f>
        <v>0.52</v>
      </c>
      <c r="P25" s="198">
        <f t="shared" si="4"/>
        <v>0.48</v>
      </c>
      <c r="Q25" s="199">
        <f t="shared" si="6"/>
        <v>39</v>
      </c>
      <c r="R25" s="199">
        <f t="shared" si="7"/>
        <v>36</v>
      </c>
      <c r="S25" s="52"/>
      <c r="T25" s="52"/>
      <c r="U25" s="52"/>
      <c r="V25" s="124" t="s">
        <v>54</v>
      </c>
      <c r="W25" s="176">
        <v>0.1</v>
      </c>
      <c r="X25" s="178">
        <v>0.1</v>
      </c>
      <c r="Y25" s="61"/>
      <c r="Z25" s="182"/>
      <c r="AA25" s="44" t="s">
        <v>203</v>
      </c>
      <c r="AB25" s="44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BD25" s="61"/>
      <c r="BE25" s="61"/>
      <c r="BF25" s="61"/>
      <c r="BG25" s="61"/>
      <c r="BH25" s="61"/>
      <c r="BI25" s="61"/>
    </row>
    <row r="26" spans="1:61" x14ac:dyDescent="0.25">
      <c r="B26" s="147"/>
      <c r="F26" s="14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124" t="s">
        <v>55</v>
      </c>
      <c r="W26" s="176">
        <v>0.35</v>
      </c>
      <c r="X26" s="178">
        <v>0.35</v>
      </c>
      <c r="Y26" s="61"/>
      <c r="Z26" s="182"/>
      <c r="AA26" s="50">
        <f>A20-AA24</f>
        <v>409</v>
      </c>
      <c r="AB26" s="301">
        <f>1-AB24</f>
        <v>0.61044776119402977</v>
      </c>
      <c r="AC26" s="303">
        <v>0.8</v>
      </c>
      <c r="AD26" s="61"/>
      <c r="AE26" s="61"/>
      <c r="AF26" s="61"/>
      <c r="AG26" s="61"/>
      <c r="AH26" s="145"/>
      <c r="AI26" s="61"/>
      <c r="AJ26" s="61"/>
      <c r="AK26" s="61"/>
      <c r="AL26" s="61"/>
      <c r="AM26" s="61"/>
      <c r="BD26" s="61"/>
      <c r="BE26" s="61"/>
      <c r="BF26" s="61"/>
      <c r="BG26" s="61"/>
      <c r="BH26" s="61"/>
      <c r="BI26" s="61"/>
    </row>
    <row r="27" spans="1:61" x14ac:dyDescent="0.25">
      <c r="F27" s="142"/>
      <c r="G27" s="52"/>
      <c r="H27" s="52"/>
      <c r="I27" s="48" t="s">
        <v>10</v>
      </c>
      <c r="J27" s="52"/>
      <c r="K27" s="52"/>
      <c r="L27" s="52"/>
      <c r="M27" s="52"/>
      <c r="N27" s="49">
        <f>SUM(N9:N25)</f>
        <v>1688</v>
      </c>
      <c r="O27" s="52"/>
      <c r="P27" s="52"/>
      <c r="Q27" s="49">
        <f>SUM(Q9:Q25)</f>
        <v>881</v>
      </c>
      <c r="R27" s="49">
        <f>SUM(R9:R25)</f>
        <v>807</v>
      </c>
      <c r="S27" s="52"/>
      <c r="T27" s="52"/>
      <c r="U27" s="52"/>
      <c r="W27" s="61"/>
      <c r="X27" s="145"/>
      <c r="Y27" s="145"/>
      <c r="Z27" s="194"/>
      <c r="AA27" s="171" t="s">
        <v>204</v>
      </c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</row>
    <row r="28" spans="1:61" x14ac:dyDescent="0.25">
      <c r="B28" s="147"/>
      <c r="F28" s="142"/>
      <c r="G28" s="52"/>
      <c r="H28" s="52"/>
      <c r="I28" s="52"/>
      <c r="J28" s="52"/>
      <c r="K28" s="52"/>
      <c r="L28" s="140"/>
      <c r="M28" s="140"/>
      <c r="N28" s="52"/>
      <c r="O28" s="52"/>
      <c r="P28" s="52"/>
      <c r="Q28" s="52"/>
      <c r="R28" s="52"/>
      <c r="S28" s="52"/>
      <c r="T28" s="52"/>
      <c r="U28" s="52"/>
      <c r="V28" s="114" t="s">
        <v>145</v>
      </c>
      <c r="W28" s="186"/>
      <c r="X28" s="195"/>
      <c r="Y28" s="61"/>
      <c r="Z28" s="182"/>
      <c r="AA28" s="61"/>
      <c r="AB28" s="61"/>
      <c r="AC28" s="186"/>
      <c r="AD28" s="186"/>
      <c r="AE28" s="61"/>
      <c r="AF28" s="61"/>
      <c r="AG28" s="61"/>
      <c r="AK28" s="61"/>
      <c r="AL28" s="61"/>
      <c r="AM28" s="61"/>
    </row>
    <row r="29" spans="1:61" ht="18" x14ac:dyDescent="0.25">
      <c r="B29" s="124" t="s">
        <v>150</v>
      </c>
      <c r="C29" s="124" t="s">
        <v>153</v>
      </c>
      <c r="D29" s="124" t="s">
        <v>56</v>
      </c>
      <c r="E29" s="124" t="s">
        <v>57</v>
      </c>
      <c r="F29" s="142"/>
      <c r="G29" s="52"/>
      <c r="H29" s="52"/>
      <c r="I29" s="256" t="s">
        <v>50</v>
      </c>
      <c r="J29" s="52"/>
      <c r="K29" s="52"/>
      <c r="M29" s="140" t="s">
        <v>77</v>
      </c>
      <c r="N29" s="140" t="s">
        <v>76</v>
      </c>
      <c r="O29" s="52"/>
      <c r="P29" s="52"/>
      <c r="Q29" s="114" t="s">
        <v>6</v>
      </c>
      <c r="R29" s="114" t="s">
        <v>7</v>
      </c>
      <c r="S29" s="52"/>
      <c r="T29" s="52"/>
      <c r="U29" s="52"/>
      <c r="X29" s="114" t="str">
        <f>CONCATENATE(Y17," TRIP ASSIGNMENT")</f>
        <v xml:space="preserve"> TRIP ASSIGNMENT</v>
      </c>
      <c r="AA29" s="156" t="s">
        <v>62</v>
      </c>
      <c r="AB29" s="156" t="s">
        <v>64</v>
      </c>
      <c r="AC29" s="156" t="s">
        <v>63</v>
      </c>
      <c r="AD29" s="157" t="s">
        <v>65</v>
      </c>
      <c r="AI29" s="256" t="s">
        <v>197</v>
      </c>
      <c r="AJ29" s="186"/>
      <c r="AK29" s="186"/>
      <c r="AL29" s="61"/>
      <c r="AM29" s="61"/>
    </row>
    <row r="30" spans="1:61" x14ac:dyDescent="0.25">
      <c r="B30" s="124" t="s">
        <v>151</v>
      </c>
      <c r="C30" s="50">
        <f>SUM(I9:I10,I15,I24:I25)</f>
        <v>1687.3999999999999</v>
      </c>
      <c r="D30" s="124">
        <f>SUM(Q9:Q10,Q15,Q24:Q25)</f>
        <v>700</v>
      </c>
      <c r="E30" s="124">
        <f>SUM(R9:R10,R15,R24:R25)</f>
        <v>646</v>
      </c>
      <c r="F30" s="142"/>
      <c r="G30" s="52"/>
      <c r="H30" s="211">
        <f t="shared" ref="H30:H46" si="8">H9</f>
        <v>820</v>
      </c>
      <c r="I30" s="235" t="s">
        <v>116</v>
      </c>
      <c r="J30" s="52"/>
      <c r="K30" s="52"/>
      <c r="L30" s="52"/>
      <c r="M30" s="140">
        <f>Q30+R30</f>
        <v>-52</v>
      </c>
      <c r="N30" s="140">
        <f t="shared" ref="N30:N36" si="9">N9+M30</f>
        <v>718</v>
      </c>
      <c r="O30" s="149">
        <f>VLOOKUP(H30,Table134[],9)</f>
        <v>0.02</v>
      </c>
      <c r="P30" s="149">
        <f>VLOOKUP(H30,Table134[],10)</f>
        <v>0.12</v>
      </c>
      <c r="Q30" s="47">
        <f>-ROUND(Q9*O30,0)</f>
        <v>-8</v>
      </c>
      <c r="R30" s="47">
        <f>-ROUND(R9*P30,0)</f>
        <v>-44</v>
      </c>
      <c r="S30" s="52"/>
      <c r="T30" s="52"/>
      <c r="U30" s="52"/>
      <c r="V30" s="124">
        <v>1.1000000000000001</v>
      </c>
      <c r="W30" s="124" t="s">
        <v>52</v>
      </c>
      <c r="X30" s="124" t="s">
        <v>139</v>
      </c>
      <c r="AA30" s="304">
        <v>0.15</v>
      </c>
      <c r="AB30" s="179"/>
      <c r="AC30" s="179"/>
      <c r="AD30" s="179"/>
      <c r="AJ30" s="186" t="s">
        <v>56</v>
      </c>
      <c r="AK30" s="186" t="s">
        <v>57</v>
      </c>
      <c r="AL30" s="61"/>
      <c r="AM30" s="61"/>
    </row>
    <row r="31" spans="1:61" x14ac:dyDescent="0.25">
      <c r="B31" s="124" t="s">
        <v>152</v>
      </c>
      <c r="C31" s="50">
        <f>SUM(I11:I14)</f>
        <v>339.38576699999999</v>
      </c>
      <c r="D31" s="124">
        <f>SUM(Q11:Q14)</f>
        <v>36</v>
      </c>
      <c r="E31" s="124">
        <f>SUM(R11:R14)</f>
        <v>11</v>
      </c>
      <c r="F31" s="142"/>
      <c r="G31" s="52"/>
      <c r="H31" s="211">
        <f t="shared" si="8"/>
        <v>820</v>
      </c>
      <c r="I31" s="235" t="s">
        <v>137</v>
      </c>
      <c r="J31" s="52"/>
      <c r="K31" s="52"/>
      <c r="L31" s="52"/>
      <c r="M31" s="140">
        <f t="shared" ref="M31:M46" si="10">Q31+R31</f>
        <v>-20</v>
      </c>
      <c r="N31" s="140">
        <f t="shared" si="9"/>
        <v>274</v>
      </c>
      <c r="O31" s="149">
        <f>VLOOKUP(H31,Table134[],9)</f>
        <v>0.02</v>
      </c>
      <c r="P31" s="149">
        <f>VLOOKUP(H31,Table134[],10)</f>
        <v>0.12</v>
      </c>
      <c r="Q31" s="47">
        <f t="shared" ref="Q31:R36" si="11">-ROUND(Q10*O31,0)</f>
        <v>-3</v>
      </c>
      <c r="R31" s="47">
        <f t="shared" si="11"/>
        <v>-17</v>
      </c>
      <c r="S31" s="52"/>
      <c r="T31" s="52"/>
      <c r="U31" s="52"/>
      <c r="V31" s="124">
        <v>1.2</v>
      </c>
      <c r="W31" s="124" t="s">
        <v>52</v>
      </c>
      <c r="X31" s="124" t="s">
        <v>58</v>
      </c>
      <c r="AA31" s="304">
        <v>0.65</v>
      </c>
      <c r="AB31" s="179"/>
      <c r="AC31" s="179"/>
      <c r="AD31" s="179"/>
      <c r="AI31" s="61" t="s">
        <v>142</v>
      </c>
      <c r="AJ31" s="61">
        <f>SUM(Q41:Q44)</f>
        <v>-67</v>
      </c>
      <c r="AK31" s="61">
        <f>SUM(R41:R44)</f>
        <v>-15</v>
      </c>
      <c r="AL31" s="145">
        <f>SUM(AJ31:AK31)</f>
        <v>-82</v>
      </c>
      <c r="AM31" s="61"/>
    </row>
    <row r="32" spans="1:61" x14ac:dyDescent="0.25">
      <c r="B32" s="124" t="s">
        <v>142</v>
      </c>
      <c r="C32" s="124">
        <f>SUM(I20:I23)</f>
        <v>670</v>
      </c>
      <c r="D32" s="124">
        <f>SUM(Q20:Q23)</f>
        <v>145</v>
      </c>
      <c r="E32" s="124">
        <f>SUM(R20:R23)</f>
        <v>150</v>
      </c>
      <c r="F32" s="142"/>
      <c r="G32" s="52"/>
      <c r="H32" s="211">
        <f t="shared" si="8"/>
        <v>750</v>
      </c>
      <c r="I32" s="236" t="s">
        <v>117</v>
      </c>
      <c r="J32" s="52"/>
      <c r="K32" s="52"/>
      <c r="L32" s="52"/>
      <c r="M32" s="140">
        <f t="shared" si="10"/>
        <v>-3</v>
      </c>
      <c r="N32" s="140">
        <f t="shared" si="9"/>
        <v>5</v>
      </c>
      <c r="O32" s="149">
        <f>VLOOKUP(H32,Table134[],9)</f>
        <v>0.47</v>
      </c>
      <c r="P32" s="149">
        <f>VLOOKUP(H32,Table134[],10)</f>
        <v>0.18</v>
      </c>
      <c r="Q32" s="47">
        <f t="shared" si="11"/>
        <v>-3</v>
      </c>
      <c r="R32" s="47">
        <f t="shared" si="11"/>
        <v>0</v>
      </c>
      <c r="S32" s="52"/>
      <c r="T32" s="52"/>
      <c r="U32" s="52"/>
      <c r="V32" s="124">
        <v>1.3</v>
      </c>
      <c r="W32" s="124" t="s">
        <v>52</v>
      </c>
      <c r="X32" s="124" t="s">
        <v>59</v>
      </c>
      <c r="AA32" s="179">
        <v>0.2</v>
      </c>
      <c r="AB32" s="179"/>
      <c r="AC32" s="179"/>
      <c r="AD32" s="179"/>
      <c r="AI32" s="124" t="s">
        <v>151</v>
      </c>
      <c r="AJ32" s="61">
        <f>SUM(Q30,Q31,Q36,Q45,Q46)</f>
        <v>-14</v>
      </c>
      <c r="AK32" s="61">
        <f>SUM(R30,R31,R36,R45,R46)</f>
        <v>-77</v>
      </c>
      <c r="AL32" s="145">
        <f>SUM(AJ32:AK32)</f>
        <v>-91</v>
      </c>
    </row>
    <row r="33" spans="1:39" x14ac:dyDescent="0.25">
      <c r="F33" s="142"/>
      <c r="G33" s="52"/>
      <c r="H33" s="211">
        <f t="shared" si="8"/>
        <v>750</v>
      </c>
      <c r="I33" s="236" t="s">
        <v>118</v>
      </c>
      <c r="J33" s="52"/>
      <c r="K33" s="52"/>
      <c r="L33" s="52"/>
      <c r="M33" s="140">
        <f t="shared" si="10"/>
        <v>-9</v>
      </c>
      <c r="N33" s="140">
        <f t="shared" si="9"/>
        <v>12</v>
      </c>
      <c r="O33" s="149">
        <f>VLOOKUP(H33,Table134[],9)</f>
        <v>0.47</v>
      </c>
      <c r="P33" s="149">
        <f>VLOOKUP(H33,Table134[],10)</f>
        <v>0.18</v>
      </c>
      <c r="Q33" s="47">
        <f t="shared" si="11"/>
        <v>-8</v>
      </c>
      <c r="R33" s="47">
        <f t="shared" si="11"/>
        <v>-1</v>
      </c>
      <c r="S33" s="52"/>
      <c r="T33" s="52"/>
      <c r="U33" s="52"/>
      <c r="V33" s="124">
        <v>1.4</v>
      </c>
      <c r="W33" s="124" t="s">
        <v>52</v>
      </c>
      <c r="X33" s="124" t="s">
        <v>70</v>
      </c>
      <c r="AA33" s="179">
        <v>0</v>
      </c>
      <c r="AB33" s="179"/>
      <c r="AC33" s="179"/>
      <c r="AD33" s="179"/>
      <c r="AI33" s="124" t="s">
        <v>152</v>
      </c>
      <c r="AJ33" s="124">
        <f>SUM(Q32:Q35)</f>
        <v>-17</v>
      </c>
      <c r="AK33" s="124">
        <f>SUM(R32:R35)</f>
        <v>-1</v>
      </c>
      <c r="AL33" s="145">
        <f>SUM(AJ33:AK33)</f>
        <v>-18</v>
      </c>
    </row>
    <row r="34" spans="1:39" x14ac:dyDescent="0.25">
      <c r="F34" s="142"/>
      <c r="G34" s="52"/>
      <c r="H34" s="211">
        <f t="shared" si="8"/>
        <v>750</v>
      </c>
      <c r="I34" s="237" t="s">
        <v>119</v>
      </c>
      <c r="J34" s="52"/>
      <c r="K34" s="52"/>
      <c r="L34" s="52"/>
      <c r="M34" s="140">
        <f t="shared" si="10"/>
        <v>-3</v>
      </c>
      <c r="N34" s="140">
        <f t="shared" si="9"/>
        <v>6</v>
      </c>
      <c r="O34" s="149">
        <f>VLOOKUP(H34,Table134[],9)</f>
        <v>0.47</v>
      </c>
      <c r="P34" s="149">
        <f>VLOOKUP(H34,Table134[],10)</f>
        <v>0.18</v>
      </c>
      <c r="Q34" s="47">
        <f t="shared" si="11"/>
        <v>-3</v>
      </c>
      <c r="R34" s="47">
        <f t="shared" si="11"/>
        <v>0</v>
      </c>
      <c r="S34" s="52"/>
      <c r="T34" s="52"/>
      <c r="U34" s="52"/>
      <c r="AA34" s="179"/>
      <c r="AB34" s="179"/>
      <c r="AC34" s="179"/>
      <c r="AD34" s="179"/>
    </row>
    <row r="35" spans="1:39" x14ac:dyDescent="0.25">
      <c r="B35" s="124" t="s">
        <v>154</v>
      </c>
      <c r="F35" s="142"/>
      <c r="G35" s="52"/>
      <c r="H35" s="211">
        <f t="shared" si="8"/>
        <v>750</v>
      </c>
      <c r="I35" s="236" t="s">
        <v>120</v>
      </c>
      <c r="J35" s="52"/>
      <c r="K35" s="52"/>
      <c r="L35" s="52"/>
      <c r="M35" s="140">
        <f t="shared" si="10"/>
        <v>-3</v>
      </c>
      <c r="N35" s="140">
        <f t="shared" si="9"/>
        <v>6</v>
      </c>
      <c r="O35" s="149">
        <f>VLOOKUP(H35,Table134[],9)</f>
        <v>0.47</v>
      </c>
      <c r="P35" s="149">
        <f>VLOOKUP(H35,Table134[],10)</f>
        <v>0.18</v>
      </c>
      <c r="Q35" s="47">
        <f t="shared" si="11"/>
        <v>-3</v>
      </c>
      <c r="R35" s="47">
        <f t="shared" si="11"/>
        <v>0</v>
      </c>
      <c r="S35" s="52"/>
      <c r="T35" s="52"/>
      <c r="U35" s="52"/>
      <c r="V35" s="124">
        <v>2.1</v>
      </c>
      <c r="W35" s="124" t="s">
        <v>54</v>
      </c>
      <c r="X35" s="124" t="s">
        <v>139</v>
      </c>
      <c r="AA35" s="179"/>
      <c r="AB35" s="179">
        <v>0</v>
      </c>
      <c r="AC35" s="179"/>
      <c r="AD35" s="179"/>
    </row>
    <row r="36" spans="1:39" x14ac:dyDescent="0.25">
      <c r="B36" s="124" t="s">
        <v>155</v>
      </c>
      <c r="C36" s="142">
        <v>0.06</v>
      </c>
      <c r="F36" s="142"/>
      <c r="G36" s="52"/>
      <c r="H36" s="211">
        <f t="shared" si="8"/>
        <v>820</v>
      </c>
      <c r="I36" s="235" t="s">
        <v>121</v>
      </c>
      <c r="J36" s="52"/>
      <c r="K36" s="52"/>
      <c r="L36" s="52"/>
      <c r="M36" s="140">
        <f t="shared" si="10"/>
        <v>-7</v>
      </c>
      <c r="N36" s="140">
        <f t="shared" si="9"/>
        <v>98</v>
      </c>
      <c r="O36" s="149">
        <f>VLOOKUP(H36,Table134[],9)</f>
        <v>0.02</v>
      </c>
      <c r="P36" s="149">
        <f>VLOOKUP(H36,Table134[],10)</f>
        <v>0.12</v>
      </c>
      <c r="Q36" s="47">
        <f t="shared" si="11"/>
        <v>-1</v>
      </c>
      <c r="R36" s="47">
        <f t="shared" si="11"/>
        <v>-6</v>
      </c>
      <c r="S36" s="52"/>
      <c r="T36" s="52"/>
      <c r="U36" s="52"/>
      <c r="V36" s="124">
        <v>2.2000000000000002</v>
      </c>
      <c r="W36" s="124" t="s">
        <v>54</v>
      </c>
      <c r="X36" s="124" t="s">
        <v>58</v>
      </c>
      <c r="AA36" s="179"/>
      <c r="AB36" s="179">
        <v>0.6</v>
      </c>
      <c r="AC36" s="179"/>
      <c r="AD36" s="179"/>
    </row>
    <row r="37" spans="1:39" x14ac:dyDescent="0.25">
      <c r="B37" s="124" t="s">
        <v>156</v>
      </c>
      <c r="C37" s="142">
        <v>0.02</v>
      </c>
      <c r="F37" s="142"/>
      <c r="G37" s="52"/>
      <c r="H37" s="211">
        <f t="shared" si="8"/>
        <v>0</v>
      </c>
      <c r="I37" s="238" t="s">
        <v>122</v>
      </c>
      <c r="J37" s="52"/>
      <c r="K37" s="52"/>
      <c r="L37" s="52"/>
      <c r="M37" s="140"/>
      <c r="N37" s="140"/>
      <c r="O37" s="149"/>
      <c r="P37" s="149"/>
      <c r="Q37" s="47"/>
      <c r="R37" s="47"/>
      <c r="S37" s="52"/>
      <c r="T37" s="52"/>
      <c r="U37" s="52"/>
      <c r="V37" s="124">
        <v>2.2999999999999998</v>
      </c>
      <c r="W37" s="124" t="s">
        <v>54</v>
      </c>
      <c r="X37" s="124" t="s">
        <v>59</v>
      </c>
      <c r="AA37" s="179"/>
      <c r="AB37" s="179">
        <v>0.4</v>
      </c>
      <c r="AC37" s="179"/>
      <c r="AD37" s="179"/>
    </row>
    <row r="38" spans="1:39" x14ac:dyDescent="0.25">
      <c r="B38" s="125" t="s">
        <v>157</v>
      </c>
      <c r="C38" s="258">
        <f>1-C36-C37</f>
        <v>0.91999999999999993</v>
      </c>
      <c r="F38" s="142"/>
      <c r="G38" s="52"/>
      <c r="H38" s="211">
        <f t="shared" si="8"/>
        <v>0</v>
      </c>
      <c r="I38" s="238" t="s">
        <v>123</v>
      </c>
      <c r="J38" s="52"/>
      <c r="K38" s="52"/>
      <c r="L38" s="52"/>
      <c r="M38" s="140"/>
      <c r="N38" s="140"/>
      <c r="O38" s="149"/>
      <c r="P38" s="149"/>
      <c r="Q38" s="47"/>
      <c r="R38" s="47"/>
      <c r="S38" s="52"/>
      <c r="T38" s="52"/>
      <c r="U38" s="52"/>
      <c r="V38" s="124">
        <v>2.4</v>
      </c>
      <c r="W38" s="124" t="s">
        <v>54</v>
      </c>
      <c r="X38" s="124" t="s">
        <v>69</v>
      </c>
      <c r="AA38" s="179"/>
      <c r="AB38" s="179">
        <v>0</v>
      </c>
      <c r="AC38" s="179"/>
      <c r="AD38" s="179"/>
    </row>
    <row r="39" spans="1:39" ht="18" x14ac:dyDescent="0.25">
      <c r="B39" s="171" t="s">
        <v>158</v>
      </c>
      <c r="F39" s="142"/>
      <c r="G39" s="52"/>
      <c r="H39" s="211">
        <f t="shared" si="8"/>
        <v>0</v>
      </c>
      <c r="I39" s="238" t="s">
        <v>124</v>
      </c>
      <c r="J39" s="52"/>
      <c r="K39" s="52"/>
      <c r="L39" s="52"/>
      <c r="M39" s="140"/>
      <c r="N39" s="140"/>
      <c r="O39" s="149"/>
      <c r="P39" s="149"/>
      <c r="Q39" s="47"/>
      <c r="R39" s="47"/>
      <c r="S39" s="52"/>
      <c r="T39" s="52"/>
      <c r="U39" s="52"/>
      <c r="AA39" s="180"/>
      <c r="AB39" s="180"/>
      <c r="AC39" s="180"/>
      <c r="AD39" s="180"/>
      <c r="AI39" s="256" t="s">
        <v>201</v>
      </c>
    </row>
    <row r="40" spans="1:39" x14ac:dyDescent="0.25">
      <c r="B40" s="171" t="s">
        <v>194</v>
      </c>
      <c r="F40" s="142"/>
      <c r="G40" s="52"/>
      <c r="H40" s="211">
        <f t="shared" si="8"/>
        <v>0</v>
      </c>
      <c r="I40" s="238" t="s">
        <v>125</v>
      </c>
      <c r="J40" s="52"/>
      <c r="K40" s="52"/>
      <c r="L40" s="52"/>
      <c r="M40" s="140"/>
      <c r="N40" s="140"/>
      <c r="O40" s="149"/>
      <c r="P40" s="149"/>
      <c r="Q40" s="47"/>
      <c r="R40" s="47"/>
      <c r="S40" s="52"/>
      <c r="T40" s="52"/>
      <c r="U40" s="52"/>
      <c r="V40" s="124">
        <v>3.5</v>
      </c>
      <c r="W40" s="124" t="s">
        <v>53</v>
      </c>
      <c r="X40" s="124" t="s">
        <v>140</v>
      </c>
      <c r="AA40" s="179"/>
      <c r="AB40" s="179"/>
      <c r="AC40" s="304">
        <v>0.2</v>
      </c>
      <c r="AD40" s="179"/>
      <c r="AJ40" s="186" t="s">
        <v>56</v>
      </c>
      <c r="AK40" s="186" t="s">
        <v>57</v>
      </c>
      <c r="AL40" s="61" t="s">
        <v>8</v>
      </c>
    </row>
    <row r="41" spans="1:39" x14ac:dyDescent="0.25">
      <c r="B41" s="171" t="s">
        <v>195</v>
      </c>
      <c r="F41" s="142"/>
      <c r="G41" s="52"/>
      <c r="H41" s="211">
        <f t="shared" si="8"/>
        <v>221</v>
      </c>
      <c r="I41" s="239" t="s">
        <v>126</v>
      </c>
      <c r="J41" s="52"/>
      <c r="K41" s="52"/>
      <c r="L41" s="52"/>
      <c r="M41" s="140">
        <f t="shared" si="10"/>
        <v>-34</v>
      </c>
      <c r="N41" s="140">
        <f t="shared" ref="N41:N46" si="12">N20+M41</f>
        <v>91</v>
      </c>
      <c r="O41" s="149">
        <f>VLOOKUP(H41,Table134[],9)</f>
        <v>0.46</v>
      </c>
      <c r="P41" s="149">
        <f>VLOOKUP(H41,Table134[],10)</f>
        <v>0.1</v>
      </c>
      <c r="Q41" s="47">
        <f t="shared" ref="Q41:R46" si="13">-ROUND(Q20*O41,0)</f>
        <v>-28</v>
      </c>
      <c r="R41" s="47">
        <f t="shared" si="13"/>
        <v>-6</v>
      </c>
      <c r="S41" s="52"/>
      <c r="T41" s="52"/>
      <c r="U41" s="52"/>
      <c r="V41" s="124">
        <v>3.6</v>
      </c>
      <c r="W41" s="124" t="s">
        <v>53</v>
      </c>
      <c r="X41" s="124" t="s">
        <v>60</v>
      </c>
      <c r="AA41" s="179"/>
      <c r="AB41" s="179"/>
      <c r="AC41" s="304">
        <v>0.8</v>
      </c>
      <c r="AD41" s="179"/>
      <c r="AI41" s="61" t="s">
        <v>142</v>
      </c>
      <c r="AJ41" s="61">
        <f t="shared" ref="AJ41:AK43" si="14">-(AJ31+AJ10-AJ52)</f>
        <v>-6</v>
      </c>
      <c r="AK41" s="61">
        <f t="shared" si="14"/>
        <v>-11</v>
      </c>
      <c r="AL41" s="145">
        <f>AJ41+AK41</f>
        <v>-17</v>
      </c>
    </row>
    <row r="42" spans="1:39" x14ac:dyDescent="0.25">
      <c r="F42" s="142"/>
      <c r="G42" s="52"/>
      <c r="H42" s="211">
        <f t="shared" si="8"/>
        <v>221</v>
      </c>
      <c r="I42" s="239" t="s">
        <v>127</v>
      </c>
      <c r="J42" s="52"/>
      <c r="K42" s="52"/>
      <c r="L42" s="52"/>
      <c r="M42" s="140">
        <f t="shared" si="10"/>
        <v>-15</v>
      </c>
      <c r="N42" s="140">
        <f t="shared" si="12"/>
        <v>40</v>
      </c>
      <c r="O42" s="149">
        <f>VLOOKUP(H42,Table134[],9)</f>
        <v>0.46</v>
      </c>
      <c r="P42" s="149">
        <f>VLOOKUP(H42,Table134[],10)</f>
        <v>0.1</v>
      </c>
      <c r="Q42" s="47">
        <f t="shared" si="13"/>
        <v>-12</v>
      </c>
      <c r="R42" s="47">
        <f t="shared" si="13"/>
        <v>-3</v>
      </c>
      <c r="S42" s="52"/>
      <c r="T42" s="52"/>
      <c r="U42" s="52"/>
      <c r="V42" s="124">
        <v>3.7</v>
      </c>
      <c r="W42" s="124" t="s">
        <v>53</v>
      </c>
      <c r="X42" s="124" t="s">
        <v>61</v>
      </c>
      <c r="AA42" s="179"/>
      <c r="AB42" s="179"/>
      <c r="AC42" s="179">
        <v>0</v>
      </c>
      <c r="AD42" s="179"/>
      <c r="AI42" s="124" t="s">
        <v>151</v>
      </c>
      <c r="AJ42" s="61">
        <f t="shared" si="14"/>
        <v>-54</v>
      </c>
      <c r="AK42" s="61">
        <f t="shared" si="14"/>
        <v>-46</v>
      </c>
      <c r="AL42" s="145">
        <f>AJ42+AK42</f>
        <v>-100</v>
      </c>
    </row>
    <row r="43" spans="1:39" x14ac:dyDescent="0.25">
      <c r="F43" s="142"/>
      <c r="G43" s="52"/>
      <c r="H43" s="211">
        <f t="shared" si="8"/>
        <v>221</v>
      </c>
      <c r="I43" s="239" t="s">
        <v>128</v>
      </c>
      <c r="J43" s="52"/>
      <c r="K43" s="52"/>
      <c r="L43" s="52"/>
      <c r="M43" s="140">
        <f t="shared" si="10"/>
        <v>-20</v>
      </c>
      <c r="N43" s="140">
        <f t="shared" si="12"/>
        <v>49</v>
      </c>
      <c r="O43" s="149">
        <f>VLOOKUP(H43,Table134[],9)</f>
        <v>0.46</v>
      </c>
      <c r="P43" s="149">
        <f>VLOOKUP(H43,Table134[],10)</f>
        <v>0.1</v>
      </c>
      <c r="Q43" s="47">
        <f t="shared" si="13"/>
        <v>-16</v>
      </c>
      <c r="R43" s="47">
        <f t="shared" si="13"/>
        <v>-4</v>
      </c>
      <c r="S43" s="52"/>
      <c r="T43" s="52"/>
      <c r="U43" s="52"/>
      <c r="V43" s="124">
        <v>3.8</v>
      </c>
      <c r="W43" s="124" t="s">
        <v>53</v>
      </c>
      <c r="X43" s="124" t="s">
        <v>66</v>
      </c>
      <c r="AA43" s="179"/>
      <c r="AB43" s="179"/>
      <c r="AC43" s="179">
        <v>0</v>
      </c>
      <c r="AD43" s="179"/>
      <c r="AI43" s="124" t="s">
        <v>152</v>
      </c>
      <c r="AJ43" s="61">
        <f t="shared" si="14"/>
        <v>-1</v>
      </c>
      <c r="AK43" s="61">
        <f t="shared" si="14"/>
        <v>0</v>
      </c>
      <c r="AL43" s="145">
        <f>AJ43+AK43</f>
        <v>-1</v>
      </c>
    </row>
    <row r="44" spans="1:39" s="61" customFormat="1" x14ac:dyDescent="0.25">
      <c r="A44" s="124"/>
      <c r="B44" s="124"/>
      <c r="C44" s="124"/>
      <c r="D44" s="124"/>
      <c r="E44" s="124"/>
      <c r="F44" s="142"/>
      <c r="G44" s="52"/>
      <c r="H44" s="211">
        <f t="shared" si="8"/>
        <v>221</v>
      </c>
      <c r="I44" s="239" t="s">
        <v>129</v>
      </c>
      <c r="J44" s="52"/>
      <c r="K44" s="52"/>
      <c r="L44" s="52"/>
      <c r="M44" s="140">
        <f t="shared" si="10"/>
        <v>-13</v>
      </c>
      <c r="N44" s="140">
        <f t="shared" si="12"/>
        <v>33</v>
      </c>
      <c r="O44" s="149">
        <f>VLOOKUP(H44,Table134[],9)</f>
        <v>0.46</v>
      </c>
      <c r="P44" s="149">
        <f>VLOOKUP(H44,Table134[],10)</f>
        <v>0.1</v>
      </c>
      <c r="Q44" s="47">
        <f t="shared" si="13"/>
        <v>-11</v>
      </c>
      <c r="R44" s="47">
        <f t="shared" si="13"/>
        <v>-2</v>
      </c>
      <c r="S44" s="52"/>
      <c r="T44" s="52"/>
      <c r="U44" s="52"/>
      <c r="V44" s="124">
        <v>3.9</v>
      </c>
      <c r="W44" s="124" t="s">
        <v>53</v>
      </c>
      <c r="X44" s="124" t="s">
        <v>71</v>
      </c>
      <c r="Y44" s="124"/>
      <c r="Z44" s="124"/>
      <c r="AA44" s="179"/>
      <c r="AB44" s="179"/>
      <c r="AC44" s="179">
        <v>0</v>
      </c>
      <c r="AD44" s="179"/>
      <c r="AE44" s="124"/>
      <c r="AF44" s="124"/>
      <c r="AG44" s="124"/>
      <c r="AH44" s="124"/>
      <c r="AI44" s="124"/>
      <c r="AJ44" s="124"/>
      <c r="AK44" s="124"/>
      <c r="AL44" s="124"/>
      <c r="AM44" s="124"/>
    </row>
    <row r="45" spans="1:39" s="61" customFormat="1" x14ac:dyDescent="0.25">
      <c r="A45" s="124"/>
      <c r="B45" s="124"/>
      <c r="C45" s="124"/>
      <c r="D45" s="124"/>
      <c r="E45" s="124"/>
      <c r="F45" s="124"/>
      <c r="G45" s="124"/>
      <c r="H45" s="211">
        <f t="shared" si="8"/>
        <v>820</v>
      </c>
      <c r="I45" s="235" t="s">
        <v>130</v>
      </c>
      <c r="J45" s="124"/>
      <c r="K45" s="124"/>
      <c r="L45" s="124"/>
      <c r="M45" s="140">
        <f t="shared" si="10"/>
        <v>-7</v>
      </c>
      <c r="N45" s="140">
        <f t="shared" si="12"/>
        <v>95</v>
      </c>
      <c r="O45" s="149">
        <f>VLOOKUP(H45,Table134[],9)</f>
        <v>0.02</v>
      </c>
      <c r="P45" s="149">
        <f>VLOOKUP(H45,Table134[],10)</f>
        <v>0.12</v>
      </c>
      <c r="Q45" s="47">
        <f t="shared" si="13"/>
        <v>-1</v>
      </c>
      <c r="R45" s="47">
        <f t="shared" si="13"/>
        <v>-6</v>
      </c>
      <c r="S45" s="124"/>
      <c r="T45" s="124"/>
      <c r="U45" s="124"/>
      <c r="V45" s="124">
        <v>3.11</v>
      </c>
      <c r="W45" s="124" t="s">
        <v>53</v>
      </c>
      <c r="X45" s="124" t="s">
        <v>192</v>
      </c>
      <c r="Y45" s="124"/>
      <c r="Z45" s="124"/>
      <c r="AA45" s="180"/>
      <c r="AB45" s="180"/>
      <c r="AC45" s="298">
        <v>0</v>
      </c>
      <c r="AD45" s="180"/>
      <c r="AE45" s="124"/>
      <c r="AF45" s="124"/>
      <c r="AG45" s="124"/>
      <c r="AH45" s="124"/>
      <c r="AI45" s="124"/>
      <c r="AJ45" s="124"/>
      <c r="AK45" s="124"/>
      <c r="AL45" s="124"/>
      <c r="AM45" s="124"/>
    </row>
    <row r="46" spans="1:39" s="61" customFormat="1" x14ac:dyDescent="0.25">
      <c r="A46" s="124"/>
      <c r="B46" s="124"/>
      <c r="C46" s="124"/>
      <c r="D46" s="124"/>
      <c r="E46" s="124"/>
      <c r="F46" s="124"/>
      <c r="G46" s="124"/>
      <c r="H46" s="211">
        <f t="shared" si="8"/>
        <v>820</v>
      </c>
      <c r="I46" s="235" t="s">
        <v>131</v>
      </c>
      <c r="J46" s="124"/>
      <c r="K46" s="124"/>
      <c r="L46" s="124"/>
      <c r="M46" s="140">
        <f t="shared" si="10"/>
        <v>-5</v>
      </c>
      <c r="N46" s="140">
        <f t="shared" si="12"/>
        <v>70</v>
      </c>
      <c r="O46" s="149">
        <f>VLOOKUP(H46,Table134[],9)</f>
        <v>0.02</v>
      </c>
      <c r="P46" s="149">
        <f>VLOOKUP(H46,Table134[],10)</f>
        <v>0.12</v>
      </c>
      <c r="Q46" s="47">
        <f t="shared" si="13"/>
        <v>-1</v>
      </c>
      <c r="R46" s="47">
        <f t="shared" si="13"/>
        <v>-4</v>
      </c>
      <c r="S46" s="124"/>
      <c r="T46" s="124"/>
      <c r="U46" s="124"/>
      <c r="V46" s="124">
        <v>4</v>
      </c>
      <c r="W46" s="124" t="s">
        <v>55</v>
      </c>
      <c r="X46" s="124" t="s">
        <v>140</v>
      </c>
      <c r="Y46" s="124"/>
      <c r="Z46" s="124"/>
      <c r="AA46" s="179"/>
      <c r="AB46" s="179"/>
      <c r="AC46" s="179"/>
      <c r="AD46" s="304">
        <v>0.1</v>
      </c>
      <c r="AE46" s="171"/>
      <c r="AF46" s="124"/>
      <c r="AG46" s="124"/>
      <c r="AH46" s="124"/>
      <c r="AI46" s="124"/>
      <c r="AJ46" s="124"/>
      <c r="AK46" s="124"/>
      <c r="AL46" s="124"/>
      <c r="AM46" s="124"/>
    </row>
    <row r="47" spans="1:39" s="61" customFormat="1" x14ac:dyDescent="0.25">
      <c r="A47" s="124"/>
      <c r="B47" s="124"/>
      <c r="C47" s="124"/>
      <c r="D47" s="124"/>
      <c r="E47" s="124"/>
      <c r="F47" s="124"/>
      <c r="G47" s="124"/>
      <c r="H47" s="124"/>
      <c r="I47" s="48" t="s">
        <v>48</v>
      </c>
      <c r="J47" s="124"/>
      <c r="K47" s="124"/>
      <c r="L47" s="124"/>
      <c r="M47" s="140">
        <f>SUM(M30:M46)</f>
        <v>-191</v>
      </c>
      <c r="N47" s="124"/>
      <c r="O47" s="124"/>
      <c r="P47" s="124"/>
      <c r="Q47" s="124"/>
      <c r="R47" s="124"/>
      <c r="S47" s="124"/>
      <c r="T47" s="124"/>
      <c r="U47" s="124"/>
      <c r="V47" s="124">
        <v>4.0999999999999996</v>
      </c>
      <c r="W47" s="124" t="s">
        <v>55</v>
      </c>
      <c r="X47" s="124" t="s">
        <v>60</v>
      </c>
      <c r="Y47" s="124"/>
      <c r="Z47" s="124"/>
      <c r="AA47" s="179"/>
      <c r="AB47" s="179"/>
      <c r="AC47" s="179"/>
      <c r="AD47" s="304">
        <v>0.5</v>
      </c>
      <c r="AE47" s="124"/>
      <c r="AF47" s="124"/>
      <c r="AG47" s="124"/>
      <c r="AH47" s="124"/>
      <c r="AI47" s="124"/>
      <c r="AJ47" s="124"/>
      <c r="AK47" s="124"/>
      <c r="AL47" s="124"/>
      <c r="AM47" s="124"/>
    </row>
    <row r="48" spans="1:39" s="61" customFormat="1" x14ac:dyDescent="0.25">
      <c r="A48" s="124"/>
      <c r="B48" s="124"/>
      <c r="C48" s="124"/>
      <c r="D48" s="124"/>
      <c r="E48" s="124"/>
      <c r="F48" s="124"/>
      <c r="G48" s="124"/>
      <c r="H48" s="124"/>
      <c r="I48" s="48" t="s">
        <v>49</v>
      </c>
      <c r="J48" s="124"/>
      <c r="K48" s="124"/>
      <c r="L48" s="124"/>
      <c r="M48" s="124"/>
      <c r="N48" s="140">
        <f>SUM(N30:N46)</f>
        <v>1497</v>
      </c>
      <c r="O48" s="124"/>
      <c r="P48" s="124"/>
      <c r="Q48" s="124"/>
      <c r="R48" s="124"/>
      <c r="S48" s="124"/>
      <c r="T48" s="124"/>
      <c r="U48" s="124"/>
      <c r="V48" s="124">
        <v>4.2</v>
      </c>
      <c r="W48" s="124" t="s">
        <v>55</v>
      </c>
      <c r="X48" s="124" t="s">
        <v>67</v>
      </c>
      <c r="Y48" s="124"/>
      <c r="Z48" s="124"/>
      <c r="AA48" s="179"/>
      <c r="AB48" s="179"/>
      <c r="AC48" s="179"/>
      <c r="AD48" s="179">
        <v>0.4</v>
      </c>
      <c r="AE48" s="124"/>
      <c r="AF48" s="124"/>
      <c r="AG48" s="124"/>
      <c r="AH48" s="124"/>
      <c r="AI48" s="124"/>
      <c r="AJ48" s="124"/>
      <c r="AK48" s="124"/>
      <c r="AL48" s="124"/>
      <c r="AM48" s="124"/>
    </row>
    <row r="49" spans="1:39" s="61" customFormat="1" x14ac:dyDescent="0.25">
      <c r="V49" s="124">
        <v>4.3</v>
      </c>
      <c r="W49" s="124" t="s">
        <v>55</v>
      </c>
      <c r="X49" s="124" t="s">
        <v>66</v>
      </c>
      <c r="Y49" s="124"/>
      <c r="Z49" s="124"/>
      <c r="AA49" s="179"/>
      <c r="AB49" s="179"/>
      <c r="AC49" s="179"/>
      <c r="AD49" s="179">
        <v>0</v>
      </c>
    </row>
    <row r="50" spans="1:39" s="61" customFormat="1" ht="18" x14ac:dyDescent="0.25">
      <c r="I50" s="256" t="s">
        <v>96</v>
      </c>
      <c r="J50" s="124"/>
      <c r="K50" s="124"/>
      <c r="L50" s="124"/>
      <c r="M50" s="124"/>
      <c r="N50" s="140" t="s">
        <v>159</v>
      </c>
      <c r="O50" s="124"/>
      <c r="P50" s="124"/>
      <c r="Q50" s="114" t="s">
        <v>6</v>
      </c>
      <c r="R50" s="114" t="s">
        <v>7</v>
      </c>
      <c r="AI50" s="256" t="s">
        <v>198</v>
      </c>
      <c r="AJ50" s="186"/>
      <c r="AK50" s="186"/>
    </row>
    <row r="51" spans="1:39" s="61" customFormat="1" x14ac:dyDescent="0.25">
      <c r="H51" s="124"/>
      <c r="I51" s="241" t="s">
        <v>116</v>
      </c>
      <c r="J51" s="124"/>
      <c r="K51" s="124"/>
      <c r="L51" s="124"/>
      <c r="M51" s="124" t="str">
        <f>IF(ABS(N30*$C$38-N51)&lt;1,"OK","HMM STRANGE")</f>
        <v>OK</v>
      </c>
      <c r="N51" s="140">
        <f>Q51+R51</f>
        <v>661</v>
      </c>
      <c r="O51" s="148"/>
      <c r="P51" s="148"/>
      <c r="Q51" s="47">
        <f t="shared" ref="Q51:R57" si="15">ROUND((Q9+Q30)*$C$38,0)</f>
        <v>361</v>
      </c>
      <c r="R51" s="47">
        <f t="shared" si="15"/>
        <v>300</v>
      </c>
      <c r="V51" s="145" t="s">
        <v>163</v>
      </c>
      <c r="AI51" s="124"/>
      <c r="AJ51" s="186" t="s">
        <v>56</v>
      </c>
      <c r="AK51" s="186" t="s">
        <v>57</v>
      </c>
    </row>
    <row r="52" spans="1:39" s="61" customFormat="1" x14ac:dyDescent="0.25">
      <c r="H52" s="124"/>
      <c r="I52" s="241" t="s">
        <v>137</v>
      </c>
      <c r="J52" s="124"/>
      <c r="K52" s="124"/>
      <c r="L52" s="124"/>
      <c r="M52" s="124" t="str">
        <f t="shared" ref="M52:M57" si="16">IF(ABS(N31*$C$38-N52)&lt;1,"OK","HMM STRANGE")</f>
        <v>OK</v>
      </c>
      <c r="N52" s="140">
        <f t="shared" ref="N52:N67" si="17">Q52+R52</f>
        <v>252</v>
      </c>
      <c r="O52" s="124"/>
      <c r="P52" s="124"/>
      <c r="Q52" s="47">
        <f t="shared" si="15"/>
        <v>138</v>
      </c>
      <c r="R52" s="47">
        <f t="shared" si="15"/>
        <v>114</v>
      </c>
      <c r="V52" s="124"/>
      <c r="W52" s="124"/>
      <c r="X52" s="114" t="str">
        <f>CONCATENATE(Y40," TRIP ASSIGNMENT")</f>
        <v xml:space="preserve"> TRIP ASSIGNMENT</v>
      </c>
      <c r="Y52" s="124"/>
      <c r="Z52" s="124"/>
      <c r="AA52" s="156" t="s">
        <v>62</v>
      </c>
      <c r="AB52" s="156" t="s">
        <v>64</v>
      </c>
      <c r="AC52" s="156" t="s">
        <v>63</v>
      </c>
      <c r="AD52" s="157" t="s">
        <v>65</v>
      </c>
      <c r="AI52" s="61" t="s">
        <v>142</v>
      </c>
      <c r="AJ52" s="61">
        <f>SUM(Q62:Q65)</f>
        <v>72</v>
      </c>
      <c r="AK52" s="61">
        <f>SUM(R62:R65)</f>
        <v>124</v>
      </c>
      <c r="AL52" s="145">
        <f>SUM(AJ52:AK52)</f>
        <v>196</v>
      </c>
    </row>
    <row r="53" spans="1:39" s="61" customFormat="1" x14ac:dyDescent="0.25">
      <c r="H53" s="124"/>
      <c r="I53" s="242" t="s">
        <v>117</v>
      </c>
      <c r="J53" s="124"/>
      <c r="K53" s="124"/>
      <c r="L53" s="124"/>
      <c r="M53" s="124" t="str">
        <f t="shared" si="16"/>
        <v>OK</v>
      </c>
      <c r="N53" s="140">
        <f t="shared" si="17"/>
        <v>5</v>
      </c>
      <c r="O53" s="124"/>
      <c r="P53" s="124"/>
      <c r="Q53" s="47">
        <f t="shared" si="15"/>
        <v>3</v>
      </c>
      <c r="R53" s="47">
        <f t="shared" si="15"/>
        <v>2</v>
      </c>
      <c r="V53" s="124">
        <v>1.1000000000000001</v>
      </c>
      <c r="W53" s="124" t="s">
        <v>52</v>
      </c>
      <c r="X53" s="124" t="s">
        <v>139</v>
      </c>
      <c r="Y53" s="124"/>
      <c r="Z53" s="124"/>
      <c r="AA53" s="179">
        <v>0.8</v>
      </c>
      <c r="AB53" s="179"/>
      <c r="AC53" s="179"/>
      <c r="AD53" s="179"/>
      <c r="AI53" s="124" t="s">
        <v>151</v>
      </c>
      <c r="AJ53" s="61">
        <f>SUM(Q51,Q52,Q57,Q66,Q67)</f>
        <v>632</v>
      </c>
      <c r="AK53" s="61">
        <f>SUM(R51,R52,R57,R66,R67)</f>
        <v>523</v>
      </c>
      <c r="AL53" s="145">
        <f>SUM(AJ53:AK53)</f>
        <v>1155</v>
      </c>
    </row>
    <row r="54" spans="1:39" s="61" customFormat="1" x14ac:dyDescent="0.25">
      <c r="H54" s="124"/>
      <c r="I54" s="242" t="s">
        <v>118</v>
      </c>
      <c r="J54" s="124"/>
      <c r="K54" s="124"/>
      <c r="L54" s="124"/>
      <c r="M54" s="124" t="str">
        <f t="shared" si="16"/>
        <v>OK</v>
      </c>
      <c r="N54" s="140">
        <f t="shared" si="17"/>
        <v>11</v>
      </c>
      <c r="O54" s="124"/>
      <c r="P54" s="124"/>
      <c r="Q54" s="47">
        <f t="shared" si="15"/>
        <v>7</v>
      </c>
      <c r="R54" s="47">
        <f t="shared" si="15"/>
        <v>4</v>
      </c>
      <c r="V54" s="124">
        <v>1.2</v>
      </c>
      <c r="W54" s="124" t="s">
        <v>52</v>
      </c>
      <c r="X54" s="124" t="s">
        <v>58</v>
      </c>
      <c r="Y54" s="124"/>
      <c r="Z54" s="124"/>
      <c r="AA54" s="179">
        <v>0</v>
      </c>
      <c r="AB54" s="179"/>
      <c r="AC54" s="179"/>
      <c r="AD54" s="179"/>
      <c r="AI54" s="124" t="s">
        <v>152</v>
      </c>
      <c r="AJ54" s="124">
        <f>SUM(Q53:Q56)</f>
        <v>18</v>
      </c>
      <c r="AK54" s="124">
        <f>SUM(R53:R56)</f>
        <v>10</v>
      </c>
      <c r="AL54" s="145">
        <f>SUM(AJ54:AK54)</f>
        <v>28</v>
      </c>
    </row>
    <row r="55" spans="1:39" x14ac:dyDescent="0.25">
      <c r="A55" s="61"/>
      <c r="B55" s="61"/>
      <c r="C55" s="61"/>
      <c r="D55" s="61"/>
      <c r="E55" s="61"/>
      <c r="F55" s="61"/>
      <c r="G55" s="61"/>
      <c r="H55" s="139"/>
      <c r="I55" s="243" t="s">
        <v>119</v>
      </c>
      <c r="M55" s="124" t="str">
        <f t="shared" si="16"/>
        <v>OK</v>
      </c>
      <c r="N55" s="140">
        <f t="shared" si="17"/>
        <v>6</v>
      </c>
      <c r="Q55" s="47">
        <f t="shared" si="15"/>
        <v>4</v>
      </c>
      <c r="R55" s="47">
        <f t="shared" si="15"/>
        <v>2</v>
      </c>
      <c r="T55" s="61"/>
      <c r="U55" s="61"/>
      <c r="V55" s="124">
        <v>1.3</v>
      </c>
      <c r="W55" s="124" t="s">
        <v>52</v>
      </c>
      <c r="X55" s="124" t="s">
        <v>59</v>
      </c>
      <c r="AA55" s="179">
        <v>0.2</v>
      </c>
      <c r="AB55" s="179"/>
      <c r="AC55" s="179"/>
      <c r="AD55" s="179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x14ac:dyDescent="0.25">
      <c r="A56" s="61"/>
      <c r="B56" s="61"/>
      <c r="C56" s="61"/>
      <c r="D56" s="61"/>
      <c r="E56" s="61"/>
      <c r="F56" s="61"/>
      <c r="G56" s="61"/>
      <c r="H56" s="139"/>
      <c r="I56" s="242" t="s">
        <v>120</v>
      </c>
      <c r="M56" s="124" t="str">
        <f t="shared" si="16"/>
        <v>OK</v>
      </c>
      <c r="N56" s="140">
        <f t="shared" si="17"/>
        <v>6</v>
      </c>
      <c r="Q56" s="47">
        <f t="shared" si="15"/>
        <v>4</v>
      </c>
      <c r="R56" s="47">
        <f t="shared" si="15"/>
        <v>2</v>
      </c>
      <c r="T56" s="61"/>
      <c r="U56" s="61"/>
      <c r="V56" s="124">
        <v>1.4</v>
      </c>
      <c r="W56" s="124" t="s">
        <v>52</v>
      </c>
      <c r="X56" s="124" t="s">
        <v>70</v>
      </c>
      <c r="AA56" s="179">
        <v>0</v>
      </c>
      <c r="AB56" s="179"/>
      <c r="AC56" s="179"/>
      <c r="AD56" s="179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x14ac:dyDescent="0.25">
      <c r="A57" s="61"/>
      <c r="B57" s="61"/>
      <c r="C57" s="61"/>
      <c r="D57" s="61"/>
      <c r="E57" s="61"/>
      <c r="F57" s="61"/>
      <c r="G57" s="61"/>
      <c r="H57" s="139"/>
      <c r="I57" s="241" t="s">
        <v>121</v>
      </c>
      <c r="M57" s="124" t="str">
        <f t="shared" si="16"/>
        <v>OK</v>
      </c>
      <c r="N57" s="140">
        <f t="shared" si="17"/>
        <v>90</v>
      </c>
      <c r="Q57" s="47">
        <f t="shared" si="15"/>
        <v>50</v>
      </c>
      <c r="R57" s="47">
        <f t="shared" si="15"/>
        <v>40</v>
      </c>
      <c r="T57" s="61"/>
      <c r="U57" s="61"/>
      <c r="AA57" s="179"/>
      <c r="AB57" s="179"/>
      <c r="AC57" s="179"/>
      <c r="AD57" s="179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x14ac:dyDescent="0.25">
      <c r="A58" s="61"/>
      <c r="B58" s="61"/>
      <c r="C58" s="61"/>
      <c r="D58" s="61"/>
      <c r="E58" s="61"/>
      <c r="F58" s="61"/>
      <c r="G58" s="61"/>
      <c r="H58" s="139"/>
      <c r="I58" s="244" t="s">
        <v>122</v>
      </c>
      <c r="N58" s="140"/>
      <c r="Q58" s="47"/>
      <c r="R58" s="47"/>
      <c r="T58" s="61"/>
      <c r="U58" s="61"/>
      <c r="V58" s="124">
        <v>2.1</v>
      </c>
      <c r="W58" s="124" t="s">
        <v>54</v>
      </c>
      <c r="X58" s="124" t="s">
        <v>139</v>
      </c>
      <c r="AA58" s="179"/>
      <c r="AB58" s="179">
        <v>0.5</v>
      </c>
      <c r="AC58" s="179"/>
      <c r="AD58" s="179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x14ac:dyDescent="0.25">
      <c r="A59" s="61"/>
      <c r="B59" s="61"/>
      <c r="C59" s="61"/>
      <c r="D59" s="61"/>
      <c r="E59" s="61"/>
      <c r="F59" s="61"/>
      <c r="G59" s="61"/>
      <c r="H59" s="139"/>
      <c r="I59" s="244" t="s">
        <v>123</v>
      </c>
      <c r="N59" s="140"/>
      <c r="Q59" s="47"/>
      <c r="R59" s="47"/>
      <c r="T59" s="61"/>
      <c r="U59" s="61"/>
      <c r="V59" s="124">
        <v>2.2000000000000002</v>
      </c>
      <c r="W59" s="124" t="s">
        <v>54</v>
      </c>
      <c r="X59" s="124" t="s">
        <v>58</v>
      </c>
      <c r="AA59" s="179"/>
      <c r="AB59" s="179">
        <v>0</v>
      </c>
      <c r="AC59" s="179"/>
      <c r="AD59" s="179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x14ac:dyDescent="0.25">
      <c r="H60" s="139"/>
      <c r="I60" s="244" t="s">
        <v>124</v>
      </c>
      <c r="N60" s="140"/>
      <c r="Q60" s="47"/>
      <c r="R60" s="47"/>
      <c r="V60" s="124">
        <v>2.2999999999999998</v>
      </c>
      <c r="W60" s="124" t="s">
        <v>54</v>
      </c>
      <c r="X60" s="124" t="s">
        <v>59</v>
      </c>
      <c r="AA60" s="179"/>
      <c r="AB60" s="179">
        <v>0.5</v>
      </c>
      <c r="AC60" s="179"/>
      <c r="AD60" s="179"/>
    </row>
    <row r="61" spans="1:39" x14ac:dyDescent="0.25">
      <c r="H61" s="139"/>
      <c r="I61" s="244" t="s">
        <v>125</v>
      </c>
      <c r="N61" s="140"/>
      <c r="Q61" s="47"/>
      <c r="R61" s="47"/>
      <c r="V61" s="124">
        <v>2.4</v>
      </c>
      <c r="W61" s="124" t="s">
        <v>54</v>
      </c>
      <c r="X61" s="124" t="s">
        <v>69</v>
      </c>
      <c r="AA61" s="179"/>
      <c r="AB61" s="179">
        <v>0</v>
      </c>
      <c r="AC61" s="179"/>
      <c r="AD61" s="179"/>
    </row>
    <row r="62" spans="1:39" x14ac:dyDescent="0.25">
      <c r="H62" s="139"/>
      <c r="I62" s="245" t="s">
        <v>126</v>
      </c>
      <c r="M62" s="124" t="str">
        <f t="shared" ref="M62:M67" si="18">IF(ABS(N41*$C$38-N62)&lt;1,"OK","HMM STRANGE")</f>
        <v>OK</v>
      </c>
      <c r="N62" s="140">
        <f t="shared" si="17"/>
        <v>83</v>
      </c>
      <c r="Q62" s="47">
        <f t="shared" ref="Q62:R67" si="19">ROUND((Q20+Q41)*$C$38,0)</f>
        <v>30</v>
      </c>
      <c r="R62" s="47">
        <f t="shared" si="19"/>
        <v>53</v>
      </c>
      <c r="AA62" s="180"/>
      <c r="AB62" s="180"/>
      <c r="AC62" s="180"/>
      <c r="AD62" s="180"/>
    </row>
    <row r="63" spans="1:39" x14ac:dyDescent="0.25">
      <c r="H63" s="139"/>
      <c r="I63" s="245" t="s">
        <v>127</v>
      </c>
      <c r="M63" s="124" t="str">
        <f t="shared" si="18"/>
        <v>OK</v>
      </c>
      <c r="N63" s="140">
        <f t="shared" si="17"/>
        <v>37</v>
      </c>
      <c r="Q63" s="47">
        <f t="shared" si="19"/>
        <v>14</v>
      </c>
      <c r="R63" s="47">
        <f t="shared" si="19"/>
        <v>23</v>
      </c>
      <c r="V63" s="124">
        <v>3.5</v>
      </c>
      <c r="W63" s="124" t="s">
        <v>53</v>
      </c>
      <c r="X63" s="124" t="s">
        <v>140</v>
      </c>
      <c r="AA63" s="179"/>
      <c r="AB63" s="179"/>
      <c r="AC63" s="179">
        <v>0.5</v>
      </c>
      <c r="AD63" s="179"/>
    </row>
    <row r="64" spans="1:39" x14ac:dyDescent="0.25">
      <c r="H64" s="139"/>
      <c r="I64" s="245" t="s">
        <v>128</v>
      </c>
      <c r="M64" s="124" t="str">
        <f t="shared" si="18"/>
        <v>OK</v>
      </c>
      <c r="N64" s="140">
        <f t="shared" si="17"/>
        <v>46</v>
      </c>
      <c r="Q64" s="47">
        <f t="shared" si="19"/>
        <v>17</v>
      </c>
      <c r="R64" s="47">
        <f t="shared" si="19"/>
        <v>29</v>
      </c>
      <c r="V64" s="124">
        <v>3.6</v>
      </c>
      <c r="W64" s="124" t="s">
        <v>53</v>
      </c>
      <c r="X64" s="124" t="s">
        <v>60</v>
      </c>
      <c r="AA64" s="179"/>
      <c r="AB64" s="179"/>
      <c r="AC64" s="179">
        <v>0</v>
      </c>
      <c r="AD64" s="179"/>
    </row>
    <row r="65" spans="8:38" x14ac:dyDescent="0.25">
      <c r="H65" s="139"/>
      <c r="I65" s="245" t="s">
        <v>129</v>
      </c>
      <c r="M65" s="124" t="str">
        <f t="shared" si="18"/>
        <v>OK</v>
      </c>
      <c r="N65" s="140">
        <f t="shared" si="17"/>
        <v>30</v>
      </c>
      <c r="Q65" s="47">
        <f t="shared" si="19"/>
        <v>11</v>
      </c>
      <c r="R65" s="47">
        <f t="shared" si="19"/>
        <v>19</v>
      </c>
      <c r="V65" s="124">
        <v>3.7</v>
      </c>
      <c r="W65" s="124" t="s">
        <v>53</v>
      </c>
      <c r="X65" s="124" t="s">
        <v>61</v>
      </c>
      <c r="AA65" s="179"/>
      <c r="AB65" s="179"/>
      <c r="AC65" s="179">
        <v>0</v>
      </c>
      <c r="AD65" s="179"/>
    </row>
    <row r="66" spans="8:38" x14ac:dyDescent="0.25">
      <c r="H66" s="139"/>
      <c r="I66" s="241" t="s">
        <v>130</v>
      </c>
      <c r="M66" s="124" t="str">
        <f t="shared" si="18"/>
        <v>OK</v>
      </c>
      <c r="N66" s="140">
        <f t="shared" si="17"/>
        <v>88</v>
      </c>
      <c r="Q66" s="47">
        <f t="shared" si="19"/>
        <v>48</v>
      </c>
      <c r="R66" s="47">
        <f t="shared" si="19"/>
        <v>40</v>
      </c>
      <c r="V66" s="124">
        <v>3.8</v>
      </c>
      <c r="W66" s="124" t="s">
        <v>53</v>
      </c>
      <c r="X66" s="124" t="s">
        <v>66</v>
      </c>
      <c r="AA66" s="179"/>
      <c r="AB66" s="179"/>
      <c r="AC66" s="179">
        <v>0</v>
      </c>
      <c r="AD66" s="179"/>
    </row>
    <row r="67" spans="8:38" x14ac:dyDescent="0.25">
      <c r="H67" s="212"/>
      <c r="I67" s="241" t="s">
        <v>131</v>
      </c>
      <c r="M67" s="124" t="str">
        <f t="shared" si="18"/>
        <v>OK</v>
      </c>
      <c r="N67" s="140">
        <f t="shared" si="17"/>
        <v>64</v>
      </c>
      <c r="Q67" s="47">
        <f t="shared" si="19"/>
        <v>35</v>
      </c>
      <c r="R67" s="47">
        <f t="shared" si="19"/>
        <v>29</v>
      </c>
      <c r="V67" s="124">
        <v>3.9</v>
      </c>
      <c r="W67" s="124" t="s">
        <v>53</v>
      </c>
      <c r="X67" s="124" t="s">
        <v>71</v>
      </c>
      <c r="AA67" s="179"/>
      <c r="AB67" s="179"/>
      <c r="AC67" s="179">
        <v>0.25</v>
      </c>
      <c r="AD67" s="179"/>
      <c r="AE67" s="171" t="s">
        <v>206</v>
      </c>
    </row>
    <row r="68" spans="8:38" x14ac:dyDescent="0.25">
      <c r="H68" s="212"/>
      <c r="V68" s="124">
        <v>3.11</v>
      </c>
      <c r="W68" s="124" t="s">
        <v>53</v>
      </c>
      <c r="X68" s="124" t="s">
        <v>192</v>
      </c>
      <c r="AA68" s="180"/>
      <c r="AB68" s="180"/>
      <c r="AC68" s="298">
        <v>0.25</v>
      </c>
      <c r="AD68" s="180"/>
    </row>
    <row r="69" spans="8:38" x14ac:dyDescent="0.25">
      <c r="H69" s="212"/>
      <c r="I69" s="48" t="s">
        <v>96</v>
      </c>
      <c r="N69" s="49">
        <f>SUM(N51:N67)</f>
        <v>1379</v>
      </c>
      <c r="O69" s="52"/>
      <c r="P69" s="52"/>
      <c r="Q69" s="49">
        <f>SUM(Q51:Q67)</f>
        <v>722</v>
      </c>
      <c r="R69" s="49">
        <f>SUM(R51:R67)</f>
        <v>657</v>
      </c>
      <c r="V69" s="124">
        <v>4</v>
      </c>
      <c r="W69" s="124" t="s">
        <v>55</v>
      </c>
      <c r="X69" s="124" t="s">
        <v>140</v>
      </c>
      <c r="AA69" s="179"/>
      <c r="AB69" s="179"/>
      <c r="AC69" s="179"/>
      <c r="AD69" s="179">
        <v>0.8</v>
      </c>
    </row>
    <row r="70" spans="8:38" x14ac:dyDescent="0.25">
      <c r="V70" s="124">
        <v>4.0999999999999996</v>
      </c>
      <c r="W70" s="124" t="s">
        <v>55</v>
      </c>
      <c r="X70" s="124" t="s">
        <v>60</v>
      </c>
      <c r="AA70" s="179"/>
      <c r="AB70" s="179"/>
      <c r="AC70" s="179"/>
      <c r="AD70" s="179">
        <v>0</v>
      </c>
    </row>
    <row r="71" spans="8:38" ht="18" x14ac:dyDescent="0.25">
      <c r="H71" s="61"/>
      <c r="I71" s="256" t="s">
        <v>93</v>
      </c>
      <c r="J71" s="61"/>
      <c r="K71" s="61"/>
      <c r="L71" s="61"/>
      <c r="M71" s="140" t="s">
        <v>94</v>
      </c>
      <c r="N71" s="61"/>
      <c r="O71" s="61"/>
      <c r="P71" s="61"/>
      <c r="Q71" s="114" t="s">
        <v>6</v>
      </c>
      <c r="R71" s="114" t="s">
        <v>7</v>
      </c>
      <c r="S71" s="61"/>
      <c r="V71" s="124">
        <v>4.2</v>
      </c>
      <c r="W71" s="124" t="s">
        <v>55</v>
      </c>
      <c r="X71" s="124" t="s">
        <v>67</v>
      </c>
      <c r="AA71" s="179"/>
      <c r="AB71" s="179"/>
      <c r="AC71" s="179"/>
      <c r="AD71" s="179">
        <v>0.2</v>
      </c>
      <c r="AI71" s="256" t="s">
        <v>199</v>
      </c>
      <c r="AJ71" s="186"/>
      <c r="AK71" s="186"/>
    </row>
    <row r="72" spans="8:38" x14ac:dyDescent="0.25">
      <c r="H72" s="211">
        <f t="shared" ref="H72:H88" si="20">H30</f>
        <v>820</v>
      </c>
      <c r="I72" s="235" t="s">
        <v>116</v>
      </c>
      <c r="J72" s="61"/>
      <c r="K72" s="61"/>
      <c r="L72" s="61"/>
      <c r="M72" s="150">
        <f>VLOOKUP(H72,Table134[],11)</f>
        <v>0.125</v>
      </c>
      <c r="N72" s="140">
        <f>-ROUND(N51*M72,0)</f>
        <v>-83</v>
      </c>
      <c r="O72" s="148"/>
      <c r="P72" s="148"/>
      <c r="Q72" s="47">
        <f>ROUND(N72*0.5,0)</f>
        <v>-42</v>
      </c>
      <c r="R72" s="47">
        <f>ROUND(N72*0.5,0)</f>
        <v>-42</v>
      </c>
      <c r="S72" s="61"/>
      <c r="V72" s="124">
        <v>4.3</v>
      </c>
      <c r="W72" s="124" t="s">
        <v>55</v>
      </c>
      <c r="X72" s="124" t="s">
        <v>66</v>
      </c>
      <c r="AA72" s="179"/>
      <c r="AB72" s="179"/>
      <c r="AC72" s="179"/>
      <c r="AD72" s="179">
        <v>0</v>
      </c>
      <c r="AJ72" s="186" t="s">
        <v>56</v>
      </c>
      <c r="AK72" s="186" t="s">
        <v>57</v>
      </c>
    </row>
    <row r="73" spans="8:38" x14ac:dyDescent="0.25">
      <c r="H73" s="211">
        <f t="shared" si="20"/>
        <v>820</v>
      </c>
      <c r="I73" s="235" t="s">
        <v>137</v>
      </c>
      <c r="J73" s="61"/>
      <c r="K73" s="61"/>
      <c r="L73" s="61"/>
      <c r="M73" s="150">
        <f>VLOOKUP(H73,Table134[],11)</f>
        <v>0.125</v>
      </c>
      <c r="N73" s="140">
        <f t="shared" ref="N73:N78" si="21">-ROUND(N52*M73,0)</f>
        <v>-32</v>
      </c>
      <c r="O73" s="148"/>
      <c r="P73" s="148"/>
      <c r="Q73" s="47">
        <f t="shared" ref="Q73:Q88" si="22">ROUND(N73*0.5,0)</f>
        <v>-16</v>
      </c>
      <c r="R73" s="47">
        <f t="shared" ref="R73:R88" si="23">ROUND(N73*0.5,0)</f>
        <v>-16</v>
      </c>
      <c r="S73" s="61"/>
      <c r="AI73" s="61" t="s">
        <v>142</v>
      </c>
      <c r="AJ73" s="61">
        <f>SUM(Q83:Q86)</f>
        <v>0</v>
      </c>
      <c r="AK73" s="61">
        <f>SUM(R83:R86)</f>
        <v>0</v>
      </c>
      <c r="AL73" s="145">
        <f>SUM(AJ73:AK73)</f>
        <v>0</v>
      </c>
    </row>
    <row r="74" spans="8:38" x14ac:dyDescent="0.25">
      <c r="H74" s="211">
        <f t="shared" si="20"/>
        <v>750</v>
      </c>
      <c r="I74" s="236" t="s">
        <v>117</v>
      </c>
      <c r="J74" s="61"/>
      <c r="K74" s="61"/>
      <c r="L74" s="61"/>
      <c r="M74" s="150">
        <f>VLOOKUP(H74,Table134[],11)</f>
        <v>0</v>
      </c>
      <c r="N74" s="140">
        <f t="shared" si="21"/>
        <v>0</v>
      </c>
      <c r="O74" s="148"/>
      <c r="P74" s="148"/>
      <c r="Q74" s="47">
        <f t="shared" si="22"/>
        <v>0</v>
      </c>
      <c r="R74" s="47">
        <f t="shared" si="23"/>
        <v>0</v>
      </c>
      <c r="S74" s="61"/>
      <c r="V74" s="145" t="s">
        <v>164</v>
      </c>
      <c r="W74" s="61"/>
      <c r="X74" s="61"/>
      <c r="Y74" s="61"/>
      <c r="Z74" s="61"/>
      <c r="AA74" s="61"/>
      <c r="AB74" s="61"/>
      <c r="AC74" s="61"/>
      <c r="AD74" s="61"/>
      <c r="AI74" s="124" t="s">
        <v>151</v>
      </c>
      <c r="AJ74" s="61">
        <f>SUM(Q72,Q73,Q78,Q87,Q88)</f>
        <v>-74</v>
      </c>
      <c r="AK74" s="61">
        <f>SUM(R72,R73,R78,R87,R88)</f>
        <v>-74</v>
      </c>
      <c r="AL74" s="145">
        <f>SUM(AJ74:AK74)</f>
        <v>-148</v>
      </c>
    </row>
    <row r="75" spans="8:38" x14ac:dyDescent="0.25">
      <c r="H75" s="211">
        <f t="shared" si="20"/>
        <v>750</v>
      </c>
      <c r="I75" s="236" t="s">
        <v>118</v>
      </c>
      <c r="J75" s="61"/>
      <c r="K75" s="61"/>
      <c r="L75" s="61"/>
      <c r="M75" s="150">
        <f>VLOOKUP(H75,Table134[],11)</f>
        <v>0</v>
      </c>
      <c r="N75" s="140">
        <f t="shared" si="21"/>
        <v>0</v>
      </c>
      <c r="O75" s="148"/>
      <c r="P75" s="148"/>
      <c r="Q75" s="47">
        <f t="shared" si="22"/>
        <v>0</v>
      </c>
      <c r="R75" s="47">
        <f>ROUND(N75*0.5,0)</f>
        <v>0</v>
      </c>
      <c r="S75" s="61"/>
      <c r="X75" s="114" t="str">
        <f>CONCATENATE(Y63," TRIP ASSIGNMENT")</f>
        <v xml:space="preserve"> TRIP ASSIGNMENT</v>
      </c>
      <c r="AA75" s="156" t="s">
        <v>62</v>
      </c>
      <c r="AB75" s="156" t="s">
        <v>64</v>
      </c>
      <c r="AC75" s="156" t="s">
        <v>63</v>
      </c>
      <c r="AD75" s="157" t="s">
        <v>65</v>
      </c>
      <c r="AI75" s="124" t="s">
        <v>152</v>
      </c>
      <c r="AJ75" s="124">
        <f>SUM(Q74:Q77)</f>
        <v>0</v>
      </c>
      <c r="AK75" s="124">
        <f>SUM(R74:R77)</f>
        <v>0</v>
      </c>
      <c r="AL75" s="145">
        <f>SUM(AJ75:AK75)</f>
        <v>0</v>
      </c>
    </row>
    <row r="76" spans="8:38" x14ac:dyDescent="0.25">
      <c r="H76" s="211">
        <f t="shared" si="20"/>
        <v>750</v>
      </c>
      <c r="I76" s="237" t="s">
        <v>119</v>
      </c>
      <c r="J76" s="61"/>
      <c r="K76" s="61"/>
      <c r="L76" s="61"/>
      <c r="M76" s="150">
        <f>VLOOKUP(H76,Table134[],11)</f>
        <v>0</v>
      </c>
      <c r="N76" s="140">
        <f t="shared" si="21"/>
        <v>0</v>
      </c>
      <c r="O76" s="148"/>
      <c r="P76" s="148"/>
      <c r="Q76" s="47">
        <f t="shared" si="22"/>
        <v>0</v>
      </c>
      <c r="R76" s="47">
        <f t="shared" si="23"/>
        <v>0</v>
      </c>
      <c r="S76" s="61"/>
      <c r="V76" s="124">
        <v>1.1000000000000001</v>
      </c>
      <c r="W76" s="124" t="s">
        <v>52</v>
      </c>
      <c r="X76" s="124" t="s">
        <v>139</v>
      </c>
      <c r="AA76" s="304">
        <v>0.15</v>
      </c>
      <c r="AB76" s="179"/>
      <c r="AC76" s="179"/>
      <c r="AD76" s="179"/>
    </row>
    <row r="77" spans="8:38" x14ac:dyDescent="0.25">
      <c r="H77" s="211">
        <f t="shared" si="20"/>
        <v>750</v>
      </c>
      <c r="I77" s="236" t="s">
        <v>120</v>
      </c>
      <c r="J77" s="61"/>
      <c r="K77" s="61"/>
      <c r="L77" s="61"/>
      <c r="M77" s="150">
        <f>VLOOKUP(H77,Table134[],11)</f>
        <v>0</v>
      </c>
      <c r="N77" s="140">
        <f t="shared" si="21"/>
        <v>0</v>
      </c>
      <c r="O77" s="148"/>
      <c r="P77" s="148"/>
      <c r="Q77" s="47">
        <f t="shared" si="22"/>
        <v>0</v>
      </c>
      <c r="R77" s="47">
        <f t="shared" si="23"/>
        <v>0</v>
      </c>
      <c r="S77" s="61"/>
      <c r="V77" s="124">
        <v>1.2</v>
      </c>
      <c r="W77" s="124" t="s">
        <v>52</v>
      </c>
      <c r="X77" s="124" t="s">
        <v>58</v>
      </c>
      <c r="AA77" s="304">
        <v>0.65</v>
      </c>
      <c r="AB77" s="179"/>
      <c r="AC77" s="179"/>
      <c r="AD77" s="179"/>
    </row>
    <row r="78" spans="8:38" x14ac:dyDescent="0.25">
      <c r="H78" s="211">
        <f t="shared" si="20"/>
        <v>820</v>
      </c>
      <c r="I78" s="235" t="s">
        <v>121</v>
      </c>
      <c r="J78" s="61"/>
      <c r="K78" s="61"/>
      <c r="L78" s="61"/>
      <c r="M78" s="150">
        <f>VLOOKUP(H78,Table134[],11)</f>
        <v>0.125</v>
      </c>
      <c r="N78" s="140">
        <f t="shared" si="21"/>
        <v>-11</v>
      </c>
      <c r="O78" s="148"/>
      <c r="P78" s="148"/>
      <c r="Q78" s="47">
        <f t="shared" si="22"/>
        <v>-6</v>
      </c>
      <c r="R78" s="47">
        <f t="shared" si="23"/>
        <v>-6</v>
      </c>
      <c r="S78" s="61"/>
      <c r="V78" s="124">
        <v>1.3</v>
      </c>
      <c r="W78" s="124" t="s">
        <v>52</v>
      </c>
      <c r="X78" s="124" t="s">
        <v>59</v>
      </c>
      <c r="AA78" s="179">
        <v>0.2</v>
      </c>
      <c r="AB78" s="179"/>
      <c r="AC78" s="179"/>
      <c r="AD78" s="179"/>
    </row>
    <row r="79" spans="8:38" x14ac:dyDescent="0.25">
      <c r="H79" s="211">
        <f t="shared" si="20"/>
        <v>0</v>
      </c>
      <c r="I79" s="238" t="s">
        <v>122</v>
      </c>
      <c r="J79" s="61"/>
      <c r="K79" s="61"/>
      <c r="L79" s="61"/>
      <c r="M79" s="150"/>
      <c r="N79" s="140"/>
      <c r="O79" s="148"/>
      <c r="P79" s="148"/>
      <c r="Q79" s="47"/>
      <c r="R79" s="47"/>
      <c r="S79" s="61"/>
      <c r="V79" s="124">
        <v>1.4</v>
      </c>
      <c r="W79" s="124" t="s">
        <v>52</v>
      </c>
      <c r="X79" s="124" t="s">
        <v>70</v>
      </c>
      <c r="AA79" s="179">
        <v>0</v>
      </c>
      <c r="AB79" s="179"/>
      <c r="AC79" s="179"/>
      <c r="AD79" s="179"/>
    </row>
    <row r="80" spans="8:38" x14ac:dyDescent="0.25">
      <c r="H80" s="211">
        <f t="shared" si="20"/>
        <v>0</v>
      </c>
      <c r="I80" s="238" t="s">
        <v>123</v>
      </c>
      <c r="J80" s="61"/>
      <c r="K80" s="61"/>
      <c r="L80" s="61"/>
      <c r="M80" s="150"/>
      <c r="N80" s="140"/>
      <c r="O80" s="148"/>
      <c r="P80" s="148"/>
      <c r="Q80" s="47"/>
      <c r="R80" s="47"/>
      <c r="S80" s="61"/>
      <c r="AA80" s="179"/>
      <c r="AB80" s="179"/>
      <c r="AC80" s="179"/>
      <c r="AD80" s="179"/>
    </row>
    <row r="81" spans="8:38" x14ac:dyDescent="0.25">
      <c r="H81" s="211">
        <f t="shared" si="20"/>
        <v>0</v>
      </c>
      <c r="I81" s="238" t="s">
        <v>124</v>
      </c>
      <c r="M81" s="150"/>
      <c r="N81" s="140"/>
      <c r="O81" s="148"/>
      <c r="P81" s="148"/>
      <c r="Q81" s="47"/>
      <c r="R81" s="47"/>
      <c r="V81" s="124">
        <v>2.1</v>
      </c>
      <c r="W81" s="124" t="s">
        <v>54</v>
      </c>
      <c r="X81" s="124" t="s">
        <v>139</v>
      </c>
      <c r="AA81" s="179"/>
      <c r="AB81" s="179">
        <v>0</v>
      </c>
      <c r="AC81" s="179"/>
      <c r="AD81" s="179"/>
    </row>
    <row r="82" spans="8:38" x14ac:dyDescent="0.25">
      <c r="H82" s="211">
        <f t="shared" si="20"/>
        <v>0</v>
      </c>
      <c r="I82" s="238" t="s">
        <v>125</v>
      </c>
      <c r="M82" s="150"/>
      <c r="N82" s="140"/>
      <c r="O82" s="148"/>
      <c r="P82" s="148"/>
      <c r="Q82" s="47"/>
      <c r="R82" s="47"/>
      <c r="V82" s="124">
        <v>2.2000000000000002</v>
      </c>
      <c r="W82" s="124" t="s">
        <v>54</v>
      </c>
      <c r="X82" s="124" t="s">
        <v>58</v>
      </c>
      <c r="AA82" s="179"/>
      <c r="AB82" s="179">
        <v>0.5</v>
      </c>
      <c r="AC82" s="179"/>
      <c r="AD82" s="179"/>
    </row>
    <row r="83" spans="8:38" x14ac:dyDescent="0.25">
      <c r="H83" s="211">
        <f t="shared" si="20"/>
        <v>221</v>
      </c>
      <c r="I83" s="239" t="s">
        <v>126</v>
      </c>
      <c r="M83" s="150">
        <f>VLOOKUP(H83,Table134[],11)</f>
        <v>0</v>
      </c>
      <c r="N83" s="140">
        <f t="shared" ref="N83:N88" si="24">-ROUND(N62*M83,0)</f>
        <v>0</v>
      </c>
      <c r="O83" s="148"/>
      <c r="P83" s="148"/>
      <c r="Q83" s="47">
        <f t="shared" si="22"/>
        <v>0</v>
      </c>
      <c r="R83" s="47">
        <f t="shared" si="23"/>
        <v>0</v>
      </c>
      <c r="V83" s="124">
        <v>2.2999999999999998</v>
      </c>
      <c r="W83" s="124" t="s">
        <v>54</v>
      </c>
      <c r="X83" s="124" t="s">
        <v>59</v>
      </c>
      <c r="AA83" s="179"/>
      <c r="AB83" s="179">
        <v>0.5</v>
      </c>
      <c r="AC83" s="179"/>
      <c r="AD83" s="179"/>
    </row>
    <row r="84" spans="8:38" x14ac:dyDescent="0.25">
      <c r="H84" s="211">
        <f t="shared" si="20"/>
        <v>221</v>
      </c>
      <c r="I84" s="239" t="s">
        <v>127</v>
      </c>
      <c r="M84" s="150">
        <f>VLOOKUP(H84,Table134[],11)</f>
        <v>0</v>
      </c>
      <c r="N84" s="140">
        <f t="shared" si="24"/>
        <v>0</v>
      </c>
      <c r="O84" s="148"/>
      <c r="P84" s="148"/>
      <c r="Q84" s="47">
        <f t="shared" si="22"/>
        <v>0</v>
      </c>
      <c r="R84" s="47">
        <f t="shared" si="23"/>
        <v>0</v>
      </c>
      <c r="V84" s="124">
        <v>2.4</v>
      </c>
      <c r="W84" s="124" t="s">
        <v>54</v>
      </c>
      <c r="X84" s="124" t="s">
        <v>69</v>
      </c>
      <c r="AA84" s="179"/>
      <c r="AB84" s="179">
        <v>0</v>
      </c>
      <c r="AC84" s="179"/>
      <c r="AD84" s="179"/>
    </row>
    <row r="85" spans="8:38" x14ac:dyDescent="0.25">
      <c r="H85" s="211">
        <f t="shared" si="20"/>
        <v>221</v>
      </c>
      <c r="I85" s="239" t="s">
        <v>128</v>
      </c>
      <c r="M85" s="150">
        <f>VLOOKUP(H85,Table134[],11)</f>
        <v>0</v>
      </c>
      <c r="N85" s="140">
        <f t="shared" si="24"/>
        <v>0</v>
      </c>
      <c r="O85" s="148"/>
      <c r="P85" s="148"/>
      <c r="Q85" s="47">
        <f t="shared" si="22"/>
        <v>0</v>
      </c>
      <c r="R85" s="47">
        <f t="shared" si="23"/>
        <v>0</v>
      </c>
      <c r="AA85" s="180"/>
      <c r="AB85" s="180"/>
      <c r="AC85" s="180"/>
      <c r="AD85" s="180"/>
    </row>
    <row r="86" spans="8:38" x14ac:dyDescent="0.25">
      <c r="H86" s="211">
        <f t="shared" si="20"/>
        <v>221</v>
      </c>
      <c r="I86" s="239" t="s">
        <v>129</v>
      </c>
      <c r="M86" s="150">
        <f>VLOOKUP(H86,Table134[],11)</f>
        <v>0</v>
      </c>
      <c r="N86" s="140">
        <f t="shared" si="24"/>
        <v>0</v>
      </c>
      <c r="O86" s="148"/>
      <c r="P86" s="148"/>
      <c r="Q86" s="47">
        <f t="shared" si="22"/>
        <v>0</v>
      </c>
      <c r="R86" s="47">
        <f t="shared" si="23"/>
        <v>0</v>
      </c>
      <c r="V86" s="124">
        <v>3.5</v>
      </c>
      <c r="W86" s="124" t="s">
        <v>53</v>
      </c>
      <c r="X86" s="124" t="s">
        <v>140</v>
      </c>
      <c r="AA86" s="179"/>
      <c r="AB86" s="179"/>
      <c r="AC86" s="304">
        <v>0.1</v>
      </c>
      <c r="AD86" s="179"/>
    </row>
    <row r="87" spans="8:38" x14ac:dyDescent="0.25">
      <c r="H87" s="211">
        <f t="shared" si="20"/>
        <v>820</v>
      </c>
      <c r="I87" s="235" t="s">
        <v>130</v>
      </c>
      <c r="M87" s="150">
        <f>VLOOKUP(H87,Table134[],11)</f>
        <v>0.125</v>
      </c>
      <c r="N87" s="140">
        <f t="shared" si="24"/>
        <v>-11</v>
      </c>
      <c r="O87" s="148"/>
      <c r="P87" s="148"/>
      <c r="Q87" s="47">
        <f t="shared" si="22"/>
        <v>-6</v>
      </c>
      <c r="R87" s="47">
        <f t="shared" si="23"/>
        <v>-6</v>
      </c>
      <c r="V87" s="124">
        <v>3.6</v>
      </c>
      <c r="W87" s="124" t="s">
        <v>53</v>
      </c>
      <c r="X87" s="124" t="s">
        <v>60</v>
      </c>
      <c r="AA87" s="179"/>
      <c r="AB87" s="179"/>
      <c r="AC87" s="304">
        <v>0.4</v>
      </c>
      <c r="AD87" s="179"/>
    </row>
    <row r="88" spans="8:38" x14ac:dyDescent="0.25">
      <c r="H88" s="211">
        <f t="shared" si="20"/>
        <v>820</v>
      </c>
      <c r="I88" s="235" t="s">
        <v>131</v>
      </c>
      <c r="M88" s="150">
        <f>VLOOKUP(H88,Table134[],11)</f>
        <v>0.125</v>
      </c>
      <c r="N88" s="140">
        <f t="shared" si="24"/>
        <v>-8</v>
      </c>
      <c r="O88" s="148"/>
      <c r="P88" s="148"/>
      <c r="Q88" s="47">
        <f t="shared" si="22"/>
        <v>-4</v>
      </c>
      <c r="R88" s="47">
        <f t="shared" si="23"/>
        <v>-4</v>
      </c>
      <c r="V88" s="124">
        <v>3.7</v>
      </c>
      <c r="W88" s="124" t="s">
        <v>53</v>
      </c>
      <c r="X88" s="124" t="s">
        <v>61</v>
      </c>
      <c r="AA88" s="179"/>
      <c r="AB88" s="179"/>
      <c r="AC88" s="179">
        <v>0</v>
      </c>
      <c r="AD88" s="179"/>
    </row>
    <row r="89" spans="8:38" x14ac:dyDescent="0.25">
      <c r="V89" s="124">
        <v>3.8</v>
      </c>
      <c r="W89" s="124" t="s">
        <v>53</v>
      </c>
      <c r="X89" s="124" t="s">
        <v>66</v>
      </c>
      <c r="AA89" s="179"/>
      <c r="AB89" s="179"/>
      <c r="AC89" s="179">
        <v>0</v>
      </c>
      <c r="AD89" s="179"/>
    </row>
    <row r="90" spans="8:38" x14ac:dyDescent="0.25">
      <c r="I90" s="48" t="s">
        <v>95</v>
      </c>
      <c r="N90" s="49">
        <f>SUM(N72:N88)</f>
        <v>-145</v>
      </c>
      <c r="O90" s="52"/>
      <c r="P90" s="52"/>
      <c r="Q90" s="49">
        <f>SUM(Q72:Q88)</f>
        <v>-74</v>
      </c>
      <c r="R90" s="49">
        <f>SUM(R72:R88)</f>
        <v>-74</v>
      </c>
      <c r="V90" s="124">
        <v>3.9</v>
      </c>
      <c r="W90" s="124" t="s">
        <v>53</v>
      </c>
      <c r="X90" s="124" t="s">
        <v>71</v>
      </c>
      <c r="AA90" s="179"/>
      <c r="AB90" s="179"/>
      <c r="AC90" s="179">
        <v>0.25</v>
      </c>
      <c r="AD90" s="179"/>
    </row>
    <row r="91" spans="8:38" x14ac:dyDescent="0.25">
      <c r="V91" s="124">
        <v>3.11</v>
      </c>
      <c r="W91" s="124" t="s">
        <v>53</v>
      </c>
      <c r="X91" s="124" t="s">
        <v>192</v>
      </c>
      <c r="AA91" s="180"/>
      <c r="AB91" s="180"/>
      <c r="AC91" s="298">
        <v>0.25</v>
      </c>
      <c r="AD91" s="180"/>
    </row>
    <row r="92" spans="8:38" ht="18" x14ac:dyDescent="0.25">
      <c r="I92" s="256" t="s">
        <v>167</v>
      </c>
      <c r="Q92" s="114" t="s">
        <v>6</v>
      </c>
      <c r="R92" s="114" t="s">
        <v>7</v>
      </c>
      <c r="V92" s="124">
        <v>4</v>
      </c>
      <c r="W92" s="124" t="s">
        <v>55</v>
      </c>
      <c r="X92" s="124" t="s">
        <v>140</v>
      </c>
      <c r="AA92" s="179"/>
      <c r="AB92" s="179"/>
      <c r="AC92" s="179"/>
      <c r="AD92" s="304">
        <v>0.15</v>
      </c>
      <c r="AE92" s="171"/>
      <c r="AI92" s="256" t="s">
        <v>200</v>
      </c>
      <c r="AJ92" s="186"/>
      <c r="AK92" s="186"/>
    </row>
    <row r="93" spans="8:38" x14ac:dyDescent="0.25">
      <c r="I93" s="241" t="s">
        <v>116</v>
      </c>
      <c r="N93" s="140">
        <f>Q93+R93</f>
        <v>577</v>
      </c>
      <c r="O93" s="148"/>
      <c r="P93" s="148"/>
      <c r="Q93" s="47">
        <f t="shared" ref="Q93:R99" si="25">Q72+Q51</f>
        <v>319</v>
      </c>
      <c r="R93" s="47">
        <f t="shared" si="25"/>
        <v>258</v>
      </c>
      <c r="V93" s="124">
        <v>4.0999999999999996</v>
      </c>
      <c r="W93" s="124" t="s">
        <v>55</v>
      </c>
      <c r="X93" s="124" t="s">
        <v>60</v>
      </c>
      <c r="AA93" s="179"/>
      <c r="AB93" s="179"/>
      <c r="AC93" s="179"/>
      <c r="AD93" s="304">
        <v>0.65</v>
      </c>
      <c r="AJ93" s="186" t="s">
        <v>56</v>
      </c>
      <c r="AK93" s="186" t="s">
        <v>57</v>
      </c>
    </row>
    <row r="94" spans="8:38" x14ac:dyDescent="0.25">
      <c r="I94" s="241" t="s">
        <v>137</v>
      </c>
      <c r="N94" s="140">
        <f t="shared" ref="N94:N99" si="26">Q94+R94</f>
        <v>220</v>
      </c>
      <c r="Q94" s="47">
        <f t="shared" si="25"/>
        <v>122</v>
      </c>
      <c r="R94" s="47">
        <f t="shared" si="25"/>
        <v>98</v>
      </c>
      <c r="V94" s="124">
        <v>4.2</v>
      </c>
      <c r="W94" s="124" t="s">
        <v>55</v>
      </c>
      <c r="X94" s="124" t="s">
        <v>67</v>
      </c>
      <c r="AA94" s="179"/>
      <c r="AB94" s="179"/>
      <c r="AC94" s="179"/>
      <c r="AD94" s="179">
        <v>0.2</v>
      </c>
      <c r="AI94" s="61" t="s">
        <v>142</v>
      </c>
      <c r="AJ94" s="61">
        <f>SUM(Q104:Q107)</f>
        <v>72</v>
      </c>
      <c r="AK94" s="61">
        <f>SUM(R104:R107)</f>
        <v>124</v>
      </c>
      <c r="AL94" s="145">
        <f>SUM(AJ94:AK94)</f>
        <v>196</v>
      </c>
    </row>
    <row r="95" spans="8:38" x14ac:dyDescent="0.25">
      <c r="I95" s="242" t="s">
        <v>117</v>
      </c>
      <c r="N95" s="140">
        <f t="shared" si="26"/>
        <v>5</v>
      </c>
      <c r="Q95" s="47">
        <f t="shared" si="25"/>
        <v>3</v>
      </c>
      <c r="R95" s="47">
        <f t="shared" si="25"/>
        <v>2</v>
      </c>
      <c r="V95" s="124">
        <v>4.3</v>
      </c>
      <c r="W95" s="124" t="s">
        <v>55</v>
      </c>
      <c r="X95" s="124" t="s">
        <v>66</v>
      </c>
      <c r="AA95" s="179"/>
      <c r="AB95" s="179"/>
      <c r="AC95" s="179"/>
      <c r="AD95" s="179">
        <v>0</v>
      </c>
      <c r="AI95" s="124" t="s">
        <v>151</v>
      </c>
      <c r="AJ95" s="61">
        <f>SUM(Q93,Q94,Q99,Q108,Q109)</f>
        <v>558</v>
      </c>
      <c r="AK95" s="61">
        <f>SUM(R93,R94,R99,R108,R109)</f>
        <v>449</v>
      </c>
      <c r="AL95" s="145">
        <f>SUM(AJ95:AK95)</f>
        <v>1007</v>
      </c>
    </row>
    <row r="96" spans="8:38" x14ac:dyDescent="0.25">
      <c r="I96" s="242" t="s">
        <v>118</v>
      </c>
      <c r="N96" s="140">
        <f t="shared" si="26"/>
        <v>11</v>
      </c>
      <c r="Q96" s="47">
        <f t="shared" si="25"/>
        <v>7</v>
      </c>
      <c r="R96" s="47">
        <f t="shared" si="25"/>
        <v>4</v>
      </c>
      <c r="AI96" s="124" t="s">
        <v>152</v>
      </c>
      <c r="AJ96" s="124">
        <f>SUM(Q95:Q98)</f>
        <v>18</v>
      </c>
      <c r="AK96" s="124">
        <f>SUM(R95:R98)</f>
        <v>10</v>
      </c>
      <c r="AL96" s="145">
        <f>SUM(AJ96:AK96)</f>
        <v>28</v>
      </c>
    </row>
    <row r="97" spans="1:38" x14ac:dyDescent="0.25">
      <c r="A97" s="138"/>
      <c r="B97" s="138"/>
      <c r="C97" s="138"/>
      <c r="D97" s="138"/>
      <c r="E97" s="138"/>
      <c r="F97" s="141"/>
      <c r="G97" s="213"/>
      <c r="I97" s="243" t="s">
        <v>119</v>
      </c>
      <c r="N97" s="140">
        <f t="shared" si="26"/>
        <v>6</v>
      </c>
      <c r="Q97" s="47">
        <f t="shared" si="25"/>
        <v>4</v>
      </c>
      <c r="R97" s="47">
        <f t="shared" si="25"/>
        <v>2</v>
      </c>
      <c r="AJ97" s="124">
        <f>SUM(AJ94:AJ96)</f>
        <v>648</v>
      </c>
      <c r="AK97" s="125">
        <f>SUM(AK94:AK96)</f>
        <v>583</v>
      </c>
      <c r="AL97" s="125">
        <f>SUM(AL94:AL96)</f>
        <v>1231</v>
      </c>
    </row>
    <row r="98" spans="1:38" x14ac:dyDescent="0.25">
      <c r="A98" s="138"/>
      <c r="B98" s="138"/>
      <c r="C98" s="138"/>
      <c r="D98" s="138"/>
      <c r="E98" s="138"/>
      <c r="F98" s="141"/>
      <c r="G98" s="213"/>
      <c r="I98" s="242" t="s">
        <v>120</v>
      </c>
      <c r="N98" s="140">
        <f t="shared" si="26"/>
        <v>6</v>
      </c>
      <c r="Q98" s="47">
        <f t="shared" si="25"/>
        <v>4</v>
      </c>
      <c r="R98" s="47">
        <f t="shared" si="25"/>
        <v>2</v>
      </c>
    </row>
    <row r="99" spans="1:38" x14ac:dyDescent="0.25">
      <c r="A99" s="138"/>
      <c r="B99" s="138"/>
      <c r="C99" s="138"/>
      <c r="D99" s="138"/>
      <c r="E99" s="138"/>
      <c r="F99" s="141"/>
      <c r="G99" s="213"/>
      <c r="I99" s="241" t="s">
        <v>121</v>
      </c>
      <c r="N99" s="140">
        <f t="shared" si="26"/>
        <v>78</v>
      </c>
      <c r="Q99" s="47">
        <f t="shared" si="25"/>
        <v>44</v>
      </c>
      <c r="R99" s="47">
        <f t="shared" si="25"/>
        <v>34</v>
      </c>
    </row>
    <row r="100" spans="1:38" x14ac:dyDescent="0.25">
      <c r="A100" s="138"/>
      <c r="B100" s="138"/>
      <c r="C100" s="138"/>
      <c r="D100" s="138"/>
      <c r="E100" s="138"/>
      <c r="F100" s="141"/>
      <c r="G100" s="138"/>
      <c r="I100" s="244" t="s">
        <v>122</v>
      </c>
      <c r="N100" s="140"/>
      <c r="Q100" s="47"/>
      <c r="R100" s="47"/>
    </row>
    <row r="101" spans="1:38" x14ac:dyDescent="0.25">
      <c r="A101" s="138"/>
      <c r="B101" s="138"/>
      <c r="C101" s="138"/>
      <c r="D101" s="138"/>
      <c r="E101" s="138"/>
      <c r="F101" s="141"/>
      <c r="G101" s="138"/>
      <c r="I101" s="244" t="s">
        <v>123</v>
      </c>
      <c r="N101" s="140"/>
      <c r="Q101" s="47"/>
      <c r="R101" s="47"/>
    </row>
    <row r="102" spans="1:38" x14ac:dyDescent="0.25">
      <c r="A102" s="138"/>
      <c r="B102" s="139"/>
      <c r="C102" s="138"/>
      <c r="D102" s="138"/>
      <c r="E102" s="138"/>
      <c r="F102" s="141"/>
      <c r="G102" s="138"/>
      <c r="I102" s="244" t="s">
        <v>124</v>
      </c>
      <c r="N102" s="140"/>
      <c r="Q102" s="47"/>
      <c r="R102" s="47"/>
    </row>
    <row r="103" spans="1:38" x14ac:dyDescent="0.25">
      <c r="A103" s="138"/>
      <c r="B103" s="138"/>
      <c r="C103" s="138"/>
      <c r="D103" s="138"/>
      <c r="E103" s="138"/>
      <c r="F103" s="141"/>
      <c r="G103" s="138"/>
      <c r="I103" s="244" t="s">
        <v>125</v>
      </c>
      <c r="N103" s="140"/>
      <c r="Q103" s="47"/>
      <c r="R103" s="47"/>
    </row>
    <row r="104" spans="1:38" x14ac:dyDescent="0.25">
      <c r="A104" s="138"/>
      <c r="B104" s="138"/>
      <c r="C104" s="138"/>
      <c r="D104" s="138"/>
      <c r="E104" s="138"/>
      <c r="F104" s="141"/>
      <c r="G104" s="138"/>
      <c r="I104" s="245" t="s">
        <v>126</v>
      </c>
      <c r="N104" s="140">
        <f t="shared" ref="N104:N109" si="27">Q104+R104</f>
        <v>83</v>
      </c>
      <c r="Q104" s="47">
        <f t="shared" ref="Q104:R109" si="28">Q83+Q62</f>
        <v>30</v>
      </c>
      <c r="R104" s="47">
        <f t="shared" si="28"/>
        <v>53</v>
      </c>
    </row>
    <row r="105" spans="1:38" x14ac:dyDescent="0.25">
      <c r="A105" s="138"/>
      <c r="B105" s="138"/>
      <c r="C105" s="138"/>
      <c r="D105" s="138"/>
      <c r="E105" s="138"/>
      <c r="F105" s="141"/>
      <c r="G105" s="138"/>
      <c r="I105" s="245" t="s">
        <v>127</v>
      </c>
      <c r="N105" s="140">
        <f t="shared" si="27"/>
        <v>37</v>
      </c>
      <c r="Q105" s="47">
        <f t="shared" si="28"/>
        <v>14</v>
      </c>
      <c r="R105" s="47">
        <f t="shared" si="28"/>
        <v>23</v>
      </c>
    </row>
    <row r="106" spans="1:38" x14ac:dyDescent="0.25">
      <c r="A106" s="138"/>
      <c r="B106" s="138"/>
      <c r="C106" s="138"/>
      <c r="D106" s="138"/>
      <c r="E106" s="138"/>
      <c r="F106" s="141"/>
      <c r="G106" s="138"/>
      <c r="I106" s="245" t="s">
        <v>128</v>
      </c>
      <c r="N106" s="140">
        <f t="shared" si="27"/>
        <v>46</v>
      </c>
      <c r="Q106" s="47">
        <f t="shared" si="28"/>
        <v>17</v>
      </c>
      <c r="R106" s="47">
        <f t="shared" si="28"/>
        <v>29</v>
      </c>
    </row>
    <row r="107" spans="1:38" x14ac:dyDescent="0.25">
      <c r="A107" s="138"/>
      <c r="B107" s="138"/>
      <c r="C107" s="138"/>
      <c r="D107" s="138"/>
      <c r="E107" s="138"/>
      <c r="F107" s="141"/>
      <c r="G107" s="138"/>
      <c r="I107" s="245" t="s">
        <v>129</v>
      </c>
      <c r="N107" s="140">
        <f t="shared" si="27"/>
        <v>30</v>
      </c>
      <c r="Q107" s="47">
        <f t="shared" si="28"/>
        <v>11</v>
      </c>
      <c r="R107" s="47">
        <f t="shared" si="28"/>
        <v>19</v>
      </c>
    </row>
    <row r="108" spans="1:38" x14ac:dyDescent="0.25">
      <c r="A108" s="138"/>
      <c r="B108" s="138"/>
      <c r="C108" s="138"/>
      <c r="D108" s="138"/>
      <c r="E108" s="138"/>
      <c r="F108" s="141"/>
      <c r="G108" s="138"/>
      <c r="I108" s="241" t="s">
        <v>130</v>
      </c>
      <c r="N108" s="140">
        <f t="shared" si="27"/>
        <v>76</v>
      </c>
      <c r="Q108" s="47">
        <f t="shared" si="28"/>
        <v>42</v>
      </c>
      <c r="R108" s="47">
        <f t="shared" si="28"/>
        <v>34</v>
      </c>
    </row>
    <row r="109" spans="1:38" x14ac:dyDescent="0.25">
      <c r="A109" s="212"/>
      <c r="B109" s="212"/>
      <c r="C109" s="212"/>
      <c r="D109" s="212"/>
      <c r="E109" s="212"/>
      <c r="F109" s="212"/>
      <c r="G109" s="212"/>
      <c r="I109" s="241" t="s">
        <v>131</v>
      </c>
      <c r="N109" s="140">
        <f t="shared" si="27"/>
        <v>56</v>
      </c>
      <c r="Q109" s="47">
        <f t="shared" si="28"/>
        <v>31</v>
      </c>
      <c r="R109" s="47">
        <f t="shared" si="28"/>
        <v>25</v>
      </c>
    </row>
    <row r="110" spans="1:38" x14ac:dyDescent="0.25">
      <c r="A110" s="212"/>
      <c r="B110" s="212"/>
      <c r="C110" s="212"/>
      <c r="D110" s="212"/>
      <c r="E110" s="212"/>
      <c r="F110" s="212"/>
      <c r="G110" s="212"/>
    </row>
    <row r="111" spans="1:38" x14ac:dyDescent="0.25">
      <c r="A111" s="212"/>
      <c r="B111" s="212"/>
      <c r="C111" s="212"/>
      <c r="D111" s="212"/>
      <c r="E111" s="212"/>
      <c r="F111" s="212"/>
      <c r="G111" s="212"/>
      <c r="I111" s="48" t="s">
        <v>149</v>
      </c>
      <c r="N111" s="49">
        <f>SUM(N93:N109)</f>
        <v>1231</v>
      </c>
      <c r="O111" s="52"/>
      <c r="P111" s="52"/>
      <c r="Q111" s="49">
        <f>SUM(Q93:Q109)</f>
        <v>648</v>
      </c>
      <c r="R111" s="49">
        <f>SUM(R93:R109)</f>
        <v>583</v>
      </c>
    </row>
    <row r="112" spans="1:38" x14ac:dyDescent="0.25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</row>
    <row r="113" spans="1:13" x14ac:dyDescent="0.25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</row>
    <row r="114" spans="1:13" x14ac:dyDescent="0.25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</row>
    <row r="115" spans="1:13" x14ac:dyDescent="0.25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</row>
    <row r="116" spans="1:13" x14ac:dyDescent="0.25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</row>
    <row r="117" spans="1:13" x14ac:dyDescent="0.25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</row>
    <row r="118" spans="1:13" x14ac:dyDescent="0.25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</row>
    <row r="119" spans="1:13" x14ac:dyDescent="0.25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</row>
    <row r="120" spans="1:13" x14ac:dyDescent="0.25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</row>
    <row r="121" spans="1:13" x14ac:dyDescent="0.25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</row>
    <row r="122" spans="1:13" x14ac:dyDescent="0.25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</row>
    <row r="123" spans="1:13" x14ac:dyDescent="0.25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</row>
    <row r="124" spans="1:13" x14ac:dyDescent="0.25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</row>
    <row r="125" spans="1:13" x14ac:dyDescent="0.25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</row>
    <row r="126" spans="1:13" x14ac:dyDescent="0.25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</row>
    <row r="127" spans="1:13" x14ac:dyDescent="0.25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</row>
    <row r="128" spans="1:13" x14ac:dyDescent="0.25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</row>
    <row r="129" spans="1:13" x14ac:dyDescent="0.25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</row>
    <row r="130" spans="1:13" x14ac:dyDescent="0.25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</row>
    <row r="131" spans="1:13" x14ac:dyDescent="0.25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</row>
    <row r="132" spans="1:13" x14ac:dyDescent="0.25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</row>
    <row r="133" spans="1:13" x14ac:dyDescent="0.25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</row>
    <row r="134" spans="1:13" x14ac:dyDescent="0.25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</row>
    <row r="135" spans="1:13" x14ac:dyDescent="0.25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</row>
    <row r="136" spans="1:13" x14ac:dyDescent="0.25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</row>
    <row r="137" spans="1:13" x14ac:dyDescent="0.25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</row>
    <row r="138" spans="1:13" x14ac:dyDescent="0.25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</row>
    <row r="139" spans="1:13" x14ac:dyDescent="0.25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</row>
    <row r="140" spans="1:13" x14ac:dyDescent="0.25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</row>
    <row r="141" spans="1:13" x14ac:dyDescent="0.25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</row>
    <row r="142" spans="1:13" x14ac:dyDescent="0.25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</row>
    <row r="143" spans="1:13" x14ac:dyDescent="0.25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</row>
    <row r="144" spans="1:13" x14ac:dyDescent="0.25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</row>
    <row r="145" spans="1:13" x14ac:dyDescent="0.25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</row>
    <row r="146" spans="1:13" x14ac:dyDescent="0.25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</row>
    <row r="147" spans="1:13" x14ac:dyDescent="0.25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</row>
    <row r="148" spans="1:13" x14ac:dyDescent="0.25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</row>
    <row r="149" spans="1:13" x14ac:dyDescent="0.25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</row>
    <row r="150" spans="1:13" x14ac:dyDescent="0.25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</row>
    <row r="151" spans="1:13" x14ac:dyDescent="0.25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</row>
    <row r="152" spans="1:13" x14ac:dyDescent="0.25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</row>
    <row r="153" spans="1:13" x14ac:dyDescent="0.25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</row>
    <row r="154" spans="1:13" x14ac:dyDescent="0.25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</row>
    <row r="155" spans="1:13" x14ac:dyDescent="0.25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</row>
    <row r="156" spans="1:13" x14ac:dyDescent="0.25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</row>
    <row r="157" spans="1:13" x14ac:dyDescent="0.25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</row>
    <row r="158" spans="1:13" x14ac:dyDescent="0.25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</row>
    <row r="159" spans="1:13" x14ac:dyDescent="0.25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</row>
    <row r="160" spans="1:13" x14ac:dyDescent="0.25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</row>
    <row r="161" spans="1:13" x14ac:dyDescent="0.25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</row>
    <row r="162" spans="1:13" x14ac:dyDescent="0.25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</row>
    <row r="163" spans="1:13" x14ac:dyDescent="0.25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</row>
    <row r="164" spans="1:13" x14ac:dyDescent="0.25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</row>
    <row r="165" spans="1:13" x14ac:dyDescent="0.25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</row>
    <row r="166" spans="1:13" x14ac:dyDescent="0.25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</row>
    <row r="167" spans="1:13" x14ac:dyDescent="0.25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</row>
    <row r="168" spans="1:13" x14ac:dyDescent="0.25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</row>
    <row r="169" spans="1:13" x14ac:dyDescent="0.25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</row>
    <row r="170" spans="1:13" x14ac:dyDescent="0.25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</row>
    <row r="171" spans="1:13" x14ac:dyDescent="0.25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</row>
    <row r="172" spans="1:13" x14ac:dyDescent="0.25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</row>
    <row r="173" spans="1:13" x14ac:dyDescent="0.25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</row>
    <row r="174" spans="1:13" x14ac:dyDescent="0.25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</row>
    <row r="175" spans="1:13" x14ac:dyDescent="0.25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</row>
    <row r="176" spans="1:13" x14ac:dyDescent="0.25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</row>
    <row r="177" spans="1:13" x14ac:dyDescent="0.25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</row>
    <row r="178" spans="1:13" x14ac:dyDescent="0.25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</row>
    <row r="179" spans="1:13" x14ac:dyDescent="0.25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</row>
    <row r="180" spans="1:13" x14ac:dyDescent="0.25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</row>
    <row r="181" spans="1:13" x14ac:dyDescent="0.25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</row>
    <row r="182" spans="1:13" x14ac:dyDescent="0.25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</row>
    <row r="183" spans="1:13" x14ac:dyDescent="0.25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</row>
    <row r="184" spans="1:13" x14ac:dyDescent="0.25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</row>
    <row r="185" spans="1:13" x14ac:dyDescent="0.25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</row>
    <row r="186" spans="1:13" x14ac:dyDescent="0.25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</row>
    <row r="187" spans="1:13" x14ac:dyDescent="0.25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</row>
    <row r="188" spans="1:13" x14ac:dyDescent="0.25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</row>
    <row r="189" spans="1:13" x14ac:dyDescent="0.25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</row>
    <row r="190" spans="1:13" x14ac:dyDescent="0.25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</row>
    <row r="191" spans="1:13" x14ac:dyDescent="0.25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</row>
    <row r="192" spans="1:13" x14ac:dyDescent="0.25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</row>
    <row r="193" spans="1:13" x14ac:dyDescent="0.25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</row>
    <row r="194" spans="1:13" x14ac:dyDescent="0.25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</row>
    <row r="195" spans="1:13" x14ac:dyDescent="0.25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</row>
    <row r="196" spans="1:13" x14ac:dyDescent="0.25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</row>
    <row r="197" spans="1:13" x14ac:dyDescent="0.25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</row>
    <row r="198" spans="1:13" x14ac:dyDescent="0.25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</row>
    <row r="199" spans="1:13" x14ac:dyDescent="0.25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</row>
    <row r="200" spans="1:13" x14ac:dyDescent="0.25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</row>
    <row r="201" spans="1:13" x14ac:dyDescent="0.25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</row>
    <row r="202" spans="1:13" x14ac:dyDescent="0.25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</row>
    <row r="203" spans="1:13" x14ac:dyDescent="0.25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</row>
    <row r="204" spans="1:13" x14ac:dyDescent="0.25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</row>
    <row r="205" spans="1:13" x14ac:dyDescent="0.25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</row>
    <row r="206" spans="1:13" x14ac:dyDescent="0.25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</row>
    <row r="207" spans="1:13" x14ac:dyDescent="0.25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</row>
    <row r="208" spans="1:13" x14ac:dyDescent="0.25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</row>
    <row r="209" spans="1:13" x14ac:dyDescent="0.25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</row>
    <row r="210" spans="1:13" x14ac:dyDescent="0.25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</row>
    <row r="211" spans="1:13" x14ac:dyDescent="0.25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</row>
    <row r="212" spans="1:13" x14ac:dyDescent="0.25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</row>
    <row r="213" spans="1:13" x14ac:dyDescent="0.25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</row>
    <row r="214" spans="1:13" x14ac:dyDescent="0.25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</row>
    <row r="215" spans="1:13" x14ac:dyDescent="0.25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</row>
    <row r="216" spans="1:13" x14ac:dyDescent="0.25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</row>
    <row r="217" spans="1:13" x14ac:dyDescent="0.25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</row>
    <row r="218" spans="1:13" x14ac:dyDescent="0.25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</row>
    <row r="219" spans="1:13" x14ac:dyDescent="0.25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</row>
    <row r="220" spans="1:13" x14ac:dyDescent="0.25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</row>
    <row r="221" spans="1:13" x14ac:dyDescent="0.25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</row>
    <row r="222" spans="1:13" x14ac:dyDescent="0.25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</row>
    <row r="223" spans="1:13" x14ac:dyDescent="0.25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</row>
    <row r="224" spans="1:13" x14ac:dyDescent="0.25">
      <c r="A224" s="212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</row>
    <row r="225" spans="1:13" x14ac:dyDescent="0.25">
      <c r="A225" s="212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2"/>
      <c r="M225" s="212"/>
    </row>
    <row r="226" spans="1:13" x14ac:dyDescent="0.25">
      <c r="A226" s="212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2"/>
      <c r="M226" s="212"/>
    </row>
    <row r="227" spans="1:13" x14ac:dyDescent="0.25">
      <c r="A227" s="212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2"/>
      <c r="M227" s="212"/>
    </row>
    <row r="228" spans="1:13" x14ac:dyDescent="0.25">
      <c r="A228" s="212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2"/>
      <c r="M228" s="212"/>
    </row>
    <row r="229" spans="1:13" x14ac:dyDescent="0.25">
      <c r="A229" s="212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2"/>
      <c r="M229" s="212"/>
    </row>
    <row r="230" spans="1:13" x14ac:dyDescent="0.25">
      <c r="A230" s="212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2"/>
      <c r="M230" s="212"/>
    </row>
    <row r="231" spans="1:13" x14ac:dyDescent="0.25">
      <c r="A231" s="212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</row>
    <row r="232" spans="1:13" x14ac:dyDescent="0.25">
      <c r="A232" s="212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2"/>
      <c r="M232" s="212"/>
    </row>
    <row r="233" spans="1:13" x14ac:dyDescent="0.25">
      <c r="A233" s="212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2"/>
      <c r="M233" s="212"/>
    </row>
    <row r="234" spans="1:13" x14ac:dyDescent="0.25">
      <c r="A234" s="212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2"/>
      <c r="M234" s="212"/>
    </row>
    <row r="235" spans="1:13" x14ac:dyDescent="0.25">
      <c r="A235" s="212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2"/>
      <c r="M235" s="212"/>
    </row>
    <row r="236" spans="1:13" x14ac:dyDescent="0.25">
      <c r="A236" s="212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2"/>
      <c r="M236" s="212"/>
    </row>
    <row r="237" spans="1:13" x14ac:dyDescent="0.25">
      <c r="A237" s="212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2"/>
      <c r="M237" s="212"/>
    </row>
    <row r="238" spans="1:13" x14ac:dyDescent="0.25">
      <c r="A238" s="212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2"/>
      <c r="M238" s="212"/>
    </row>
    <row r="239" spans="1:13" x14ac:dyDescent="0.25">
      <c r="A239" s="212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2"/>
      <c r="M239" s="212"/>
    </row>
    <row r="240" spans="1:13" x14ac:dyDescent="0.25">
      <c r="A240" s="212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2"/>
      <c r="M240" s="212"/>
    </row>
    <row r="241" spans="1:13" x14ac:dyDescent="0.25">
      <c r="A241" s="212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2"/>
      <c r="M241" s="212"/>
    </row>
    <row r="242" spans="1:13" x14ac:dyDescent="0.25">
      <c r="A242" s="212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2"/>
      <c r="M242" s="212"/>
    </row>
    <row r="243" spans="1:13" x14ac:dyDescent="0.25">
      <c r="A243" s="212"/>
      <c r="B243" s="212"/>
      <c r="C243" s="212"/>
      <c r="D243" s="212"/>
      <c r="E243" s="212"/>
      <c r="F243" s="212"/>
      <c r="G243" s="212"/>
      <c r="H243" s="212"/>
      <c r="I243" s="212"/>
      <c r="J243" s="212"/>
      <c r="K243" s="212"/>
      <c r="L243" s="212"/>
      <c r="M243" s="212"/>
    </row>
    <row r="244" spans="1:13" x14ac:dyDescent="0.25">
      <c r="A244" s="212"/>
      <c r="B244" s="212"/>
      <c r="C244" s="212"/>
      <c r="D244" s="212"/>
      <c r="E244" s="212"/>
      <c r="F244" s="212"/>
      <c r="G244" s="212"/>
      <c r="H244" s="212"/>
      <c r="I244" s="212"/>
      <c r="J244" s="212"/>
      <c r="K244" s="212"/>
      <c r="L244" s="212"/>
      <c r="M244" s="212"/>
    </row>
    <row r="245" spans="1:13" x14ac:dyDescent="0.25">
      <c r="A245" s="212"/>
      <c r="B245" s="212"/>
      <c r="C245" s="212"/>
      <c r="D245" s="212"/>
      <c r="E245" s="212"/>
      <c r="F245" s="212"/>
      <c r="G245" s="212"/>
      <c r="H245" s="212"/>
      <c r="I245" s="212"/>
      <c r="J245" s="212"/>
      <c r="K245" s="212"/>
      <c r="L245" s="212"/>
      <c r="M245" s="212"/>
    </row>
    <row r="246" spans="1:13" x14ac:dyDescent="0.25">
      <c r="A246" s="212"/>
      <c r="B246" s="212"/>
      <c r="C246" s="212"/>
      <c r="D246" s="212"/>
      <c r="E246" s="212"/>
      <c r="F246" s="212"/>
      <c r="G246" s="212"/>
      <c r="H246" s="212"/>
      <c r="I246" s="212"/>
      <c r="J246" s="212"/>
      <c r="K246" s="212"/>
      <c r="L246" s="212"/>
      <c r="M246" s="212"/>
    </row>
    <row r="247" spans="1:13" x14ac:dyDescent="0.25">
      <c r="A247" s="212"/>
      <c r="B247" s="212"/>
      <c r="C247" s="212"/>
      <c r="D247" s="212"/>
      <c r="E247" s="212"/>
      <c r="F247" s="212"/>
      <c r="G247" s="212"/>
      <c r="H247" s="212"/>
      <c r="I247" s="212"/>
      <c r="J247" s="212"/>
      <c r="K247" s="212"/>
      <c r="L247" s="212"/>
      <c r="M247" s="212"/>
    </row>
    <row r="248" spans="1:13" x14ac:dyDescent="0.25">
      <c r="A248" s="212"/>
      <c r="B248" s="212"/>
      <c r="C248" s="212"/>
      <c r="D248" s="212"/>
      <c r="E248" s="212"/>
      <c r="F248" s="212"/>
      <c r="G248" s="212"/>
      <c r="H248" s="212"/>
      <c r="I248" s="212"/>
      <c r="J248" s="212"/>
      <c r="K248" s="212"/>
      <c r="L248" s="212"/>
      <c r="M248" s="212"/>
    </row>
    <row r="249" spans="1:13" x14ac:dyDescent="0.25">
      <c r="A249" s="212"/>
      <c r="B249" s="212"/>
      <c r="C249" s="212"/>
      <c r="D249" s="212"/>
      <c r="E249" s="212"/>
      <c r="F249" s="212"/>
      <c r="G249" s="212"/>
      <c r="H249" s="212"/>
      <c r="I249" s="212"/>
      <c r="J249" s="212"/>
      <c r="K249" s="212"/>
      <c r="L249" s="212"/>
      <c r="M249" s="212"/>
    </row>
    <row r="250" spans="1:13" x14ac:dyDescent="0.25">
      <c r="A250" s="212"/>
      <c r="B250" s="212"/>
      <c r="C250" s="212"/>
      <c r="D250" s="212"/>
      <c r="E250" s="212"/>
      <c r="F250" s="212"/>
      <c r="G250" s="212"/>
      <c r="H250" s="212"/>
      <c r="I250" s="212"/>
      <c r="J250" s="212"/>
      <c r="K250" s="212"/>
      <c r="L250" s="212"/>
      <c r="M250" s="212"/>
    </row>
    <row r="251" spans="1:13" x14ac:dyDescent="0.25">
      <c r="A251" s="212"/>
      <c r="B251" s="212"/>
      <c r="C251" s="212"/>
      <c r="D251" s="212"/>
      <c r="E251" s="212"/>
      <c r="F251" s="212"/>
      <c r="G251" s="212"/>
      <c r="H251" s="212"/>
      <c r="I251" s="212"/>
      <c r="J251" s="212"/>
      <c r="K251" s="212"/>
      <c r="L251" s="212"/>
      <c r="M251" s="212"/>
    </row>
    <row r="252" spans="1:13" x14ac:dyDescent="0.25">
      <c r="A252" s="212"/>
      <c r="B252" s="212"/>
      <c r="C252" s="212"/>
      <c r="D252" s="212"/>
      <c r="E252" s="212"/>
      <c r="F252" s="212"/>
      <c r="G252" s="212"/>
      <c r="H252" s="212"/>
      <c r="I252" s="212"/>
      <c r="J252" s="212"/>
      <c r="K252" s="212"/>
      <c r="L252" s="212"/>
      <c r="M252" s="212"/>
    </row>
    <row r="253" spans="1:13" x14ac:dyDescent="0.25">
      <c r="A253" s="212"/>
      <c r="B253" s="212"/>
      <c r="C253" s="212"/>
      <c r="D253" s="212"/>
      <c r="E253" s="212"/>
      <c r="F253" s="212"/>
      <c r="G253" s="212"/>
      <c r="H253" s="212"/>
      <c r="I253" s="212"/>
      <c r="J253" s="212"/>
      <c r="K253" s="212"/>
      <c r="L253" s="212"/>
      <c r="M253" s="212"/>
    </row>
    <row r="254" spans="1:13" x14ac:dyDescent="0.25">
      <c r="A254" s="212"/>
      <c r="B254" s="212"/>
      <c r="C254" s="212"/>
      <c r="D254" s="212"/>
      <c r="E254" s="212"/>
      <c r="F254" s="212"/>
      <c r="G254" s="212"/>
      <c r="H254" s="212"/>
      <c r="I254" s="212"/>
      <c r="J254" s="212"/>
      <c r="K254" s="212"/>
      <c r="L254" s="212"/>
      <c r="M254" s="212"/>
    </row>
    <row r="255" spans="1:13" x14ac:dyDescent="0.25">
      <c r="A255" s="212"/>
      <c r="B255" s="212"/>
      <c r="C255" s="212"/>
      <c r="D255" s="212"/>
      <c r="E255" s="212"/>
      <c r="F255" s="212"/>
      <c r="G255" s="212"/>
      <c r="H255" s="212"/>
      <c r="I255" s="212"/>
      <c r="J255" s="212"/>
      <c r="K255" s="212"/>
      <c r="L255" s="212"/>
      <c r="M255" s="212"/>
    </row>
    <row r="256" spans="1:13" x14ac:dyDescent="0.25">
      <c r="A256" s="212"/>
      <c r="B256" s="212"/>
      <c r="C256" s="212"/>
      <c r="D256" s="212"/>
      <c r="E256" s="212"/>
      <c r="F256" s="212"/>
      <c r="G256" s="212"/>
      <c r="H256" s="212"/>
      <c r="I256" s="212"/>
      <c r="J256" s="212"/>
      <c r="K256" s="212"/>
      <c r="L256" s="212"/>
      <c r="M256" s="212"/>
    </row>
    <row r="257" spans="1:13" x14ac:dyDescent="0.25">
      <c r="A257" s="212"/>
      <c r="B257" s="212"/>
      <c r="C257" s="212"/>
      <c r="D257" s="212"/>
      <c r="E257" s="212"/>
      <c r="F257" s="212"/>
      <c r="G257" s="212"/>
      <c r="H257" s="212"/>
      <c r="I257" s="212"/>
      <c r="J257" s="212"/>
      <c r="K257" s="212"/>
      <c r="L257" s="212"/>
      <c r="M257" s="212"/>
    </row>
    <row r="258" spans="1:13" x14ac:dyDescent="0.25">
      <c r="A258" s="212"/>
      <c r="B258" s="212"/>
      <c r="C258" s="212"/>
      <c r="D258" s="212"/>
      <c r="E258" s="212"/>
      <c r="F258" s="212"/>
      <c r="G258" s="212"/>
      <c r="H258" s="212"/>
      <c r="I258" s="212"/>
      <c r="J258" s="212"/>
      <c r="K258" s="212"/>
      <c r="L258" s="212"/>
      <c r="M258" s="212"/>
    </row>
    <row r="259" spans="1:13" x14ac:dyDescent="0.25">
      <c r="A259" s="212"/>
      <c r="B259" s="212"/>
      <c r="C259" s="212"/>
      <c r="D259" s="212"/>
      <c r="E259" s="212"/>
      <c r="F259" s="212"/>
      <c r="G259" s="212"/>
      <c r="H259" s="212"/>
      <c r="I259" s="212"/>
      <c r="J259" s="212"/>
      <c r="K259" s="212"/>
      <c r="L259" s="212"/>
      <c r="M259" s="212"/>
    </row>
    <row r="260" spans="1:13" x14ac:dyDescent="0.25">
      <c r="A260" s="212"/>
      <c r="B260" s="212"/>
      <c r="C260" s="212"/>
      <c r="D260" s="212"/>
      <c r="E260" s="212"/>
      <c r="F260" s="212"/>
      <c r="G260" s="212"/>
      <c r="H260" s="212"/>
      <c r="I260" s="212"/>
      <c r="J260" s="212"/>
      <c r="K260" s="212"/>
      <c r="L260" s="212"/>
      <c r="M260" s="212"/>
    </row>
    <row r="261" spans="1:13" x14ac:dyDescent="0.25">
      <c r="A261" s="212"/>
      <c r="B261" s="212"/>
      <c r="C261" s="212"/>
      <c r="D261" s="212"/>
      <c r="E261" s="212"/>
      <c r="F261" s="212"/>
      <c r="G261" s="212"/>
      <c r="H261" s="212"/>
      <c r="I261" s="212"/>
      <c r="J261" s="212"/>
      <c r="K261" s="212"/>
      <c r="L261" s="212"/>
      <c r="M261" s="212"/>
    </row>
    <row r="262" spans="1:13" x14ac:dyDescent="0.25">
      <c r="A262" s="212"/>
      <c r="B262" s="212"/>
      <c r="C262" s="212"/>
      <c r="D262" s="212"/>
      <c r="E262" s="212"/>
      <c r="F262" s="212"/>
      <c r="G262" s="212"/>
      <c r="H262" s="212"/>
      <c r="I262" s="212"/>
      <c r="J262" s="212"/>
      <c r="K262" s="212"/>
      <c r="L262" s="212"/>
      <c r="M262" s="212"/>
    </row>
    <row r="263" spans="1:13" x14ac:dyDescent="0.25">
      <c r="A263" s="212"/>
      <c r="B263" s="212"/>
      <c r="C263" s="212"/>
      <c r="D263" s="212"/>
      <c r="E263" s="212"/>
      <c r="F263" s="212"/>
      <c r="G263" s="212"/>
      <c r="H263" s="212"/>
      <c r="I263" s="212"/>
      <c r="J263" s="212"/>
      <c r="K263" s="212"/>
      <c r="L263" s="212"/>
      <c r="M263" s="212"/>
    </row>
    <row r="264" spans="1:13" x14ac:dyDescent="0.25">
      <c r="A264" s="212"/>
      <c r="B264" s="212"/>
      <c r="C264" s="212"/>
      <c r="D264" s="212"/>
      <c r="E264" s="212"/>
      <c r="F264" s="212"/>
      <c r="G264" s="212"/>
      <c r="H264" s="212"/>
      <c r="I264" s="212"/>
      <c r="J264" s="212"/>
      <c r="K264" s="212"/>
      <c r="L264" s="212"/>
      <c r="M264" s="212"/>
    </row>
    <row r="265" spans="1:13" x14ac:dyDescent="0.25">
      <c r="A265" s="212"/>
      <c r="B265" s="212"/>
      <c r="C265" s="212"/>
      <c r="D265" s="212"/>
      <c r="E265" s="212"/>
      <c r="F265" s="212"/>
      <c r="G265" s="212"/>
      <c r="H265" s="212"/>
      <c r="I265" s="212"/>
      <c r="J265" s="212"/>
      <c r="K265" s="212"/>
      <c r="L265" s="212"/>
      <c r="M265" s="212"/>
    </row>
    <row r="266" spans="1:13" x14ac:dyDescent="0.25">
      <c r="A266" s="212"/>
      <c r="B266" s="212"/>
      <c r="C266" s="212"/>
      <c r="D266" s="212"/>
      <c r="E266" s="212"/>
      <c r="F266" s="212"/>
      <c r="G266" s="212"/>
      <c r="H266" s="212"/>
      <c r="I266" s="212"/>
      <c r="J266" s="212"/>
      <c r="K266" s="212"/>
      <c r="L266" s="212"/>
      <c r="M266" s="212"/>
    </row>
    <row r="267" spans="1:13" x14ac:dyDescent="0.25">
      <c r="A267" s="212"/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</row>
    <row r="268" spans="1:13" x14ac:dyDescent="0.25">
      <c r="A268" s="212"/>
      <c r="B268" s="212"/>
      <c r="C268" s="212"/>
      <c r="D268" s="212"/>
      <c r="E268" s="212"/>
      <c r="F268" s="212"/>
      <c r="G268" s="212"/>
      <c r="H268" s="212"/>
      <c r="I268" s="212"/>
      <c r="J268" s="212"/>
      <c r="K268" s="212"/>
      <c r="L268" s="212"/>
      <c r="M268" s="212"/>
    </row>
    <row r="269" spans="1:13" x14ac:dyDescent="0.25">
      <c r="A269" s="212"/>
      <c r="B269" s="212"/>
      <c r="C269" s="212"/>
      <c r="D269" s="212"/>
      <c r="E269" s="212"/>
      <c r="F269" s="212"/>
      <c r="G269" s="212"/>
      <c r="H269" s="212"/>
      <c r="I269" s="212"/>
      <c r="J269" s="212"/>
      <c r="K269" s="212"/>
      <c r="L269" s="212"/>
      <c r="M269" s="212"/>
    </row>
    <row r="270" spans="1:13" x14ac:dyDescent="0.25">
      <c r="A270" s="212"/>
      <c r="B270" s="212"/>
      <c r="C270" s="212"/>
      <c r="D270" s="212"/>
      <c r="E270" s="212"/>
      <c r="F270" s="212"/>
      <c r="G270" s="212"/>
      <c r="H270" s="212"/>
      <c r="I270" s="212"/>
      <c r="J270" s="212"/>
      <c r="K270" s="212"/>
      <c r="L270" s="212"/>
      <c r="M270" s="212"/>
    </row>
    <row r="271" spans="1:13" x14ac:dyDescent="0.25">
      <c r="A271" s="212"/>
      <c r="B271" s="212"/>
      <c r="C271" s="212"/>
      <c r="D271" s="212"/>
      <c r="E271" s="212"/>
      <c r="F271" s="212"/>
      <c r="G271" s="212"/>
      <c r="H271" s="212"/>
      <c r="I271" s="212"/>
      <c r="J271" s="212"/>
      <c r="K271" s="212"/>
      <c r="L271" s="212"/>
      <c r="M271" s="212"/>
    </row>
    <row r="272" spans="1:13" x14ac:dyDescent="0.25">
      <c r="A272" s="212"/>
      <c r="B272" s="212"/>
      <c r="C272" s="212"/>
      <c r="D272" s="212"/>
      <c r="E272" s="212"/>
      <c r="F272" s="212"/>
      <c r="G272" s="212"/>
      <c r="H272" s="212"/>
      <c r="I272" s="212"/>
      <c r="J272" s="212"/>
      <c r="K272" s="212"/>
      <c r="L272" s="212"/>
      <c r="M272" s="212"/>
    </row>
    <row r="273" spans="1:13" x14ac:dyDescent="0.25">
      <c r="A273" s="212"/>
      <c r="B273" s="212"/>
      <c r="C273" s="212"/>
      <c r="D273" s="212"/>
      <c r="E273" s="212"/>
      <c r="F273" s="212"/>
      <c r="G273" s="212"/>
      <c r="H273" s="212"/>
      <c r="I273" s="212"/>
      <c r="J273" s="212"/>
      <c r="K273" s="212"/>
      <c r="L273" s="212"/>
      <c r="M273" s="212"/>
    </row>
    <row r="274" spans="1:13" x14ac:dyDescent="0.25">
      <c r="A274" s="212"/>
      <c r="B274" s="212"/>
      <c r="C274" s="212"/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</row>
    <row r="275" spans="1:13" x14ac:dyDescent="0.25">
      <c r="A275" s="212"/>
      <c r="B275" s="212"/>
      <c r="C275" s="212"/>
      <c r="D275" s="212"/>
      <c r="E275" s="212"/>
      <c r="F275" s="212"/>
      <c r="G275" s="212"/>
      <c r="H275" s="212"/>
      <c r="I275" s="212"/>
      <c r="J275" s="212"/>
      <c r="K275" s="212"/>
      <c r="L275" s="212"/>
      <c r="M275" s="212"/>
    </row>
    <row r="276" spans="1:13" x14ac:dyDescent="0.25">
      <c r="A276" s="212"/>
      <c r="B276" s="212"/>
      <c r="C276" s="212"/>
      <c r="D276" s="212"/>
      <c r="E276" s="212"/>
      <c r="F276" s="212"/>
      <c r="G276" s="212"/>
      <c r="H276" s="212"/>
      <c r="I276" s="212"/>
      <c r="J276" s="212"/>
      <c r="K276" s="212"/>
      <c r="L276" s="212"/>
      <c r="M276" s="212"/>
    </row>
    <row r="277" spans="1:13" x14ac:dyDescent="0.25">
      <c r="A277" s="212"/>
      <c r="B277" s="212"/>
      <c r="C277" s="212"/>
      <c r="D277" s="212"/>
      <c r="E277" s="212"/>
      <c r="F277" s="212"/>
      <c r="G277" s="212"/>
      <c r="H277" s="212"/>
      <c r="I277" s="212"/>
      <c r="J277" s="212"/>
      <c r="K277" s="212"/>
      <c r="L277" s="212"/>
      <c r="M277" s="212"/>
    </row>
    <row r="278" spans="1:13" x14ac:dyDescent="0.25">
      <c r="A278" s="212"/>
      <c r="B278" s="212"/>
      <c r="C278" s="212"/>
      <c r="D278" s="212"/>
      <c r="E278" s="212"/>
      <c r="F278" s="212"/>
      <c r="G278" s="212"/>
      <c r="H278" s="212"/>
      <c r="I278" s="212"/>
      <c r="J278" s="212"/>
      <c r="K278" s="212"/>
      <c r="L278" s="212"/>
      <c r="M278" s="212"/>
    </row>
    <row r="279" spans="1:13" x14ac:dyDescent="0.25">
      <c r="A279" s="212"/>
      <c r="B279" s="212"/>
      <c r="C279" s="212"/>
      <c r="D279" s="212"/>
      <c r="E279" s="212"/>
      <c r="F279" s="212"/>
      <c r="G279" s="212"/>
      <c r="H279" s="212"/>
      <c r="I279" s="212"/>
      <c r="J279" s="212"/>
      <c r="K279" s="212"/>
      <c r="L279" s="212"/>
      <c r="M279" s="212"/>
    </row>
    <row r="280" spans="1:13" x14ac:dyDescent="0.25">
      <c r="A280" s="212"/>
      <c r="B280" s="212"/>
      <c r="C280" s="212"/>
      <c r="D280" s="212"/>
      <c r="E280" s="212"/>
      <c r="F280" s="212"/>
      <c r="G280" s="212"/>
      <c r="H280" s="212"/>
      <c r="I280" s="212"/>
      <c r="J280" s="212"/>
      <c r="K280" s="212"/>
      <c r="L280" s="212"/>
      <c r="M280" s="212"/>
    </row>
  </sheetData>
  <dataValidations disablePrompts="1" count="1">
    <dataValidation type="list" allowBlank="1" showInputMessage="1" showErrorMessage="1" sqref="H9:H25">
      <formula1>$W$9:$W$12</formula1>
    </dataValidation>
  </dataValidations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11" zoomScale="85" zoomScaleNormal="85" workbookViewId="0">
      <selection activeCell="N26" sqref="N2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14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14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99.68</v>
      </c>
      <c r="CC12" s="27">
        <f ca="1">SUM(CD17,CB17,CC14)</f>
        <v>60.48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99.68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60.48</v>
      </c>
      <c r="BY16" s="4"/>
      <c r="BZ16" s="10">
        <f>BZ14+BZ15</f>
        <v>0</v>
      </c>
      <c r="CA16" s="10">
        <f ca="1">CA14+CA15</f>
        <v>99.68</v>
      </c>
      <c r="CB16" s="11">
        <f>CB14+CB15</f>
        <v>0</v>
      </c>
      <c r="CC16" s="6">
        <f ca="1">CD16+CE16</f>
        <v>35.6</v>
      </c>
      <c r="CD16" s="12"/>
      <c r="CE16" s="20">
        <f ca="1">DC36+DC34+DC33</f>
        <v>35.6</v>
      </c>
      <c r="CF16" s="4"/>
      <c r="CG16" s="34">
        <f ca="1">SUM(CC14:CC16)</f>
        <v>35.6</v>
      </c>
      <c r="CH16" s="13"/>
      <c r="CI16" s="13"/>
      <c r="CJ16" s="13"/>
      <c r="CP16" s="124" t="s">
        <v>52</v>
      </c>
      <c r="CQ16" s="175">
        <f ca="1">CR16*CQ$20</f>
        <v>124.6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75.599999999999994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99.68</v>
      </c>
      <c r="BY17" s="1"/>
      <c r="BZ17" s="21"/>
      <c r="CA17" s="14"/>
      <c r="CB17" s="15">
        <f>+BZ17+CA17</f>
        <v>0</v>
      </c>
      <c r="CC17" s="16">
        <f ca="1">CC18+CC19</f>
        <v>60.48</v>
      </c>
      <c r="CD17" s="6">
        <f ca="1">CD18+CD19</f>
        <v>60.48</v>
      </c>
      <c r="CE17" s="6">
        <f ca="1">CE18+CE19</f>
        <v>21.6</v>
      </c>
      <c r="CF17" s="1"/>
      <c r="CG17" s="36">
        <f ca="1">SUM(CB18,CE17,CB16)</f>
        <v>21.6</v>
      </c>
      <c r="CP17" s="124" t="s">
        <v>53</v>
      </c>
      <c r="CQ17" s="175">
        <f ca="1">CR17*CQ$20</f>
        <v>71.2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43.2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60.48</v>
      </c>
      <c r="CD18" s="8">
        <f ca="1">DE24+DE23</f>
        <v>60.48</v>
      </c>
      <c r="CE18" s="8">
        <f ca="1">DE33+DE34</f>
        <v>21.6</v>
      </c>
      <c r="CF18" s="1"/>
      <c r="CG18" s="31"/>
      <c r="CP18" s="124" t="s">
        <v>54</v>
      </c>
      <c r="CQ18" s="175">
        <f ca="1">CR18*CQ$20</f>
        <v>35.6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21.6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99.68</v>
      </c>
      <c r="CA19" s="14"/>
      <c r="CB19" s="15">
        <f ca="1">+BZ19+CA19</f>
        <v>99.68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124.6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75.599999999999994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356</v>
      </c>
      <c r="CR20" s="176">
        <f>SUM(CR16:CR19)</f>
        <v>1</v>
      </c>
      <c r="CS20" s="255">
        <f ca="1">IF(CR9="PR",VLOOKUP(CR8,'Gen AM'!$I$51:$R$67,10,FALSE),IF(CR9="PB",VLOOKUP(CR8,'Gen AM'!I72:R88,10,FALSE),"error"))</f>
        <v>216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234.96</v>
      </c>
      <c r="CC21" s="41">
        <f ca="1">SUM(CC17:CE17)</f>
        <v>142.56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0.8</v>
      </c>
      <c r="CY23" s="250"/>
      <c r="CZ23" s="250"/>
      <c r="DA23" s="250"/>
      <c r="DC23" s="161">
        <f ca="1">CQ$16*$CX23</f>
        <v>99.68</v>
      </c>
      <c r="DD23" s="50"/>
      <c r="DE23" s="162">
        <f ca="1">CS$16*$CX23</f>
        <v>60.48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234.96</v>
      </c>
      <c r="CC25" s="27">
        <f ca="1">SUM(CD30,CB30,CC27)</f>
        <v>142.56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24.92</v>
      </c>
      <c r="DD25" s="50"/>
      <c r="DE25" s="162">
        <f ca="1">CS$16*$CX25</f>
        <v>15.12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234.96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356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216.00000000000003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0.5</v>
      </c>
      <c r="CZ28" s="250"/>
      <c r="DA28" s="250"/>
      <c r="DC28" s="161">
        <f ca="1">CQ$18*$CY28</f>
        <v>17.8</v>
      </c>
      <c r="DD28" s="50"/>
      <c r="DE28" s="164">
        <f ca="1">CS$18*$CY28</f>
        <v>10.8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234.96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142.56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17.8</v>
      </c>
      <c r="DD30" s="50"/>
      <c r="DE30" s="164">
        <f ca="1">CS$18*$CY30</f>
        <v>10.8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142.56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0.5</v>
      </c>
      <c r="DA33" s="250"/>
      <c r="DC33" s="161">
        <f t="shared" ref="DC33:DC38" ca="1" si="0">CQ$17*$CZ33</f>
        <v>35.6</v>
      </c>
      <c r="DD33" s="50"/>
      <c r="DE33" s="164">
        <f t="shared" ref="DE33:DE38" ca="1" si="1">CS$17*$CZ33</f>
        <v>21.6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234.96</v>
      </c>
      <c r="CC34" s="41">
        <f ca="1">SUM(CC30:CE30)</f>
        <v>142.56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17.8</v>
      </c>
      <c r="DD37" s="50"/>
      <c r="DE37" s="162">
        <f t="shared" ca="1" si="1"/>
        <v>10.8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234.96</v>
      </c>
      <c r="CC38" s="91">
        <f ca="1">SUM(CD43,CB43,CC40)</f>
        <v>142.56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17.8</v>
      </c>
      <c r="DE38" s="162">
        <f t="shared" ca="1" si="1"/>
        <v>10.8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0.8</v>
      </c>
      <c r="DC39" s="161">
        <f ca="1">CQ$19*$DA39</f>
        <v>99.68</v>
      </c>
      <c r="DD39" s="50"/>
      <c r="DE39" s="164">
        <f ca="1">CS$19*$DA39</f>
        <v>60.48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234.96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270.56</v>
      </c>
      <c r="BQ41" s="7"/>
      <c r="BR41" s="19">
        <f ca="1">(BZ40+CC45+CE41)*BS41</f>
        <v>270.56</v>
      </c>
      <c r="BS41" s="259">
        <v>1</v>
      </c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17.8</v>
      </c>
      <c r="CD41" s="7"/>
      <c r="CE41" s="19">
        <f ca="1">DC38</f>
        <v>17.8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24.92</v>
      </c>
      <c r="DD41" s="50"/>
      <c r="DE41" s="164">
        <f ca="1">CS$19*$DA41</f>
        <v>15.12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41.04</v>
      </c>
      <c r="AQ42" s="81">
        <f ca="1">AM67</f>
        <v>41.04</v>
      </c>
      <c r="AR42" s="82"/>
      <c r="AS42" s="78"/>
      <c r="AT42" s="109">
        <f ca="1">SUM(AP40:AP42)</f>
        <v>41.04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270.56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262"/>
      <c r="BT42" s="109">
        <f ca="1">SUM(BP40:BP42)</f>
        <v>270.56</v>
      </c>
      <c r="BU42" s="83"/>
      <c r="BV42" s="83"/>
      <c r="BW42" s="83"/>
      <c r="BX42" s="108">
        <f ca="1">SUM(CC41,BZ42,CC43)</f>
        <v>270.56</v>
      </c>
      <c r="BY42" s="78"/>
      <c r="BZ42" s="79">
        <f ca="1">BZ40+BZ41</f>
        <v>234.96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17.8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67.64</v>
      </c>
      <c r="AS43" s="1"/>
      <c r="AT43" s="100">
        <f ca="1">SUM(AO44,AR43,AO42)</f>
        <v>67.64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164.16000000000003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164.16000000000003</v>
      </c>
      <c r="BX43" s="99">
        <f ca="1">SUM(CB43:CB45)</f>
        <v>164.16000000000003</v>
      </c>
      <c r="BY43" s="1"/>
      <c r="BZ43" s="21"/>
      <c r="CA43" s="14">
        <f ca="1">DE23+DE33+DE39</f>
        <v>142.56</v>
      </c>
      <c r="CB43" s="15">
        <f ca="1">+BZ43+CA43</f>
        <v>142.56</v>
      </c>
      <c r="CC43" s="56">
        <f ca="1">CC44+CC45</f>
        <v>17.8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10.8</v>
      </c>
      <c r="DC43" s="50">
        <f ca="1">SUM(DC23:DC42)</f>
        <v>356.00000000000006</v>
      </c>
      <c r="DE43" s="124">
        <f ca="1">SUM(DE23:DE42)</f>
        <v>216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BS41*SUM(CA43:CA45)</f>
        <v>164.16000000000003</v>
      </c>
      <c r="BO44" s="71">
        <f ca="1">+BM44+BN44</f>
        <v>164.16000000000003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10.8</v>
      </c>
      <c r="CB44" s="15">
        <f ca="1">+BZ44+CA44</f>
        <v>10.8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67.64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10.8</v>
      </c>
      <c r="CB45" s="15">
        <f ca="1">+BZ45+CA45</f>
        <v>10.8</v>
      </c>
      <c r="CC45" s="17">
        <f ca="1">DC28</f>
        <v>17.8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41.04</v>
      </c>
      <c r="AP47" s="105">
        <f ca="1">SUM(AP43:AR43)</f>
        <v>67.64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10.8</v>
      </c>
      <c r="CC47" s="105">
        <f ca="1">SUM(CC43:CE43)</f>
        <v>17.8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49.84</v>
      </c>
      <c r="P51" s="27">
        <f ca="1">SUM(Q56,O56,P53)</f>
        <v>30.24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49.84</v>
      </c>
      <c r="P53" s="6">
        <f ca="1">Q53+R53</f>
        <v>30.24</v>
      </c>
      <c r="Q53" s="7">
        <f ca="1">DE25+DE35+DE41</f>
        <v>30.24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41.04</v>
      </c>
      <c r="AD54" s="7">
        <f ca="1">Q55+Q54+Q53</f>
        <v>41.04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49.84</v>
      </c>
      <c r="P55" s="6">
        <f ca="1">Q55+R55</f>
        <v>10.8</v>
      </c>
      <c r="Q55" s="12">
        <f ca="1">DE30</f>
        <v>10.8</v>
      </c>
      <c r="R55" s="20"/>
      <c r="S55" s="4"/>
      <c r="T55" s="34">
        <f ca="1">SUM(P53:P55)</f>
        <v>41.04</v>
      </c>
      <c r="U55" s="4"/>
      <c r="V55" s="4"/>
      <c r="W55" s="4"/>
      <c r="X55" s="97">
        <f ca="1">SUM(AC54,Z55,AC56)</f>
        <v>41.04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41.04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17.8</v>
      </c>
      <c r="S56" s="1"/>
      <c r="T56" s="36">
        <f ca="1">SUM(O57,R56,O55)</f>
        <v>67.64</v>
      </c>
      <c r="U56" s="220" t="s">
        <v>29</v>
      </c>
      <c r="V56" s="221"/>
      <c r="W56" s="221"/>
      <c r="X56" s="99">
        <f ca="1">SUM(AB56:AB58)</f>
        <v>67.64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67.64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67.64</v>
      </c>
      <c r="AA57" s="14"/>
      <c r="AB57" s="6">
        <f ca="1">+Z57+AA57</f>
        <v>67.64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17.8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10.8</v>
      </c>
      <c r="P60" s="41">
        <f ca="1">SUM(P56:R56)</f>
        <v>17.8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51.84</v>
      </c>
      <c r="AP64" s="58">
        <f ca="1">SUM(AQ69,AO69,AP66)</f>
        <v>85.44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10.8</v>
      </c>
      <c r="CC64" s="27">
        <f ca="1">SUM(CD69,CB69,CC66)</f>
        <v>17.8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17.8</v>
      </c>
      <c r="AQ66" s="7"/>
      <c r="AR66" s="19">
        <f ca="1">BR67</f>
        <v>17.8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41.04</v>
      </c>
      <c r="AN67" s="8"/>
      <c r="AO67" s="76">
        <f ca="1">BN70</f>
        <v>10.8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17.8</v>
      </c>
      <c r="BQ67" s="7"/>
      <c r="BR67" s="19">
        <f ca="1">BZ66+CC71+CE67</f>
        <v>17.8</v>
      </c>
      <c r="BS67" s="1"/>
      <c r="BT67" s="95"/>
      <c r="BX67" s="32"/>
      <c r="BY67" s="3"/>
      <c r="BZ67" s="8"/>
      <c r="CA67" s="8">
        <f ca="1">CA41+CA45+CD42</f>
        <v>10.8</v>
      </c>
      <c r="CB67" s="9"/>
      <c r="CC67" s="6">
        <f ca="1">CD67+CE67</f>
        <v>17.8</v>
      </c>
      <c r="CD67" s="7"/>
      <c r="CE67" s="19">
        <f ca="1">DC37</f>
        <v>17.8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41.04</v>
      </c>
      <c r="AL68" s="4"/>
      <c r="AM68" s="10">
        <f ca="1">AM66+AM67</f>
        <v>41.04</v>
      </c>
      <c r="AN68" s="10">
        <f>AN66+AN67</f>
        <v>0</v>
      </c>
      <c r="AO68" s="77">
        <f ca="1">AO66+AO67</f>
        <v>10.8</v>
      </c>
      <c r="AP68" s="86">
        <f>AQ68+AR68</f>
        <v>0</v>
      </c>
      <c r="AQ68" s="81"/>
      <c r="AR68" s="82"/>
      <c r="AS68" s="78"/>
      <c r="AT68" s="109">
        <f ca="1">SUM(AP66:AP68)</f>
        <v>17.8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17.8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17.8</v>
      </c>
      <c r="BU68" s="136"/>
      <c r="BV68" s="136"/>
      <c r="BW68" s="136"/>
      <c r="BX68" s="84">
        <f ca="1">SUM(CC67,BZ68,CC69)</f>
        <v>17.8</v>
      </c>
      <c r="BY68" s="78"/>
      <c r="BZ68" s="79">
        <f ca="1">BZ66+BZ67</f>
        <v>0</v>
      </c>
      <c r="CA68" s="79">
        <f ca="1">CA66+CA67</f>
        <v>10.8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17.8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67.64</v>
      </c>
      <c r="AL69" s="1"/>
      <c r="AM69" s="21">
        <f ca="1">Z57</f>
        <v>67.64</v>
      </c>
      <c r="AN69" s="14"/>
      <c r="AO69" s="70">
        <f ca="1">+AM69+AN69</f>
        <v>67.64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10.8</v>
      </c>
      <c r="BK69" s="99">
        <f ca="1">SUM(BO69:BO71)</f>
        <v>10.8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10.8</v>
      </c>
      <c r="BX69" s="35">
        <f ca="1">SUM(CB69:CB71)</f>
        <v>10.8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17.8</v>
      </c>
      <c r="CE69" s="6">
        <f>CE70+CE71</f>
        <v>0</v>
      </c>
      <c r="CF69" s="1"/>
      <c r="CG69" s="36">
        <f ca="1">SUM(CB70,CE69,CB68)</f>
        <v>10.8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10.8</v>
      </c>
      <c r="BO70" s="71">
        <f ca="1">+BM70+BN70</f>
        <v>10.8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10.8</v>
      </c>
      <c r="CB70" s="15">
        <f ca="1">+BZ70+CA70</f>
        <v>10.8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17.8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10.8</v>
      </c>
      <c r="CC73" s="41">
        <f ca="1">SUM(CC69:CE69)</f>
        <v>17.8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204" priority="21" operator="equal">
      <formula>0</formula>
    </cfRule>
  </conditionalFormatting>
  <conditionalFormatting sqref="AX38:BG39 AX46:BG47 AX40:AY41 AX44:AY45">
    <cfRule type="cellIs" dxfId="2203" priority="20" operator="equal">
      <formula>0</formula>
    </cfRule>
  </conditionalFormatting>
  <conditionalFormatting sqref="AX25:BG26 AX33:BG34 AX27:AY28 BF27:BG28 BF31:BG32 AX31:AY32">
    <cfRule type="cellIs" dxfId="2202" priority="19" operator="equal">
      <formula>0</formula>
    </cfRule>
  </conditionalFormatting>
  <conditionalFormatting sqref="BK25:BT26 BK33:BT34 BK27:BL28 BS27:BT28 BS31:BT32 BK31:BL32">
    <cfRule type="cellIs" dxfId="2201" priority="18" operator="equal">
      <formula>0</formula>
    </cfRule>
  </conditionalFormatting>
  <conditionalFormatting sqref="BX12:CG13 BX20:CG21 BX14:BY19 CF14:CG19">
    <cfRule type="cellIs" dxfId="2200" priority="17" operator="equal">
      <formula>0</formula>
    </cfRule>
  </conditionalFormatting>
  <conditionalFormatting sqref="BX25:CG26 BX33:CG34 BX27:BY32 CF27:CG32">
    <cfRule type="cellIs" dxfId="2199" priority="16" operator="equal">
      <formula>0</formula>
    </cfRule>
  </conditionalFormatting>
  <conditionalFormatting sqref="BX64:CG65 BX72:CG73 BX66:BY71 CF66:CG71">
    <cfRule type="cellIs" dxfId="2198" priority="14" operator="equal">
      <formula>0</formula>
    </cfRule>
  </conditionalFormatting>
  <conditionalFormatting sqref="BX38:CG39 BX46:CG47 BX40:BY45 CF40:CG45">
    <cfRule type="cellIs" dxfId="2197" priority="15" operator="equal">
      <formula>0</formula>
    </cfRule>
  </conditionalFormatting>
  <conditionalFormatting sqref="K51:T52 K59:T60 K53:L58 S53:T58">
    <cfRule type="cellIs" dxfId="2196" priority="13" operator="equal">
      <formula>0</formula>
    </cfRule>
  </conditionalFormatting>
  <conditionalFormatting sqref="AK64:AT65 AK72:AT73 AK66:AL71 AS66:AT71">
    <cfRule type="cellIs" dxfId="2195" priority="12" operator="equal">
      <formula>0</formula>
    </cfRule>
  </conditionalFormatting>
  <conditionalFormatting sqref="BK38:BT39 BK46:BT47 BK40:BL45 BS40:BT45">
    <cfRule type="cellIs" dxfId="2194" priority="9" operator="equal">
      <formula>0</formula>
    </cfRule>
  </conditionalFormatting>
  <conditionalFormatting sqref="AK25:AT26 AK33:AT34 AK27:AL32 AS27:AT32">
    <cfRule type="cellIs" dxfId="2193" priority="8" operator="equal">
      <formula>0</formula>
    </cfRule>
  </conditionalFormatting>
  <conditionalFormatting sqref="AX51:BG52 AX59:BG60 AX53:AY58 BF53:BG58">
    <cfRule type="cellIs" dxfId="2192" priority="11" operator="equal">
      <formula>0</formula>
    </cfRule>
  </conditionalFormatting>
  <conditionalFormatting sqref="BK51:BT52 BK59:BT60 BK53:BL58 BS53:BT58">
    <cfRule type="cellIs" dxfId="2191" priority="10" operator="equal">
      <formula>0</formula>
    </cfRule>
  </conditionalFormatting>
  <conditionalFormatting sqref="BK64:BT65 BK72:BT73 BK66:BL71 BS66:BT71">
    <cfRule type="cellIs" dxfId="2190" priority="7" operator="equal">
      <formula>0</formula>
    </cfRule>
  </conditionalFormatting>
  <conditionalFormatting sqref="X51:AG52 X59:AG60 X53:Y58 AF53:AG58">
    <cfRule type="cellIs" dxfId="2189" priority="6" operator="equal">
      <formula>0</formula>
    </cfRule>
  </conditionalFormatting>
  <conditionalFormatting sqref="AK38:AT39 AK46:AT47 AK40:AL45 AS40:AT45">
    <cfRule type="cellIs" dxfId="2188" priority="5" operator="equal">
      <formula>0</formula>
    </cfRule>
  </conditionalFormatting>
  <conditionalFormatting sqref="AX42:AY43">
    <cfRule type="cellIs" dxfId="2187" priority="4" operator="equal">
      <formula>0</formula>
    </cfRule>
  </conditionalFormatting>
  <conditionalFormatting sqref="AO51:AP52 AO59:AP60">
    <cfRule type="cellIs" dxfId="2186" priority="3" operator="equal">
      <formula>0</formula>
    </cfRule>
  </conditionalFormatting>
  <conditionalFormatting sqref="BO75:BP76">
    <cfRule type="cellIs" dxfId="2185" priority="2" operator="equal">
      <formula>0</formula>
    </cfRule>
  </conditionalFormatting>
  <conditionalFormatting sqref="AO75:AP76">
    <cfRule type="cellIs" dxfId="218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S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Block2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52.64</v>
      </c>
      <c r="CC12" s="27">
        <f ca="1">SUM(CD17,CB17,CC14)</f>
        <v>31.92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52.64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31.92</v>
      </c>
      <c r="BY16" s="4"/>
      <c r="BZ16" s="10">
        <f>BZ14+BZ15</f>
        <v>0</v>
      </c>
      <c r="CA16" s="10">
        <f ca="1">CA14+CA15</f>
        <v>52.64</v>
      </c>
      <c r="CB16" s="11">
        <f>CB14+CB15</f>
        <v>0</v>
      </c>
      <c r="CC16" s="6">
        <f ca="1">CD16+CE16</f>
        <v>18.8</v>
      </c>
      <c r="CD16" s="12"/>
      <c r="CE16" s="20">
        <f ca="1">DC36+DC34+DC33</f>
        <v>18.8</v>
      </c>
      <c r="CF16" s="4"/>
      <c r="CG16" s="34">
        <f ca="1">SUM(CC14:CC16)</f>
        <v>18.8</v>
      </c>
      <c r="CH16" s="13"/>
      <c r="CI16" s="13"/>
      <c r="CJ16" s="13"/>
      <c r="CP16" s="124" t="s">
        <v>52</v>
      </c>
      <c r="CQ16" s="175">
        <f ca="1">CR16*CQ$20</f>
        <v>65.8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39.9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52.64</v>
      </c>
      <c r="BY17" s="1"/>
      <c r="BZ17" s="21"/>
      <c r="CA17" s="14"/>
      <c r="CB17" s="15">
        <f>+BZ17+CA17</f>
        <v>0</v>
      </c>
      <c r="CC17" s="16">
        <f ca="1">CC18+CC19</f>
        <v>31.92</v>
      </c>
      <c r="CD17" s="6">
        <f ca="1">CD18+CD19</f>
        <v>31.92</v>
      </c>
      <c r="CE17" s="6">
        <f ca="1">CE18+CE19</f>
        <v>11.4</v>
      </c>
      <c r="CF17" s="1"/>
      <c r="CG17" s="36">
        <f ca="1">SUM(CB18,CE17,CB16)</f>
        <v>11.4</v>
      </c>
      <c r="CP17" s="124" t="s">
        <v>53</v>
      </c>
      <c r="CQ17" s="175">
        <f ca="1">CR17*CQ$20</f>
        <v>37.6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22.8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31.92</v>
      </c>
      <c r="CD18" s="8">
        <f ca="1">DE24+DE23</f>
        <v>31.92</v>
      </c>
      <c r="CE18" s="8">
        <f ca="1">DE33+DE34</f>
        <v>11.4</v>
      </c>
      <c r="CF18" s="1"/>
      <c r="CG18" s="31"/>
      <c r="CP18" s="124" t="s">
        <v>54</v>
      </c>
      <c r="CQ18" s="175">
        <f ca="1">CR18*CQ$20</f>
        <v>18.8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11.4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52.64</v>
      </c>
      <c r="CA19" s="14"/>
      <c r="CB19" s="15">
        <f ca="1">+BZ19+CA19</f>
        <v>52.64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65.8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39.9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188</v>
      </c>
      <c r="CR20" s="176">
        <f>SUM(CR16:CR19)</f>
        <v>1</v>
      </c>
      <c r="CS20" s="255">
        <f ca="1">IF(CR9="PR",VLOOKUP(CR8,'Gen AM'!$I$51:$R$67,10,FALSE),IF(CR9="PB",VLOOKUP(CR8,'Gen AM'!I72:R88,10,FALSE),"error"))</f>
        <v>114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124.08</v>
      </c>
      <c r="CC21" s="41">
        <f ca="1">SUM(CC17:CE17)</f>
        <v>75.240000000000009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0.8</v>
      </c>
      <c r="CY23" s="250"/>
      <c r="CZ23" s="250"/>
      <c r="DA23" s="250"/>
      <c r="DC23" s="161">
        <f ca="1">CQ$16*$CX23</f>
        <v>52.64</v>
      </c>
      <c r="DD23" s="50"/>
      <c r="DE23" s="162">
        <f ca="1">CS$16*$CX23</f>
        <v>31.92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124.08</v>
      </c>
      <c r="CC25" s="27">
        <f ca="1">SUM(CD30,CB30,CC27)</f>
        <v>75.240000000000009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13.16</v>
      </c>
      <c r="DD25" s="50"/>
      <c r="DE25" s="162">
        <f ca="1">CS$16*$CX25</f>
        <v>7.98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124.08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188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114.00000000000001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0.5</v>
      </c>
      <c r="CZ28" s="250"/>
      <c r="DA28" s="250"/>
      <c r="DC28" s="161">
        <f ca="1">CQ$18*$CY28</f>
        <v>9.4</v>
      </c>
      <c r="DD28" s="50"/>
      <c r="DE28" s="164">
        <f ca="1">CS$18*$CY28</f>
        <v>5.7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124.08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75.240000000000009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9.4</v>
      </c>
      <c r="DD30" s="50"/>
      <c r="DE30" s="164">
        <f ca="1">CS$18*$CY30</f>
        <v>5.7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75.240000000000009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0.5</v>
      </c>
      <c r="DA33" s="250"/>
      <c r="DC33" s="161">
        <f t="shared" ref="DC33:DC38" ca="1" si="0">CQ$17*$CZ33</f>
        <v>18.8</v>
      </c>
      <c r="DD33" s="50"/>
      <c r="DE33" s="164">
        <f t="shared" ref="DE33:DE38" ca="1" si="1">CS$17*$CZ33</f>
        <v>11.4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124.08</v>
      </c>
      <c r="CC34" s="41">
        <f ca="1">SUM(CC30:CE30)</f>
        <v>75.240000000000009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9.4</v>
      </c>
      <c r="DD37" s="50"/>
      <c r="DE37" s="162">
        <f t="shared" ca="1" si="1"/>
        <v>5.7</v>
      </c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54.150000000000006</v>
      </c>
      <c r="AP38" s="58">
        <f ca="1">SUM(AQ43,AO43,AP40)</f>
        <v>89.3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124.08</v>
      </c>
      <c r="CC38" s="91">
        <f ca="1">SUM(CD43,CB43,CC40)</f>
        <v>75.240000000000009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9.4</v>
      </c>
      <c r="DE38" s="162">
        <f t="shared" ca="1" si="1"/>
        <v>5.7</v>
      </c>
    </row>
    <row r="39" spans="7:112" x14ac:dyDescent="0.25">
      <c r="O39" s="69"/>
      <c r="AB39" s="69"/>
      <c r="AK39" s="30"/>
      <c r="AL39" s="3"/>
      <c r="AM39" s="1"/>
      <c r="AN39" s="259">
        <v>0.5</v>
      </c>
      <c r="AO39" s="260">
        <v>0.5</v>
      </c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0.8</v>
      </c>
      <c r="DC39" s="161">
        <f ca="1">CQ$19*$DA39</f>
        <v>52.64</v>
      </c>
      <c r="DD39" s="50"/>
      <c r="DE39" s="164">
        <f ca="1">CS$19*$DA39</f>
        <v>31.92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71.44</v>
      </c>
      <c r="AQ40" s="7"/>
      <c r="AR40" s="19">
        <f ca="1">$BR$41*AS40</f>
        <v>71.44</v>
      </c>
      <c r="AS40" s="259">
        <v>0.5</v>
      </c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124.08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>
        <f ca="1">AN39*AM67</f>
        <v>10.83</v>
      </c>
      <c r="AO41" s="76">
        <f ca="1">AO39*BN44</f>
        <v>43.320000000000007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142.88</v>
      </c>
      <c r="BQ41" s="7"/>
      <c r="BR41" s="19">
        <f ca="1">BZ40+CC45+CE41</f>
        <v>142.88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9.4</v>
      </c>
      <c r="CD41" s="7"/>
      <c r="CE41" s="19">
        <f ca="1">DC38</f>
        <v>9.4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13.16</v>
      </c>
      <c r="DD41" s="50"/>
      <c r="DE41" s="164">
        <f ca="1">CS$19*$DA41</f>
        <v>7.98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10.83</v>
      </c>
      <c r="AO42" s="77">
        <f ca="1">AO40+AO41</f>
        <v>43.320000000000007</v>
      </c>
      <c r="AP42" s="86">
        <f ca="1">AQ42+AR42</f>
        <v>71.44</v>
      </c>
      <c r="AQ42" s="81"/>
      <c r="AR42" s="82">
        <f ca="1">$BR$41*AS42</f>
        <v>71.44</v>
      </c>
      <c r="AS42" s="262">
        <f>1-AS40</f>
        <v>0.5</v>
      </c>
      <c r="AT42" s="109">
        <f ca="1">SUM(AP40:AP42)</f>
        <v>142.88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142.88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142.88</v>
      </c>
      <c r="BU42" s="83"/>
      <c r="BV42" s="83"/>
      <c r="BW42" s="83"/>
      <c r="BX42" s="108">
        <f ca="1">SUM(CC41,BZ42,CC43)</f>
        <v>142.88</v>
      </c>
      <c r="BY42" s="78"/>
      <c r="BZ42" s="79">
        <f ca="1">BZ40+BZ41</f>
        <v>124.08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9.4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17.86</v>
      </c>
      <c r="AR43" s="6">
        <f ca="1">AR44+AR45</f>
        <v>43.320000000000007</v>
      </c>
      <c r="AS43" s="1"/>
      <c r="AT43" s="100">
        <f ca="1">SUM(AO44,AR43,AO42)</f>
        <v>86.640000000000015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86.640000000000015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86.640000000000015</v>
      </c>
      <c r="BX43" s="99">
        <f ca="1">SUM(CB43:CB45)</f>
        <v>86.640000000000015</v>
      </c>
      <c r="BY43" s="1"/>
      <c r="BZ43" s="21"/>
      <c r="CA43" s="14">
        <f ca="1">DE23+DE33+DE39</f>
        <v>75.240000000000009</v>
      </c>
      <c r="CB43" s="15">
        <f ca="1">+BZ43+CA43</f>
        <v>75.240000000000009</v>
      </c>
      <c r="CC43" s="56">
        <f ca="1">CC44+CC45</f>
        <v>9.4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5.7</v>
      </c>
      <c r="DC43" s="50">
        <f ca="1">SUM(DC23:DC42)</f>
        <v>188.00000000000003</v>
      </c>
      <c r="DE43" s="124">
        <f ca="1">SUM(DE23:DE42)</f>
        <v>114.00000000000001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AR46*BN44</f>
        <v>43.320000000000007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CA45+CA44+CA43</f>
        <v>86.640000000000015</v>
      </c>
      <c r="BO44" s="71">
        <f ca="1">+BM44+BN44</f>
        <v>86.640000000000015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5.7</v>
      </c>
      <c r="CB44" s="15">
        <f ca="1">+BZ44+CA44</f>
        <v>5.7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>
        <f ca="1">AM69*AQ47</f>
        <v>17.86</v>
      </c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5.7</v>
      </c>
      <c r="CB45" s="15">
        <f ca="1">+BZ45+CA45</f>
        <v>5.7</v>
      </c>
      <c r="CC45" s="17">
        <f ca="1">DC28</f>
        <v>9.4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259">
        <f>1-AO39</f>
        <v>0.5</v>
      </c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82.27</v>
      </c>
      <c r="AP47" s="105">
        <f ca="1">SUM(AP43:AR43)</f>
        <v>61.180000000000007</v>
      </c>
      <c r="AQ47" s="263">
        <v>0.5</v>
      </c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5.7</v>
      </c>
      <c r="CC47" s="105">
        <f ca="1">SUM(CC43:CE43)</f>
        <v>9.4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26.32</v>
      </c>
      <c r="P51" s="27">
        <f ca="1">SUM(Q56,O56,P53)</f>
        <v>15.96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26.32</v>
      </c>
      <c r="P53" s="6">
        <f ca="1">Q53+R53</f>
        <v>15.96</v>
      </c>
      <c r="Q53" s="7">
        <f ca="1">DE25+DE35+DE41</f>
        <v>15.96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21.66</v>
      </c>
      <c r="AD54" s="7">
        <f ca="1">Q53+Q54+Q55</f>
        <v>21.66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26.32</v>
      </c>
      <c r="P55" s="6">
        <f ca="1">Q55+R55</f>
        <v>5.7</v>
      </c>
      <c r="Q55" s="12">
        <f ca="1">DE30</f>
        <v>5.7</v>
      </c>
      <c r="R55" s="20"/>
      <c r="S55" s="4"/>
      <c r="T55" s="34">
        <f ca="1">SUM(P53:P55)</f>
        <v>21.66</v>
      </c>
      <c r="U55" s="4"/>
      <c r="V55" s="4"/>
      <c r="W55" s="4"/>
      <c r="X55" s="97">
        <f ca="1">SUM(AC54,Z55,AC56)</f>
        <v>21.66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21.66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9.4</v>
      </c>
      <c r="S56" s="1"/>
      <c r="T56" s="36">
        <f ca="1">SUM(O57,R56,O55)</f>
        <v>35.72</v>
      </c>
      <c r="U56" s="220" t="s">
        <v>29</v>
      </c>
      <c r="V56" s="221"/>
      <c r="W56" s="221"/>
      <c r="X56" s="99">
        <f ca="1">SUM(AB56:AB58)</f>
        <v>35.72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35.72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35.72</v>
      </c>
      <c r="AA57" s="14"/>
      <c r="AB57" s="6">
        <f ca="1">+Z57+AA57</f>
        <v>35.72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9.4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5.7</v>
      </c>
      <c r="P60" s="41">
        <f ca="1">SUM(P56:R56)</f>
        <v>9.4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27.36</v>
      </c>
      <c r="AP64" s="58">
        <f ca="1">SUM(AQ69,AO69,AP66)</f>
        <v>45.12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5.7</v>
      </c>
      <c r="CC64" s="27">
        <f ca="1">SUM(CD69,CB69,CC66)</f>
        <v>9.4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9.4</v>
      </c>
      <c r="AQ66" s="7"/>
      <c r="AR66" s="19">
        <f ca="1">BR67</f>
        <v>9.4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21.66</v>
      </c>
      <c r="AN67" s="8"/>
      <c r="AO67" s="76">
        <f ca="1">BN70</f>
        <v>5.7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9.4</v>
      </c>
      <c r="BQ67" s="7"/>
      <c r="BR67" s="19">
        <f ca="1">BZ66+CC71+CE67</f>
        <v>9.4</v>
      </c>
      <c r="BS67" s="1"/>
      <c r="BT67" s="95"/>
      <c r="BX67" s="32"/>
      <c r="BY67" s="3"/>
      <c r="BZ67" s="8"/>
      <c r="CA67" s="8">
        <f ca="1">CA41+CA45+CD42</f>
        <v>5.7</v>
      </c>
      <c r="CB67" s="9"/>
      <c r="CC67" s="6">
        <f ca="1">CD67+CE67</f>
        <v>9.4</v>
      </c>
      <c r="CD67" s="7"/>
      <c r="CE67" s="19">
        <f ca="1">DC37</f>
        <v>9.4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21.66</v>
      </c>
      <c r="AL68" s="4"/>
      <c r="AM68" s="10">
        <f ca="1">AM66+AM67</f>
        <v>21.66</v>
      </c>
      <c r="AN68" s="10">
        <f>AN66+AN67</f>
        <v>0</v>
      </c>
      <c r="AO68" s="77">
        <f ca="1">AO66+AO67</f>
        <v>5.7</v>
      </c>
      <c r="AP68" s="86">
        <f>AQ68+AR68</f>
        <v>0</v>
      </c>
      <c r="AQ68" s="81"/>
      <c r="AR68" s="82"/>
      <c r="AS68" s="78"/>
      <c r="AT68" s="109">
        <f ca="1">SUM(AP66:AP68)</f>
        <v>9.4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9.4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9.4</v>
      </c>
      <c r="BU68" s="136"/>
      <c r="BV68" s="136"/>
      <c r="BW68" s="136"/>
      <c r="BX68" s="84">
        <f ca="1">SUM(CC67,BZ68,CC69)</f>
        <v>9.4</v>
      </c>
      <c r="BY68" s="78"/>
      <c r="BZ68" s="79">
        <f ca="1">BZ66+BZ67</f>
        <v>0</v>
      </c>
      <c r="CA68" s="79">
        <f ca="1">CA66+CA67</f>
        <v>5.7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9.4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35.72</v>
      </c>
      <c r="AL69" s="1"/>
      <c r="AM69" s="21">
        <f ca="1">Z57</f>
        <v>35.72</v>
      </c>
      <c r="AN69" s="14"/>
      <c r="AO69" s="70">
        <f ca="1">+AM69+AN69</f>
        <v>35.72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5.7</v>
      </c>
      <c r="BK69" s="99">
        <f ca="1">SUM(BO69:BO71)</f>
        <v>5.7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5.7</v>
      </c>
      <c r="BX69" s="35">
        <f ca="1">SUM(CB69:CB71)</f>
        <v>5.7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9.4</v>
      </c>
      <c r="CE69" s="6">
        <f>CE70+CE71</f>
        <v>0</v>
      </c>
      <c r="CF69" s="1"/>
      <c r="CG69" s="36">
        <f ca="1">SUM(CB70,CE69,CB68)</f>
        <v>5.7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5.7</v>
      </c>
      <c r="BO70" s="71">
        <f ca="1">+BM70+BN70</f>
        <v>5.7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5.7</v>
      </c>
      <c r="CB70" s="15">
        <f ca="1">+BZ70+CA70</f>
        <v>5.7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9.4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5.7</v>
      </c>
      <c r="CC73" s="41">
        <f ca="1">SUM(CC69:CE69)</f>
        <v>9.4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183" priority="21" operator="equal">
      <formula>0</formula>
    </cfRule>
  </conditionalFormatting>
  <conditionalFormatting sqref="AX38:BG39 AX46:BG47 AX40:AY41 AX44:AY45">
    <cfRule type="cellIs" dxfId="2182" priority="20" operator="equal">
      <formula>0</formula>
    </cfRule>
  </conditionalFormatting>
  <conditionalFormatting sqref="AX25:BG26 AX33:BG34 AX27:AY28 BF27:BG28 BF31:BG32 AX31:AY32">
    <cfRule type="cellIs" dxfId="2181" priority="19" operator="equal">
      <formula>0</formula>
    </cfRule>
  </conditionalFormatting>
  <conditionalFormatting sqref="BK25:BT26 BK33:BT34 BK27:BL28 BS27:BT28 BS31:BT32 BK31:BL32">
    <cfRule type="cellIs" dxfId="2180" priority="18" operator="equal">
      <formula>0</formula>
    </cfRule>
  </conditionalFormatting>
  <conditionalFormatting sqref="BX12:CG13 BX20:CG21 BX14:BY19 CF14:CG19">
    <cfRule type="cellIs" dxfId="2179" priority="17" operator="equal">
      <formula>0</formula>
    </cfRule>
  </conditionalFormatting>
  <conditionalFormatting sqref="BX25:CG26 BX33:CG34 BX27:BY32 CF27:CG32">
    <cfRule type="cellIs" dxfId="2178" priority="16" operator="equal">
      <formula>0</formula>
    </cfRule>
  </conditionalFormatting>
  <conditionalFormatting sqref="BX64:CG65 BX72:CG73 BX66:BY71 CF66:CG71">
    <cfRule type="cellIs" dxfId="2177" priority="14" operator="equal">
      <formula>0</formula>
    </cfRule>
  </conditionalFormatting>
  <conditionalFormatting sqref="BX38:CG39 BX46:CG47 BX40:BY45 CF40:CG45">
    <cfRule type="cellIs" dxfId="2176" priority="15" operator="equal">
      <formula>0</formula>
    </cfRule>
  </conditionalFormatting>
  <conditionalFormatting sqref="K51:T52 K59:T60 K53:L58 S53:T58">
    <cfRule type="cellIs" dxfId="2175" priority="13" operator="equal">
      <formula>0</formula>
    </cfRule>
  </conditionalFormatting>
  <conditionalFormatting sqref="AK64:AT65 AK72:AT73 AK66:AL71 AS66:AT71">
    <cfRule type="cellIs" dxfId="2174" priority="12" operator="equal">
      <formula>0</formula>
    </cfRule>
  </conditionalFormatting>
  <conditionalFormatting sqref="BK38:BT39 BK46:BT47 BK40:BL45 BS40:BT45">
    <cfRule type="cellIs" dxfId="2173" priority="9" operator="equal">
      <formula>0</formula>
    </cfRule>
  </conditionalFormatting>
  <conditionalFormatting sqref="AK25:AT26 AK33:AT34 AK27:AL32 AS27:AT32">
    <cfRule type="cellIs" dxfId="2172" priority="8" operator="equal">
      <formula>0</formula>
    </cfRule>
  </conditionalFormatting>
  <conditionalFormatting sqref="AX51:BG52 AX59:BG60 AX53:AY58 BF53:BG58">
    <cfRule type="cellIs" dxfId="2171" priority="11" operator="equal">
      <formula>0</formula>
    </cfRule>
  </conditionalFormatting>
  <conditionalFormatting sqref="BK51:BT52 BK59:BT60 BK53:BL58 BS53:BT58">
    <cfRule type="cellIs" dxfId="2170" priority="10" operator="equal">
      <formula>0</formula>
    </cfRule>
  </conditionalFormatting>
  <conditionalFormatting sqref="BK64:BT65 BK72:BT73 BK66:BL71 BS66:BT71">
    <cfRule type="cellIs" dxfId="2169" priority="7" operator="equal">
      <formula>0</formula>
    </cfRule>
  </conditionalFormatting>
  <conditionalFormatting sqref="X51:AG52 X59:AG60 X53:Y58 AF53:AG58">
    <cfRule type="cellIs" dxfId="2168" priority="6" operator="equal">
      <formula>0</formula>
    </cfRule>
  </conditionalFormatting>
  <conditionalFormatting sqref="AK38:AT39 AK46:AT47 AK40:AL45 AS40:AT45">
    <cfRule type="cellIs" dxfId="2167" priority="5" operator="equal">
      <formula>0</formula>
    </cfRule>
  </conditionalFormatting>
  <conditionalFormatting sqref="AX42:AY43">
    <cfRule type="cellIs" dxfId="2166" priority="4" operator="equal">
      <formula>0</formula>
    </cfRule>
  </conditionalFormatting>
  <conditionalFormatting sqref="AO51:AP52 AO59:AP60">
    <cfRule type="cellIs" dxfId="2165" priority="3" operator="equal">
      <formula>0</formula>
    </cfRule>
  </conditionalFormatting>
  <conditionalFormatting sqref="BO75:BP76">
    <cfRule type="cellIs" dxfId="2164" priority="2" operator="equal">
      <formula>0</formula>
    </cfRule>
  </conditionalFormatting>
  <conditionalFormatting sqref="AO75:AP76">
    <cfRule type="cellIs" dxfId="2163" priority="1" operator="equal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S1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Block3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18.2</v>
      </c>
      <c r="CC12" s="27">
        <f ca="1">SUM(CD17,CB17,CC14)</f>
        <v>1.6799999999999997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18.2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1.6799999999999997</v>
      </c>
      <c r="BY16" s="4"/>
      <c r="BZ16" s="10">
        <f>BZ14+BZ15</f>
        <v>0</v>
      </c>
      <c r="CA16" s="10">
        <f ca="1">CA14+CA15</f>
        <v>18.2</v>
      </c>
      <c r="CB16" s="11">
        <f>CB14+CB15</f>
        <v>0</v>
      </c>
      <c r="CC16" s="6">
        <f ca="1">CD16+CE16</f>
        <v>6.5</v>
      </c>
      <c r="CD16" s="12"/>
      <c r="CE16" s="20">
        <f ca="1">DC36+DC34+DC33</f>
        <v>6.5</v>
      </c>
      <c r="CF16" s="4"/>
      <c r="CG16" s="34">
        <f ca="1">SUM(CC14:CC16)</f>
        <v>6.5</v>
      </c>
      <c r="CH16" s="13"/>
      <c r="CI16" s="13"/>
      <c r="CJ16" s="13"/>
      <c r="CP16" s="124" t="s">
        <v>52</v>
      </c>
      <c r="CQ16" s="175">
        <f ca="1">CR16*CQ$20</f>
        <v>22.75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2.0999999999999996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18.2</v>
      </c>
      <c r="BY17" s="1"/>
      <c r="BZ17" s="21"/>
      <c r="CA17" s="14"/>
      <c r="CB17" s="15">
        <f>+BZ17+CA17</f>
        <v>0</v>
      </c>
      <c r="CC17" s="16">
        <f ca="1">CC18+CC19</f>
        <v>1.6799999999999997</v>
      </c>
      <c r="CD17" s="6">
        <f ca="1">CD18+CD19</f>
        <v>1.6799999999999997</v>
      </c>
      <c r="CE17" s="6">
        <f ca="1">CE18+CE19</f>
        <v>0.60000000000000009</v>
      </c>
      <c r="CF17" s="1"/>
      <c r="CG17" s="36">
        <f ca="1">SUM(CB18,CE17,CB16)</f>
        <v>0.60000000000000009</v>
      </c>
      <c r="CP17" s="124" t="s">
        <v>53</v>
      </c>
      <c r="CQ17" s="175">
        <f ca="1">CR17*CQ$20</f>
        <v>13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1.2000000000000002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1.6799999999999997</v>
      </c>
      <c r="CD18" s="8">
        <f ca="1">DE24+DE23</f>
        <v>1.6799999999999997</v>
      </c>
      <c r="CE18" s="8">
        <f ca="1">DE33+DE34</f>
        <v>0.60000000000000009</v>
      </c>
      <c r="CF18" s="1"/>
      <c r="CG18" s="31"/>
      <c r="CP18" s="124" t="s">
        <v>54</v>
      </c>
      <c r="CQ18" s="175">
        <f ca="1">CR18*CQ$20</f>
        <v>6.5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0.60000000000000009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18.2</v>
      </c>
      <c r="CA19" s="14"/>
      <c r="CB19" s="15">
        <f ca="1">+BZ19+CA19</f>
        <v>18.2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22.75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2.0999999999999996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65</v>
      </c>
      <c r="CR20" s="176">
        <f>SUM(CR16:CR19)</f>
        <v>1</v>
      </c>
      <c r="CS20" s="255">
        <f ca="1">IF(CR9="PR",VLOOKUP(CR8,'Gen AM'!$I$51:$R$67,10,FALSE),IF(CR9="PB",VLOOKUP(CR8,'Gen AM'!I72:R88,10,FALSE),"error"))</f>
        <v>6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42.9</v>
      </c>
      <c r="CC21" s="41">
        <f ca="1">SUM(CC17:CE17)</f>
        <v>3.9599999999999995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3.4125000000000001</v>
      </c>
      <c r="DD23" s="50"/>
      <c r="DE23" s="162">
        <f ca="1">CS$16*$CX23</f>
        <v>0.31499999999999995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14.7875</v>
      </c>
      <c r="DD24" s="50"/>
      <c r="DE24" s="162">
        <f ca="1">CS$16*$CX24</f>
        <v>1.3649999999999998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42.9</v>
      </c>
      <c r="CC25" s="27">
        <f ca="1">SUM(CD30,CB30,CC27)</f>
        <v>3.9599999999999995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4.55</v>
      </c>
      <c r="DD25" s="50"/>
      <c r="DE25" s="162">
        <f ca="1">CS$16*$CX25</f>
        <v>0.41999999999999993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42.9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65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5.9999999999999991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42.9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0.5</v>
      </c>
      <c r="CZ29" s="250"/>
      <c r="DA29" s="250"/>
      <c r="DC29" s="163">
        <f ca="1">CQ$18*$CY29</f>
        <v>3.25</v>
      </c>
      <c r="DD29" s="50"/>
      <c r="DE29" s="164">
        <f ca="1">CS$18*$CY29</f>
        <v>0.30000000000000004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3.9599999999999995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3.25</v>
      </c>
      <c r="DD30" s="50"/>
      <c r="DE30" s="164">
        <f ca="1">CS$18*$CY30</f>
        <v>0.30000000000000004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3.9599999999999995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0.1</v>
      </c>
      <c r="DA33" s="250"/>
      <c r="DC33" s="161">
        <f t="shared" ref="DC33:DC38" ca="1" si="0">CQ$17*$CZ33</f>
        <v>1.3</v>
      </c>
      <c r="DD33" s="50"/>
      <c r="DE33" s="164">
        <f t="shared" ref="DE33:DE38" ca="1" si="1">CS$17*$CZ33</f>
        <v>0.12000000000000002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42.9</v>
      </c>
      <c r="CC34" s="41">
        <f ca="1">SUM(CC30:CE30)</f>
        <v>3.9599999999999995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0.4</v>
      </c>
      <c r="DA34" s="250"/>
      <c r="DC34" s="163">
        <f t="shared" ca="1" si="0"/>
        <v>5.2</v>
      </c>
      <c r="DD34" s="50"/>
      <c r="DE34" s="164">
        <f t="shared" ca="1" si="1"/>
        <v>0.48000000000000009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3.25</v>
      </c>
      <c r="DD37" s="50"/>
      <c r="DE37" s="162">
        <f t="shared" ca="1" si="1"/>
        <v>0.30000000000000004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42.9</v>
      </c>
      <c r="CC38" s="91">
        <f ca="1">SUM(CD43,CB43,CC40)</f>
        <v>3.9599999999999995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3.25</v>
      </c>
      <c r="DE38" s="162">
        <f t="shared" ca="1" si="1"/>
        <v>0.30000000000000004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0.15</v>
      </c>
      <c r="DC39" s="161">
        <f ca="1">CQ$19*$DA39</f>
        <v>3.4125000000000001</v>
      </c>
      <c r="DD39" s="50"/>
      <c r="DE39" s="164">
        <f ca="1">CS$19*$DA39</f>
        <v>0.31499999999999995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8.125</v>
      </c>
      <c r="CA40" s="17">
        <f ca="1">CA27+BZ32+CE29-BZ40</f>
        <v>34.774999999999999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0.65</v>
      </c>
      <c r="DC40" s="163">
        <f ca="1">CQ$19*$DA40</f>
        <v>14.7875</v>
      </c>
      <c r="DD40" s="50"/>
      <c r="DE40" s="164">
        <f ca="1">CS$19*$DA40</f>
        <v>1.3649999999999998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11.375</v>
      </c>
      <c r="BQ41" s="7"/>
      <c r="BR41" s="19">
        <f ca="1">BZ40+CC45+CE41</f>
        <v>11.375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3.25</v>
      </c>
      <c r="CD41" s="7"/>
      <c r="CE41" s="19">
        <f ca="1">DC38</f>
        <v>3.25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4.55</v>
      </c>
      <c r="DD41" s="50"/>
      <c r="DE41" s="164">
        <f ca="1">CS$19*$DA41</f>
        <v>0.41999999999999993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11.375</v>
      </c>
      <c r="AQ42" s="81"/>
      <c r="AR42" s="82">
        <f ca="1">BR41</f>
        <v>11.375</v>
      </c>
      <c r="AS42" s="78"/>
      <c r="AT42" s="109">
        <f ca="1">SUM(AP40:AP42)</f>
        <v>11.375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11.375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11.375</v>
      </c>
      <c r="BU42" s="83"/>
      <c r="BV42" s="83"/>
      <c r="BW42" s="83"/>
      <c r="BX42" s="108">
        <f ca="1">SUM(CC41,BZ42,CC43)</f>
        <v>11.375</v>
      </c>
      <c r="BY42" s="78"/>
      <c r="BZ42" s="79">
        <f ca="1">BZ40+BZ41</f>
        <v>8.125</v>
      </c>
      <c r="CA42" s="79">
        <f ca="1">CA40+CA41</f>
        <v>34.774999999999999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3.25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1.0499999999999998</v>
      </c>
      <c r="AS43" s="1"/>
      <c r="AT43" s="100">
        <f ca="1">SUM(AO44,AR43,AO42)</f>
        <v>1.0499999999999998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1.0499999999999998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1.0499999999999998</v>
      </c>
      <c r="BX43" s="99">
        <f ca="1">SUM(CB43:CB45)</f>
        <v>1.0499999999999998</v>
      </c>
      <c r="BY43" s="1"/>
      <c r="BZ43" s="21"/>
      <c r="CA43" s="14">
        <f ca="1">DE23+DE33+DE39</f>
        <v>0.74999999999999989</v>
      </c>
      <c r="CB43" s="15">
        <f ca="1">+BZ43+CA43</f>
        <v>0.74999999999999989</v>
      </c>
      <c r="CC43" s="56">
        <f ca="1">CC44+CC45</f>
        <v>0</v>
      </c>
      <c r="CD43" s="6">
        <f ca="1">CD44+CD45</f>
        <v>3.2099999999999995</v>
      </c>
      <c r="CE43" s="6">
        <f>CE44+CE45</f>
        <v>0</v>
      </c>
      <c r="CF43" s="1"/>
      <c r="CG43" s="100">
        <f ca="1">SUM(CB44,CE43,CB42)</f>
        <v>0.30000000000000004</v>
      </c>
      <c r="DC43" s="50">
        <f ca="1">SUM(DC23:DC42)</f>
        <v>65</v>
      </c>
      <c r="DE43" s="124">
        <f ca="1">SUM(DE23:DE42)</f>
        <v>6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1.0499999999999998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1.0499999999999998</v>
      </c>
      <c r="BO44" s="71">
        <f ca="1">+BM44+BN44</f>
        <v>1.0499999999999998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0.30000000000000004</v>
      </c>
      <c r="CB44" s="15">
        <f ca="1">+BZ44+CA44</f>
        <v>0.30000000000000004</v>
      </c>
      <c r="CC44" s="8"/>
      <c r="CD44" s="8">
        <f ca="1">CA69</f>
        <v>3.2099999999999995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11.375</v>
      </c>
      <c r="AP47" s="105">
        <f ca="1">SUM(AP43:AR43)</f>
        <v>1.0499999999999998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34.774999999999999</v>
      </c>
      <c r="CC47" s="105">
        <f ca="1">SUM(CC43:CE43)</f>
        <v>3.2099999999999995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9.1</v>
      </c>
      <c r="P51" s="27">
        <f ca="1">SUM(Q56,O56,P53)</f>
        <v>0.83999999999999986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9.1</v>
      </c>
      <c r="P53" s="6">
        <f ca="1">Q53+R53</f>
        <v>0.83999999999999986</v>
      </c>
      <c r="Q53" s="7">
        <f ca="1">DE25+DE35+DE41</f>
        <v>0.83999999999999986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1.1399999999999999</v>
      </c>
      <c r="AD54" s="7">
        <f ca="1">Q53+Q54+Q55</f>
        <v>1.1399999999999999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9.1</v>
      </c>
      <c r="P55" s="6">
        <f ca="1">Q55+R55</f>
        <v>0.30000000000000004</v>
      </c>
      <c r="Q55" s="12">
        <f ca="1">DE30</f>
        <v>0.30000000000000004</v>
      </c>
      <c r="R55" s="20"/>
      <c r="S55" s="4"/>
      <c r="T55" s="34">
        <f ca="1">SUM(P53:P55)</f>
        <v>1.1399999999999999</v>
      </c>
      <c r="U55" s="4"/>
      <c r="V55" s="4"/>
      <c r="W55" s="4"/>
      <c r="X55" s="97">
        <f ca="1">SUM(AC54,Z55,AC56)</f>
        <v>1.1399999999999999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1.1399999999999999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3.25</v>
      </c>
      <c r="S56" s="1"/>
      <c r="T56" s="36">
        <f ca="1">SUM(O57,R56,O55)</f>
        <v>12.35</v>
      </c>
      <c r="U56" s="220" t="s">
        <v>29</v>
      </c>
      <c r="V56" s="221"/>
      <c r="W56" s="221"/>
      <c r="X56" s="99">
        <f ca="1">SUM(AB56:AB58)</f>
        <v>12.35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12.35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12.35</v>
      </c>
      <c r="AA57" s="14"/>
      <c r="AB57" s="6">
        <f ca="1">+Z57+AA57</f>
        <v>12.35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3.25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0.30000000000000004</v>
      </c>
      <c r="P60" s="41">
        <f ca="1">SUM(P56:R56)</f>
        <v>3.25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2.4749999999999996</v>
      </c>
      <c r="AP64" s="58">
        <f ca="1">SUM(AQ69,AO69,AP66)</f>
        <v>26.8125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34.774999999999999</v>
      </c>
      <c r="CC64" s="27">
        <f ca="1">SUM(CD69,CB69,CC66)</f>
        <v>3.2099999999999995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20.637499999999999</v>
      </c>
      <c r="AQ66" s="7"/>
      <c r="AR66" s="19">
        <f ca="1">AS66*BR67</f>
        <v>20.637499999999999</v>
      </c>
      <c r="AS66" s="259">
        <f>1-AS67</f>
        <v>0.5</v>
      </c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34.774999999999999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AD54*AL69</f>
        <v>0.56999999999999995</v>
      </c>
      <c r="AN67" s="8"/>
      <c r="AO67" s="76">
        <f ca="1">AS66*BN70</f>
        <v>1.9049999999999998</v>
      </c>
      <c r="AP67" s="6">
        <f ca="1">AQ67+AR67</f>
        <v>20.637499999999999</v>
      </c>
      <c r="AQ67" s="7"/>
      <c r="AR67" s="19">
        <f ca="1">BR67*AS67</f>
        <v>20.637499999999999</v>
      </c>
      <c r="AS67" s="259">
        <v>0.5</v>
      </c>
      <c r="AT67" s="95"/>
      <c r="BK67" s="96"/>
      <c r="BL67" s="3"/>
      <c r="BM67" s="8"/>
      <c r="BN67" s="8"/>
      <c r="BO67" s="76"/>
      <c r="BP67" s="6">
        <f ca="1">BQ67+BR67</f>
        <v>41.274999999999999</v>
      </c>
      <c r="BQ67" s="7"/>
      <c r="BR67" s="19">
        <f ca="1">BZ66+CC71+CE67</f>
        <v>41.274999999999999</v>
      </c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3.25</v>
      </c>
      <c r="CD67" s="7"/>
      <c r="CE67" s="19">
        <f ca="1">DC37</f>
        <v>3.25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21.2075</v>
      </c>
      <c r="AL68" s="4"/>
      <c r="AM68" s="10">
        <f ca="1">AM66+AM67</f>
        <v>0.56999999999999995</v>
      </c>
      <c r="AN68" s="10">
        <f>AN66+AN67</f>
        <v>0</v>
      </c>
      <c r="AO68" s="77">
        <f ca="1">AO66+AO67</f>
        <v>1.9049999999999998</v>
      </c>
      <c r="AP68" s="86">
        <f>AQ68+AR68</f>
        <v>0</v>
      </c>
      <c r="AQ68" s="81"/>
      <c r="AR68" s="82"/>
      <c r="AS68" s="78"/>
      <c r="AT68" s="109">
        <f ca="1">SUM(AP66:AP68)</f>
        <v>41.274999999999999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41.274999999999999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41.274999999999999</v>
      </c>
      <c r="BU68" s="136"/>
      <c r="BV68" s="136"/>
      <c r="BW68" s="136"/>
      <c r="BX68" s="84">
        <f ca="1">SUM(CC67,BZ68,CC69)</f>
        <v>41.274999999999999</v>
      </c>
      <c r="BY68" s="78"/>
      <c r="BZ68" s="79">
        <f ca="1">BZ66+BZ67</f>
        <v>34.774999999999999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3.25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8.08</v>
      </c>
      <c r="AL69" s="259">
        <v>0.5</v>
      </c>
      <c r="AM69" s="21">
        <f ca="1">AL69*Z57</f>
        <v>6.1749999999999998</v>
      </c>
      <c r="AN69" s="14"/>
      <c r="AO69" s="70">
        <f ca="1">+AM69+AN69</f>
        <v>6.1749999999999998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3.8099999999999996</v>
      </c>
      <c r="BK69" s="99">
        <f ca="1">SUM(BO69:BO71)</f>
        <v>3.8099999999999996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3.8099999999999996</v>
      </c>
      <c r="BX69" s="35">
        <f ca="1">SUM(CB69:CB71)</f>
        <v>3.8099999999999996</v>
      </c>
      <c r="BY69" s="1"/>
      <c r="BZ69" s="21"/>
      <c r="CA69" s="14">
        <f ca="1">DE24+DE40+DE34</f>
        <v>3.2099999999999995</v>
      </c>
      <c r="CB69" s="15">
        <f ca="1">+BZ69+CA69</f>
        <v>3.2099999999999995</v>
      </c>
      <c r="CC69" s="16">
        <f ca="1">CC70+CC71</f>
        <v>3.25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0.30000000000000004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/>
      <c r="AM70" s="21"/>
      <c r="AN70" s="14">
        <f ca="1">BN70*AS67</f>
        <v>1.9049999999999998</v>
      </c>
      <c r="AO70" s="71">
        <f ca="1">+AM70+AN70</f>
        <v>1.9049999999999998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3.8099999999999996</v>
      </c>
      <c r="BO70" s="71">
        <f ca="1">+BM70+BN70</f>
        <v>3.8099999999999996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0.30000000000000004</v>
      </c>
      <c r="CB70" s="15">
        <f ca="1">+BZ70+CA70</f>
        <v>0.30000000000000004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0.30000000000000004</v>
      </c>
      <c r="CB71" s="15">
        <f ca="1">+BZ71+CA71</f>
        <v>0.30000000000000004</v>
      </c>
      <c r="CC71" s="17">
        <f ca="1">DC29</f>
        <v>3.25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0.30000000000000004</v>
      </c>
      <c r="CC73" s="41">
        <f ca="1">SUM(CC69:CE69)</f>
        <v>3.25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162" priority="21" operator="equal">
      <formula>0</formula>
    </cfRule>
  </conditionalFormatting>
  <conditionalFormatting sqref="AX38:BG39 AX46:BG47 AX40:AY41 AX44:AY45">
    <cfRule type="cellIs" dxfId="2161" priority="20" operator="equal">
      <formula>0</formula>
    </cfRule>
  </conditionalFormatting>
  <conditionalFormatting sqref="AX25:BG26 AX33:BG34 AX27:AY28 BF27:BG28 BF31:BG32 AX31:AY32">
    <cfRule type="cellIs" dxfId="2160" priority="19" operator="equal">
      <formula>0</formula>
    </cfRule>
  </conditionalFormatting>
  <conditionalFormatting sqref="BK25:BT26 BK33:BT34 BK27:BL28 BS27:BT28 BS31:BT32 BK31:BL32">
    <cfRule type="cellIs" dxfId="2159" priority="18" operator="equal">
      <formula>0</formula>
    </cfRule>
  </conditionalFormatting>
  <conditionalFormatting sqref="BX12:CG13 BX20:CG21 BX14:BY19 CF14:CG19">
    <cfRule type="cellIs" dxfId="2158" priority="17" operator="equal">
      <formula>0</formula>
    </cfRule>
  </conditionalFormatting>
  <conditionalFormatting sqref="BX25:CG26 BX33:CG34 BX27:BY32 CF27:CG32">
    <cfRule type="cellIs" dxfId="2157" priority="16" operator="equal">
      <formula>0</formula>
    </cfRule>
  </conditionalFormatting>
  <conditionalFormatting sqref="BX64:CG65 BX72:CG73 BX66:BY71 CF66:CG71">
    <cfRule type="cellIs" dxfId="2156" priority="14" operator="equal">
      <formula>0</formula>
    </cfRule>
  </conditionalFormatting>
  <conditionalFormatting sqref="BX38:CG39 BX46:CG47 BX40:BY45 CF40:CG45">
    <cfRule type="cellIs" dxfId="2155" priority="15" operator="equal">
      <formula>0</formula>
    </cfRule>
  </conditionalFormatting>
  <conditionalFormatting sqref="K51:T52 K59:T60 K53:L58 S53:T58">
    <cfRule type="cellIs" dxfId="2154" priority="13" operator="equal">
      <formula>0</formula>
    </cfRule>
  </conditionalFormatting>
  <conditionalFormatting sqref="AK64:AT65 AK72:AT73 AK66:AL71 AS66:AT71">
    <cfRule type="cellIs" dxfId="2153" priority="12" operator="equal">
      <formula>0</formula>
    </cfRule>
  </conditionalFormatting>
  <conditionalFormatting sqref="BK38:BT39 BK46:BT47 BK40:BL45 BS40:BT45">
    <cfRule type="cellIs" dxfId="2152" priority="9" operator="equal">
      <formula>0</formula>
    </cfRule>
  </conditionalFormatting>
  <conditionalFormatting sqref="AK25:AT26 AK33:AT34 AK27:AL32 AS27:AT32">
    <cfRule type="cellIs" dxfId="2151" priority="8" operator="equal">
      <formula>0</formula>
    </cfRule>
  </conditionalFormatting>
  <conditionalFormatting sqref="AX51:BG52 AX59:BG60 AX53:AY58 BF53:BG58">
    <cfRule type="cellIs" dxfId="2150" priority="11" operator="equal">
      <formula>0</formula>
    </cfRule>
  </conditionalFormatting>
  <conditionalFormatting sqref="BK51:BT52 BK59:BT60 BK53:BL58 BS53:BT58">
    <cfRule type="cellIs" dxfId="2149" priority="10" operator="equal">
      <formula>0</formula>
    </cfRule>
  </conditionalFormatting>
  <conditionalFormatting sqref="BK64:BT65 BK72:BT73 BK66:BL71 BS66:BT71">
    <cfRule type="cellIs" dxfId="2148" priority="7" operator="equal">
      <formula>0</formula>
    </cfRule>
  </conditionalFormatting>
  <conditionalFormatting sqref="X51:AG52 X59:AG60 X53:Y58 AF53:AG58">
    <cfRule type="cellIs" dxfId="2147" priority="6" operator="equal">
      <formula>0</formula>
    </cfRule>
  </conditionalFormatting>
  <conditionalFormatting sqref="AK38:AT39 AK46:AT47 AK40:AL45 AS40:AT45">
    <cfRule type="cellIs" dxfId="2146" priority="5" operator="equal">
      <formula>0</formula>
    </cfRule>
  </conditionalFormatting>
  <conditionalFormatting sqref="AX42:AY43">
    <cfRule type="cellIs" dxfId="2145" priority="4" operator="equal">
      <formula>0</formula>
    </cfRule>
  </conditionalFormatting>
  <conditionalFormatting sqref="AO51:AP52 AO59:AP60">
    <cfRule type="cellIs" dxfId="2144" priority="3" operator="equal">
      <formula>0</formula>
    </cfRule>
  </conditionalFormatting>
  <conditionalFormatting sqref="BO75:BP76">
    <cfRule type="cellIs" dxfId="2143" priority="2" operator="equal">
      <formula>0</formula>
    </cfRule>
  </conditionalFormatting>
  <conditionalFormatting sqref="AO75:AP76">
    <cfRule type="cellIs" dxfId="2142" priority="1" operator="equal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S2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Block4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49.839999999999996</v>
      </c>
      <c r="CC12" s="27">
        <f ca="1">SUM(CD17,CB17,CC14)</f>
        <v>4.76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49.839999999999996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 </c>
      <c r="CB16" s="11">
        <f>CB14+CB15</f>
        <v>0</v>
      </c>
      <c r="CC16" s="6">
        <f ca="1">CD16+CE16</f>
        <v>17.800000000000004</v>
      </c>
      <c r="CD16" s="12"/>
      <c r="CE16" s="20">
        <f ca="1">DC36+DC34+DC33</f>
        <v>17.800000000000004</v>
      </c>
      <c r="CF16" s="4"/>
      <c r="CG16" s="34">
        <f ca="1">SUM(CC14:CC16)</f>
        <v>17.800000000000004</v>
      </c>
      <c r="CH16" s="13"/>
      <c r="CI16" s="13"/>
      <c r="CJ16" s="13"/>
      <c r="CP16" s="124" t="s">
        <v>52</v>
      </c>
      <c r="CQ16" s="175">
        <f ca="1">CR16*CQ$20</f>
        <v>62.3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5.9499999999999993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49.839999999999996</v>
      </c>
      <c r="BY17" s="1"/>
      <c r="BZ17" s="21"/>
      <c r="CA17" s="14"/>
      <c r="CB17" s="15">
        <f>+BZ17+CA17</f>
        <v>0</v>
      </c>
      <c r="CC17" s="16">
        <f ca="1">CC18+CC19</f>
        <v>4.76</v>
      </c>
      <c r="CD17" s="6">
        <f ca="1">CD18+CD19</f>
        <v>4.76</v>
      </c>
      <c r="CE17" s="6">
        <f ca="1">CE18+CE19</f>
        <v>1.7000000000000004</v>
      </c>
      <c r="CF17" s="1"/>
      <c r="CG17" s="36">
        <f ca="1">SUM(CB18,CE17,CB16)</f>
        <v>1.7000000000000004</v>
      </c>
      <c r="CP17" s="124" t="s">
        <v>53</v>
      </c>
      <c r="CQ17" s="175">
        <f ca="1">CR17*CQ$20</f>
        <v>35.6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3.4000000000000004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4.76</v>
      </c>
      <c r="CD18" s="8">
        <f ca="1">DE24+DE23</f>
        <v>4.76</v>
      </c>
      <c r="CE18" s="8">
        <f ca="1">DE33+DE34</f>
        <v>1.7000000000000004</v>
      </c>
      <c r="CF18" s="1"/>
      <c r="CG18" s="31"/>
      <c r="CP18" s="124" t="s">
        <v>54</v>
      </c>
      <c r="CQ18" s="175">
        <f ca="1">CR18*CQ$20</f>
        <v>17.8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1.7000000000000002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49.839999999999996</v>
      </c>
      <c r="CA19" s="14"/>
      <c r="CB19" s="15">
        <f ca="1">+BZ19+CA19</f>
        <v>49.839999999999996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62.3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5.9499999999999993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178</v>
      </c>
      <c r="CR20" s="176">
        <f>SUM(CR16:CR19)</f>
        <v>1</v>
      </c>
      <c r="CS20" s="255">
        <f ca="1">IF(CR9="PR",VLOOKUP(CR8,'Gen AM'!$I$51:$R$67,10,FALSE),IF(CR9="PB",VLOOKUP(CR8,'Gen AM'!I72:R88,10,FALSE),"error"))</f>
        <v>17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117.47999999999999</v>
      </c>
      <c r="CC21" s="41">
        <f ca="1">SUM(CC17:CE17)</f>
        <v>11.22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9.3449999999999989</v>
      </c>
      <c r="DD23" s="50"/>
      <c r="DE23" s="162">
        <f ca="1">CS$16*$CX23</f>
        <v>0.89249999999999985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40.494999999999997</v>
      </c>
      <c r="DD24" s="50"/>
      <c r="DE24" s="162">
        <f ca="1">CS$16*$CX24</f>
        <v>3.8674999999999997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117.47999999999999</v>
      </c>
      <c r="CC25" s="27">
        <f ca="1">SUM(CD30,CB30,CC27)</f>
        <v>11.219999999999999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12.46</v>
      </c>
      <c r="DD25" s="50"/>
      <c r="DE25" s="162">
        <f ca="1">CS$16*$CX25</f>
        <v>1.19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117.47999999999999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178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16.999999999999996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117.47999999999999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0.5</v>
      </c>
      <c r="CZ29" s="250"/>
      <c r="DA29" s="250"/>
      <c r="DC29" s="163">
        <f ca="1">CQ$18*$CY29</f>
        <v>8.9</v>
      </c>
      <c r="DD29" s="50"/>
      <c r="DE29" s="164">
        <f ca="1">CS$18*$CY29</f>
        <v>0.85000000000000009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11.219999999999999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8.9</v>
      </c>
      <c r="DD30" s="50"/>
      <c r="DE30" s="164">
        <f ca="1">CS$18*$CY30</f>
        <v>0.85000000000000009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11.219999999999999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0.1</v>
      </c>
      <c r="DA33" s="250"/>
      <c r="DC33" s="161">
        <f t="shared" ref="DC33:DC38" ca="1" si="0">CQ$17*$CZ33</f>
        <v>3.5600000000000005</v>
      </c>
      <c r="DD33" s="50"/>
      <c r="DE33" s="164">
        <f t="shared" ref="DE33:DE38" ca="1" si="1">CS$17*$CZ33</f>
        <v>0.34000000000000008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117.47999999999999</v>
      </c>
      <c r="CC34" s="41">
        <f ca="1">SUM(CC30:CE30)</f>
        <v>11.219999999999999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0.4</v>
      </c>
      <c r="DA34" s="250"/>
      <c r="DC34" s="163">
        <f t="shared" ca="1" si="0"/>
        <v>14.240000000000002</v>
      </c>
      <c r="DD34" s="50"/>
      <c r="DE34" s="164">
        <f t="shared" ca="1" si="1"/>
        <v>1.3600000000000003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8.9</v>
      </c>
      <c r="DD37" s="50"/>
      <c r="DE37" s="162">
        <f t="shared" ca="1" si="1"/>
        <v>0.85000000000000009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117.47999999999999</v>
      </c>
      <c r="CC38" s="91">
        <f ca="1">SUM(CD43,CB43,CC40)</f>
        <v>11.219999999999999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8.9</v>
      </c>
      <c r="DE38" s="162">
        <f t="shared" ca="1" si="1"/>
        <v>0.85000000000000009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0.15</v>
      </c>
      <c r="DC39" s="161">
        <f ca="1">CQ$19*$DA39</f>
        <v>9.3449999999999989</v>
      </c>
      <c r="DD39" s="50"/>
      <c r="DE39" s="164">
        <f ca="1">CS$19*$DA39</f>
        <v>0.89249999999999985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22.25</v>
      </c>
      <c r="CA40" s="17">
        <f ca="1">CA27+BZ32+CE29-BZ40</f>
        <v>95.22999999999999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0.65</v>
      </c>
      <c r="DC40" s="163">
        <f ca="1">CQ$19*$DA40</f>
        <v>40.494999999999997</v>
      </c>
      <c r="DD40" s="50"/>
      <c r="DE40" s="164">
        <f ca="1">CS$19*$DA40</f>
        <v>3.8674999999999997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31.15</v>
      </c>
      <c r="BQ41" s="7"/>
      <c r="BR41" s="19">
        <f ca="1">BZ40+CC45+CE41</f>
        <v>31.15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8.9</v>
      </c>
      <c r="CD41" s="7"/>
      <c r="CE41" s="19">
        <f ca="1">DC38</f>
        <v>8.9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12.46</v>
      </c>
      <c r="DD41" s="50"/>
      <c r="DE41" s="164">
        <f ca="1">CS$19*$DA41</f>
        <v>1.19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31.15</v>
      </c>
      <c r="AQ42" s="81"/>
      <c r="AR42" s="82">
        <f ca="1">BR41</f>
        <v>31.15</v>
      </c>
      <c r="AS42" s="78"/>
      <c r="AT42" s="109">
        <f ca="1">SUM(AP40:AP42)</f>
        <v>31.15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31.15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31.15</v>
      </c>
      <c r="BU42" s="83"/>
      <c r="BV42" s="83"/>
      <c r="BW42" s="83"/>
      <c r="BX42" s="108">
        <f ca="1">SUM(CC41,BZ42,CC43)</f>
        <v>31.15</v>
      </c>
      <c r="BY42" s="78"/>
      <c r="BZ42" s="79">
        <f ca="1">BZ40+BZ41</f>
        <v>22.25</v>
      </c>
      <c r="CA42" s="79">
        <f ca="1">CA40+CA41</f>
        <v>95.22999999999999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8.9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2.9750000000000001</v>
      </c>
      <c r="AS43" s="1"/>
      <c r="AT43" s="100">
        <f ca="1">SUM(AO44,AR43,AO42)</f>
        <v>2.9750000000000001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2.9750000000000001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2.9750000000000001</v>
      </c>
      <c r="BX43" s="99">
        <f ca="1">SUM(CB43:CB45)</f>
        <v>2.9750000000000001</v>
      </c>
      <c r="BY43" s="1"/>
      <c r="BZ43" s="21"/>
      <c r="CA43" s="14">
        <f ca="1">DE23+DE33+DE39</f>
        <v>2.125</v>
      </c>
      <c r="CB43" s="15">
        <f ca="1">+BZ43+CA43</f>
        <v>2.125</v>
      </c>
      <c r="CC43" s="56">
        <f ca="1">CC44+CC45</f>
        <v>0</v>
      </c>
      <c r="CD43" s="6">
        <f ca="1">CD44+CD45</f>
        <v>9.0949999999999989</v>
      </c>
      <c r="CE43" s="6">
        <f>CE44+CE45</f>
        <v>0</v>
      </c>
      <c r="CF43" s="1"/>
      <c r="CG43" s="100">
        <f ca="1">SUM(CB44,CE43,CB42)</f>
        <v>0.85000000000000009</v>
      </c>
      <c r="DC43" s="50">
        <f ca="1">SUM(DC23:DC42)</f>
        <v>178.00000000000003</v>
      </c>
      <c r="DE43" s="124">
        <f ca="1">SUM(DE23:DE42)</f>
        <v>16.999999999999996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2.9750000000000001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2.9750000000000001</v>
      </c>
      <c r="BO44" s="71">
        <f ca="1">+BM44+BN44</f>
        <v>2.9750000000000001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0.85000000000000009</v>
      </c>
      <c r="CB44" s="15">
        <f ca="1">+BZ44+CA44</f>
        <v>0.85000000000000009</v>
      </c>
      <c r="CC44" s="8"/>
      <c r="CD44" s="8">
        <f ca="1">CA69</f>
        <v>9.0949999999999989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31.15</v>
      </c>
      <c r="AP47" s="105">
        <f ca="1">SUM(AP43:AR43)</f>
        <v>2.9750000000000001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95.22999999999999</v>
      </c>
      <c r="CC47" s="105">
        <f ca="1">SUM(CC43:CE43)</f>
        <v>9.0949999999999989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24.92</v>
      </c>
      <c r="P51" s="27">
        <f ca="1">SUM(Q56,O56,P53)</f>
        <v>2.38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24.92</v>
      </c>
      <c r="P53" s="6">
        <f ca="1">Q53+R53</f>
        <v>2.38</v>
      </c>
      <c r="Q53" s="7">
        <f ca="1">DE25+DE35+DE41</f>
        <v>2.38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3.23</v>
      </c>
      <c r="AD54" s="7">
        <f ca="1">Q53+Q54+Q55</f>
        <v>3.23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24.92</v>
      </c>
      <c r="P55" s="6">
        <f ca="1">Q55+R55</f>
        <v>0.85000000000000009</v>
      </c>
      <c r="Q55" s="12">
        <f ca="1">DE30</f>
        <v>0.85000000000000009</v>
      </c>
      <c r="R55" s="20"/>
      <c r="S55" s="4"/>
      <c r="T55" s="34">
        <f ca="1">SUM(P53:P55)</f>
        <v>3.23</v>
      </c>
      <c r="U55" s="4"/>
      <c r="V55" s="4"/>
      <c r="W55" s="4"/>
      <c r="X55" s="97">
        <f ca="1">SUM(AC54,Z55,AC56)</f>
        <v>3.23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3.23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8.9</v>
      </c>
      <c r="S56" s="1"/>
      <c r="T56" s="36">
        <f ca="1">SUM(O57,R56,O55)</f>
        <v>33.82</v>
      </c>
      <c r="U56" s="220" t="s">
        <v>29</v>
      </c>
      <c r="V56" s="221"/>
      <c r="W56" s="221"/>
      <c r="X56" s="99">
        <f ca="1">SUM(AB56:AB58)</f>
        <v>33.82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33.82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O53+R58+M57</f>
        <v>33.82</v>
      </c>
      <c r="AA57" s="14"/>
      <c r="AB57" s="6">
        <f ca="1">+Z57+AA57</f>
        <v>33.82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8.9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0.85000000000000009</v>
      </c>
      <c r="P60" s="41">
        <f ca="1">SUM(P56:R56)</f>
        <v>8.9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31.15</v>
      </c>
      <c r="AP64" s="58">
        <f ca="1">SUM(AQ69,AO69,AP66)</f>
        <v>2.9750000000000001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95.22999999999999</v>
      </c>
      <c r="CC64" s="27">
        <f ca="1">SUM(CD69,CB69,CC66)</f>
        <v>9.0949999999999989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>
        <f ca="1">AR42</f>
        <v>31.15</v>
      </c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95.22999999999999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8.9</v>
      </c>
      <c r="CD67" s="7"/>
      <c r="CE67" s="19">
        <f ca="1">DC37</f>
        <v>8.9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3.23</v>
      </c>
      <c r="AL68" s="4"/>
      <c r="AM68" s="10">
        <f>AM66+AM67</f>
        <v>0</v>
      </c>
      <c r="AN68" s="10">
        <f ca="1">AN66+AN67</f>
        <v>31.15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 ca="1">BQ68+BR68</f>
        <v>113.03</v>
      </c>
      <c r="BQ68" s="81"/>
      <c r="BR68" s="82">
        <f ca="1">BZ66+CC71+CE67</f>
        <v>113.03</v>
      </c>
      <c r="BS68" s="78"/>
      <c r="BT68" s="109">
        <f ca="1">SUM(BP66:BP68)</f>
        <v>113.03</v>
      </c>
      <c r="BU68" s="136"/>
      <c r="BV68" s="136"/>
      <c r="BW68" s="136"/>
      <c r="BX68" s="84">
        <f ca="1">SUM(CC67,BZ68,CC69)</f>
        <v>113.03</v>
      </c>
      <c r="BY68" s="78"/>
      <c r="BZ68" s="79">
        <f ca="1">BZ66+BZ67</f>
        <v>95.22999999999999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8.9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33.82</v>
      </c>
      <c r="AL69" s="1"/>
      <c r="AM69" s="21"/>
      <c r="AN69" s="14"/>
      <c r="AO69" s="70">
        <f>+AM69+AN69</f>
        <v>0</v>
      </c>
      <c r="AP69" s="6">
        <f ca="1">AP70+AP71</f>
        <v>3.23</v>
      </c>
      <c r="AQ69" s="6">
        <f ca="1">AQ70+AQ71</f>
        <v>2.9750000000000001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 ca="1">BR70+BR71</f>
        <v>10.794999999999998</v>
      </c>
      <c r="BS69" s="1"/>
      <c r="BT69" s="100">
        <f ca="1">SUM(BO70,BR69,BO68)</f>
        <v>10.794999999999998</v>
      </c>
      <c r="BX69" s="35">
        <f ca="1">SUM(CB69:CB71)</f>
        <v>10.794999999999998</v>
      </c>
      <c r="BY69" s="1"/>
      <c r="BZ69" s="21"/>
      <c r="CA69" s="14">
        <f ca="1">DE24+DE40+DE34</f>
        <v>9.0949999999999989</v>
      </c>
      <c r="CB69" s="15">
        <f ca="1">+BZ69+CA69</f>
        <v>9.0949999999999989</v>
      </c>
      <c r="CC69" s="16">
        <f ca="1">CC70+CC71</f>
        <v>8.9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0.85000000000000009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>
        <f ca="1">AD54</f>
        <v>3.23</v>
      </c>
      <c r="AQ70" s="8">
        <f ca="1">AR44</f>
        <v>2.9750000000000001</v>
      </c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>
        <f ca="1">CA69+CA70+CA71</f>
        <v>10.794999999999998</v>
      </c>
      <c r="BS70" s="1"/>
      <c r="BT70" s="95"/>
      <c r="BX70" s="30"/>
      <c r="BY70" s="3"/>
      <c r="BZ70" s="21"/>
      <c r="CA70" s="14">
        <f ca="1">DE37</f>
        <v>0.85000000000000009</v>
      </c>
      <c r="CB70" s="15">
        <f ca="1">+BZ70+CA70</f>
        <v>0.85000000000000009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>
        <f ca="1">Z57</f>
        <v>33.82</v>
      </c>
      <c r="AN71" s="14"/>
      <c r="AO71" s="71">
        <f ca="1">+AM71+AN71</f>
        <v>33.82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0.85000000000000009</v>
      </c>
      <c r="CB71" s="15">
        <f ca="1">+BZ71+CA71</f>
        <v>0.85000000000000009</v>
      </c>
      <c r="CC71" s="17">
        <f ca="1">DC29</f>
        <v>8.9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64.97</v>
      </c>
      <c r="AP73" s="105">
        <f ca="1">SUM(AP69:AR69)</f>
        <v>6.2050000000000001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113.03</v>
      </c>
      <c r="BP73" s="105">
        <f ca="1">SUM(BP69:BR69)</f>
        <v>10.794999999999998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0.85000000000000009</v>
      </c>
      <c r="CC73" s="41">
        <f ca="1">SUM(CC69:CE69)</f>
        <v>8.9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141" priority="21" operator="equal">
      <formula>0</formula>
    </cfRule>
  </conditionalFormatting>
  <conditionalFormatting sqref="AX38:BG39 AX46:BG47 AX40:AY41 AX44:AY45">
    <cfRule type="cellIs" dxfId="2140" priority="20" operator="equal">
      <formula>0</formula>
    </cfRule>
  </conditionalFormatting>
  <conditionalFormatting sqref="AX25:BG26 AX33:BG34 AX27:AY28 BF27:BG28 BF31:BG32 AX31:AY32">
    <cfRule type="cellIs" dxfId="2139" priority="19" operator="equal">
      <formula>0</formula>
    </cfRule>
  </conditionalFormatting>
  <conditionalFormatting sqref="BK25:BT26 BK33:BT34 BK27:BL28 BS27:BT28 BS31:BT32 BK31:BL32">
    <cfRule type="cellIs" dxfId="2138" priority="18" operator="equal">
      <formula>0</formula>
    </cfRule>
  </conditionalFormatting>
  <conditionalFormatting sqref="BX12:CG13 BX20:CG21 BX14:BY19 CF14:CG19">
    <cfRule type="cellIs" dxfId="2137" priority="17" operator="equal">
      <formula>0</formula>
    </cfRule>
  </conditionalFormatting>
  <conditionalFormatting sqref="BX25:CG26 BX33:CG34 BX27:BY32 CF27:CG32">
    <cfRule type="cellIs" dxfId="2136" priority="16" operator="equal">
      <formula>0</formula>
    </cfRule>
  </conditionalFormatting>
  <conditionalFormatting sqref="BX64:CG65 BX72:CG73 BX66:BY71 CF66:CG71">
    <cfRule type="cellIs" dxfId="2135" priority="14" operator="equal">
      <formula>0</formula>
    </cfRule>
  </conditionalFormatting>
  <conditionalFormatting sqref="BX38:CG39 BX46:CG47 BX40:BY45 CF40:CG45">
    <cfRule type="cellIs" dxfId="2134" priority="15" operator="equal">
      <formula>0</formula>
    </cfRule>
  </conditionalFormatting>
  <conditionalFormatting sqref="K51:T52 K59:T60 K53:L58 S53:T58">
    <cfRule type="cellIs" dxfId="2133" priority="13" operator="equal">
      <formula>0</formula>
    </cfRule>
  </conditionalFormatting>
  <conditionalFormatting sqref="AK64:AT65 AK72:AT73 AK66:AL71 AS66:AT71">
    <cfRule type="cellIs" dxfId="2132" priority="12" operator="equal">
      <formula>0</formula>
    </cfRule>
  </conditionalFormatting>
  <conditionalFormatting sqref="BK38:BT39 BK46:BT47 BK40:BL45 BS40:BT45">
    <cfRule type="cellIs" dxfId="2131" priority="9" operator="equal">
      <formula>0</formula>
    </cfRule>
  </conditionalFormatting>
  <conditionalFormatting sqref="AK25:AT26 AK33:AT34 AK27:AL32 AS27:AT32">
    <cfRule type="cellIs" dxfId="2130" priority="8" operator="equal">
      <formula>0</formula>
    </cfRule>
  </conditionalFormatting>
  <conditionalFormatting sqref="AX51:BG52 AX59:BG60 AX53:AY58 BF53:BG58">
    <cfRule type="cellIs" dxfId="2129" priority="11" operator="equal">
      <formula>0</formula>
    </cfRule>
  </conditionalFormatting>
  <conditionalFormatting sqref="BK51:BT52 BK59:BT60 BK53:BL58 BS53:BT58">
    <cfRule type="cellIs" dxfId="2128" priority="10" operator="equal">
      <formula>0</formula>
    </cfRule>
  </conditionalFormatting>
  <conditionalFormatting sqref="BK64:BT65 BK72:BT73 BK66:BL71 BS66:BT71">
    <cfRule type="cellIs" dxfId="2127" priority="7" operator="equal">
      <formula>0</formula>
    </cfRule>
  </conditionalFormatting>
  <conditionalFormatting sqref="X51:AG52 X59:AG60 X53:Y58 AF53:AG58">
    <cfRule type="cellIs" dxfId="2126" priority="6" operator="equal">
      <formula>0</formula>
    </cfRule>
  </conditionalFormatting>
  <conditionalFormatting sqref="AK38:AT39 AK46:AT47 AK40:AL45 AS40:AT45">
    <cfRule type="cellIs" dxfId="2125" priority="5" operator="equal">
      <formula>0</formula>
    </cfRule>
  </conditionalFormatting>
  <conditionalFormatting sqref="AX42:AY43">
    <cfRule type="cellIs" dxfId="2124" priority="4" operator="equal">
      <formula>0</formula>
    </cfRule>
  </conditionalFormatting>
  <conditionalFormatting sqref="AO51:AP52 AO59:AP60">
    <cfRule type="cellIs" dxfId="2123" priority="3" operator="equal">
      <formula>0</formula>
    </cfRule>
  </conditionalFormatting>
  <conditionalFormatting sqref="BO75:BP76">
    <cfRule type="cellIs" dxfId="2122" priority="2" operator="equal">
      <formula>0</formula>
    </cfRule>
  </conditionalFormatting>
  <conditionalFormatting sqref="AO75:AP76">
    <cfRule type="cellIs" dxfId="2121" priority="1" operator="equal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H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Block5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21</v>
      </c>
      <c r="CC12" s="27">
        <f ca="1">SUM(CD17,CB17,CC14)</f>
        <v>1.9599999999999997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21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1.9599999999999997</v>
      </c>
      <c r="BY16" s="4"/>
      <c r="BZ16" s="10">
        <f>BZ14+BZ15</f>
        <v>0</v>
      </c>
      <c r="CA16" s="10">
        <f ca="1">CA14+CA15</f>
        <v>21</v>
      </c>
      <c r="CB16" s="11">
        <f>CB14+CB15</f>
        <v>0</v>
      </c>
      <c r="CC16" s="6">
        <f ca="1">CD16+CE16</f>
        <v>7.5</v>
      </c>
      <c r="CD16" s="12"/>
      <c r="CE16" s="20">
        <f ca="1">DC36+DC34+DC33</f>
        <v>7.5</v>
      </c>
      <c r="CF16" s="4"/>
      <c r="CG16" s="34">
        <f ca="1">SUM(CC14:CC16)</f>
        <v>7.5</v>
      </c>
      <c r="CH16" s="13"/>
      <c r="CI16" s="13"/>
      <c r="CJ16" s="13"/>
      <c r="CP16" s="124" t="s">
        <v>52</v>
      </c>
      <c r="CQ16" s="175">
        <f ca="1">CR16*CQ$20</f>
        <v>26.25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2.4499999999999997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21</v>
      </c>
      <c r="BY17" s="1"/>
      <c r="BZ17" s="21"/>
      <c r="CA17" s="14"/>
      <c r="CB17" s="15">
        <f>+BZ17+CA17</f>
        <v>0</v>
      </c>
      <c r="CC17" s="16">
        <f ca="1">CC18+CC19</f>
        <v>1.9599999999999997</v>
      </c>
      <c r="CD17" s="6">
        <f ca="1">CD18+CD19</f>
        <v>1.9599999999999997</v>
      </c>
      <c r="CE17" s="6">
        <f ca="1">CE18+CE19</f>
        <v>0.70000000000000007</v>
      </c>
      <c r="CF17" s="1"/>
      <c r="CG17" s="36">
        <f ca="1">SUM(CB18,CE17,CB16)</f>
        <v>0.70000000000000007</v>
      </c>
      <c r="CP17" s="124" t="s">
        <v>53</v>
      </c>
      <c r="CQ17" s="175">
        <f ca="1">CR17*CQ$20</f>
        <v>15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1.4000000000000001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1.9599999999999997</v>
      </c>
      <c r="CD18" s="8">
        <f ca="1">DE24+DE23</f>
        <v>1.9599999999999997</v>
      </c>
      <c r="CE18" s="8">
        <f ca="1">DE33+DE34</f>
        <v>0.70000000000000007</v>
      </c>
      <c r="CF18" s="1"/>
      <c r="CG18" s="31"/>
      <c r="CP18" s="124" t="s">
        <v>54</v>
      </c>
      <c r="CQ18" s="175">
        <f ca="1">CR18*CQ$20</f>
        <v>7.5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0.70000000000000007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21</v>
      </c>
      <c r="CA19" s="14"/>
      <c r="CB19" s="15">
        <f ca="1">+BZ19+CA19</f>
        <v>21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26.25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2.4499999999999997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75</v>
      </c>
      <c r="CR20" s="176">
        <f>SUM(CR16:CR19)</f>
        <v>1</v>
      </c>
      <c r="CS20" s="255">
        <f ca="1">IF(CR9="PR",VLOOKUP(CR8,'Gen AM'!$I$51:$R$67,10,FALSE),IF(CR9="PB",VLOOKUP(CR8,'Gen AM'!I72:R88,10,FALSE),"error"))</f>
        <v>7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49.5</v>
      </c>
      <c r="CC21" s="41">
        <f ca="1">SUM(CC17:CE17)</f>
        <v>4.6199999999999992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3.9375</v>
      </c>
      <c r="DD23" s="50"/>
      <c r="DE23" s="162">
        <f ca="1">CS$16*$CX23</f>
        <v>0.36749999999999994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17.0625</v>
      </c>
      <c r="DD24" s="50"/>
      <c r="DE24" s="162">
        <f ca="1">CS$16*$CX24</f>
        <v>1.5924999999999998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49.5</v>
      </c>
      <c r="CC25" s="27">
        <f ca="1">SUM(CD30,CB30,CC27)</f>
        <v>4.6199999999999992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5.25</v>
      </c>
      <c r="DD25" s="50"/>
      <c r="DE25" s="162">
        <f ca="1">CS$16*$CX25</f>
        <v>0.49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49.5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75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6.9999999999999991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49.5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0.5</v>
      </c>
      <c r="CZ29" s="250"/>
      <c r="DA29" s="250"/>
      <c r="DC29" s="163">
        <f ca="1">CQ$18*$CY29</f>
        <v>3.75</v>
      </c>
      <c r="DD29" s="50"/>
      <c r="DE29" s="164">
        <f ca="1">CS$18*$CY29</f>
        <v>0.35000000000000003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4.6199999999999992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3.75</v>
      </c>
      <c r="DD30" s="50"/>
      <c r="DE30" s="164">
        <f ca="1">CS$18*$CY30</f>
        <v>0.35000000000000003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4.6199999999999992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0.1</v>
      </c>
      <c r="DA33" s="250"/>
      <c r="DC33" s="161">
        <f t="shared" ref="DC33:DC38" ca="1" si="0">CQ$17*$CZ33</f>
        <v>1.5</v>
      </c>
      <c r="DD33" s="50"/>
      <c r="DE33" s="164">
        <f t="shared" ref="DE33:DE38" ca="1" si="1">CS$17*$CZ33</f>
        <v>0.14000000000000001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49.5</v>
      </c>
      <c r="CC34" s="41">
        <f ca="1">SUM(CC30:CE30)</f>
        <v>4.6199999999999992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0.4</v>
      </c>
      <c r="DA34" s="250"/>
      <c r="DC34" s="163">
        <f t="shared" ca="1" si="0"/>
        <v>6</v>
      </c>
      <c r="DD34" s="50"/>
      <c r="DE34" s="164">
        <f t="shared" ca="1" si="1"/>
        <v>0.56000000000000005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3.75</v>
      </c>
      <c r="DD37" s="50"/>
      <c r="DE37" s="162">
        <f t="shared" ca="1" si="1"/>
        <v>0.35000000000000003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49.5</v>
      </c>
      <c r="CC38" s="91">
        <f ca="1">SUM(CD43,CB43,CC40)</f>
        <v>4.6199999999999992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3.75</v>
      </c>
      <c r="DE38" s="162">
        <f t="shared" ca="1" si="1"/>
        <v>0.35000000000000003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0.15</v>
      </c>
      <c r="DC39" s="161">
        <f ca="1">CQ$19*$DA39</f>
        <v>3.9375</v>
      </c>
      <c r="DD39" s="50"/>
      <c r="DE39" s="164">
        <f ca="1">CS$19*$DA39</f>
        <v>0.36749999999999994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9.375</v>
      </c>
      <c r="CA40" s="17">
        <f ca="1">CA27+BZ32+CE29-BZ40</f>
        <v>40.125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0.65</v>
      </c>
      <c r="DC40" s="163">
        <f ca="1">CQ$19*$DA40</f>
        <v>17.0625</v>
      </c>
      <c r="DD40" s="50"/>
      <c r="DE40" s="164">
        <f ca="1">CS$19*$DA40</f>
        <v>1.5924999999999998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13.125</v>
      </c>
      <c r="BQ41" s="7"/>
      <c r="BR41" s="19">
        <f ca="1">BZ40+CC45+CE41</f>
        <v>13.125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3.75</v>
      </c>
      <c r="CD41" s="7"/>
      <c r="CE41" s="19">
        <f ca="1">DC38</f>
        <v>3.75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5.25</v>
      </c>
      <c r="DD41" s="50"/>
      <c r="DE41" s="164">
        <f ca="1">CS$19*$DA41</f>
        <v>0.49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13.125</v>
      </c>
      <c r="AQ42" s="81"/>
      <c r="AR42" s="82">
        <f ca="1">BR41</f>
        <v>13.125</v>
      </c>
      <c r="AS42" s="78"/>
      <c r="AT42" s="109">
        <f ca="1">SUM(AP40:AP42)</f>
        <v>13.125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13.125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13.125</v>
      </c>
      <c r="BU42" s="83"/>
      <c r="BV42" s="83"/>
      <c r="BW42" s="83"/>
      <c r="BX42" s="108">
        <f ca="1">SUM(CC41,BZ42,CC43)</f>
        <v>13.125</v>
      </c>
      <c r="BY42" s="78"/>
      <c r="BZ42" s="79">
        <f ca="1">BZ40+BZ41</f>
        <v>9.375</v>
      </c>
      <c r="CA42" s="79">
        <f ca="1">CA40+CA41</f>
        <v>40.125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3.75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1.2249999999999999</v>
      </c>
      <c r="AS43" s="1"/>
      <c r="AT43" s="100">
        <f ca="1">SUM(AO44,AR43,AO42)</f>
        <v>1.2249999999999999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1.2249999999999999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1.2249999999999999</v>
      </c>
      <c r="BX43" s="99">
        <f ca="1">SUM(CB43:CB45)</f>
        <v>1.2249999999999999</v>
      </c>
      <c r="BY43" s="1"/>
      <c r="BZ43" s="21"/>
      <c r="CA43" s="14">
        <f ca="1">DE23+DE33+DE39</f>
        <v>0.87499999999999989</v>
      </c>
      <c r="CB43" s="15">
        <f ca="1">+BZ43+CA43</f>
        <v>0.87499999999999989</v>
      </c>
      <c r="CC43" s="56">
        <f ca="1">CC44+CC45</f>
        <v>0</v>
      </c>
      <c r="CD43" s="6">
        <f ca="1">CD44+CD45</f>
        <v>3.7449999999999997</v>
      </c>
      <c r="CE43" s="6">
        <f>CE44+CE45</f>
        <v>0</v>
      </c>
      <c r="CF43" s="1"/>
      <c r="CG43" s="100">
        <f ca="1">SUM(CB44,CE43,CB42)</f>
        <v>0.35000000000000003</v>
      </c>
      <c r="DC43" s="50">
        <f ca="1">SUM(DC23:DC42)</f>
        <v>75</v>
      </c>
      <c r="DE43" s="124">
        <f ca="1">SUM(DE23:DE42)</f>
        <v>7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1.2249999999999999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1.2249999999999999</v>
      </c>
      <c r="BO44" s="71">
        <f ca="1">+BM44+BN44</f>
        <v>1.2249999999999999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0.35000000000000003</v>
      </c>
      <c r="CB44" s="15">
        <f ca="1">+BZ44+CA44</f>
        <v>0.35000000000000003</v>
      </c>
      <c r="CC44" s="8"/>
      <c r="CD44" s="8">
        <f ca="1">CA69</f>
        <v>3.7449999999999997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13.125</v>
      </c>
      <c r="AP47" s="105">
        <f ca="1">SUM(AP43:AR43)</f>
        <v>1.2249999999999999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40.125</v>
      </c>
      <c r="CC47" s="105">
        <f ca="1">SUM(CC43:CE43)</f>
        <v>3.7449999999999997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10.5</v>
      </c>
      <c r="P51" s="27">
        <f ca="1">SUM(Q56,O56,P53)</f>
        <v>0.98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10.5</v>
      </c>
      <c r="P53" s="6">
        <f ca="1">Q53+R53</f>
        <v>0.98</v>
      </c>
      <c r="Q53" s="7">
        <f ca="1">DE25+DE35+DE41</f>
        <v>0.98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1.33</v>
      </c>
      <c r="AD54" s="7">
        <f ca="1">Q53+Q54+Q55</f>
        <v>1.33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10.5</v>
      </c>
      <c r="P55" s="6">
        <f ca="1">Q55+R55</f>
        <v>0.35000000000000003</v>
      </c>
      <c r="Q55" s="12">
        <f ca="1">DE30</f>
        <v>0.35000000000000003</v>
      </c>
      <c r="R55" s="20"/>
      <c r="S55" s="4"/>
      <c r="T55" s="34">
        <f ca="1">SUM(P53:P55)</f>
        <v>1.33</v>
      </c>
      <c r="U55" s="4"/>
      <c r="V55" s="4"/>
      <c r="W55" s="4"/>
      <c r="X55" s="97">
        <f ca="1">SUM(AC54,Z55,AC56)</f>
        <v>1.33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1.33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3.75</v>
      </c>
      <c r="S56" s="1"/>
      <c r="T56" s="36">
        <f ca="1">SUM(O57,R56,O55)</f>
        <v>14.25</v>
      </c>
      <c r="U56" s="220" t="s">
        <v>29</v>
      </c>
      <c r="V56" s="221"/>
      <c r="W56" s="221"/>
      <c r="X56" s="99">
        <f ca="1">SUM(AB56:AB58)</f>
        <v>14.25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14.25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O53+R58+M57</f>
        <v>14.25</v>
      </c>
      <c r="AA57" s="14"/>
      <c r="AB57" s="6">
        <f ca="1">+Z57+AA57</f>
        <v>14.25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3.75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0.35000000000000003</v>
      </c>
      <c r="P60" s="41">
        <f ca="1">SUM(P56:R56)</f>
        <v>3.75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13.125</v>
      </c>
      <c r="AP64" s="58">
        <f ca="1">SUM(AQ69,AO69,AP66)</f>
        <v>1.2249999999999999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40.125</v>
      </c>
      <c r="CC64" s="27">
        <f ca="1">SUM(CD69,CB69,CC66)</f>
        <v>3.7449999999999997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>
        <f ca="1">AR42</f>
        <v>13.125</v>
      </c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40.125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3.75</v>
      </c>
      <c r="CD67" s="7"/>
      <c r="CE67" s="19">
        <f ca="1">DC37</f>
        <v>3.75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1.33</v>
      </c>
      <c r="AL68" s="4"/>
      <c r="AM68" s="10">
        <f>AM66+AM67</f>
        <v>0</v>
      </c>
      <c r="AN68" s="10">
        <f ca="1">AN66+AN67</f>
        <v>13.125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 ca="1">BQ68+BR68</f>
        <v>47.625</v>
      </c>
      <c r="BQ68" s="81"/>
      <c r="BR68" s="82">
        <f ca="1">BZ66+CC71+CE67</f>
        <v>47.625</v>
      </c>
      <c r="BS68" s="78"/>
      <c r="BT68" s="109">
        <f ca="1">SUM(BP66:BP68)</f>
        <v>47.625</v>
      </c>
      <c r="BU68" s="136"/>
      <c r="BV68" s="136"/>
      <c r="BW68" s="136"/>
      <c r="BX68" s="84">
        <f ca="1">SUM(CC67,BZ68,CC69)</f>
        <v>47.625</v>
      </c>
      <c r="BY68" s="78"/>
      <c r="BZ68" s="79">
        <f ca="1">BZ66+BZ67</f>
        <v>40.125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3.75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14.25</v>
      </c>
      <c r="AL69" s="1"/>
      <c r="AM69" s="21"/>
      <c r="AN69" s="14"/>
      <c r="AO69" s="70">
        <f>+AM69+AN69</f>
        <v>0</v>
      </c>
      <c r="AP69" s="6">
        <f ca="1">AP70+AP71</f>
        <v>1.33</v>
      </c>
      <c r="AQ69" s="6">
        <f ca="1">AQ70+AQ71</f>
        <v>1.2249999999999999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 ca="1">BR70+BR71</f>
        <v>4.4449999999999994</v>
      </c>
      <c r="BS69" s="1"/>
      <c r="BT69" s="100">
        <f ca="1">SUM(BO70,BR69,BO68)</f>
        <v>4.4449999999999994</v>
      </c>
      <c r="BX69" s="35">
        <f ca="1">SUM(CB69:CB71)</f>
        <v>4.4449999999999994</v>
      </c>
      <c r="BY69" s="1"/>
      <c r="BZ69" s="21"/>
      <c r="CA69" s="14">
        <f ca="1">DE24+DE40+DE34</f>
        <v>3.7449999999999997</v>
      </c>
      <c r="CB69" s="15">
        <f ca="1">+BZ69+CA69</f>
        <v>3.7449999999999997</v>
      </c>
      <c r="CC69" s="16">
        <f ca="1">CC70+CC71</f>
        <v>3.75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0.35000000000000003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>
        <f ca="1">AD54</f>
        <v>1.33</v>
      </c>
      <c r="AQ70" s="8">
        <f ca="1">AR44</f>
        <v>1.2249999999999999</v>
      </c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>
        <f ca="1">CA69+CA70+CA71</f>
        <v>4.4449999999999994</v>
      </c>
      <c r="BS70" s="1"/>
      <c r="BT70" s="95"/>
      <c r="BX70" s="30"/>
      <c r="BY70" s="3"/>
      <c r="BZ70" s="21"/>
      <c r="CA70" s="14">
        <f ca="1">DE37</f>
        <v>0.35000000000000003</v>
      </c>
      <c r="CB70" s="15">
        <f ca="1">+BZ70+CA70</f>
        <v>0.35000000000000003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>
        <f ca="1">Z57</f>
        <v>14.25</v>
      </c>
      <c r="AN71" s="14"/>
      <c r="AO71" s="71">
        <f ca="1">+AM71+AN71</f>
        <v>14.25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0.35000000000000003</v>
      </c>
      <c r="CB71" s="15">
        <f ca="1">+BZ71+CA71</f>
        <v>0.35000000000000003</v>
      </c>
      <c r="CC71" s="17">
        <f ca="1">DC29</f>
        <v>3.75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27.375</v>
      </c>
      <c r="AP73" s="105">
        <f ca="1">SUM(AP69:AR69)</f>
        <v>2.5549999999999997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47.625</v>
      </c>
      <c r="BP73" s="105">
        <f ca="1">SUM(BP69:BR69)</f>
        <v>4.4449999999999994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0.35000000000000003</v>
      </c>
      <c r="CC73" s="41">
        <f ca="1">SUM(CC69:CE69)</f>
        <v>3.75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120" priority="21" operator="equal">
      <formula>0</formula>
    </cfRule>
  </conditionalFormatting>
  <conditionalFormatting sqref="AX38:BG39 AX46:BG47 AX40:AY41 AX44:AY45">
    <cfRule type="cellIs" dxfId="2119" priority="20" operator="equal">
      <formula>0</formula>
    </cfRule>
  </conditionalFormatting>
  <conditionalFormatting sqref="AX25:BG26 AX33:BG34 AX27:AY28 BF27:BG28 BF31:BG32 AX31:AY32">
    <cfRule type="cellIs" dxfId="2118" priority="19" operator="equal">
      <formula>0</formula>
    </cfRule>
  </conditionalFormatting>
  <conditionalFormatting sqref="BK25:BT26 BK33:BT34 BK27:BL28 BS27:BT28 BS31:BT32 BK31:BL32">
    <cfRule type="cellIs" dxfId="2117" priority="18" operator="equal">
      <formula>0</formula>
    </cfRule>
  </conditionalFormatting>
  <conditionalFormatting sqref="BX12:CG13 BX20:CG21 BX14:BY19 CF14:CG19">
    <cfRule type="cellIs" dxfId="2116" priority="17" operator="equal">
      <formula>0</formula>
    </cfRule>
  </conditionalFormatting>
  <conditionalFormatting sqref="BX25:CG26 BX33:CG34 BX27:BY32 CF27:CG32">
    <cfRule type="cellIs" dxfId="2115" priority="16" operator="equal">
      <formula>0</formula>
    </cfRule>
  </conditionalFormatting>
  <conditionalFormatting sqref="BX64:CG65 BX72:CG73 BX66:BY71 CF66:CG71">
    <cfRule type="cellIs" dxfId="2114" priority="14" operator="equal">
      <formula>0</formula>
    </cfRule>
  </conditionalFormatting>
  <conditionalFormatting sqref="BX38:CG39 BX46:CG47 BX40:BY45 CF40:CG45">
    <cfRule type="cellIs" dxfId="2113" priority="15" operator="equal">
      <formula>0</formula>
    </cfRule>
  </conditionalFormatting>
  <conditionalFormatting sqref="K51:T52 K59:T60 K53:L58 S53:T58">
    <cfRule type="cellIs" dxfId="2112" priority="13" operator="equal">
      <formula>0</formula>
    </cfRule>
  </conditionalFormatting>
  <conditionalFormatting sqref="AK64:AT65 AK72:AT73 AK66:AL71 AS66:AT71">
    <cfRule type="cellIs" dxfId="2111" priority="12" operator="equal">
      <formula>0</formula>
    </cfRule>
  </conditionalFormatting>
  <conditionalFormatting sqref="BK38:BT39 BK46:BT47 BK40:BL45 BS40:BT45">
    <cfRule type="cellIs" dxfId="2110" priority="9" operator="equal">
      <formula>0</formula>
    </cfRule>
  </conditionalFormatting>
  <conditionalFormatting sqref="AK25:AT26 AK33:AT34 AK27:AL32 AS27:AT32">
    <cfRule type="cellIs" dxfId="2109" priority="8" operator="equal">
      <formula>0</formula>
    </cfRule>
  </conditionalFormatting>
  <conditionalFormatting sqref="AX51:BG52 AX59:BG60 AX53:AY58 BF53:BG58">
    <cfRule type="cellIs" dxfId="2108" priority="11" operator="equal">
      <formula>0</formula>
    </cfRule>
  </conditionalFormatting>
  <conditionalFormatting sqref="BK51:BT52 BK59:BT60 BK53:BL58 BS53:BT58">
    <cfRule type="cellIs" dxfId="2107" priority="10" operator="equal">
      <formula>0</formula>
    </cfRule>
  </conditionalFormatting>
  <conditionalFormatting sqref="BK64:BT65 BK72:BT73 BK66:BL71 BS66:BT71">
    <cfRule type="cellIs" dxfId="2106" priority="7" operator="equal">
      <formula>0</formula>
    </cfRule>
  </conditionalFormatting>
  <conditionalFormatting sqref="X51:AG52 X59:AG60 X53:Y58 AF53:AG58">
    <cfRule type="cellIs" dxfId="2105" priority="6" operator="equal">
      <formula>0</formula>
    </cfRule>
  </conditionalFormatting>
  <conditionalFormatting sqref="AK38:AT39 AK46:AT47 AK40:AL45 AS40:AT45">
    <cfRule type="cellIs" dxfId="2104" priority="5" operator="equal">
      <formula>0</formula>
    </cfRule>
  </conditionalFormatting>
  <conditionalFormatting sqref="AX42:AY43">
    <cfRule type="cellIs" dxfId="2103" priority="4" operator="equal">
      <formula>0</formula>
    </cfRule>
  </conditionalFormatting>
  <conditionalFormatting sqref="AO51:AP52 AO59:AP60">
    <cfRule type="cellIs" dxfId="2102" priority="3" operator="equal">
      <formula>0</formula>
    </cfRule>
  </conditionalFormatting>
  <conditionalFormatting sqref="BO75:BP76">
    <cfRule type="cellIs" dxfId="2101" priority="2" operator="equal">
      <formula>0</formula>
    </cfRule>
  </conditionalFormatting>
  <conditionalFormatting sqref="AO75:AP76">
    <cfRule type="cellIs" dxfId="2100" priority="1" operator="equal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X6" zoomScale="55" zoomScaleNormal="55" workbookViewId="0">
      <selection activeCell="CK44" sqref="CK44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65" width="5.28515625" style="124"/>
    <col min="66" max="66" width="9.140625" style="124" bestFit="1" customWidth="1"/>
    <col min="67" max="94" width="5.28515625" style="124"/>
    <col min="95" max="95" width="8.5703125" style="124" bestFit="1" customWidth="1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Block6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21</v>
      </c>
      <c r="CC12" s="27">
        <f ca="1">SUM(CD17,CB17,CC14)</f>
        <v>1.9599999999999997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21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1.9599999999999997</v>
      </c>
      <c r="BY16" s="4"/>
      <c r="BZ16" s="10">
        <f>BZ14+BZ15</f>
        <v>0</v>
      </c>
      <c r="CA16" s="10">
        <f ca="1">CA14+CA15</f>
        <v>21</v>
      </c>
      <c r="CB16" s="11">
        <f>CB14+CB15</f>
        <v>0</v>
      </c>
      <c r="CC16" s="6">
        <f ca="1">CD16+CE16</f>
        <v>7.5</v>
      </c>
      <c r="CD16" s="12"/>
      <c r="CE16" s="20">
        <f ca="1">DC36+DC34+DC33</f>
        <v>7.5</v>
      </c>
      <c r="CF16" s="4"/>
      <c r="CG16" s="34">
        <f ca="1">SUM(CC14:CC16)</f>
        <v>7.5</v>
      </c>
      <c r="CH16" s="13"/>
      <c r="CI16" s="13"/>
      <c r="CJ16" s="13"/>
      <c r="CP16" s="124" t="s">
        <v>52</v>
      </c>
      <c r="CQ16" s="175">
        <f ca="1">CR16*CQ$20</f>
        <v>26.25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2.4499999999999997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21</v>
      </c>
      <c r="BY17" s="1"/>
      <c r="BZ17" s="21"/>
      <c r="CA17" s="14"/>
      <c r="CB17" s="15">
        <f>+BZ17+CA17</f>
        <v>0</v>
      </c>
      <c r="CC17" s="16">
        <f ca="1">CC18+CC19</f>
        <v>1.9599999999999997</v>
      </c>
      <c r="CD17" s="6">
        <f ca="1">CD18+CD19</f>
        <v>1.9599999999999997</v>
      </c>
      <c r="CE17" s="6">
        <f ca="1">CE18+CE19</f>
        <v>0.70000000000000007</v>
      </c>
      <c r="CF17" s="1"/>
      <c r="CG17" s="36">
        <f ca="1">SUM(CB18,CE17,CB16)</f>
        <v>0.70000000000000007</v>
      </c>
      <c r="CP17" s="124" t="s">
        <v>53</v>
      </c>
      <c r="CQ17" s="175">
        <f ca="1">CR17*CQ$20</f>
        <v>15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1.4000000000000001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1.9599999999999997</v>
      </c>
      <c r="CD18" s="8">
        <f ca="1">DE24+DE23</f>
        <v>1.9599999999999997</v>
      </c>
      <c r="CE18" s="8">
        <f ca="1">DE33+DE34</f>
        <v>0.70000000000000007</v>
      </c>
      <c r="CF18" s="1"/>
      <c r="CG18" s="31"/>
      <c r="CP18" s="124" t="s">
        <v>54</v>
      </c>
      <c r="CQ18" s="175">
        <f ca="1">CR18*CQ$20</f>
        <v>7.5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0.70000000000000007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21</v>
      </c>
      <c r="CA19" s="14"/>
      <c r="CB19" s="15">
        <f ca="1">+BZ19+CA19</f>
        <v>21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26.25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2.4499999999999997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75</v>
      </c>
      <c r="CR20" s="176">
        <f>SUM(CR16:CR19)</f>
        <v>1</v>
      </c>
      <c r="CS20" s="255">
        <f ca="1">IF(CR9="PR",VLOOKUP(CR8,'Gen AM'!$I$51:$R$67,10,FALSE),IF(CR9="PB",VLOOKUP(CR8,'Gen AM'!I72:R88,10,FALSE),"error"))</f>
        <v>7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49.5</v>
      </c>
      <c r="CC21" s="41">
        <f ca="1">SUM(CC17:CE17)</f>
        <v>4.6199999999999992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3.9375</v>
      </c>
      <c r="DD23" s="50"/>
      <c r="DE23" s="162">
        <f ca="1">CS$16*$CX23</f>
        <v>0.36749999999999994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17.0625</v>
      </c>
      <c r="DD24" s="50"/>
      <c r="DE24" s="162">
        <f ca="1">CS$16*$CX24</f>
        <v>1.5924999999999998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49.5</v>
      </c>
      <c r="CC25" s="27">
        <f ca="1">SUM(CD30,CB30,CC27)</f>
        <v>4.6199999999999992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5.25</v>
      </c>
      <c r="DD25" s="50"/>
      <c r="DE25" s="162">
        <f ca="1">CS$16*$CX25</f>
        <v>0.49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49.5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75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6.9999999999999991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49.5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0.5</v>
      </c>
      <c r="CZ29" s="250"/>
      <c r="DA29" s="250"/>
      <c r="DC29" s="163">
        <f ca="1">CQ$18*$CY29</f>
        <v>3.75</v>
      </c>
      <c r="DD29" s="50"/>
      <c r="DE29" s="164">
        <f ca="1">CS$18*$CY29</f>
        <v>0.35000000000000003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4.6199999999999992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3.75</v>
      </c>
      <c r="DD30" s="50"/>
      <c r="DE30" s="164">
        <f ca="1">CS$18*$CY30</f>
        <v>0.35000000000000003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4.6199999999999992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0.1</v>
      </c>
      <c r="DA33" s="250"/>
      <c r="DC33" s="161">
        <f t="shared" ref="DC33:DC38" ca="1" si="0">CQ$17*$CZ33</f>
        <v>1.5</v>
      </c>
      <c r="DD33" s="50"/>
      <c r="DE33" s="164">
        <f t="shared" ref="DE33:DE38" ca="1" si="1">CS$17*$CZ33</f>
        <v>0.14000000000000001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49.5</v>
      </c>
      <c r="CC34" s="41">
        <f ca="1">SUM(CC30:CE30)</f>
        <v>4.6199999999999992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0.4</v>
      </c>
      <c r="DA34" s="250"/>
      <c r="DC34" s="163">
        <f t="shared" ca="1" si="0"/>
        <v>6</v>
      </c>
      <c r="DD34" s="50"/>
      <c r="DE34" s="164">
        <f t="shared" ca="1" si="1"/>
        <v>0.56000000000000005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3.75</v>
      </c>
      <c r="DD37" s="50"/>
      <c r="DE37" s="162">
        <f t="shared" ca="1" si="1"/>
        <v>0.35000000000000003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49.5</v>
      </c>
      <c r="CC38" s="91">
        <f ca="1">SUM(CD43,CB43,CC40)</f>
        <v>4.6199999999999992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3.75</v>
      </c>
      <c r="DE38" s="162">
        <f t="shared" ca="1" si="1"/>
        <v>0.35000000000000003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0.15</v>
      </c>
      <c r="DC39" s="161">
        <f ca="1">CQ$19*$DA39</f>
        <v>3.9375</v>
      </c>
      <c r="DD39" s="50"/>
      <c r="DE39" s="164">
        <f ca="1">CS$19*$DA39</f>
        <v>0.36749999999999994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9.375</v>
      </c>
      <c r="CA40" s="17">
        <f ca="1">CA27+BZ32+CE29-BZ40</f>
        <v>40.125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0.65</v>
      </c>
      <c r="DC40" s="163">
        <f ca="1">CQ$19*$DA40</f>
        <v>17.0625</v>
      </c>
      <c r="DD40" s="50"/>
      <c r="DE40" s="164">
        <f ca="1">CS$19*$DA40</f>
        <v>1.5924999999999998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13.125</v>
      </c>
      <c r="BQ41" s="7"/>
      <c r="BR41" s="19">
        <f ca="1">BZ40+CC45+CE41</f>
        <v>13.125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3.75</v>
      </c>
      <c r="CD41" s="7"/>
      <c r="CE41" s="19">
        <f ca="1">DC38</f>
        <v>3.75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5.25</v>
      </c>
      <c r="DD41" s="50"/>
      <c r="DE41" s="164">
        <f ca="1">CS$19*$DA41</f>
        <v>0.49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13.125</v>
      </c>
      <c r="AQ42" s="81"/>
      <c r="AR42" s="82">
        <f ca="1">BR41</f>
        <v>13.125</v>
      </c>
      <c r="AS42" s="78"/>
      <c r="AT42" s="109">
        <f ca="1">SUM(AP40:AP42)</f>
        <v>13.125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13.125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13.125</v>
      </c>
      <c r="BU42" s="83"/>
      <c r="BV42" s="83"/>
      <c r="BW42" s="83"/>
      <c r="BX42" s="108">
        <f ca="1">SUM(CC41,BZ42,CC43)</f>
        <v>13.125</v>
      </c>
      <c r="BY42" s="78"/>
      <c r="BZ42" s="79">
        <f ca="1">BZ40+BZ41</f>
        <v>9.375</v>
      </c>
      <c r="CA42" s="79">
        <f ca="1">CA40+CA41</f>
        <v>40.125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3.75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1.2249999999999999</v>
      </c>
      <c r="AS43" s="1"/>
      <c r="AT43" s="100">
        <f ca="1">SUM(AO44,AR43,AO42)</f>
        <v>1.2249999999999999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1.2249999999999999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1.2249999999999999</v>
      </c>
      <c r="BX43" s="99">
        <f ca="1">SUM(CB43:CB45)</f>
        <v>1.2249999999999999</v>
      </c>
      <c r="BY43" s="1"/>
      <c r="BZ43" s="21"/>
      <c r="CA43" s="14">
        <f ca="1">DE23+DE33+DE39</f>
        <v>0.87499999999999989</v>
      </c>
      <c r="CB43" s="15">
        <f ca="1">+BZ43+CA43</f>
        <v>0.87499999999999989</v>
      </c>
      <c r="CC43" s="56">
        <f ca="1">CC44+CC45</f>
        <v>0</v>
      </c>
      <c r="CD43" s="6">
        <f ca="1">CD44+CD45</f>
        <v>3.7449999999999997</v>
      </c>
      <c r="CE43" s="6">
        <f>CE44+CE45</f>
        <v>0</v>
      </c>
      <c r="CF43" s="1"/>
      <c r="CG43" s="100">
        <f ca="1">SUM(CB44,CE43,CB42)</f>
        <v>0.35000000000000003</v>
      </c>
      <c r="DC43" s="50">
        <f ca="1">SUM(DC23:DC42)</f>
        <v>75</v>
      </c>
      <c r="DE43" s="124">
        <f ca="1">SUM(DE23:DE42)</f>
        <v>7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1.2249999999999999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CA43+CA45+CA44</f>
        <v>1.2249999999999999</v>
      </c>
      <c r="BO44" s="71">
        <f ca="1">+BM44+BN44</f>
        <v>1.2249999999999999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0.35000000000000003</v>
      </c>
      <c r="CB44" s="15">
        <f ca="1">+BZ44+CA44</f>
        <v>0.35000000000000003</v>
      </c>
      <c r="CC44" s="8"/>
      <c r="CD44" s="8">
        <f ca="1">CA69</f>
        <v>3.7449999999999997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13.125</v>
      </c>
      <c r="AP47" s="105">
        <f ca="1">SUM(AP43:AR43)</f>
        <v>1.2249999999999999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40.125</v>
      </c>
      <c r="CC47" s="105">
        <f ca="1">SUM(CC43:CE43)</f>
        <v>3.7449999999999997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10.5</v>
      </c>
      <c r="P51" s="27">
        <f ca="1">SUM(Q56,O56,P53)</f>
        <v>0.98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10.5</v>
      </c>
      <c r="P53" s="6">
        <f ca="1">Q53+R53</f>
        <v>0.98</v>
      </c>
      <c r="Q53" s="7">
        <f ca="1">DE25+DE35+DE41</f>
        <v>0.98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1.33</v>
      </c>
      <c r="AD54" s="7">
        <f ca="1">Q53+Q54+Q55</f>
        <v>1.33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10.5</v>
      </c>
      <c r="P55" s="6">
        <f ca="1">Q55+R55</f>
        <v>0.35000000000000003</v>
      </c>
      <c r="Q55" s="12">
        <f ca="1">DE30</f>
        <v>0.35000000000000003</v>
      </c>
      <c r="R55" s="20"/>
      <c r="S55" s="4"/>
      <c r="T55" s="34">
        <f ca="1">SUM(P53:P55)</f>
        <v>1.33</v>
      </c>
      <c r="U55" s="4"/>
      <c r="V55" s="4"/>
      <c r="W55" s="4"/>
      <c r="X55" s="97">
        <f ca="1">SUM(AC54,Z55,AC56)</f>
        <v>1.33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1.33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3.75</v>
      </c>
      <c r="S56" s="1"/>
      <c r="T56" s="36">
        <f ca="1">SUM(O57,R56,O55)</f>
        <v>14.25</v>
      </c>
      <c r="U56" s="220" t="s">
        <v>29</v>
      </c>
      <c r="V56" s="221"/>
      <c r="W56" s="221"/>
      <c r="X56" s="99">
        <f ca="1">SUM(AB56:AB58)</f>
        <v>14.25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14.25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14.25</v>
      </c>
      <c r="AA57" s="14"/>
      <c r="AB57" s="6">
        <f ca="1">+Z57+AA57</f>
        <v>14.25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3.75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0.35000000000000003</v>
      </c>
      <c r="P60" s="41">
        <f ca="1">SUM(P56:R56)</f>
        <v>3.75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0.66500000000000004</v>
      </c>
      <c r="AP64" s="58">
        <f ca="1">SUM(AQ69,AO69,AP66)</f>
        <v>7.125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40.125</v>
      </c>
      <c r="CC64" s="27">
        <f ca="1">SUM(CD69,CB69,CC66)</f>
        <v>3.7449999999999997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40.125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0.66500000000000004</v>
      </c>
      <c r="AN67" s="8"/>
      <c r="AO67" s="76"/>
      <c r="AP67" s="6">
        <f ca="1">AQ67+AR67</f>
        <v>0.66500000000000004</v>
      </c>
      <c r="AQ67" s="7">
        <f ca="1">AL70*AD54</f>
        <v>0.66500000000000004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47.625</v>
      </c>
      <c r="BQ67" s="7"/>
      <c r="BR67" s="19">
        <f ca="1">BZ66+CE67+CC71</f>
        <v>47.625</v>
      </c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3.75</v>
      </c>
      <c r="CD67" s="7"/>
      <c r="CE67" s="19">
        <f ca="1">DC37</f>
        <v>3.75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1.33</v>
      </c>
      <c r="AL68" s="4"/>
      <c r="AM68" s="10">
        <f ca="1">AM66+AM67</f>
        <v>0.66500000000000004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0.66500000000000004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47.625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47.625</v>
      </c>
      <c r="BU68" s="136"/>
      <c r="BV68" s="136"/>
      <c r="BW68" s="136"/>
      <c r="BX68" s="84">
        <f ca="1">SUM(CC67,BZ68,CC69)</f>
        <v>47.625</v>
      </c>
      <c r="BY68" s="78"/>
      <c r="BZ68" s="79">
        <f ca="1">BZ66+BZ67</f>
        <v>40.125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3.75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14.25</v>
      </c>
      <c r="AL69" s="259">
        <v>0.5</v>
      </c>
      <c r="AM69" s="21">
        <f ca="1">AL69*Z57</f>
        <v>7.125</v>
      </c>
      <c r="AN69" s="14"/>
      <c r="AO69" s="70">
        <f ca="1">+AM69+AN69</f>
        <v>7.125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7.125</v>
      </c>
      <c r="BK69" s="99">
        <f ca="1">SUM(BO69:BO71)</f>
        <v>4.4449999999999994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4.4449999999999994</v>
      </c>
      <c r="BX69" s="35">
        <f ca="1">SUM(CB69:CB71)</f>
        <v>4.4449999999999994</v>
      </c>
      <c r="BY69" s="1"/>
      <c r="BZ69" s="21"/>
      <c r="CA69" s="14">
        <f ca="1">DE24+DE40+DE34</f>
        <v>3.7449999999999997</v>
      </c>
      <c r="CB69" s="15">
        <f ca="1">+BZ69+CA69</f>
        <v>3.7449999999999997</v>
      </c>
      <c r="CC69" s="16">
        <f ca="1">CC70+CC71</f>
        <v>3.75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0.35000000000000003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0.5</v>
      </c>
      <c r="AM70" s="21">
        <f ca="1">AL70*Z57</f>
        <v>7.125</v>
      </c>
      <c r="AN70" s="14"/>
      <c r="AO70" s="71">
        <f ca="1">+AM70+AN70</f>
        <v>7.125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4.4449999999999994</v>
      </c>
      <c r="BO70" s="71">
        <f ca="1">+BM70+BN70</f>
        <v>4.4449999999999994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0.35000000000000003</v>
      </c>
      <c r="CB70" s="15">
        <f ca="1">+BZ70+CA70</f>
        <v>0.35000000000000003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0.35000000000000003</v>
      </c>
      <c r="CB71" s="15">
        <f ca="1">+BZ71+CA71</f>
        <v>0.35000000000000003</v>
      </c>
      <c r="CC71" s="17">
        <f ca="1">DC29</f>
        <v>3.75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0.35000000000000003</v>
      </c>
      <c r="CC73" s="41">
        <f ca="1">SUM(CC69:CE69)</f>
        <v>3.75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099" priority="21" operator="equal">
      <formula>0</formula>
    </cfRule>
  </conditionalFormatting>
  <conditionalFormatting sqref="AX38:BG39 AX46:BG47 AX40:AY41 AX44:AY45">
    <cfRule type="cellIs" dxfId="2098" priority="20" operator="equal">
      <formula>0</formula>
    </cfRule>
  </conditionalFormatting>
  <conditionalFormatting sqref="AX25:BG26 AX33:BG34 AX27:AY28 BF27:BG28 BF31:BG32 AX31:AY32">
    <cfRule type="cellIs" dxfId="2097" priority="19" operator="equal">
      <formula>0</formula>
    </cfRule>
  </conditionalFormatting>
  <conditionalFormatting sqref="BK25:BT26 BK33:BT34 BK27:BL28 BS27:BT28 BS31:BT32 BK31:BL32">
    <cfRule type="cellIs" dxfId="2096" priority="18" operator="equal">
      <formula>0</formula>
    </cfRule>
  </conditionalFormatting>
  <conditionalFormatting sqref="BX12:CG13 BX20:CG21 BX14:BY19 CF14:CG19">
    <cfRule type="cellIs" dxfId="2095" priority="17" operator="equal">
      <formula>0</formula>
    </cfRule>
  </conditionalFormatting>
  <conditionalFormatting sqref="BX25:CG26 BX33:CG34 BX27:BY32 CF27:CG32">
    <cfRule type="cellIs" dxfId="2094" priority="16" operator="equal">
      <formula>0</formula>
    </cfRule>
  </conditionalFormatting>
  <conditionalFormatting sqref="BX64:CG65 BX72:CG73 BX66:BY71 CF66:CG71">
    <cfRule type="cellIs" dxfId="2093" priority="14" operator="equal">
      <formula>0</formula>
    </cfRule>
  </conditionalFormatting>
  <conditionalFormatting sqref="BX38:CG39 BX46:CG47 BX40:BY45 CF40:CG45">
    <cfRule type="cellIs" dxfId="2092" priority="15" operator="equal">
      <formula>0</formula>
    </cfRule>
  </conditionalFormatting>
  <conditionalFormatting sqref="K51:T52 K59:T60 K53:L58 S53:T58">
    <cfRule type="cellIs" dxfId="2091" priority="13" operator="equal">
      <formula>0</formula>
    </cfRule>
  </conditionalFormatting>
  <conditionalFormatting sqref="AK64:AT65 AK72:AT73 AK66:AL71 AS66:AT71">
    <cfRule type="cellIs" dxfId="2090" priority="12" operator="equal">
      <formula>0</formula>
    </cfRule>
  </conditionalFormatting>
  <conditionalFormatting sqref="BK38:BT39 BK46:BT47 BK40:BL45 BS40:BT45">
    <cfRule type="cellIs" dxfId="2089" priority="9" operator="equal">
      <formula>0</formula>
    </cfRule>
  </conditionalFormatting>
  <conditionalFormatting sqref="AK25:AT26 AK33:AT34 AK27:AL32 AS27:AT32">
    <cfRule type="cellIs" dxfId="2088" priority="8" operator="equal">
      <formula>0</formula>
    </cfRule>
  </conditionalFormatting>
  <conditionalFormatting sqref="AX51:BG52 AX59:BG60 AX53:AY58 BF53:BG58">
    <cfRule type="cellIs" dxfId="2087" priority="11" operator="equal">
      <formula>0</formula>
    </cfRule>
  </conditionalFormatting>
  <conditionalFormatting sqref="BK51:BT52 BK59:BT60 BK53:BL58 BS53:BT58">
    <cfRule type="cellIs" dxfId="2086" priority="10" operator="equal">
      <formula>0</formula>
    </cfRule>
  </conditionalFormatting>
  <conditionalFormatting sqref="BK64:BT65 BK72:BT73 BK66:BL71 BS66:BT71">
    <cfRule type="cellIs" dxfId="2085" priority="7" operator="equal">
      <formula>0</formula>
    </cfRule>
  </conditionalFormatting>
  <conditionalFormatting sqref="X51:AG52 X59:AG60 X53:Y58 AF53:AG58">
    <cfRule type="cellIs" dxfId="2084" priority="6" operator="equal">
      <formula>0</formula>
    </cfRule>
  </conditionalFormatting>
  <conditionalFormatting sqref="AK38:AT39 AK46:AT47 AK40:AL45 AS40:AT45">
    <cfRule type="cellIs" dxfId="2083" priority="5" operator="equal">
      <formula>0</formula>
    </cfRule>
  </conditionalFormatting>
  <conditionalFormatting sqref="AX42:AY43">
    <cfRule type="cellIs" dxfId="2082" priority="4" operator="equal">
      <formula>0</formula>
    </cfRule>
  </conditionalFormatting>
  <conditionalFormatting sqref="AO51:AP52 AO59:AP60">
    <cfRule type="cellIs" dxfId="2081" priority="3" operator="equal">
      <formula>0</formula>
    </cfRule>
  </conditionalFormatting>
  <conditionalFormatting sqref="BO75:BP76">
    <cfRule type="cellIs" dxfId="2080" priority="2" operator="equal">
      <formula>0</formula>
    </cfRule>
  </conditionalFormatting>
  <conditionalFormatting sqref="AO75:AP76">
    <cfRule type="cellIs" dxfId="2079" priority="1" operator="equal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Block7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33.879999999999995</v>
      </c>
      <c r="CC12" s="27">
        <f ca="1">SUM(CD17,CB17,CC14)</f>
        <v>20.72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33.879999999999995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20.72</v>
      </c>
      <c r="BY16" s="4"/>
      <c r="BZ16" s="10">
        <f>BZ14+BZ15</f>
        <v>0</v>
      </c>
      <c r="CA16" s="10">
        <f ca="1">CA14+CA15</f>
        <v>33.879999999999995</v>
      </c>
      <c r="CB16" s="11">
        <f>CB14+CB15</f>
        <v>0</v>
      </c>
      <c r="CC16" s="6">
        <f ca="1">CD16+CE16</f>
        <v>12.100000000000001</v>
      </c>
      <c r="CD16" s="12"/>
      <c r="CE16" s="20">
        <f ca="1">DC36+DC34+DC33</f>
        <v>12.100000000000001</v>
      </c>
      <c r="CF16" s="4"/>
      <c r="CG16" s="34">
        <f ca="1">SUM(CC14:CC16)</f>
        <v>12.100000000000001</v>
      </c>
      <c r="CH16" s="13"/>
      <c r="CI16" s="13"/>
      <c r="CJ16" s="13"/>
      <c r="CP16" s="124" t="s">
        <v>52</v>
      </c>
      <c r="CQ16" s="175">
        <f ca="1">CR16*CQ$20</f>
        <v>42.349999999999994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25.9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33.879999999999995</v>
      </c>
      <c r="BY17" s="1"/>
      <c r="BZ17" s="21"/>
      <c r="CA17" s="14"/>
      <c r="CB17" s="15">
        <f>+BZ17+CA17</f>
        <v>0</v>
      </c>
      <c r="CC17" s="16">
        <f ca="1">CC18+CC19</f>
        <v>20.72</v>
      </c>
      <c r="CD17" s="6">
        <f ca="1">CD18+CD19</f>
        <v>20.72</v>
      </c>
      <c r="CE17" s="6">
        <f ca="1">CE18+CE19</f>
        <v>7.4</v>
      </c>
      <c r="CF17" s="1"/>
      <c r="CG17" s="36">
        <f ca="1">SUM(CB18,CE17,CB16)</f>
        <v>7.4</v>
      </c>
      <c r="CP17" s="124" t="s">
        <v>53</v>
      </c>
      <c r="CQ17" s="175">
        <f ca="1">CR17*CQ$20</f>
        <v>24.200000000000003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14.8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20.72</v>
      </c>
      <c r="CD18" s="8">
        <f ca="1">DE24+DE23</f>
        <v>20.72</v>
      </c>
      <c r="CE18" s="8">
        <f ca="1">DE33+DE34</f>
        <v>7.4</v>
      </c>
      <c r="CF18" s="1"/>
      <c r="CG18" s="31"/>
      <c r="CP18" s="124" t="s">
        <v>54</v>
      </c>
      <c r="CQ18" s="175">
        <f ca="1">CR18*CQ$20</f>
        <v>12.100000000000001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7.4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33.879999999999995</v>
      </c>
      <c r="CA19" s="14"/>
      <c r="CB19" s="15">
        <f ca="1">+BZ19+CA19</f>
        <v>33.879999999999995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42.349999999999994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25.9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121</v>
      </c>
      <c r="CR20" s="176">
        <f>SUM(CR16:CR19)</f>
        <v>1</v>
      </c>
      <c r="CS20" s="255">
        <f ca="1">IF(CR9="PR",VLOOKUP(CR8,'Gen AM'!$I$51:$R$67,10,FALSE),IF(CR9="PB",VLOOKUP(CR8,'Gen AM'!I72:R88,10,FALSE),"error"))</f>
        <v>74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79.859999999999985</v>
      </c>
      <c r="CC21" s="41">
        <f ca="1">SUM(CC17:CE17)</f>
        <v>48.839999999999996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0.8</v>
      </c>
      <c r="CY23" s="250"/>
      <c r="CZ23" s="250"/>
      <c r="DA23" s="250"/>
      <c r="DC23" s="161">
        <f ca="1">CQ$16*$CX23</f>
        <v>33.879999999999995</v>
      </c>
      <c r="DD23" s="50"/>
      <c r="DE23" s="162">
        <f ca="1">CS$16*$CX23</f>
        <v>20.72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79.859999999999985</v>
      </c>
      <c r="CC25" s="27">
        <f ca="1">SUM(CD30,CB30,CC27)</f>
        <v>48.839999999999996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8.4699999999999989</v>
      </c>
      <c r="DD25" s="50"/>
      <c r="DE25" s="162">
        <f ca="1">CS$16*$CX25</f>
        <v>5.18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79.859999999999985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120.99999999999997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74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0.5</v>
      </c>
      <c r="CZ28" s="250"/>
      <c r="DA28" s="250"/>
      <c r="DC28" s="161">
        <f ca="1">CQ$18*$CY28</f>
        <v>6.0500000000000007</v>
      </c>
      <c r="DD28" s="50"/>
      <c r="DE28" s="164">
        <f ca="1">CS$18*$CY28</f>
        <v>3.7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79.859999999999985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48.839999999999996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6.0500000000000007</v>
      </c>
      <c r="DD30" s="50"/>
      <c r="DE30" s="164">
        <f ca="1">CS$18*$CY30</f>
        <v>3.7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48.839999999999996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0.5</v>
      </c>
      <c r="DA33" s="250"/>
      <c r="DC33" s="161">
        <f t="shared" ref="DC33:DC38" ca="1" si="0">CQ$17*$CZ33</f>
        <v>12.100000000000001</v>
      </c>
      <c r="DD33" s="50"/>
      <c r="DE33" s="164">
        <f t="shared" ref="DE33:DE38" ca="1" si="1">CS$17*$CZ33</f>
        <v>7.4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79.859999999999985</v>
      </c>
      <c r="CC34" s="41">
        <f ca="1">SUM(CC30:CE30)</f>
        <v>48.839999999999996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6.0500000000000007</v>
      </c>
      <c r="DD37" s="50"/>
      <c r="DE37" s="162">
        <f t="shared" ca="1" si="1"/>
        <v>3.7</v>
      </c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35.15</v>
      </c>
      <c r="AP38" s="58">
        <f ca="1">SUM(AQ43,AO43,AP40)</f>
        <v>57.474999999999987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79.859999999999985</v>
      </c>
      <c r="CC38" s="91">
        <f ca="1">SUM(CD43,CB43,CC40)</f>
        <v>48.839999999999996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6.0500000000000007</v>
      </c>
      <c r="DE38" s="162">
        <f t="shared" ca="1" si="1"/>
        <v>3.7</v>
      </c>
    </row>
    <row r="39" spans="7:112" x14ac:dyDescent="0.25">
      <c r="O39" s="69"/>
      <c r="AB39" s="69"/>
      <c r="AK39" s="30"/>
      <c r="AL39" s="3"/>
      <c r="AM39" s="1"/>
      <c r="AN39" s="259">
        <v>0.5</v>
      </c>
      <c r="AO39" s="260">
        <v>0.5</v>
      </c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0.8</v>
      </c>
      <c r="DC39" s="161">
        <f ca="1">CQ$19*$DA39</f>
        <v>33.879999999999995</v>
      </c>
      <c r="DD39" s="50"/>
      <c r="DE39" s="164">
        <f ca="1">CS$19*$DA39</f>
        <v>20.72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45.97999999999999</v>
      </c>
      <c r="AQ40" s="7"/>
      <c r="AR40" s="19">
        <f ca="1">$BR$41*AS40</f>
        <v>45.97999999999999</v>
      </c>
      <c r="AS40" s="259">
        <v>0.5</v>
      </c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79.859999999999985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>
        <f ca="1">AN39*AM67</f>
        <v>7.0299999999999994</v>
      </c>
      <c r="AO41" s="76">
        <f ca="1">AO39*BN44</f>
        <v>28.119999999999997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91.95999999999998</v>
      </c>
      <c r="BQ41" s="7"/>
      <c r="BR41" s="19">
        <f ca="1">BZ40+CC45+CE41</f>
        <v>91.95999999999998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6.0500000000000007</v>
      </c>
      <c r="CD41" s="7"/>
      <c r="CE41" s="19">
        <f ca="1">DC38</f>
        <v>6.0500000000000007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8.4699999999999989</v>
      </c>
      <c r="DD41" s="50"/>
      <c r="DE41" s="164">
        <f ca="1">CS$19*$DA41</f>
        <v>5.18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7.0299999999999994</v>
      </c>
      <c r="AO42" s="77">
        <f ca="1">AO40+AO41</f>
        <v>28.119999999999997</v>
      </c>
      <c r="AP42" s="86">
        <f ca="1">AQ42+AR42</f>
        <v>45.97999999999999</v>
      </c>
      <c r="AQ42" s="81"/>
      <c r="AR42" s="82">
        <f ca="1">$BR$41*AS42</f>
        <v>45.97999999999999</v>
      </c>
      <c r="AS42" s="262">
        <f>1-AS40</f>
        <v>0.5</v>
      </c>
      <c r="AT42" s="109">
        <f ca="1">SUM(AP40:AP42)</f>
        <v>91.95999999999998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91.95999999999998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91.95999999999998</v>
      </c>
      <c r="BU42" s="83"/>
      <c r="BV42" s="83"/>
      <c r="BW42" s="83"/>
      <c r="BX42" s="108">
        <f ca="1">SUM(CC41,BZ42,CC43)</f>
        <v>91.95999999999998</v>
      </c>
      <c r="BY42" s="78"/>
      <c r="BZ42" s="79">
        <f ca="1">BZ40+BZ41</f>
        <v>79.859999999999985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6.0500000000000007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11.494999999999999</v>
      </c>
      <c r="AR43" s="6">
        <f ca="1">AR44+AR45</f>
        <v>28.119999999999997</v>
      </c>
      <c r="AS43" s="1"/>
      <c r="AT43" s="100">
        <f ca="1">SUM(AO44,AR43,AO42)</f>
        <v>56.239999999999995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56.239999999999995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56.239999999999995</v>
      </c>
      <c r="BX43" s="99">
        <f ca="1">SUM(CB43:CB45)</f>
        <v>56.24</v>
      </c>
      <c r="BY43" s="1"/>
      <c r="BZ43" s="21"/>
      <c r="CA43" s="14">
        <f ca="1">DE23+DE33+DE39</f>
        <v>48.839999999999996</v>
      </c>
      <c r="CB43" s="15">
        <f ca="1">+BZ43+CA43</f>
        <v>48.839999999999996</v>
      </c>
      <c r="CC43" s="56">
        <f ca="1">CC44+CC45</f>
        <v>6.0500000000000007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3.7</v>
      </c>
      <c r="DC43" s="50">
        <f ca="1">SUM(DC23:DC42)</f>
        <v>120.99999999999997</v>
      </c>
      <c r="DE43" s="124">
        <f ca="1">SUM(DE23:DE42)</f>
        <v>74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AR46*BN44</f>
        <v>28.119999999999997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CA45+CA44+CA43</f>
        <v>56.239999999999995</v>
      </c>
      <c r="BO44" s="71">
        <f ca="1">+BM44+BN44</f>
        <v>56.239999999999995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3.7</v>
      </c>
      <c r="CB44" s="15">
        <f ca="1">+BZ44+CA44</f>
        <v>3.7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>
        <f ca="1">AM69*AQ47</f>
        <v>11.494999999999999</v>
      </c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3.7</v>
      </c>
      <c r="CB45" s="15">
        <f ca="1">+BZ45+CA45</f>
        <v>3.7</v>
      </c>
      <c r="CC45" s="17">
        <f ca="1">DC28</f>
        <v>6.0500000000000007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259">
        <f>1-AO39</f>
        <v>0.5</v>
      </c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53.009999999999991</v>
      </c>
      <c r="AP47" s="105">
        <f ca="1">SUM(AP43:AR43)</f>
        <v>39.614999999999995</v>
      </c>
      <c r="AQ47" s="263">
        <v>0.5</v>
      </c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3.7</v>
      </c>
      <c r="CC47" s="105">
        <f ca="1">SUM(CC43:CE43)</f>
        <v>6.0500000000000007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16.939999999999998</v>
      </c>
      <c r="P51" s="27">
        <f ca="1">SUM(Q56,O56,P53)</f>
        <v>10.36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16.939999999999998</v>
      </c>
      <c r="P53" s="6">
        <f ca="1">Q53+R53</f>
        <v>10.36</v>
      </c>
      <c r="Q53" s="7">
        <f ca="1">DE25+DE35+DE41</f>
        <v>10.36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14.059999999999999</v>
      </c>
      <c r="AD54" s="7">
        <f ca="1">Q53+Q54+Q55</f>
        <v>14.059999999999999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16.939999999999998</v>
      </c>
      <c r="P55" s="6">
        <f ca="1">Q55+R55</f>
        <v>3.7</v>
      </c>
      <c r="Q55" s="12">
        <f ca="1">DE30</f>
        <v>3.7</v>
      </c>
      <c r="R55" s="20"/>
      <c r="S55" s="4"/>
      <c r="T55" s="34">
        <f ca="1">SUM(P53:P55)</f>
        <v>14.059999999999999</v>
      </c>
      <c r="U55" s="4"/>
      <c r="V55" s="4"/>
      <c r="W55" s="4"/>
      <c r="X55" s="97">
        <f ca="1">SUM(AC54,Z55,AC56)</f>
        <v>14.059999999999999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14.059999999999999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6.0500000000000007</v>
      </c>
      <c r="S56" s="1"/>
      <c r="T56" s="36">
        <f ca="1">SUM(O57,R56,O55)</f>
        <v>22.99</v>
      </c>
      <c r="U56" s="220" t="s">
        <v>29</v>
      </c>
      <c r="V56" s="221"/>
      <c r="W56" s="221"/>
      <c r="X56" s="99">
        <f ca="1">SUM(AB56:AB58)</f>
        <v>22.99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22.99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22.99</v>
      </c>
      <c r="AA57" s="14"/>
      <c r="AB57" s="6">
        <f ca="1">+Z57+AA57</f>
        <v>22.99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6.0500000000000007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3.7</v>
      </c>
      <c r="P60" s="41">
        <f ca="1">SUM(P56:R56)</f>
        <v>6.0500000000000007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17.759999999999998</v>
      </c>
      <c r="AP64" s="58">
        <f ca="1">SUM(AQ69,AO69,AP66)</f>
        <v>29.04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3.7</v>
      </c>
      <c r="CC64" s="27">
        <f ca="1">SUM(CD69,CB69,CC66)</f>
        <v>6.0500000000000007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6.0500000000000007</v>
      </c>
      <c r="AQ66" s="7"/>
      <c r="AR66" s="19">
        <f ca="1">BR67</f>
        <v>6.0500000000000007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14.059999999999999</v>
      </c>
      <c r="AN67" s="8"/>
      <c r="AO67" s="76">
        <f ca="1">BN70</f>
        <v>3.7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6.0500000000000007</v>
      </c>
      <c r="BQ67" s="7"/>
      <c r="BR67" s="19">
        <f ca="1">BZ66+CC71+CE67</f>
        <v>6.0500000000000007</v>
      </c>
      <c r="BS67" s="1"/>
      <c r="BT67" s="95"/>
      <c r="BX67" s="32"/>
      <c r="BY67" s="3"/>
      <c r="BZ67" s="8"/>
      <c r="CA67" s="8">
        <f ca="1">CA41+CA45+CD42</f>
        <v>3.7</v>
      </c>
      <c r="CB67" s="9"/>
      <c r="CC67" s="6">
        <f ca="1">CD67+CE67</f>
        <v>6.0500000000000007</v>
      </c>
      <c r="CD67" s="7"/>
      <c r="CE67" s="19">
        <f ca="1">DC37</f>
        <v>6.0500000000000007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14.059999999999999</v>
      </c>
      <c r="AL68" s="4"/>
      <c r="AM68" s="10">
        <f ca="1">AM66+AM67</f>
        <v>14.059999999999999</v>
      </c>
      <c r="AN68" s="10">
        <f>AN66+AN67</f>
        <v>0</v>
      </c>
      <c r="AO68" s="77">
        <f ca="1">AO66+AO67</f>
        <v>3.7</v>
      </c>
      <c r="AP68" s="86">
        <f>AQ68+AR68</f>
        <v>0</v>
      </c>
      <c r="AQ68" s="81"/>
      <c r="AR68" s="82"/>
      <c r="AS68" s="78"/>
      <c r="AT68" s="109">
        <f ca="1">SUM(AP66:AP68)</f>
        <v>6.0500000000000007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6.0500000000000007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6.0500000000000007</v>
      </c>
      <c r="BU68" s="136"/>
      <c r="BV68" s="136"/>
      <c r="BW68" s="136"/>
      <c r="BX68" s="84">
        <f ca="1">SUM(CC67,BZ68,CC69)</f>
        <v>6.0500000000000007</v>
      </c>
      <c r="BY68" s="78"/>
      <c r="BZ68" s="79">
        <f ca="1">BZ66+BZ67</f>
        <v>0</v>
      </c>
      <c r="CA68" s="79">
        <f ca="1">CA66+CA67</f>
        <v>3.7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6.0500000000000007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22.99</v>
      </c>
      <c r="AL69" s="1"/>
      <c r="AM69" s="21">
        <f ca="1">Z57</f>
        <v>22.99</v>
      </c>
      <c r="AN69" s="14"/>
      <c r="AO69" s="70">
        <f ca="1">+AM69+AN69</f>
        <v>22.99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3.7</v>
      </c>
      <c r="BK69" s="99">
        <f ca="1">SUM(BO69:BO71)</f>
        <v>3.7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3.7</v>
      </c>
      <c r="BX69" s="35">
        <f ca="1">SUM(CB69:CB71)</f>
        <v>3.7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6.0500000000000007</v>
      </c>
      <c r="CE69" s="6">
        <f>CE70+CE71</f>
        <v>0</v>
      </c>
      <c r="CF69" s="1"/>
      <c r="CG69" s="36">
        <f ca="1">SUM(CB70,CE69,CB68)</f>
        <v>3.7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3.7</v>
      </c>
      <c r="BO70" s="71">
        <f ca="1">+BM70+BN70</f>
        <v>3.7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3.7</v>
      </c>
      <c r="CB70" s="15">
        <f ca="1">+BZ70+CA70</f>
        <v>3.7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6.0500000000000007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3.7</v>
      </c>
      <c r="CC73" s="41">
        <f ca="1">SUM(CC69:CE69)</f>
        <v>6.0500000000000007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2078" priority="21" operator="equal">
      <formula>0</formula>
    </cfRule>
  </conditionalFormatting>
  <conditionalFormatting sqref="AX38:BG39 AX46:BG47 AX40:AY41 AX44:AY45">
    <cfRule type="cellIs" dxfId="2077" priority="20" operator="equal">
      <formula>0</formula>
    </cfRule>
  </conditionalFormatting>
  <conditionalFormatting sqref="AX25:BG26 AX33:BG34 AX27:AY28 BF27:BG28 BF31:BG32 AX31:AY32">
    <cfRule type="cellIs" dxfId="2076" priority="19" operator="equal">
      <formula>0</formula>
    </cfRule>
  </conditionalFormatting>
  <conditionalFormatting sqref="BK25:BT26 BK33:BT34 BK27:BL28 BS27:BT28 BS31:BT32 BK31:BL32">
    <cfRule type="cellIs" dxfId="2075" priority="18" operator="equal">
      <formula>0</formula>
    </cfRule>
  </conditionalFormatting>
  <conditionalFormatting sqref="BX12:CG13 BX20:CG21 BX14:BY19 CF14:CG19">
    <cfRule type="cellIs" dxfId="2074" priority="17" operator="equal">
      <formula>0</formula>
    </cfRule>
  </conditionalFormatting>
  <conditionalFormatting sqref="BX25:CG26 BX33:CG34 BX27:BY32 CF27:CG32">
    <cfRule type="cellIs" dxfId="2073" priority="16" operator="equal">
      <formula>0</formula>
    </cfRule>
  </conditionalFormatting>
  <conditionalFormatting sqref="BX64:CG65 BX72:CG73 BX66:BY71 CF66:CG71">
    <cfRule type="cellIs" dxfId="2072" priority="14" operator="equal">
      <formula>0</formula>
    </cfRule>
  </conditionalFormatting>
  <conditionalFormatting sqref="BX38:CG39 BX46:CG47 BX40:BY45 CF40:CG45">
    <cfRule type="cellIs" dxfId="2071" priority="15" operator="equal">
      <formula>0</formula>
    </cfRule>
  </conditionalFormatting>
  <conditionalFormatting sqref="K51:T52 K59:T60 K53:L58 S53:T58">
    <cfRule type="cellIs" dxfId="2070" priority="13" operator="equal">
      <formula>0</formula>
    </cfRule>
  </conditionalFormatting>
  <conditionalFormatting sqref="AK64:AT65 AK72:AT73 AK66:AL71 AS66:AT71">
    <cfRule type="cellIs" dxfId="2069" priority="12" operator="equal">
      <formula>0</formula>
    </cfRule>
  </conditionalFormatting>
  <conditionalFormatting sqref="BK38:BT39 BK46:BT47 BK40:BL45 BS40:BT45">
    <cfRule type="cellIs" dxfId="2068" priority="9" operator="equal">
      <formula>0</formula>
    </cfRule>
  </conditionalFormatting>
  <conditionalFormatting sqref="AK25:AT26 AK33:AT34 AK27:AL32 AS27:AT32">
    <cfRule type="cellIs" dxfId="2067" priority="8" operator="equal">
      <formula>0</formula>
    </cfRule>
  </conditionalFormatting>
  <conditionalFormatting sqref="AX51:BG52 AX59:BG60 AX53:AY58 BF53:BG58">
    <cfRule type="cellIs" dxfId="2066" priority="11" operator="equal">
      <formula>0</formula>
    </cfRule>
  </conditionalFormatting>
  <conditionalFormatting sqref="BK51:BT52 BK59:BT60 BK53:BL58 BS53:BT58">
    <cfRule type="cellIs" dxfId="2065" priority="10" operator="equal">
      <formula>0</formula>
    </cfRule>
  </conditionalFormatting>
  <conditionalFormatting sqref="BK64:BT65 BK72:BT73 BK66:BL71 BS66:BT71">
    <cfRule type="cellIs" dxfId="2064" priority="7" operator="equal">
      <formula>0</formula>
    </cfRule>
  </conditionalFormatting>
  <conditionalFormatting sqref="X51:AG52 X59:AG60 X53:Y58 AF53:AG58">
    <cfRule type="cellIs" dxfId="2063" priority="6" operator="equal">
      <formula>0</formula>
    </cfRule>
  </conditionalFormatting>
  <conditionalFormatting sqref="AK38:AT39 AK46:AT47 AK40:AL45 AS40:AT45">
    <cfRule type="cellIs" dxfId="2062" priority="5" operator="equal">
      <formula>0</formula>
    </cfRule>
  </conditionalFormatting>
  <conditionalFormatting sqref="AX42:AY43">
    <cfRule type="cellIs" dxfId="2061" priority="4" operator="equal">
      <formula>0</formula>
    </cfRule>
  </conditionalFormatting>
  <conditionalFormatting sqref="AO51:AP52 AO59:AP60">
    <cfRule type="cellIs" dxfId="2060" priority="3" operator="equal">
      <formula>0</formula>
    </cfRule>
  </conditionalFormatting>
  <conditionalFormatting sqref="BO75:BP76">
    <cfRule type="cellIs" dxfId="2059" priority="2" operator="equal">
      <formula>0</formula>
    </cfRule>
  </conditionalFormatting>
  <conditionalFormatting sqref="AO75:AP76">
    <cfRule type="cellIs" dxfId="2058" priority="1" operator="equal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80"/>
  <sheetViews>
    <sheetView topLeftCell="BF16" zoomScale="70" zoomScaleNormal="70" workbookViewId="0">
      <selection activeCell="CO38" sqref="CO38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Block12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4.8000000000000007</v>
      </c>
      <c r="CC12" s="27">
        <f ca="1">SUM(CD17,CB17,CC14)</f>
        <v>13.4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4.8000000000000007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20.100000000000001</v>
      </c>
      <c r="BY16" s="4"/>
      <c r="BZ16" s="10">
        <f>BZ14+BZ15</f>
        <v>0</v>
      </c>
      <c r="CA16" s="10">
        <f ca="1">CA14+CA15</f>
        <v>4.8000000000000007</v>
      </c>
      <c r="CB16" s="11">
        <f>CB14+CB15</f>
        <v>0</v>
      </c>
      <c r="CC16" s="6">
        <f ca="1">CD16+CE16</f>
        <v>1.2000000000000002</v>
      </c>
      <c r="CD16" s="12"/>
      <c r="CE16" s="20">
        <f ca="1">DC36+DC34+DC33</f>
        <v>1.2000000000000002</v>
      </c>
      <c r="CF16" s="4"/>
      <c r="CG16" s="34">
        <f ca="1">SUM(CC14:CC16)</f>
        <v>1.2000000000000002</v>
      </c>
      <c r="CH16" s="13"/>
      <c r="CI16" s="13"/>
      <c r="CJ16" s="13"/>
      <c r="CP16" s="124" t="s">
        <v>52</v>
      </c>
      <c r="CQ16" s="175">
        <f ca="1">CR16*CQ$20</f>
        <v>6</v>
      </c>
      <c r="CR16" s="253">
        <f>IF($CR$10="Commercial", VLOOKUP($CP16,'Gen AM'!$V$23:$X$26,2,FALSE),IF($CR$10="Residential", VLOOKUP($CP16,'Gen AM'!$V$16:$X$19,2,FALSE)))</f>
        <v>0.25</v>
      </c>
      <c r="CS16" s="177">
        <f ca="1">CT16*CS$20</f>
        <v>16.75</v>
      </c>
      <c r="CT16" s="252">
        <f>IF($CR$10="Commercial", VLOOKUP($CP16,'Gen AM'!$V$23:$X$26,2,FALSE),IF($CR$10="Residential", VLOOKUP($CP16,'Gen AM'!$V$16:$X$19,2,FALSE)))</f>
        <v>0.25</v>
      </c>
    </row>
    <row r="17" spans="7:109" x14ac:dyDescent="0.25">
      <c r="O17" s="69"/>
      <c r="BX17" s="35">
        <f ca="1">SUM(CB17:CB19)</f>
        <v>7.2</v>
      </c>
      <c r="BY17" s="1"/>
      <c r="BZ17" s="21"/>
      <c r="CA17" s="14"/>
      <c r="CB17" s="15">
        <f>+BZ17+CA17</f>
        <v>0</v>
      </c>
      <c r="CC17" s="16">
        <f ca="1">CC18+CC19</f>
        <v>20.100000000000001</v>
      </c>
      <c r="CD17" s="6">
        <f ca="1">CD18+CD19</f>
        <v>13.4</v>
      </c>
      <c r="CE17" s="6">
        <f ca="1">CE18+CE19</f>
        <v>3.35</v>
      </c>
      <c r="CF17" s="1"/>
      <c r="CG17" s="36">
        <f ca="1">SUM(CB18,CE17,CB16)</f>
        <v>3.35</v>
      </c>
      <c r="CP17" s="124" t="s">
        <v>53</v>
      </c>
      <c r="CQ17" s="175">
        <f ca="1">CR17*CQ$20</f>
        <v>1.2000000000000002</v>
      </c>
      <c r="CR17" s="253">
        <f>IF($CR$10="Commercial", VLOOKUP($CP17,'Gen AM'!$V$23:$X$26,2,FALSE),IF($CR$10="Residential", VLOOKUP($CP17,'Gen AM'!$V$16:$X$19,2,FALSE)))</f>
        <v>0.05</v>
      </c>
      <c r="CS17" s="177">
        <f ca="1">CT17*CS$20</f>
        <v>3.35</v>
      </c>
      <c r="CT17" s="252">
        <f>IF($CR$10="Commercial", VLOOKUP($CP17,'Gen AM'!$V$23:$X$26,2,FALSE),IF($CR$10="Residential", VLOOKUP($CP17,'Gen AM'!$V$16:$X$19,2,FALSE)))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20.100000000000001</v>
      </c>
      <c r="CD18" s="8">
        <f ca="1">DE24+DE23</f>
        <v>13.4</v>
      </c>
      <c r="CE18" s="8">
        <f ca="1">DE33+DE34</f>
        <v>3.35</v>
      </c>
      <c r="CF18" s="1"/>
      <c r="CG18" s="31"/>
      <c r="CP18" s="124" t="s">
        <v>54</v>
      </c>
      <c r="CQ18" s="175">
        <f ca="1">CR18*CQ$20</f>
        <v>4.8000000000000007</v>
      </c>
      <c r="CR18" s="253">
        <f>IF($CR$10="Commercial", VLOOKUP($CP18,'Gen AM'!$V$23:$X$26,2,FALSE),IF($CR$10="Residential", VLOOKUP($CP18,'Gen AM'!$V$16:$X$19,2,FALSE)))</f>
        <v>0.2</v>
      </c>
      <c r="CS18" s="177">
        <f ca="1">CT18*CS$20</f>
        <v>13.4</v>
      </c>
      <c r="CT18" s="252">
        <f>IF($CR$10="Commercial", VLOOKUP($CP18,'Gen AM'!$V$23:$X$26,2,FALSE),IF($CR$10="Residential", VLOOKUP($CP18,'Gen AM'!$V$16:$X$19,2,FALSE)))</f>
        <v>0.2</v>
      </c>
    </row>
    <row r="19" spans="7:109" x14ac:dyDescent="0.25">
      <c r="O19" s="69"/>
      <c r="BX19" s="30"/>
      <c r="BY19" s="3"/>
      <c r="BZ19" s="21">
        <f ca="1">DC42+DC40+DC39</f>
        <v>7.2</v>
      </c>
      <c r="CA19" s="14"/>
      <c r="CB19" s="15">
        <f ca="1">+BZ19+CA19</f>
        <v>7.2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12</v>
      </c>
      <c r="CR19" s="253">
        <f>IF($CR$10="Commercial", VLOOKUP($CP19,'Gen AM'!$V$23:$X$26,2,FALSE),IF($CR$10="Residential", VLOOKUP($CP19,'Gen AM'!$V$16:$X$19,2,FALSE)))</f>
        <v>0.5</v>
      </c>
      <c r="CS19" s="177">
        <f ca="1">CT19*CS$20</f>
        <v>33.5</v>
      </c>
      <c r="CT19" s="252">
        <f>IF($CR$10="Commercial", VLOOKUP($CP19,'Gen AM'!$V$23:$X$26,2,FALSE),IF($CR$10="Residential", VLOOKUP($CP19,'Gen AM'!$V$16:$X$19,2,FALSE)))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24</v>
      </c>
      <c r="CR20" s="176">
        <f>SUM(CR16:CR19)</f>
        <v>1</v>
      </c>
      <c r="CS20" s="255">
        <f ca="1">IF(CR9="PR",VLOOKUP(CR8,'Gen AM'!$I$51:$R$67,10,FALSE),IF(CR9="PB",VLOOKUP(CR8,'Gen AM'!I72:R88,10,FALSE),"error"))</f>
        <v>67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13.2</v>
      </c>
      <c r="CC21" s="41">
        <f ca="1">SUM(CC17:CE17)</f>
        <v>36.85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0.89999999999999991</v>
      </c>
      <c r="DD23" s="50"/>
      <c r="DE23" s="162">
        <f ca="1">CS$16*$CX23</f>
        <v>2.5124999999999997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3.9000000000000004</v>
      </c>
      <c r="DD24" s="50"/>
      <c r="DE24" s="162">
        <f ca="1">CS$16*$CX24</f>
        <v>10.887500000000001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13.2</v>
      </c>
      <c r="CC25" s="27">
        <f ca="1">SUM(CD30,CB30,CC27)</f>
        <v>36.85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1.2000000000000002</v>
      </c>
      <c r="DD25" s="50"/>
      <c r="DE25" s="162">
        <f ca="1">CS$16*$CX25</f>
        <v>3.35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13.2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24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67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13.2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0.6</v>
      </c>
      <c r="CZ29" s="250"/>
      <c r="DA29" s="250"/>
      <c r="DC29" s="163">
        <f ca="1">CQ$18*$CY29</f>
        <v>2.8800000000000003</v>
      </c>
      <c r="DD29" s="50"/>
      <c r="DE29" s="164">
        <f ca="1">CS$18*$CY29</f>
        <v>8.0399999999999991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36.85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0.4</v>
      </c>
      <c r="CZ30" s="250"/>
      <c r="DA30" s="250"/>
      <c r="DC30" s="163">
        <f ca="1">CQ$18*$CY30</f>
        <v>1.9200000000000004</v>
      </c>
      <c r="DD30" s="50"/>
      <c r="DE30" s="164">
        <f ca="1">CS$18*$CY30</f>
        <v>5.36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36.85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0.2</v>
      </c>
      <c r="DA33" s="250"/>
      <c r="DC33" s="161">
        <f t="shared" ref="DC33:DC38" ca="1" si="0">CQ$17*$CZ33</f>
        <v>0.24000000000000005</v>
      </c>
      <c r="DD33" s="50"/>
      <c r="DE33" s="164">
        <f t="shared" ref="DE33:DE38" ca="1" si="1">CS$17*$CZ33</f>
        <v>0.67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13.2</v>
      </c>
      <c r="CC34" s="41">
        <f ca="1">SUM(CC30:CE30)</f>
        <v>36.85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0.8</v>
      </c>
      <c r="DA34" s="250"/>
      <c r="DC34" s="163">
        <f t="shared" ca="1" si="0"/>
        <v>0.96000000000000019</v>
      </c>
      <c r="DD34" s="50"/>
      <c r="DE34" s="164">
        <f t="shared" ca="1" si="1"/>
        <v>2.68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13.2</v>
      </c>
      <c r="CC38" s="91">
        <f ca="1">SUM(CD43,CB43,CC40)</f>
        <v>36.85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</v>
      </c>
      <c r="DC39" s="161">
        <f ca="1">CQ$19*$DA39</f>
        <v>1.2000000000000002</v>
      </c>
      <c r="DD39" s="50"/>
      <c r="DE39" s="164">
        <f ca="1">CS$19*$DA39</f>
        <v>3.35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2.34</v>
      </c>
      <c r="CA40" s="17">
        <f ca="1">CA27+BZ32+CE29-BZ40</f>
        <v>10.86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0.5</v>
      </c>
      <c r="DC40" s="163">
        <f ca="1">CQ$19*$DA40</f>
        <v>6</v>
      </c>
      <c r="DD40" s="50"/>
      <c r="DE40" s="164">
        <f ca="1">CS$19*$DA40</f>
        <v>16.75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0.4</v>
      </c>
      <c r="DC41" s="163">
        <f ca="1">CQ$19*$DA41</f>
        <v>4.8000000000000007</v>
      </c>
      <c r="DD41" s="50"/>
      <c r="DE41" s="164">
        <f ca="1">CS$19*$DA41</f>
        <v>13.4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2.34</v>
      </c>
      <c r="BQ42" s="81"/>
      <c r="BR42" s="82">
        <f ca="1">SUM(BZ40,CC45,CE41)</f>
        <v>2.34</v>
      </c>
      <c r="BS42" s="78"/>
      <c r="BT42" s="109">
        <f ca="1">SUM(BP40:BP42)</f>
        <v>2.34</v>
      </c>
      <c r="BU42" s="83"/>
      <c r="BV42" s="83"/>
      <c r="BW42" s="83"/>
      <c r="BX42" s="108">
        <f ca="1">SUM(CC41,BZ42,CC43)</f>
        <v>2.34</v>
      </c>
      <c r="BY42" s="78"/>
      <c r="BZ42" s="79">
        <f ca="1">BZ40+BZ41</f>
        <v>2.34</v>
      </c>
      <c r="CA42" s="79">
        <f ca="1">CA40+CA41</f>
        <v>10.86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6.5324999999999998</v>
      </c>
      <c r="BS43" s="1"/>
      <c r="BT43" s="100">
        <f ca="1">SUM(BO44,BR43,BO42)</f>
        <v>6.5324999999999998</v>
      </c>
      <c r="BX43" s="99">
        <f ca="1">SUM(CB43:CB45)</f>
        <v>6.5324999999999998</v>
      </c>
      <c r="BY43" s="1"/>
      <c r="BZ43" s="21"/>
      <c r="CA43" s="14">
        <f ca="1">DE23+DE33+DE39</f>
        <v>6.5324999999999998</v>
      </c>
      <c r="CB43" s="15">
        <f ca="1">+BZ43+CA43</f>
        <v>6.5324999999999998</v>
      </c>
      <c r="CC43" s="56">
        <f ca="1">CC44+CC45</f>
        <v>0</v>
      </c>
      <c r="CD43" s="6">
        <f ca="1">CD44+CD45</f>
        <v>30.317500000000003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24.000000000000004</v>
      </c>
      <c r="DE43" s="124">
        <f ca="1">SUM(DE23:DE42)</f>
        <v>67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6.5324999999999998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30.317500000000003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2.34</v>
      </c>
      <c r="BP47" s="105">
        <f ca="1">SUM(BP43:BR43)</f>
        <v>6.5324999999999998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10.86</v>
      </c>
      <c r="CC47" s="105">
        <f ca="1">SUM(CC43:CE43)</f>
        <v>30.317500000000003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6.0000000000000009</v>
      </c>
      <c r="P51" s="27">
        <f ca="1">SUM(Q56,O56,P53)</f>
        <v>16.75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6.0000000000000009</v>
      </c>
      <c r="P53" s="6">
        <f ca="1">Q53+R53</f>
        <v>16.75</v>
      </c>
      <c r="Q53" s="7">
        <f ca="1">DE25+DE35+DE41</f>
        <v>16.75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22.11</v>
      </c>
      <c r="AD54" s="7">
        <f ca="1">AP70+AQ67+AM67</f>
        <v>22.11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6.0000000000000009</v>
      </c>
      <c r="P55" s="6">
        <f ca="1">Q55+R55</f>
        <v>5.36</v>
      </c>
      <c r="Q55" s="12">
        <f ca="1">DE30</f>
        <v>5.36</v>
      </c>
      <c r="R55" s="20"/>
      <c r="S55" s="4"/>
      <c r="T55" s="34">
        <f ca="1">SUM(P53:P55)</f>
        <v>22.11</v>
      </c>
      <c r="U55" s="4"/>
      <c r="V55" s="4"/>
      <c r="W55" s="4"/>
      <c r="X55" s="97">
        <f ca="1">SUM(AC54,Z55,AC56)</f>
        <v>22.11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22.11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1.9200000000000004</v>
      </c>
      <c r="S56" s="1"/>
      <c r="T56" s="36">
        <f ca="1">SUM(O57,R56,O55)</f>
        <v>7.9200000000000017</v>
      </c>
      <c r="U56" s="330" t="s">
        <v>29</v>
      </c>
      <c r="V56" s="331"/>
      <c r="W56" s="331"/>
      <c r="X56" s="99">
        <f ca="1">SUM(AB56:AB58)</f>
        <v>7.9200000000000017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7.9200000000000017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7.9200000000000017</v>
      </c>
      <c r="AA57" s="14"/>
      <c r="AB57" s="6">
        <f ca="1">+Z57+AA57</f>
        <v>7.9200000000000017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1.9200000000000004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5.36</v>
      </c>
      <c r="P60" s="41">
        <f ca="1">SUM(P56:R56)</f>
        <v>1.9200000000000004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2.34</v>
      </c>
      <c r="BP64" s="91">
        <f ca="1">SUM(BQ69,BO69,BP66)</f>
        <v>6.5324999999999998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10.86</v>
      </c>
      <c r="CC64" s="27">
        <f ca="1">SUM(CD69,CB69,CC66)</f>
        <v>30.317500000000003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259">
        <v>0.5</v>
      </c>
      <c r="BO65" s="260">
        <f>1-BN65</f>
        <v>0.5</v>
      </c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>
        <f ca="1">BN65*SUM($BM$45,$BR$42,$BN$40)</f>
        <v>1.17</v>
      </c>
      <c r="BO66" s="75">
        <f ca="1">BO65*SUM($BM$45,$BR$42,$BN$40)</f>
        <v>1.17</v>
      </c>
      <c r="BP66" s="6">
        <f ca="1">BQ66+BR66</f>
        <v>3.2662499999999999</v>
      </c>
      <c r="BQ66" s="7">
        <f ca="1">BO65*BR44</f>
        <v>3.2662499999999999</v>
      </c>
      <c r="BR66" s="19"/>
      <c r="BS66" s="1"/>
      <c r="BT66" s="95"/>
      <c r="BX66" s="30"/>
      <c r="BY66" s="3"/>
      <c r="BZ66" s="17">
        <f ca="1">DC40+DC34+DC24</f>
        <v>10.86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4.4219999999999997</v>
      </c>
      <c r="AQ67" s="7">
        <f ca="1">BQ67+BP70+BM67</f>
        <v>4.4219999999999997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4.4219999999999997</v>
      </c>
      <c r="BQ67" s="7">
        <f ca="1">SUM(Q53:Q55)*AL70</f>
        <v>4.4219999999999997</v>
      </c>
      <c r="BR67" s="19"/>
      <c r="BS67" s="1"/>
      <c r="BT67" s="95"/>
      <c r="BU67" s="171" t="s">
        <v>160</v>
      </c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22.11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4.4219999999999997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4.4219999999999997</v>
      </c>
      <c r="BL68" s="78"/>
      <c r="BM68" s="79">
        <f>BM66+BM67</f>
        <v>0</v>
      </c>
      <c r="BN68" s="79">
        <f ca="1">BN66+BN67</f>
        <v>1.17</v>
      </c>
      <c r="BO68" s="80">
        <f ca="1">BO66+BO67</f>
        <v>1.17</v>
      </c>
      <c r="BP68" s="79">
        <f ca="1">BQ68+BR68</f>
        <v>6.87</v>
      </c>
      <c r="BQ68" s="81"/>
      <c r="BR68" s="82">
        <f ca="1">SUM(BZ66,CC71,CE67)*BU68</f>
        <v>6.87</v>
      </c>
      <c r="BS68" s="78"/>
      <c r="BT68" s="109">
        <f ca="1">SUM(BP66:BP68)</f>
        <v>14.558250000000001</v>
      </c>
      <c r="BU68" s="261">
        <v>0.5</v>
      </c>
      <c r="BV68" s="136"/>
      <c r="BW68" s="136"/>
      <c r="BX68" s="84">
        <f ca="1">SUM(CC67,BZ68,CC69)</f>
        <v>13.74</v>
      </c>
      <c r="BY68" s="78"/>
      <c r="BZ68" s="79">
        <f ca="1">BZ66+BZ67</f>
        <v>10.86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7.9200000000000026</v>
      </c>
      <c r="AL69" s="1"/>
      <c r="AM69" s="21"/>
      <c r="AN69" s="14"/>
      <c r="AO69" s="70">
        <f>+AM69+AN69</f>
        <v>0</v>
      </c>
      <c r="AP69" s="6">
        <f ca="1">AP70+AP71</f>
        <v>17.687999999999999</v>
      </c>
      <c r="AQ69" s="6">
        <f>AQ70+AQ71</f>
        <v>0</v>
      </c>
      <c r="AR69" s="6">
        <f>AR70+AR71</f>
        <v>0</v>
      </c>
      <c r="AS69" s="1"/>
      <c r="AT69" s="100">
        <f ca="1">SUM(AO70,AR69,AO68)</f>
        <v>1.5840000000000005</v>
      </c>
      <c r="BK69" s="99">
        <f ca="1">SUM(BO69:BO71)</f>
        <v>1.5840000000000005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 ca="1">BQ70+BQ71</f>
        <v>3.2662499999999999</v>
      </c>
      <c r="BR69" s="6">
        <f ca="1">BR70+BR71</f>
        <v>19.178750000000001</v>
      </c>
      <c r="BS69" s="1"/>
      <c r="BT69" s="100">
        <f ca="1">SUM(BO70,BR69,BO68)</f>
        <v>21.932749999999999</v>
      </c>
      <c r="BX69" s="35">
        <f ca="1">SUM(CB69:CB71)</f>
        <v>38.357500000000002</v>
      </c>
      <c r="BY69" s="1"/>
      <c r="BZ69" s="21"/>
      <c r="CA69" s="14">
        <f ca="1">DE24+DE40+DE34</f>
        <v>30.317500000000003</v>
      </c>
      <c r="CB69" s="15">
        <f ca="1">+BZ69+CA69</f>
        <v>30.317500000000003</v>
      </c>
      <c r="CC69" s="16">
        <f ca="1">CC70+CC71</f>
        <v>2.8800000000000003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0.2</v>
      </c>
      <c r="AM70" s="21">
        <f ca="1">Z57*AL70</f>
        <v>1.5840000000000005</v>
      </c>
      <c r="AN70" s="14"/>
      <c r="AO70" s="71">
        <f ca="1">+AM70+AN70</f>
        <v>1.5840000000000005</v>
      </c>
      <c r="AP70" s="8">
        <f ca="1">AL71*SUM(Q53:Q55)</f>
        <v>17.687999999999999</v>
      </c>
      <c r="AQ70" s="8"/>
      <c r="AR70" s="8"/>
      <c r="AS70" s="1"/>
      <c r="AT70" s="95"/>
      <c r="BA70" s="216" t="s">
        <v>111</v>
      </c>
      <c r="BK70" s="94"/>
      <c r="BL70" s="3"/>
      <c r="BM70" s="21">
        <f ca="1">AM70</f>
        <v>1.5840000000000005</v>
      </c>
      <c r="BN70" s="14"/>
      <c r="BO70" s="71">
        <f ca="1">+BM70+BN70</f>
        <v>1.5840000000000005</v>
      </c>
      <c r="BP70" s="8"/>
      <c r="BQ70" s="8">
        <f ca="1">BN65*BR44</f>
        <v>3.2662499999999999</v>
      </c>
      <c r="BR70" s="8">
        <f ca="1">BU68*SUM(CA69:CA71)</f>
        <v>19.178750000000001</v>
      </c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247">
        <f>1-AL70</f>
        <v>0.8</v>
      </c>
      <c r="AM71" s="21">
        <f ca="1">AL71*Z57</f>
        <v>6.3360000000000021</v>
      </c>
      <c r="AN71" s="14"/>
      <c r="AO71" s="71">
        <f ca="1">+AM71+AN71</f>
        <v>6.3360000000000021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8.0399999999999991</v>
      </c>
      <c r="CB71" s="15">
        <f ca="1">+BZ71+CA71</f>
        <v>8.0399999999999991</v>
      </c>
      <c r="CC71" s="17">
        <f ca="1">DC29</f>
        <v>2.8800000000000003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6.3360000000000021</v>
      </c>
      <c r="AP73" s="105">
        <f ca="1">SUM(AP69:AR69)</f>
        <v>17.687999999999999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8.0399999999999991</v>
      </c>
      <c r="BP73" s="105">
        <f ca="1">SUM(BP69:BR69)</f>
        <v>22.445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8.0399999999999991</v>
      </c>
      <c r="CC73" s="41">
        <f ca="1">SUM(CC69:CE69)</f>
        <v>2.8800000000000003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  <row r="80" spans="35:112" ht="14.25" customHeight="1" x14ac:dyDescent="0.25"/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057" priority="21" operator="equal">
      <formula>0</formula>
    </cfRule>
  </conditionalFormatting>
  <conditionalFormatting sqref="AX38:BG39 AX46:BG47 AX40:AY41 AX44:AY45">
    <cfRule type="cellIs" dxfId="2056" priority="20" operator="equal">
      <formula>0</formula>
    </cfRule>
  </conditionalFormatting>
  <conditionalFormatting sqref="AX25:BG26 AX33:BG34 AX27:AY28 BF27:BG28 BF31:BG32 AX31:AY32">
    <cfRule type="cellIs" dxfId="2055" priority="19" operator="equal">
      <formula>0</formula>
    </cfRule>
  </conditionalFormatting>
  <conditionalFormatting sqref="BK25:BT26 BK33:BT34 BK27:BL28 BS27:BT28 BS31:BT32 BK31:BL32">
    <cfRule type="cellIs" dxfId="2054" priority="18" operator="equal">
      <formula>0</formula>
    </cfRule>
  </conditionalFormatting>
  <conditionalFormatting sqref="BX12:CG13 BX20:CG21 BX14:BY19 CF14:CG19">
    <cfRule type="cellIs" dxfId="2053" priority="17" operator="equal">
      <formula>0</formula>
    </cfRule>
  </conditionalFormatting>
  <conditionalFormatting sqref="BX25:CG26 BX33:CG34 BX27:BY32 CF27:CG32">
    <cfRule type="cellIs" dxfId="2052" priority="16" operator="equal">
      <formula>0</formula>
    </cfRule>
  </conditionalFormatting>
  <conditionalFormatting sqref="BX64:CG65 BX72:CG73 BX66:BY71 CF66:CG71">
    <cfRule type="cellIs" dxfId="2051" priority="14" operator="equal">
      <formula>0</formula>
    </cfRule>
  </conditionalFormatting>
  <conditionalFormatting sqref="BX38:CG39 BX46:CG47 BX40:BY45 CF40:CG45">
    <cfRule type="cellIs" dxfId="2050" priority="15" operator="equal">
      <formula>0</formula>
    </cfRule>
  </conditionalFormatting>
  <conditionalFormatting sqref="K51:T52 K59:T60 K53:L58 S53:T58">
    <cfRule type="cellIs" dxfId="2049" priority="13" operator="equal">
      <formula>0</formula>
    </cfRule>
  </conditionalFormatting>
  <conditionalFormatting sqref="AK64:AT65 AK72:AT73 AK66:AL71 AS66:AT71">
    <cfRule type="cellIs" dxfId="2048" priority="12" operator="equal">
      <formula>0</formula>
    </cfRule>
  </conditionalFormatting>
  <conditionalFormatting sqref="BK38:BT39 BK46:BT47 BK40:BL45 BS40:BT45">
    <cfRule type="cellIs" dxfId="2047" priority="9" operator="equal">
      <formula>0</formula>
    </cfRule>
  </conditionalFormatting>
  <conditionalFormatting sqref="AK25:AT26 AK33:AT34 AK27:AL32 AS27:AT32">
    <cfRule type="cellIs" dxfId="2046" priority="8" operator="equal">
      <formula>0</formula>
    </cfRule>
  </conditionalFormatting>
  <conditionalFormatting sqref="AX51:BG52 AX59:BG60 AX53:AY58 BF53:BG58">
    <cfRule type="cellIs" dxfId="2045" priority="11" operator="equal">
      <formula>0</formula>
    </cfRule>
  </conditionalFormatting>
  <conditionalFormatting sqref="BK51:BT52 BK59:BT60 BK53:BL58 BS53:BT58">
    <cfRule type="cellIs" dxfId="2044" priority="10" operator="equal">
      <formula>0</formula>
    </cfRule>
  </conditionalFormatting>
  <conditionalFormatting sqref="BK64:BT65 BK72:BT73 BK66:BL71 BS66:BT71">
    <cfRule type="cellIs" dxfId="2043" priority="7" operator="equal">
      <formula>0</formula>
    </cfRule>
  </conditionalFormatting>
  <conditionalFormatting sqref="X51:AG52 X59:AG60 X53:Y58 AF53:AG58">
    <cfRule type="cellIs" dxfId="2042" priority="6" operator="equal">
      <formula>0</formula>
    </cfRule>
  </conditionalFormatting>
  <conditionalFormatting sqref="AK38:AT39 AK46:AT47 AK40:AL45 AS40:AT45">
    <cfRule type="cellIs" dxfId="2041" priority="5" operator="equal">
      <formula>0</formula>
    </cfRule>
  </conditionalFormatting>
  <conditionalFormatting sqref="AX42:AY43">
    <cfRule type="cellIs" dxfId="2040" priority="4" operator="equal">
      <formula>0</formula>
    </cfRule>
  </conditionalFormatting>
  <conditionalFormatting sqref="AO51:AP52 AO59:AP60">
    <cfRule type="cellIs" dxfId="2039" priority="3" operator="equal">
      <formula>0</formula>
    </cfRule>
  </conditionalFormatting>
  <conditionalFormatting sqref="BO75:BP76">
    <cfRule type="cellIs" dxfId="2038" priority="2" operator="equal">
      <formula>0</formula>
    </cfRule>
  </conditionalFormatting>
  <conditionalFormatting sqref="AO75:AP76">
    <cfRule type="cellIs" dxfId="203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R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Block13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2.2000000000000002</v>
      </c>
      <c r="CC12" s="27">
        <f ca="1">SUM(CD17,CB17,CC14)</f>
        <v>5.8000000000000007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2.2000000000000002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8.6999999999999993</v>
      </c>
      <c r="BY16" s="4"/>
      <c r="BZ16" s="10">
        <f>BZ14+BZ15</f>
        <v>0</v>
      </c>
      <c r="CA16" s="10">
        <f ca="1">CA14+CA15</f>
        <v>2.2000000000000002</v>
      </c>
      <c r="CB16" s="11">
        <f>CB14+CB15</f>
        <v>0</v>
      </c>
      <c r="CC16" s="6">
        <f ca="1">CD16+CE16</f>
        <v>0.55000000000000004</v>
      </c>
      <c r="CD16" s="12"/>
      <c r="CE16" s="20">
        <f ca="1">DC36+DC34+DC33</f>
        <v>0.55000000000000004</v>
      </c>
      <c r="CF16" s="4"/>
      <c r="CG16" s="34">
        <f ca="1">SUM(CC14:CC16)</f>
        <v>0.55000000000000004</v>
      </c>
      <c r="CH16" s="13"/>
      <c r="CI16" s="13"/>
      <c r="CJ16" s="13"/>
      <c r="CP16" s="124" t="s">
        <v>52</v>
      </c>
      <c r="CQ16" s="175">
        <f ca="1">CR16*CQ$20</f>
        <v>2.75</v>
      </c>
      <c r="CR16" s="253">
        <f>IF($CR$10="Commercial", VLOOKUP($CP16,'Gen AM'!$V$23:$X$26,2,FALSE),IF($CR$10="Residential", VLOOKUP($CP16,'Gen AM'!$V$16:$X$19,2,FALSE)))</f>
        <v>0.25</v>
      </c>
      <c r="CS16" s="177">
        <f ca="1">CT16*CS$20</f>
        <v>7.25</v>
      </c>
      <c r="CT16" s="252">
        <f>IF($CR$10="Commercial", VLOOKUP($CP16,'Gen AM'!$V$23:$X$26,2,FALSE),IF($CR$10="Residential", VLOOKUP($CP16,'Gen AM'!$V$16:$X$19,2,FALSE)))</f>
        <v>0.25</v>
      </c>
    </row>
    <row r="17" spans="7:109" x14ac:dyDescent="0.25">
      <c r="O17" s="69"/>
      <c r="BX17" s="35">
        <f ca="1">SUM(CB17:CB19)</f>
        <v>3.3</v>
      </c>
      <c r="BY17" s="1"/>
      <c r="BZ17" s="21"/>
      <c r="CA17" s="14"/>
      <c r="CB17" s="15">
        <f>+BZ17+CA17</f>
        <v>0</v>
      </c>
      <c r="CC17" s="16">
        <f ca="1">CC18+CC19</f>
        <v>8.6999999999999993</v>
      </c>
      <c r="CD17" s="6">
        <f ca="1">CD18+CD19</f>
        <v>5.8000000000000007</v>
      </c>
      <c r="CE17" s="6">
        <f ca="1">CE18+CE19</f>
        <v>1.4500000000000002</v>
      </c>
      <c r="CF17" s="1"/>
      <c r="CG17" s="36">
        <f ca="1">SUM(CB18,CE17,CB16)</f>
        <v>1.4500000000000002</v>
      </c>
      <c r="CP17" s="124" t="s">
        <v>53</v>
      </c>
      <c r="CQ17" s="175">
        <f ca="1">CR17*CQ$20</f>
        <v>0.55000000000000004</v>
      </c>
      <c r="CR17" s="253">
        <f>IF($CR$10="Commercial", VLOOKUP($CP17,'Gen AM'!$V$23:$X$26,2,FALSE),IF($CR$10="Residential", VLOOKUP($CP17,'Gen AM'!$V$16:$X$19,2,FALSE)))</f>
        <v>0.05</v>
      </c>
      <c r="CS17" s="177">
        <f ca="1">CT17*CS$20</f>
        <v>1.4500000000000002</v>
      </c>
      <c r="CT17" s="252">
        <f>IF($CR$10="Commercial", VLOOKUP($CP17,'Gen AM'!$V$23:$X$26,2,FALSE),IF($CR$10="Residential", VLOOKUP($CP17,'Gen AM'!$V$16:$X$19,2,FALSE)))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8.6999999999999993</v>
      </c>
      <c r="CD18" s="8">
        <f ca="1">DE24+DE23</f>
        <v>5.8000000000000007</v>
      </c>
      <c r="CE18" s="8">
        <f ca="1">DE33+DE34</f>
        <v>1.4500000000000002</v>
      </c>
      <c r="CF18" s="1"/>
      <c r="CG18" s="31"/>
      <c r="CP18" s="124" t="s">
        <v>54</v>
      </c>
      <c r="CQ18" s="175">
        <f ca="1">CR18*CQ$20</f>
        <v>2.2000000000000002</v>
      </c>
      <c r="CR18" s="253">
        <f>IF($CR$10="Commercial", VLOOKUP($CP18,'Gen AM'!$V$23:$X$26,2,FALSE),IF($CR$10="Residential", VLOOKUP($CP18,'Gen AM'!$V$16:$X$19,2,FALSE)))</f>
        <v>0.2</v>
      </c>
      <c r="CS18" s="177">
        <f ca="1">CT18*CS$20</f>
        <v>5.8000000000000007</v>
      </c>
      <c r="CT18" s="252">
        <f>IF($CR$10="Commercial", VLOOKUP($CP18,'Gen AM'!$V$23:$X$26,2,FALSE),IF($CR$10="Residential", VLOOKUP($CP18,'Gen AM'!$V$16:$X$19,2,FALSE)))</f>
        <v>0.2</v>
      </c>
    </row>
    <row r="19" spans="7:109" x14ac:dyDescent="0.25">
      <c r="O19" s="69"/>
      <c r="BX19" s="30"/>
      <c r="BY19" s="3"/>
      <c r="BZ19" s="21">
        <f ca="1">DC42+DC40+DC39</f>
        <v>3.3</v>
      </c>
      <c r="CA19" s="14"/>
      <c r="CB19" s="15">
        <f ca="1">+BZ19+CA19</f>
        <v>3.3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5.5</v>
      </c>
      <c r="CR19" s="253">
        <f>IF($CR$10="Commercial", VLOOKUP($CP19,'Gen AM'!$V$23:$X$26,2,FALSE),IF($CR$10="Residential", VLOOKUP($CP19,'Gen AM'!$V$16:$X$19,2,FALSE)))</f>
        <v>0.5</v>
      </c>
      <c r="CS19" s="177">
        <f ca="1">CT19*CS$20</f>
        <v>14.5</v>
      </c>
      <c r="CT19" s="252">
        <f>IF($CR$10="Commercial", VLOOKUP($CP19,'Gen AM'!$V$23:$X$26,2,FALSE),IF($CR$10="Residential", VLOOKUP($CP19,'Gen AM'!$V$16:$X$19,2,FALSE)))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11</v>
      </c>
      <c r="CR20" s="176">
        <f>SUM(CR16:CR19)</f>
        <v>1</v>
      </c>
      <c r="CS20" s="255">
        <f ca="1">IF(CR9="PR",VLOOKUP(CR8,'Gen AM'!$I$51:$R$67,10,FALSE),IF(CR9="PB",VLOOKUP(CR8,'Gen AM'!I72:R88,10,FALSE),"error"))</f>
        <v>29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6.05</v>
      </c>
      <c r="CC21" s="41">
        <f ca="1">SUM(CC17:CE17)</f>
        <v>15.95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0.41249999999999998</v>
      </c>
      <c r="DD23" s="50"/>
      <c r="DE23" s="162">
        <f ca="1">CS$16*$CX23</f>
        <v>1.0874999999999999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1.7875000000000001</v>
      </c>
      <c r="DD24" s="50"/>
      <c r="DE24" s="162">
        <f ca="1">CS$16*$CX24</f>
        <v>4.7125000000000004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6.05</v>
      </c>
      <c r="CC25" s="27">
        <f ca="1">SUM(CD30,CB30,CC27)</f>
        <v>15.950000000000001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0.55000000000000004</v>
      </c>
      <c r="DD25" s="50"/>
      <c r="DE25" s="162">
        <f ca="1">CS$16*$CX25</f>
        <v>1.4500000000000002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6.05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11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6.05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0.6</v>
      </c>
      <c r="CZ29" s="250"/>
      <c r="DA29" s="250"/>
      <c r="DC29" s="163">
        <f ca="1">CQ$18*$CY29</f>
        <v>1.32</v>
      </c>
      <c r="DD29" s="50"/>
      <c r="DE29" s="164">
        <f ca="1">CS$18*$CY29</f>
        <v>3.4800000000000004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15.950000000000001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0.4</v>
      </c>
      <c r="CZ30" s="250"/>
      <c r="DA30" s="250"/>
      <c r="DC30" s="163">
        <f ca="1">CQ$18*$CY30</f>
        <v>0.88000000000000012</v>
      </c>
      <c r="DD30" s="50"/>
      <c r="DE30" s="164">
        <f ca="1">CS$18*$CY30</f>
        <v>2.3200000000000003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15.950000000000001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0.2</v>
      </c>
      <c r="DA33" s="250"/>
      <c r="DC33" s="161">
        <f t="shared" ref="DC33:DC38" ca="1" si="0">CQ$17*$CZ33</f>
        <v>0.11000000000000001</v>
      </c>
      <c r="DD33" s="50"/>
      <c r="DE33" s="164">
        <f t="shared" ref="DE33:DE38" ca="1" si="1">CS$17*$CZ33</f>
        <v>0.29000000000000004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6.05</v>
      </c>
      <c r="CC34" s="41">
        <f ca="1">SUM(CC30:CE30)</f>
        <v>15.950000000000001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0.8</v>
      </c>
      <c r="DA34" s="250"/>
      <c r="DC34" s="163">
        <f t="shared" ca="1" si="0"/>
        <v>0.44000000000000006</v>
      </c>
      <c r="DD34" s="50"/>
      <c r="DE34" s="164">
        <f t="shared" ca="1" si="1"/>
        <v>1.1600000000000001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6.05</v>
      </c>
      <c r="CC38" s="91">
        <f ca="1">SUM(CD43,CB43,CC40)</f>
        <v>15.950000000000001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</v>
      </c>
      <c r="DC39" s="161">
        <f ca="1">CQ$19*$DA39</f>
        <v>0.55000000000000004</v>
      </c>
      <c r="DD39" s="50"/>
      <c r="DE39" s="164">
        <f ca="1">CS$19*$DA39</f>
        <v>1.4500000000000002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1.0725</v>
      </c>
      <c r="CA40" s="17">
        <f ca="1">CA27+BZ32+CE29-BZ40</f>
        <v>4.9775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0.5</v>
      </c>
      <c r="DC40" s="163">
        <f ca="1">CQ$19*$DA40</f>
        <v>2.75</v>
      </c>
      <c r="DD40" s="50"/>
      <c r="DE40" s="164">
        <f ca="1">CS$19*$DA40</f>
        <v>7.25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0.4</v>
      </c>
      <c r="DC41" s="163">
        <f ca="1">CQ$19*$DA41</f>
        <v>2.2000000000000002</v>
      </c>
      <c r="DD41" s="50"/>
      <c r="DE41" s="164">
        <f ca="1">CS$19*$DA41</f>
        <v>5.8000000000000007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1.0725</v>
      </c>
      <c r="BQ42" s="81"/>
      <c r="BR42" s="82">
        <f ca="1">BZ40+CC45+CE41</f>
        <v>1.0725</v>
      </c>
      <c r="BS42" s="78"/>
      <c r="BT42" s="109">
        <f ca="1">SUM(BP40:BP42)</f>
        <v>1.0725</v>
      </c>
      <c r="BU42" s="83"/>
      <c r="BV42" s="83"/>
      <c r="BW42" s="83"/>
      <c r="BX42" s="108">
        <f ca="1">SUM(CC41,BZ42,CC43)</f>
        <v>1.0725</v>
      </c>
      <c r="BY42" s="78"/>
      <c r="BZ42" s="79">
        <f ca="1">BZ40+BZ41</f>
        <v>1.0725</v>
      </c>
      <c r="CA42" s="79">
        <f ca="1">CA40+CA41</f>
        <v>4.9775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2.8275000000000001</v>
      </c>
      <c r="BS43" s="1"/>
      <c r="BT43" s="100">
        <f ca="1">SUM(BO44,BR43,BO42)</f>
        <v>2.8275000000000001</v>
      </c>
      <c r="BX43" s="99">
        <f ca="1">SUM(CB43:CB45)</f>
        <v>2.8275000000000001</v>
      </c>
      <c r="BY43" s="1"/>
      <c r="BZ43" s="21"/>
      <c r="CA43" s="14">
        <f ca="1">DE23+DE33+DE39</f>
        <v>2.8275000000000001</v>
      </c>
      <c r="CB43" s="15">
        <f ca="1">+BZ43+CA43</f>
        <v>2.8275000000000001</v>
      </c>
      <c r="CC43" s="56">
        <f ca="1">CC44+CC45</f>
        <v>0</v>
      </c>
      <c r="CD43" s="6">
        <f ca="1">CD44+CD45</f>
        <v>13.1225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11</v>
      </c>
      <c r="DE43" s="124">
        <f ca="1">SUM(DE23:DE42)</f>
        <v>29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2.8275000000000001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13.1225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1.0725</v>
      </c>
      <c r="BP47" s="105">
        <f ca="1">SUM(BP43:BR43)</f>
        <v>2.8275000000000001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4.9775</v>
      </c>
      <c r="CC47" s="105">
        <f ca="1">SUM(CC43:CE43)</f>
        <v>13.1225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2.75</v>
      </c>
      <c r="P51" s="27">
        <f ca="1">SUM(Q56,O56,P53)</f>
        <v>7.2500000000000009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2.75</v>
      </c>
      <c r="P53" s="6">
        <f ca="1">Q53+R53</f>
        <v>7.2500000000000009</v>
      </c>
      <c r="Q53" s="7">
        <f ca="1">DE25+DE35+DE41</f>
        <v>7.2500000000000009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9.57</v>
      </c>
      <c r="AD54" s="7">
        <f ca="1">Q53+Q55</f>
        <v>9.57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2.75</v>
      </c>
      <c r="P55" s="6">
        <f ca="1">Q55+R55</f>
        <v>2.3200000000000003</v>
      </c>
      <c r="Q55" s="12">
        <f ca="1">DE30</f>
        <v>2.3200000000000003</v>
      </c>
      <c r="R55" s="20"/>
      <c r="S55" s="4"/>
      <c r="T55" s="34">
        <f ca="1">SUM(P53:P55)</f>
        <v>9.57</v>
      </c>
      <c r="U55" s="4"/>
      <c r="V55" s="4"/>
      <c r="W55" s="4"/>
      <c r="X55" s="97">
        <f ca="1">SUM(AC54,Z55,AC56)</f>
        <v>9.57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9.57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0.88000000000000012</v>
      </c>
      <c r="S56" s="1"/>
      <c r="T56" s="36">
        <f ca="1">SUM(O57,R56,O55)</f>
        <v>3.63</v>
      </c>
      <c r="U56" s="330" t="s">
        <v>29</v>
      </c>
      <c r="V56" s="331"/>
      <c r="W56" s="331"/>
      <c r="X56" s="99">
        <f ca="1">SUM(AB56:AB58)</f>
        <v>3.63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3.63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3.63</v>
      </c>
      <c r="AA57" s="14"/>
      <c r="AB57" s="6">
        <f ca="1">+Z57+AA57</f>
        <v>3.63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0.88000000000000012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2.3200000000000003</v>
      </c>
      <c r="P60" s="41">
        <f ca="1">SUM(P56:R56)</f>
        <v>0.88000000000000012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1.0725</v>
      </c>
      <c r="BP64" s="91">
        <f ca="1">SUM(BQ69,BO69,BP66)</f>
        <v>2.8275000000000001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4.9775</v>
      </c>
      <c r="CC64" s="27">
        <f ca="1">SUM(CD69,CB69,CC66)</f>
        <v>13.1225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259">
        <f>1-BN65</f>
        <v>0.5</v>
      </c>
      <c r="BN65" s="259">
        <v>0.5</v>
      </c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>
        <f ca="1">BM65*SUM($BM$45,$BR$42,$BN$40)</f>
        <v>0.53625</v>
      </c>
      <c r="BN66" s="17">
        <f ca="1">BN65*SUM($BM$45,$BR$42,$BN$40)</f>
        <v>0.53625</v>
      </c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4.9775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9.57</v>
      </c>
      <c r="AQ67" s="7">
        <f ca="1">AD54</f>
        <v>9.57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3.1487500000000002</v>
      </c>
      <c r="BQ67" s="7"/>
      <c r="BR67" s="19">
        <f ca="1">BS67*SUM($BZ$66,$CC$71,$CE$67)</f>
        <v>3.1487500000000002</v>
      </c>
      <c r="BS67" s="259">
        <v>0.5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9.57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9.57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3.6850000000000001</v>
      </c>
      <c r="BL68" s="78"/>
      <c r="BM68" s="79">
        <f ca="1">BM66+BM67</f>
        <v>0.53625</v>
      </c>
      <c r="BN68" s="79">
        <f ca="1">BN66+BN67</f>
        <v>0.53625</v>
      </c>
      <c r="BO68" s="80">
        <f>BO66+BO67</f>
        <v>0</v>
      </c>
      <c r="BP68" s="79">
        <f ca="1">BQ68+BR68</f>
        <v>3.1487500000000002</v>
      </c>
      <c r="BQ68" s="81"/>
      <c r="BR68" s="82">
        <f ca="1">BS68*SUM($BZ$66,$CC$71,$CE$67)</f>
        <v>3.1487500000000002</v>
      </c>
      <c r="BS68" s="262">
        <v>0.5</v>
      </c>
      <c r="BT68" s="109">
        <f ca="1">SUM(BP66:BP68)</f>
        <v>6.2975000000000003</v>
      </c>
      <c r="BU68" s="136"/>
      <c r="BV68" s="136"/>
      <c r="BW68" s="136"/>
      <c r="BX68" s="84">
        <f ca="1">SUM(CC67,BZ68,CC69)</f>
        <v>6.2975000000000003</v>
      </c>
      <c r="BY68" s="78"/>
      <c r="BZ68" s="79">
        <f ca="1">BZ66+BZ67</f>
        <v>4.9775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3.63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3.63</v>
      </c>
      <c r="BK69" s="99">
        <f ca="1">SUM(BO69:BO71)</f>
        <v>9.7149999999999999</v>
      </c>
      <c r="BL69" s="1"/>
      <c r="BM69" s="21"/>
      <c r="BN69" s="14">
        <f ca="1">BR44*BM65</f>
        <v>1.4137500000000001</v>
      </c>
      <c r="BO69" s="71">
        <f ca="1">+BM69+BN69</f>
        <v>1.4137500000000001</v>
      </c>
      <c r="BP69" s="6">
        <f>BP70+BP71</f>
        <v>0</v>
      </c>
      <c r="BQ69" s="6">
        <f ca="1">BQ70+BQ71</f>
        <v>1.4137500000000001</v>
      </c>
      <c r="BR69" s="6">
        <f ca="1">BR70+BR71</f>
        <v>8.3012499999999996</v>
      </c>
      <c r="BS69" s="1"/>
      <c r="BT69" s="100">
        <f ca="1">SUM(BO70,BR69,BO68)</f>
        <v>16.602499999999999</v>
      </c>
      <c r="BX69" s="35">
        <f ca="1">SUM(CB69:CB71)</f>
        <v>16.602499999999999</v>
      </c>
      <c r="BY69" s="1"/>
      <c r="BZ69" s="21"/>
      <c r="CA69" s="14">
        <f ca="1">DE24+DE40+DE34</f>
        <v>13.1225</v>
      </c>
      <c r="CB69" s="15">
        <f ca="1">+BZ69+CA69</f>
        <v>13.1225</v>
      </c>
      <c r="CC69" s="16">
        <f ca="1">CC70+CC71</f>
        <v>1.32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3.63</v>
      </c>
      <c r="AN70" s="14"/>
      <c r="AO70" s="71">
        <f ca="1">+AM70+AN70</f>
        <v>3.63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BS67*SUM(CA69:CA71)</f>
        <v>8.3012499999999996</v>
      </c>
      <c r="BO70" s="71">
        <f ca="1">+BM70+BN70</f>
        <v>8.3012499999999996</v>
      </c>
      <c r="BP70" s="8"/>
      <c r="BQ70" s="8">
        <f ca="1">BN65*BR44</f>
        <v>1.4137500000000001</v>
      </c>
      <c r="BR70" s="8">
        <f ca="1">BS68*SUM(CA69:CA71)</f>
        <v>8.3012499999999996</v>
      </c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3.4800000000000004</v>
      </c>
      <c r="CB71" s="15">
        <f ca="1">+BZ71+CA71</f>
        <v>3.4800000000000004</v>
      </c>
      <c r="CC71" s="17">
        <f ca="1">DC29</f>
        <v>1.32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3.6850000000000001</v>
      </c>
      <c r="BP73" s="105">
        <f ca="1">SUM(BP69:BR69)</f>
        <v>9.7149999999999999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3.4800000000000004</v>
      </c>
      <c r="CC73" s="41">
        <f ca="1">SUM(CC69:CE69)</f>
        <v>1.32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036" priority="21" operator="equal">
      <formula>0</formula>
    </cfRule>
  </conditionalFormatting>
  <conditionalFormatting sqref="AX38:BG39 AX46:BG47 AX40:AY41 AX44:AY45">
    <cfRule type="cellIs" dxfId="2035" priority="20" operator="equal">
      <formula>0</formula>
    </cfRule>
  </conditionalFormatting>
  <conditionalFormatting sqref="AX25:BG26 AX33:BG34 AX27:AY28 BF27:BG28 BF31:BG32 AX31:AY32">
    <cfRule type="cellIs" dxfId="2034" priority="19" operator="equal">
      <formula>0</formula>
    </cfRule>
  </conditionalFormatting>
  <conditionalFormatting sqref="BK25:BT26 BK33:BT34 BK27:BL28 BS27:BT28 BS31:BT32 BK31:BL32">
    <cfRule type="cellIs" dxfId="2033" priority="18" operator="equal">
      <formula>0</formula>
    </cfRule>
  </conditionalFormatting>
  <conditionalFormatting sqref="BX12:CG13 BX20:CG21 BX14:BY19 CF14:CG19">
    <cfRule type="cellIs" dxfId="2032" priority="17" operator="equal">
      <formula>0</formula>
    </cfRule>
  </conditionalFormatting>
  <conditionalFormatting sqref="BX25:CG26 BX33:CG34 BX27:BY32 CF27:CG32">
    <cfRule type="cellIs" dxfId="2031" priority="16" operator="equal">
      <formula>0</formula>
    </cfRule>
  </conditionalFormatting>
  <conditionalFormatting sqref="BX64:CG65 BX72:CG73 BX66:BY71 CF66:CG71">
    <cfRule type="cellIs" dxfId="2030" priority="14" operator="equal">
      <formula>0</formula>
    </cfRule>
  </conditionalFormatting>
  <conditionalFormatting sqref="BX38:CG39 BX46:CG47 BX40:BY45 CF40:CG45">
    <cfRule type="cellIs" dxfId="2029" priority="15" operator="equal">
      <formula>0</formula>
    </cfRule>
  </conditionalFormatting>
  <conditionalFormatting sqref="K51:T52 K59:T60 K53:L58 S53:T58">
    <cfRule type="cellIs" dxfId="2028" priority="13" operator="equal">
      <formula>0</formula>
    </cfRule>
  </conditionalFormatting>
  <conditionalFormatting sqref="AK64:AT65 AK72:AT73 AK66:AL71 AS66:AT71">
    <cfRule type="cellIs" dxfId="2027" priority="12" operator="equal">
      <formula>0</formula>
    </cfRule>
  </conditionalFormatting>
  <conditionalFormatting sqref="BK38:BT39 BK46:BT47 BK40:BL45 BS40:BT45">
    <cfRule type="cellIs" dxfId="2026" priority="9" operator="equal">
      <formula>0</formula>
    </cfRule>
  </conditionalFormatting>
  <conditionalFormatting sqref="AK25:AT26 AK33:AT34 AK27:AL32 AS27:AT32">
    <cfRule type="cellIs" dxfId="2025" priority="8" operator="equal">
      <formula>0</formula>
    </cfRule>
  </conditionalFormatting>
  <conditionalFormatting sqref="AX51:BG52 AX59:BG60 AX53:AY58 BF53:BG58">
    <cfRule type="cellIs" dxfId="2024" priority="11" operator="equal">
      <formula>0</formula>
    </cfRule>
  </conditionalFormatting>
  <conditionalFormatting sqref="BK51:BT52 BK59:BT60 BK53:BL58 BS53:BT58">
    <cfRule type="cellIs" dxfId="2023" priority="10" operator="equal">
      <formula>0</formula>
    </cfRule>
  </conditionalFormatting>
  <conditionalFormatting sqref="BK64:BT65 BK72:BT73 BK66:BL71 BS66:BT71">
    <cfRule type="cellIs" dxfId="2022" priority="7" operator="equal">
      <formula>0</formula>
    </cfRule>
  </conditionalFormatting>
  <conditionalFormatting sqref="X51:AG52 X59:AG60 X53:Y58 AF53:AG58">
    <cfRule type="cellIs" dxfId="2021" priority="6" operator="equal">
      <formula>0</formula>
    </cfRule>
  </conditionalFormatting>
  <conditionalFormatting sqref="AK38:AT39 AK46:AT47 AK40:AL45 AS40:AT45">
    <cfRule type="cellIs" dxfId="2020" priority="5" operator="equal">
      <formula>0</formula>
    </cfRule>
  </conditionalFormatting>
  <conditionalFormatting sqref="AX42:AY43">
    <cfRule type="cellIs" dxfId="2019" priority="4" operator="equal">
      <formula>0</formula>
    </cfRule>
  </conditionalFormatting>
  <conditionalFormatting sqref="AO51:AP52 AO59:AP60">
    <cfRule type="cellIs" dxfId="2018" priority="3" operator="equal">
      <formula>0</formula>
    </cfRule>
  </conditionalFormatting>
  <conditionalFormatting sqref="BO75:BP76">
    <cfRule type="cellIs" dxfId="2017" priority="2" operator="equal">
      <formula>0</formula>
    </cfRule>
  </conditionalFormatting>
  <conditionalFormatting sqref="AO75:AP76">
    <cfRule type="cellIs" dxfId="2016" priority="1" operator="equal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S1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66" width="5.28515625" style="124"/>
    <col min="67" max="67" width="11.7109375" style="124" customWidth="1"/>
    <col min="68" max="69" width="5.28515625" style="124"/>
    <col min="70" max="70" width="5.85546875" style="124" customWidth="1"/>
    <col min="71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Block14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2.8</v>
      </c>
      <c r="CC12" s="27">
        <f ca="1">SUM(CD17,CB17,CC14)</f>
        <v>7.6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11.4</v>
      </c>
      <c r="BY16" s="4"/>
      <c r="BZ16" s="10">
        <f>BZ14+BZ15</f>
        <v>0</v>
      </c>
      <c r="CA16" s="10">
        <f ca="1">CA14+CA15</f>
        <v>2.8</v>
      </c>
      <c r="CB16" s="11">
        <f>CB14+CB15</f>
        <v>0</v>
      </c>
      <c r="CC16" s="6">
        <f ca="1">CD16+CE16</f>
        <v>0.70000000000000007</v>
      </c>
      <c r="CD16" s="12"/>
      <c r="CE16" s="20">
        <f ca="1">DC36+DC34+DC33</f>
        <v>0.70000000000000007</v>
      </c>
      <c r="CF16" s="4"/>
      <c r="CG16" s="34">
        <f ca="1">SUM(CC14:CC16)</f>
        <v>0.70000000000000007</v>
      </c>
      <c r="CH16" s="13"/>
      <c r="CI16" s="13"/>
      <c r="CJ16" s="13"/>
      <c r="CP16" s="124" t="s">
        <v>52</v>
      </c>
      <c r="CQ16" s="175">
        <f ca="1">CR16*CQ$20</f>
        <v>3.5</v>
      </c>
      <c r="CR16" s="253">
        <f>IF($CR$10="Commercial", VLOOKUP($CP16,'Gen AM'!$V$23:$X$26,2,FALSE),IF($CR$10="Residential", VLOOKUP($CP16,'Gen AM'!$V$16:$X$19,2,FALSE)))</f>
        <v>0.25</v>
      </c>
      <c r="CS16" s="177">
        <f ca="1">CT16*CS$20</f>
        <v>9.5</v>
      </c>
      <c r="CT16" s="252">
        <f>IF($CR$10="Commercial", VLOOKUP($CP16,'Gen AM'!$V$23:$X$26,2,FALSE),IF($CR$10="Residential", VLOOKUP($CP16,'Gen AM'!$V$16:$X$19,2,FALSE)))</f>
        <v>0.25</v>
      </c>
    </row>
    <row r="17" spans="7:109" x14ac:dyDescent="0.25">
      <c r="O17" s="69"/>
      <c r="BX17" s="35">
        <f ca="1">SUM(CB17:CB19)</f>
        <v>4.2</v>
      </c>
      <c r="BY17" s="1"/>
      <c r="BZ17" s="21"/>
      <c r="CA17" s="14"/>
      <c r="CB17" s="15">
        <f>+BZ17+CA17</f>
        <v>0</v>
      </c>
      <c r="CC17" s="16">
        <f ca="1">CC18+CC19</f>
        <v>11.4</v>
      </c>
      <c r="CD17" s="6">
        <f ca="1">CD18+CD19</f>
        <v>7.6</v>
      </c>
      <c r="CE17" s="6">
        <f ca="1">CE18+CE19</f>
        <v>1.9000000000000004</v>
      </c>
      <c r="CF17" s="1"/>
      <c r="CG17" s="36">
        <f ca="1">SUM(CB18,CE17,CB16)</f>
        <v>1.9000000000000004</v>
      </c>
      <c r="CP17" s="124" t="s">
        <v>53</v>
      </c>
      <c r="CQ17" s="175">
        <f ca="1">CR17*CQ$20</f>
        <v>0.70000000000000007</v>
      </c>
      <c r="CR17" s="253">
        <f>IF($CR$10="Commercial", VLOOKUP($CP17,'Gen AM'!$V$23:$X$26,2,FALSE),IF($CR$10="Residential", VLOOKUP($CP17,'Gen AM'!$V$16:$X$19,2,FALSE)))</f>
        <v>0.05</v>
      </c>
      <c r="CS17" s="177">
        <f ca="1">CT17*CS$20</f>
        <v>1.9000000000000001</v>
      </c>
      <c r="CT17" s="252">
        <f>IF($CR$10="Commercial", VLOOKUP($CP17,'Gen AM'!$V$23:$X$26,2,FALSE),IF($CR$10="Residential", VLOOKUP($CP17,'Gen AM'!$V$16:$X$19,2,FALSE)))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11.4</v>
      </c>
      <c r="CD18" s="8">
        <f ca="1">DE24+DE23</f>
        <v>7.6</v>
      </c>
      <c r="CE18" s="8">
        <f ca="1">DE33+DE34</f>
        <v>1.9000000000000004</v>
      </c>
      <c r="CF18" s="1"/>
      <c r="CG18" s="31"/>
      <c r="CP18" s="124" t="s">
        <v>54</v>
      </c>
      <c r="CQ18" s="175">
        <f ca="1">CR18*CQ$20</f>
        <v>2.8000000000000003</v>
      </c>
      <c r="CR18" s="253">
        <f>IF($CR$10="Commercial", VLOOKUP($CP18,'Gen AM'!$V$23:$X$26,2,FALSE),IF($CR$10="Residential", VLOOKUP($CP18,'Gen AM'!$V$16:$X$19,2,FALSE)))</f>
        <v>0.2</v>
      </c>
      <c r="CS18" s="177">
        <f ca="1">CT18*CS$20</f>
        <v>7.6000000000000005</v>
      </c>
      <c r="CT18" s="252">
        <f>IF($CR$10="Commercial", VLOOKUP($CP18,'Gen AM'!$V$23:$X$26,2,FALSE),IF($CR$10="Residential", VLOOKUP($CP18,'Gen AM'!$V$16:$X$19,2,FALSE)))</f>
        <v>0.2</v>
      </c>
    </row>
    <row r="19" spans="7:109" x14ac:dyDescent="0.25">
      <c r="O19" s="69"/>
      <c r="BX19" s="30"/>
      <c r="BY19" s="3"/>
      <c r="BZ19" s="21">
        <f ca="1">DC42+DC40+DC39</f>
        <v>4.2</v>
      </c>
      <c r="CA19" s="14"/>
      <c r="CB19" s="15">
        <f ca="1">+BZ19+CA19</f>
        <v>4.2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7</v>
      </c>
      <c r="CR19" s="253">
        <f>IF($CR$10="Commercial", VLOOKUP($CP19,'Gen AM'!$V$23:$X$26,2,FALSE),IF($CR$10="Residential", VLOOKUP($CP19,'Gen AM'!$V$16:$X$19,2,FALSE)))</f>
        <v>0.5</v>
      </c>
      <c r="CS19" s="177">
        <f ca="1">CT19*CS$20</f>
        <v>19</v>
      </c>
      <c r="CT19" s="252">
        <f>IF($CR$10="Commercial", VLOOKUP($CP19,'Gen AM'!$V$23:$X$26,2,FALSE),IF($CR$10="Residential", VLOOKUP($CP19,'Gen AM'!$V$16:$X$19,2,FALSE)))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14</v>
      </c>
      <c r="CR20" s="176">
        <f>SUM(CR16:CR19)</f>
        <v>1</v>
      </c>
      <c r="CS20" s="255">
        <f ca="1">IF(CR9="PR",VLOOKUP(CR8,'Gen AM'!$I$51:$R$67,10,FALSE),IF(CR9="PB",VLOOKUP(CR8,'Gen AM'!I72:R88,10,FALSE),"error"))</f>
        <v>38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7.7</v>
      </c>
      <c r="CC21" s="41">
        <f ca="1">SUM(CC17:CE17)</f>
        <v>20.9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0.52500000000000002</v>
      </c>
      <c r="DD23" s="50"/>
      <c r="DE23" s="162">
        <f ca="1">CS$16*$CX23</f>
        <v>1.425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2.2749999999999999</v>
      </c>
      <c r="DD24" s="50"/>
      <c r="DE24" s="162">
        <f ca="1">CS$16*$CX24</f>
        <v>6.1749999999999998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7.7</v>
      </c>
      <c r="CC25" s="27">
        <f ca="1">SUM(CD30,CB30,CC27)</f>
        <v>20.9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0.70000000000000007</v>
      </c>
      <c r="DD25" s="50"/>
      <c r="DE25" s="162">
        <f ca="1">CS$16*$CX25</f>
        <v>1.9000000000000001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7.7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14.000000000000002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38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7.7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0.6</v>
      </c>
      <c r="CZ29" s="250"/>
      <c r="DA29" s="250"/>
      <c r="DC29" s="163">
        <f ca="1">CQ$18*$CY29</f>
        <v>1.6800000000000002</v>
      </c>
      <c r="DD29" s="50"/>
      <c r="DE29" s="164">
        <f ca="1">CS$18*$CY29</f>
        <v>4.5600000000000005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20.9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0.4</v>
      </c>
      <c r="CZ30" s="250"/>
      <c r="DA30" s="250"/>
      <c r="DC30" s="163">
        <f ca="1">CQ$18*$CY30</f>
        <v>1.1200000000000001</v>
      </c>
      <c r="DD30" s="50"/>
      <c r="DE30" s="164">
        <f ca="1">CS$18*$CY30</f>
        <v>3.0400000000000005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20.9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0.2</v>
      </c>
      <c r="DA33" s="250"/>
      <c r="DC33" s="161">
        <f t="shared" ref="DC33:DC38" ca="1" si="0">CQ$17*$CZ33</f>
        <v>0.14000000000000001</v>
      </c>
      <c r="DD33" s="50"/>
      <c r="DE33" s="164">
        <f t="shared" ref="DE33:DE38" ca="1" si="1">CS$17*$CZ33</f>
        <v>0.38000000000000006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7.7</v>
      </c>
      <c r="CC34" s="41">
        <f ca="1">SUM(CC30:CE30)</f>
        <v>20.9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0.8</v>
      </c>
      <c r="DA34" s="250"/>
      <c r="DC34" s="163">
        <f t="shared" ca="1" si="0"/>
        <v>0.56000000000000005</v>
      </c>
      <c r="DD34" s="50"/>
      <c r="DE34" s="164">
        <f t="shared" ca="1" si="1"/>
        <v>1.5200000000000002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7.7</v>
      </c>
      <c r="CC38" s="91">
        <f ca="1">SUM(CD43,CB43,CC40)</f>
        <v>20.9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</v>
      </c>
      <c r="DC39" s="161">
        <f ca="1">CQ$19*$DA39</f>
        <v>0.70000000000000007</v>
      </c>
      <c r="DD39" s="50"/>
      <c r="DE39" s="164">
        <f ca="1">CS$19*$DA39</f>
        <v>1.9000000000000001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1.3650000000000002</v>
      </c>
      <c r="CA40" s="17">
        <f ca="1">CA27+BZ32+CE29-BZ40</f>
        <v>6.335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0.5</v>
      </c>
      <c r="DC40" s="163">
        <f ca="1">CQ$19*$DA40</f>
        <v>3.5</v>
      </c>
      <c r="DD40" s="50"/>
      <c r="DE40" s="164">
        <f ca="1">CS$19*$DA40</f>
        <v>9.5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0.4</v>
      </c>
      <c r="DC41" s="163">
        <f ca="1">CQ$19*$DA41</f>
        <v>2.8000000000000003</v>
      </c>
      <c r="DD41" s="50"/>
      <c r="DE41" s="164">
        <f ca="1">CS$19*$DA41</f>
        <v>7.6000000000000005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1.3650000000000002</v>
      </c>
      <c r="BQ42" s="81"/>
      <c r="BR42" s="82">
        <f ca="1">BZ40+CC45+CE41</f>
        <v>1.3650000000000002</v>
      </c>
      <c r="BS42" s="78"/>
      <c r="BT42" s="109">
        <f ca="1">SUM(BP40:BP42)</f>
        <v>1.3650000000000002</v>
      </c>
      <c r="BU42" s="83"/>
      <c r="BV42" s="83"/>
      <c r="BW42" s="83"/>
      <c r="BX42" s="108">
        <f ca="1">SUM(CC41,BZ42,CC43)</f>
        <v>1.3650000000000002</v>
      </c>
      <c r="BY42" s="78"/>
      <c r="BZ42" s="79">
        <f ca="1">BZ40+BZ41</f>
        <v>1.3650000000000002</v>
      </c>
      <c r="CA42" s="79">
        <f ca="1">CA40+CA41</f>
        <v>6.335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3.7050000000000001</v>
      </c>
      <c r="BS43" s="1"/>
      <c r="BT43" s="100">
        <f ca="1">SUM(BO44,BR43,BO42)</f>
        <v>3.7050000000000001</v>
      </c>
      <c r="BX43" s="99">
        <f ca="1">SUM(CB43:CB45)</f>
        <v>3.7050000000000001</v>
      </c>
      <c r="BY43" s="1"/>
      <c r="BZ43" s="21"/>
      <c r="CA43" s="14">
        <f ca="1">DE23+DE33+DE39</f>
        <v>3.7050000000000001</v>
      </c>
      <c r="CB43" s="15">
        <f ca="1">+BZ43+CA43</f>
        <v>3.7050000000000001</v>
      </c>
      <c r="CC43" s="56">
        <f ca="1">CC44+CC45</f>
        <v>0</v>
      </c>
      <c r="CD43" s="6">
        <f ca="1">CD44+CD45</f>
        <v>17.195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14</v>
      </c>
      <c r="DE43" s="124">
        <f ca="1">SUM(DE23:DE42)</f>
        <v>38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3.7050000000000001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17.195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1.3650000000000002</v>
      </c>
      <c r="BP47" s="105">
        <f ca="1">SUM(BP43:BR43)</f>
        <v>3.7050000000000001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6.335</v>
      </c>
      <c r="CC47" s="105">
        <f ca="1">SUM(CC43:CE43)</f>
        <v>17.195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3.5000000000000004</v>
      </c>
      <c r="P51" s="27">
        <f ca="1">SUM(Q56,O56,P53)</f>
        <v>9.5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3.5000000000000004</v>
      </c>
      <c r="P53" s="6">
        <f ca="1">Q53+R53</f>
        <v>9.5</v>
      </c>
      <c r="Q53" s="7">
        <f ca="1">DE25+DE35+DE41</f>
        <v>9.5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12.540000000000001</v>
      </c>
      <c r="AD54" s="7">
        <f ca="1">Q53+Q54+Q55</f>
        <v>12.540000000000001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3.5000000000000004</v>
      </c>
      <c r="P55" s="6">
        <f ca="1">Q55+R55</f>
        <v>3.0400000000000005</v>
      </c>
      <c r="Q55" s="12">
        <f ca="1">DE30</f>
        <v>3.0400000000000005</v>
      </c>
      <c r="R55" s="20"/>
      <c r="S55" s="4"/>
      <c r="T55" s="34">
        <f ca="1">SUM(P53:P55)</f>
        <v>12.540000000000001</v>
      </c>
      <c r="U55" s="4"/>
      <c r="V55" s="4"/>
      <c r="W55" s="4"/>
      <c r="X55" s="97">
        <f ca="1">SUM(AC54,Z55,AC56)</f>
        <v>12.540000000000001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12.540000000000001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1.1200000000000001</v>
      </c>
      <c r="S56" s="1"/>
      <c r="T56" s="36">
        <f ca="1">SUM(O57,R56,O55)</f>
        <v>4.620000000000001</v>
      </c>
      <c r="U56" s="330" t="s">
        <v>29</v>
      </c>
      <c r="V56" s="331"/>
      <c r="W56" s="331"/>
      <c r="X56" s="99">
        <f ca="1">SUM(AB56:AB58)</f>
        <v>4.620000000000001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4.620000000000001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4.620000000000001</v>
      </c>
      <c r="AA57" s="14"/>
      <c r="AB57" s="6">
        <f ca="1">+Z57+AA57</f>
        <v>4.620000000000001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1.1200000000000001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3.0400000000000005</v>
      </c>
      <c r="P60" s="41">
        <f ca="1">SUM(P56:R56)</f>
        <v>1.1200000000000001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6.3350000000000009</v>
      </c>
      <c r="CC64" s="27">
        <f ca="1">SUM(CD69,CB69,CC66)</f>
        <v>17.195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0</v>
      </c>
      <c r="BQ66" s="7"/>
      <c r="BR66" s="19">
        <f ca="1">BS66*SUM($BZ$66,$CC$71,$CE$67)</f>
        <v>0</v>
      </c>
      <c r="BS66" s="259">
        <f>1-BS67</f>
        <v>0</v>
      </c>
      <c r="BT66" s="95"/>
      <c r="BX66" s="30"/>
      <c r="BY66" s="3"/>
      <c r="BZ66" s="17">
        <f ca="1">DC40+DC34+DC24</f>
        <v>6.3350000000000009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12.540000000000001</v>
      </c>
      <c r="AQ67" s="7">
        <f ca="1">AD54</f>
        <v>12.540000000000001</v>
      </c>
      <c r="AR67" s="19"/>
      <c r="AS67" s="1"/>
      <c r="AT67" s="95"/>
      <c r="BK67" s="96"/>
      <c r="BL67" s="3"/>
      <c r="BM67" s="8"/>
      <c r="BN67" s="8"/>
      <c r="BO67" s="76">
        <f ca="1">BS66*SUM($CA$69:$CA$71)</f>
        <v>0</v>
      </c>
      <c r="BP67" s="6">
        <f ca="1">BQ67+BR67</f>
        <v>8.0150000000000006</v>
      </c>
      <c r="BQ67" s="7"/>
      <c r="BR67" s="19">
        <f ca="1">BS67*SUM($BZ$66,$CC$71,$CE$67)</f>
        <v>8.0150000000000006</v>
      </c>
      <c r="BS67" s="259">
        <v>1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12.540000000000001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12.540000000000001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8.0150000000000006</v>
      </c>
      <c r="BL68" s="78"/>
      <c r="BM68" s="79">
        <f>BM66+BM67</f>
        <v>0</v>
      </c>
      <c r="BN68" s="79">
        <f>BN66+BN67</f>
        <v>0</v>
      </c>
      <c r="BO68" s="80">
        <f ca="1">BO66+BO67</f>
        <v>0</v>
      </c>
      <c r="BP68" s="79">
        <f>BQ68+BR68</f>
        <v>0</v>
      </c>
      <c r="BQ68" s="81"/>
      <c r="BR68" s="82"/>
      <c r="BS68" s="78"/>
      <c r="BT68" s="109">
        <f ca="1">SUM(BP66:BP68)</f>
        <v>8.0150000000000006</v>
      </c>
      <c r="BU68" s="136"/>
      <c r="BV68" s="136"/>
      <c r="BW68" s="136"/>
      <c r="BX68" s="84">
        <f ca="1">SUM(CC67,BZ68,CC69)</f>
        <v>8.0150000000000006</v>
      </c>
      <c r="BY68" s="78"/>
      <c r="BZ68" s="79">
        <f ca="1">BZ66+BZ67</f>
        <v>6.3350000000000009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4.620000000000001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4.620000000000001</v>
      </c>
      <c r="BK69" s="99">
        <f ca="1">SUM(BO69:BO71)</f>
        <v>21.755000000000003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21.755000000000003</v>
      </c>
      <c r="BX69" s="35">
        <f ca="1">SUM(CB69:CB71)</f>
        <v>21.755000000000003</v>
      </c>
      <c r="BY69" s="1"/>
      <c r="BZ69" s="21"/>
      <c r="CA69" s="14">
        <f ca="1">DE24+DE40+DE34</f>
        <v>17.195</v>
      </c>
      <c r="CB69" s="15">
        <f ca="1">+BZ69+CA69</f>
        <v>17.195</v>
      </c>
      <c r="CC69" s="16">
        <f ca="1">CC70+CC71</f>
        <v>1.6800000000000002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4.620000000000001</v>
      </c>
      <c r="AN70" s="14"/>
      <c r="AO70" s="71">
        <f ca="1">+AM70+AN70</f>
        <v>4.620000000000001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BS67*SUM($CA$69:$CA$71)</f>
        <v>21.755000000000003</v>
      </c>
      <c r="BO70" s="71">
        <f ca="1">+BM70+BN70</f>
        <v>21.755000000000003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4.5600000000000005</v>
      </c>
      <c r="CB71" s="15">
        <f ca="1">+BZ71+CA71</f>
        <v>4.5600000000000005</v>
      </c>
      <c r="CC71" s="17">
        <f ca="1">DC29</f>
        <v>1.6800000000000002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4.5600000000000005</v>
      </c>
      <c r="CC73" s="41">
        <f ca="1">SUM(CC69:CE69)</f>
        <v>1.6800000000000002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015" priority="21" operator="equal">
      <formula>0</formula>
    </cfRule>
  </conditionalFormatting>
  <conditionalFormatting sqref="AX38:BG39 AX46:BG47 AX40:AY41 AX44:AY45">
    <cfRule type="cellIs" dxfId="2014" priority="20" operator="equal">
      <formula>0</formula>
    </cfRule>
  </conditionalFormatting>
  <conditionalFormatting sqref="AX25:BG26 AX33:BG34 AX27:AY28 BF27:BG28 BF31:BG32 AX31:AY32">
    <cfRule type="cellIs" dxfId="2013" priority="19" operator="equal">
      <formula>0</formula>
    </cfRule>
  </conditionalFormatting>
  <conditionalFormatting sqref="BK25:BT26 BK33:BT34 BK27:BL28 BS27:BT28 BS31:BT32 BK31:BL32">
    <cfRule type="cellIs" dxfId="2012" priority="18" operator="equal">
      <formula>0</formula>
    </cfRule>
  </conditionalFormatting>
  <conditionalFormatting sqref="BX12:CG13 BX20:CG21 BX14:BY19 CF14:CG19">
    <cfRule type="cellIs" dxfId="2011" priority="17" operator="equal">
      <formula>0</formula>
    </cfRule>
  </conditionalFormatting>
  <conditionalFormatting sqref="BX25:CG26 BX33:CG34 BX27:BY32 CF27:CG32">
    <cfRule type="cellIs" dxfId="2010" priority="16" operator="equal">
      <formula>0</formula>
    </cfRule>
  </conditionalFormatting>
  <conditionalFormatting sqref="BX64:CG65 BX72:CG73 BX66:BY71 CF66:CG71">
    <cfRule type="cellIs" dxfId="2009" priority="14" operator="equal">
      <formula>0</formula>
    </cfRule>
  </conditionalFormatting>
  <conditionalFormatting sqref="BX38:CG39 BX46:CG47 BX40:BY45 CF40:CG45">
    <cfRule type="cellIs" dxfId="2008" priority="15" operator="equal">
      <formula>0</formula>
    </cfRule>
  </conditionalFormatting>
  <conditionalFormatting sqref="K51:T52 K59:T60 K53:L58 S53:T58">
    <cfRule type="cellIs" dxfId="2007" priority="13" operator="equal">
      <formula>0</formula>
    </cfRule>
  </conditionalFormatting>
  <conditionalFormatting sqref="AK64:AT65 AK72:AT73 AK66:AL71 AS66:AT71">
    <cfRule type="cellIs" dxfId="2006" priority="12" operator="equal">
      <formula>0</formula>
    </cfRule>
  </conditionalFormatting>
  <conditionalFormatting sqref="BK38:BT39 BK46:BT47 BK40:BL45 BS40:BT45">
    <cfRule type="cellIs" dxfId="2005" priority="9" operator="equal">
      <formula>0</formula>
    </cfRule>
  </conditionalFormatting>
  <conditionalFormatting sqref="AK25:AT26 AK33:AT34 AK27:AL32 AS27:AT32">
    <cfRule type="cellIs" dxfId="2004" priority="8" operator="equal">
      <formula>0</formula>
    </cfRule>
  </conditionalFormatting>
  <conditionalFormatting sqref="AX51:BG52 AX59:BG60 AX53:AY58 BF53:BG58">
    <cfRule type="cellIs" dxfId="2003" priority="11" operator="equal">
      <formula>0</formula>
    </cfRule>
  </conditionalFormatting>
  <conditionalFormatting sqref="BK51:BT52 BK59:BT60 BK53:BL58 BS53:BT58">
    <cfRule type="cellIs" dxfId="2002" priority="10" operator="equal">
      <formula>0</formula>
    </cfRule>
  </conditionalFormatting>
  <conditionalFormatting sqref="BK64:BT65 BK72:BT73 BK66:BL71 BS66:BT71">
    <cfRule type="cellIs" dxfId="2001" priority="7" operator="equal">
      <formula>0</formula>
    </cfRule>
  </conditionalFormatting>
  <conditionalFormatting sqref="X51:AG52 X59:AG60 X53:Y58 AF53:AG58">
    <cfRule type="cellIs" dxfId="2000" priority="6" operator="equal">
      <formula>0</formula>
    </cfRule>
  </conditionalFormatting>
  <conditionalFormatting sqref="AK38:AT39 AK46:AT47 AK40:AL45 AS40:AT45">
    <cfRule type="cellIs" dxfId="1999" priority="5" operator="equal">
      <formula>0</formula>
    </cfRule>
  </conditionalFormatting>
  <conditionalFormatting sqref="AX42:AY43">
    <cfRule type="cellIs" dxfId="1998" priority="4" operator="equal">
      <formula>0</formula>
    </cfRule>
  </conditionalFormatting>
  <conditionalFormatting sqref="AO51:AP52 AO59:AP60">
    <cfRule type="cellIs" dxfId="1997" priority="3" operator="equal">
      <formula>0</formula>
    </cfRule>
  </conditionalFormatting>
  <conditionalFormatting sqref="BO75:BP76">
    <cfRule type="cellIs" dxfId="1996" priority="2" operator="equal">
      <formula>0</formula>
    </cfRule>
  </conditionalFormatting>
  <conditionalFormatting sqref="AO75:AP76">
    <cfRule type="cellIs" dxfId="1995" priority="1" operator="equal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R2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Block15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1.8</v>
      </c>
      <c r="CC12" s="27">
        <f ca="1">SUM(CD17,CB17,CC14)</f>
        <v>4.8000000000000007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1.8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7.2</v>
      </c>
      <c r="BY16" s="4"/>
      <c r="BZ16" s="10">
        <f>BZ14+BZ15</f>
        <v>0</v>
      </c>
      <c r="CA16" s="10">
        <f ca="1">CA14+CA15</f>
        <v>1.8</v>
      </c>
      <c r="CB16" s="11">
        <f>CB14+CB15</f>
        <v>0</v>
      </c>
      <c r="CC16" s="6">
        <f ca="1">CD16+CE16</f>
        <v>0.45000000000000007</v>
      </c>
      <c r="CD16" s="12"/>
      <c r="CE16" s="20">
        <f ca="1">DC36+DC34+DC33</f>
        <v>0.45000000000000007</v>
      </c>
      <c r="CF16" s="4"/>
      <c r="CG16" s="34">
        <f ca="1">SUM(CC14:CC16)</f>
        <v>0.45000000000000007</v>
      </c>
      <c r="CH16" s="13"/>
      <c r="CI16" s="13"/>
      <c r="CJ16" s="13"/>
      <c r="CP16" s="124" t="s">
        <v>52</v>
      </c>
      <c r="CQ16" s="175">
        <f ca="1">CR16*CQ$20</f>
        <v>2.25</v>
      </c>
      <c r="CR16" s="253">
        <f>IF($CR$10="Commercial", VLOOKUP($CP16,'Gen AM'!$V$23:$X$26,2,FALSE),IF($CR$10="Residential", VLOOKUP($CP16,'Gen AM'!$V$16:$X$19,2,FALSE)))</f>
        <v>0.25</v>
      </c>
      <c r="CS16" s="177">
        <f ca="1">CT16*CS$20</f>
        <v>6</v>
      </c>
      <c r="CT16" s="252">
        <f>IF($CR$10="Commercial", VLOOKUP($CP16,'Gen AM'!$V$23:$X$26,2,FALSE),IF($CR$10="Residential", VLOOKUP($CP16,'Gen AM'!$V$16:$X$19,2,FALSE)))</f>
        <v>0.25</v>
      </c>
    </row>
    <row r="17" spans="7:109" x14ac:dyDescent="0.25">
      <c r="O17" s="69"/>
      <c r="BX17" s="35">
        <f ca="1">SUM(CB17:CB19)</f>
        <v>2.7</v>
      </c>
      <c r="BY17" s="1"/>
      <c r="BZ17" s="21"/>
      <c r="CA17" s="14"/>
      <c r="CB17" s="15">
        <f>+BZ17+CA17</f>
        <v>0</v>
      </c>
      <c r="CC17" s="16">
        <f ca="1">CC18+CC19</f>
        <v>7.2</v>
      </c>
      <c r="CD17" s="6">
        <f ca="1">CD18+CD19</f>
        <v>4.8000000000000007</v>
      </c>
      <c r="CE17" s="6">
        <f ca="1">CE18+CE19</f>
        <v>1.2000000000000002</v>
      </c>
      <c r="CF17" s="1"/>
      <c r="CG17" s="36">
        <f ca="1">SUM(CB18,CE17,CB16)</f>
        <v>1.2000000000000002</v>
      </c>
      <c r="CP17" s="124" t="s">
        <v>53</v>
      </c>
      <c r="CQ17" s="175">
        <f ca="1">CR17*CQ$20</f>
        <v>0.45</v>
      </c>
      <c r="CR17" s="253">
        <f>IF($CR$10="Commercial", VLOOKUP($CP17,'Gen AM'!$V$23:$X$26,2,FALSE),IF($CR$10="Residential", VLOOKUP($CP17,'Gen AM'!$V$16:$X$19,2,FALSE)))</f>
        <v>0.05</v>
      </c>
      <c r="CS17" s="177">
        <f ca="1">CT17*CS$20</f>
        <v>1.2000000000000002</v>
      </c>
      <c r="CT17" s="252">
        <f>IF($CR$10="Commercial", VLOOKUP($CP17,'Gen AM'!$V$23:$X$26,2,FALSE),IF($CR$10="Residential", VLOOKUP($CP17,'Gen AM'!$V$16:$X$19,2,FALSE)))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7.2</v>
      </c>
      <c r="CD18" s="8">
        <f ca="1">DE24+DE23</f>
        <v>4.8000000000000007</v>
      </c>
      <c r="CE18" s="8">
        <f ca="1">DE33+DE34</f>
        <v>1.2000000000000002</v>
      </c>
      <c r="CF18" s="1"/>
      <c r="CG18" s="31"/>
      <c r="CP18" s="124" t="s">
        <v>54</v>
      </c>
      <c r="CQ18" s="175">
        <f ca="1">CR18*CQ$20</f>
        <v>1.8</v>
      </c>
      <c r="CR18" s="253">
        <f>IF($CR$10="Commercial", VLOOKUP($CP18,'Gen AM'!$V$23:$X$26,2,FALSE),IF($CR$10="Residential", VLOOKUP($CP18,'Gen AM'!$V$16:$X$19,2,FALSE)))</f>
        <v>0.2</v>
      </c>
      <c r="CS18" s="177">
        <f ca="1">CT18*CS$20</f>
        <v>4.8000000000000007</v>
      </c>
      <c r="CT18" s="252">
        <f>IF($CR$10="Commercial", VLOOKUP($CP18,'Gen AM'!$V$23:$X$26,2,FALSE),IF($CR$10="Residential", VLOOKUP($CP18,'Gen AM'!$V$16:$X$19,2,FALSE)))</f>
        <v>0.2</v>
      </c>
    </row>
    <row r="19" spans="7:109" x14ac:dyDescent="0.25">
      <c r="O19" s="69"/>
      <c r="BX19" s="30"/>
      <c r="BY19" s="3"/>
      <c r="BZ19" s="21">
        <f ca="1">DC42+DC40+DC39</f>
        <v>2.7</v>
      </c>
      <c r="CA19" s="14"/>
      <c r="CB19" s="15">
        <f ca="1">+BZ19+CA19</f>
        <v>2.7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4.5</v>
      </c>
      <c r="CR19" s="253">
        <f>IF($CR$10="Commercial", VLOOKUP($CP19,'Gen AM'!$V$23:$X$26,2,FALSE),IF($CR$10="Residential", VLOOKUP($CP19,'Gen AM'!$V$16:$X$19,2,FALSE)))</f>
        <v>0.5</v>
      </c>
      <c r="CS19" s="177">
        <f ca="1">CT19*CS$20</f>
        <v>12</v>
      </c>
      <c r="CT19" s="252">
        <f>IF($CR$10="Commercial", VLOOKUP($CP19,'Gen AM'!$V$23:$X$26,2,FALSE),IF($CR$10="Residential", VLOOKUP($CP19,'Gen AM'!$V$16:$X$19,2,FALSE)))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9</v>
      </c>
      <c r="CR20" s="176">
        <f>SUM(CR16:CR19)</f>
        <v>1</v>
      </c>
      <c r="CS20" s="255">
        <f ca="1">IF(CR9="PR",VLOOKUP(CR8,'Gen AM'!$I$51:$R$67,10,FALSE),IF(CR9="PB",VLOOKUP(CR8,'Gen AM'!I72:R88,10,FALSE),"error"))</f>
        <v>24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4.95</v>
      </c>
      <c r="CC21" s="41">
        <f ca="1">SUM(CC17:CE17)</f>
        <v>13.2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0.15</v>
      </c>
      <c r="CY23" s="250"/>
      <c r="CZ23" s="250"/>
      <c r="DA23" s="250"/>
      <c r="DC23" s="161">
        <f ca="1">CQ$16*$CX23</f>
        <v>0.33749999999999997</v>
      </c>
      <c r="DD23" s="50"/>
      <c r="DE23" s="162">
        <f ca="1">CS$16*$CX23</f>
        <v>0.89999999999999991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0.65</v>
      </c>
      <c r="CY24" s="250"/>
      <c r="CZ24" s="250"/>
      <c r="DA24" s="250"/>
      <c r="DC24" s="161">
        <f ca="1">CQ$16*$CX24</f>
        <v>1.4625000000000001</v>
      </c>
      <c r="DD24" s="50"/>
      <c r="DE24" s="162">
        <f ca="1">CS$16*$CX24</f>
        <v>3.9000000000000004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4.95</v>
      </c>
      <c r="CC25" s="27">
        <f ca="1">SUM(CD30,CB30,CC27)</f>
        <v>13.200000000000001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0.45</v>
      </c>
      <c r="DD25" s="50"/>
      <c r="DE25" s="162">
        <f ca="1">CS$16*$CX25</f>
        <v>1.2000000000000002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4.95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24.000000000000004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4.95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0.6</v>
      </c>
      <c r="CZ29" s="250"/>
      <c r="DA29" s="250"/>
      <c r="DC29" s="163">
        <f ca="1">CQ$18*$CY29</f>
        <v>1.08</v>
      </c>
      <c r="DD29" s="50"/>
      <c r="DE29" s="164">
        <f ca="1">CS$18*$CY29</f>
        <v>2.8800000000000003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13.200000000000001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0.4</v>
      </c>
      <c r="CZ30" s="250"/>
      <c r="DA30" s="250"/>
      <c r="DC30" s="163">
        <f ca="1">CQ$18*$CY30</f>
        <v>0.72000000000000008</v>
      </c>
      <c r="DD30" s="50"/>
      <c r="DE30" s="164">
        <f ca="1">CS$18*$CY30</f>
        <v>1.9200000000000004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13.200000000000001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0.2</v>
      </c>
      <c r="DA33" s="250"/>
      <c r="DC33" s="161">
        <f t="shared" ref="DC33:DC38" ca="1" si="0">CQ$17*$CZ33</f>
        <v>9.0000000000000011E-2</v>
      </c>
      <c r="DD33" s="50"/>
      <c r="DE33" s="164">
        <f t="shared" ref="DE33:DE38" ca="1" si="1">CS$17*$CZ33</f>
        <v>0.24000000000000005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4.95</v>
      </c>
      <c r="CC34" s="41">
        <f ca="1">SUM(CC30:CE30)</f>
        <v>13.200000000000001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0.8</v>
      </c>
      <c r="DA34" s="250"/>
      <c r="DC34" s="163">
        <f t="shared" ca="1" si="0"/>
        <v>0.36000000000000004</v>
      </c>
      <c r="DD34" s="50"/>
      <c r="DE34" s="164">
        <f t="shared" ca="1" si="1"/>
        <v>0.96000000000000019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4.9499999999999993</v>
      </c>
      <c r="CC38" s="91">
        <f ca="1">SUM(CD43,CB43,CC40)</f>
        <v>13.200000000000001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0.1</v>
      </c>
      <c r="DC39" s="161">
        <f ca="1">CQ$19*$DA39</f>
        <v>0.45</v>
      </c>
      <c r="DD39" s="50"/>
      <c r="DE39" s="164">
        <f ca="1">CS$19*$DA39</f>
        <v>1.2000000000000002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0.87749999999999995</v>
      </c>
      <c r="CA40" s="17">
        <f ca="1">CA27+BZ32+CE29-BZ40</f>
        <v>4.0724999999999998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0.5</v>
      </c>
      <c r="DC40" s="163">
        <f ca="1">CQ$19*$DA40</f>
        <v>2.25</v>
      </c>
      <c r="DD40" s="50"/>
      <c r="DE40" s="164">
        <f ca="1">CS$19*$DA40</f>
        <v>6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0.4</v>
      </c>
      <c r="DC41" s="163">
        <f ca="1">CQ$19*$DA41</f>
        <v>1.8</v>
      </c>
      <c r="DD41" s="50"/>
      <c r="DE41" s="164">
        <f ca="1">CS$19*$DA41</f>
        <v>4.8000000000000007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0.87749999999999995</v>
      </c>
      <c r="BQ42" s="81"/>
      <c r="BR42" s="82">
        <f ca="1">BZ40+CC45+CE41</f>
        <v>0.87749999999999995</v>
      </c>
      <c r="BS42" s="78"/>
      <c r="BT42" s="109">
        <f ca="1">SUM(BP40:BP42)</f>
        <v>0.87749999999999995</v>
      </c>
      <c r="BU42" s="83"/>
      <c r="BV42" s="83"/>
      <c r="BW42" s="83"/>
      <c r="BX42" s="108">
        <f ca="1">SUM(CC41,BZ42,CC43)</f>
        <v>0.87749999999999995</v>
      </c>
      <c r="BY42" s="78"/>
      <c r="BZ42" s="79">
        <f ca="1">BZ40+BZ41</f>
        <v>0.87749999999999995</v>
      </c>
      <c r="CA42" s="79">
        <f ca="1">CA40+CA41</f>
        <v>4.0724999999999998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2.34</v>
      </c>
      <c r="BS43" s="1"/>
      <c r="BT43" s="100">
        <f ca="1">SUM(BO44,BR43,BO42)</f>
        <v>2.34</v>
      </c>
      <c r="BX43" s="99">
        <f ca="1">SUM(CB43:CB45)</f>
        <v>2.34</v>
      </c>
      <c r="BY43" s="1"/>
      <c r="BZ43" s="21"/>
      <c r="CA43" s="14">
        <f ca="1">DE23+DE33+DE39</f>
        <v>2.34</v>
      </c>
      <c r="CB43" s="15">
        <f ca="1">+BZ43+CA43</f>
        <v>2.34</v>
      </c>
      <c r="CC43" s="56">
        <f ca="1">CC44+CC45</f>
        <v>0</v>
      </c>
      <c r="CD43" s="6">
        <f ca="1">CD44+CD45</f>
        <v>10.860000000000001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9</v>
      </c>
      <c r="DE43" s="124">
        <f ca="1">SUM(DE23:DE42)</f>
        <v>24.000000000000004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2.34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10.860000000000001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0.87749999999999995</v>
      </c>
      <c r="BP47" s="105">
        <f ca="1">SUM(BP43:BR43)</f>
        <v>2.34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4.0724999999999998</v>
      </c>
      <c r="CC47" s="105">
        <f ca="1">SUM(CC43:CE43)</f>
        <v>10.860000000000001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2.25</v>
      </c>
      <c r="P51" s="27">
        <f ca="1">SUM(Q56,O56,P53)</f>
        <v>6.0000000000000009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2.25</v>
      </c>
      <c r="P53" s="6">
        <f ca="1">Q53+R53</f>
        <v>6.0000000000000009</v>
      </c>
      <c r="Q53" s="7">
        <f ca="1">DE25+DE35+DE41</f>
        <v>6.0000000000000009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7.9200000000000017</v>
      </c>
      <c r="AD54" s="7">
        <f ca="1">Q53+Q55+Q54</f>
        <v>7.9200000000000017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2.25</v>
      </c>
      <c r="P55" s="6">
        <f ca="1">Q55+R55</f>
        <v>1.9200000000000004</v>
      </c>
      <c r="Q55" s="12">
        <f ca="1">DE30</f>
        <v>1.9200000000000004</v>
      </c>
      <c r="R55" s="20"/>
      <c r="S55" s="4"/>
      <c r="T55" s="34">
        <f ca="1">SUM(P53:P55)</f>
        <v>7.9200000000000017</v>
      </c>
      <c r="U55" s="4"/>
      <c r="V55" s="4"/>
      <c r="W55" s="4"/>
      <c r="X55" s="97">
        <f ca="1">SUM(AC54,Z55,AC56)</f>
        <v>7.9200000000000017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7.9200000000000017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0.72000000000000008</v>
      </c>
      <c r="S56" s="1"/>
      <c r="T56" s="36">
        <f ca="1">SUM(O57,R56,O55)</f>
        <v>2.97</v>
      </c>
      <c r="U56" s="330" t="s">
        <v>29</v>
      </c>
      <c r="V56" s="331"/>
      <c r="W56" s="331"/>
      <c r="X56" s="99">
        <f ca="1">SUM(AB56:AB58)</f>
        <v>2.97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2.97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M57+O53+R58</f>
        <v>2.97</v>
      </c>
      <c r="AA57" s="14"/>
      <c r="AB57" s="6">
        <f ca="1">+Z57+AA57</f>
        <v>2.97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0.72000000000000008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1.9200000000000004</v>
      </c>
      <c r="P60" s="41">
        <f ca="1">SUM(P56:R56)</f>
        <v>0.72000000000000008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3.9600000000000009</v>
      </c>
      <c r="BP64" s="91">
        <f ca="1">SUM(BQ69,BO69,BP66)</f>
        <v>1.4850000000000001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4.0724999999999998</v>
      </c>
      <c r="CC64" s="27">
        <f ca="1">SUM(CD69,CB69,CC66)</f>
        <v>10.860000000000001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259">
        <v>0.5</v>
      </c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W66" s="171"/>
      <c r="BX66" s="30"/>
      <c r="BY66" s="3"/>
      <c r="BZ66" s="17">
        <f ca="1">DC40+DC34+DC24</f>
        <v>4.0724999999999998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7.9200000000000017</v>
      </c>
      <c r="AQ67" s="7">
        <f ca="1">AD54</f>
        <v>7.9200000000000017</v>
      </c>
      <c r="AR67" s="19"/>
      <c r="AS67" s="1"/>
      <c r="AT67" s="95"/>
      <c r="BK67" s="96"/>
      <c r="BL67" s="3"/>
      <c r="BM67" s="8">
        <f ca="1">AQ67*BM65</f>
        <v>3.9600000000000009</v>
      </c>
      <c r="BN67" s="8"/>
      <c r="BO67" s="76"/>
      <c r="BP67" s="6">
        <f ca="1">BQ67+BR67</f>
        <v>3.9600000000000009</v>
      </c>
      <c r="BQ67" s="7">
        <f ca="1">AQ67*BS67</f>
        <v>3.9600000000000009</v>
      </c>
      <c r="BR67" s="19"/>
      <c r="BS67" s="259">
        <v>0.5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7.9200000000000017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7.9200000000000017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7.9200000000000017</v>
      </c>
      <c r="BL68" s="78"/>
      <c r="BM68" s="79">
        <f ca="1">BM66+BM67</f>
        <v>3.9600000000000009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3.9600000000000009</v>
      </c>
      <c r="BU68" s="136"/>
      <c r="BV68" s="136"/>
      <c r="BW68" s="136"/>
      <c r="BX68" s="84">
        <f ca="1">SUM(CC67,BZ68,CC69)</f>
        <v>5.1524999999999999</v>
      </c>
      <c r="BY68" s="78"/>
      <c r="BZ68" s="79">
        <f ca="1">BZ66+BZ67</f>
        <v>4.0724999999999998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2.97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2.97</v>
      </c>
      <c r="BK69" s="99">
        <f ca="1">SUM(BO69:BO71)</f>
        <v>2.97</v>
      </c>
      <c r="BL69" s="259">
        <v>0.5</v>
      </c>
      <c r="BM69" s="21">
        <f ca="1">$AM$70*BL69</f>
        <v>1.4850000000000001</v>
      </c>
      <c r="BN69" s="14"/>
      <c r="BO69" s="71">
        <f ca="1">+BM69+BN69</f>
        <v>1.4850000000000001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1.4850000000000001</v>
      </c>
      <c r="BX69" s="35">
        <f ca="1">SUM(CB69:CB71)</f>
        <v>13.740000000000002</v>
      </c>
      <c r="BY69" s="1"/>
      <c r="BZ69" s="21"/>
      <c r="CA69" s="14">
        <f ca="1">DE24+DE40+DE34</f>
        <v>10.860000000000001</v>
      </c>
      <c r="CB69" s="15">
        <f ca="1">+BZ69+CA69</f>
        <v>10.860000000000001</v>
      </c>
      <c r="CC69" s="16">
        <f ca="1">CC70+CC71</f>
        <v>1.08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2.97</v>
      </c>
      <c r="AN70" s="14"/>
      <c r="AO70" s="71">
        <f ca="1">+AM70+AN70</f>
        <v>2.97</v>
      </c>
      <c r="AP70" s="8"/>
      <c r="AQ70" s="8"/>
      <c r="AR70" s="8"/>
      <c r="AS70" s="1"/>
      <c r="AT70" s="95"/>
      <c r="BA70" s="216" t="s">
        <v>111</v>
      </c>
      <c r="BK70" s="94"/>
      <c r="BL70" s="247">
        <v>0.5</v>
      </c>
      <c r="BM70" s="21">
        <f ca="1">$AM$70*BL70</f>
        <v>1.4850000000000001</v>
      </c>
      <c r="BN70" s="14"/>
      <c r="BO70" s="71">
        <f ca="1">+BM70+BN70</f>
        <v>1.4850000000000001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2.8800000000000003</v>
      </c>
      <c r="CB71" s="15">
        <f ca="1">+BZ71+CA71</f>
        <v>2.8800000000000003</v>
      </c>
      <c r="CC71" s="17">
        <f ca="1">DC29</f>
        <v>1.08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2.8800000000000003</v>
      </c>
      <c r="CC73" s="41">
        <f ca="1">SUM(CC69:CE69)</f>
        <v>1.08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994" priority="21" operator="equal">
      <formula>0</formula>
    </cfRule>
  </conditionalFormatting>
  <conditionalFormatting sqref="AX38:BG39 AX46:BG47 AX40:AY41 AX44:AY45">
    <cfRule type="cellIs" dxfId="1993" priority="20" operator="equal">
      <formula>0</formula>
    </cfRule>
  </conditionalFormatting>
  <conditionalFormatting sqref="AX25:BG26 AX33:BG34 AX27:AY28 BF27:BG28 BF31:BG32 AX31:AY32">
    <cfRule type="cellIs" dxfId="1992" priority="19" operator="equal">
      <formula>0</formula>
    </cfRule>
  </conditionalFormatting>
  <conditionalFormatting sqref="BK25:BT26 BK33:BT34 BK27:BL28 BS27:BT28 BS31:BT32 BK31:BL32">
    <cfRule type="cellIs" dxfId="1991" priority="18" operator="equal">
      <formula>0</formula>
    </cfRule>
  </conditionalFormatting>
  <conditionalFormatting sqref="BX12:CG13 BX20:CG21 BX14:BY19 CF14:CG19">
    <cfRule type="cellIs" dxfId="1990" priority="17" operator="equal">
      <formula>0</formula>
    </cfRule>
  </conditionalFormatting>
  <conditionalFormatting sqref="BX25:CG26 BX33:CG34 BX27:BY32 CF27:CG32">
    <cfRule type="cellIs" dxfId="1989" priority="16" operator="equal">
      <formula>0</formula>
    </cfRule>
  </conditionalFormatting>
  <conditionalFormatting sqref="BX64:CG65 BX72:CG73 BX66:BY71 CF66:CG71">
    <cfRule type="cellIs" dxfId="1988" priority="14" operator="equal">
      <formula>0</formula>
    </cfRule>
  </conditionalFormatting>
  <conditionalFormatting sqref="BX38:CG39 BX46:CG47 BX40:BY45 CF40:CG45">
    <cfRule type="cellIs" dxfId="1987" priority="15" operator="equal">
      <formula>0</formula>
    </cfRule>
  </conditionalFormatting>
  <conditionalFormatting sqref="K51:T52 K59:T60 K53:L58 S53:T58">
    <cfRule type="cellIs" dxfId="1986" priority="13" operator="equal">
      <formula>0</formula>
    </cfRule>
  </conditionalFormatting>
  <conditionalFormatting sqref="AK64:AT65 AK72:AT73 AK66:AL71 AS66:AT71">
    <cfRule type="cellIs" dxfId="1985" priority="12" operator="equal">
      <formula>0</formula>
    </cfRule>
  </conditionalFormatting>
  <conditionalFormatting sqref="BK38:BT39 BK46:BT47 BK40:BL45 BS40:BT45">
    <cfRule type="cellIs" dxfId="1984" priority="9" operator="equal">
      <formula>0</formula>
    </cfRule>
  </conditionalFormatting>
  <conditionalFormatting sqref="AK25:AT26 AK33:AT34 AK27:AL32 AS27:AT32">
    <cfRule type="cellIs" dxfId="1983" priority="8" operator="equal">
      <formula>0</formula>
    </cfRule>
  </conditionalFormatting>
  <conditionalFormatting sqref="AX51:BG52 AX59:BG60 AX53:AY58 BF53:BG58">
    <cfRule type="cellIs" dxfId="1982" priority="11" operator="equal">
      <formula>0</formula>
    </cfRule>
  </conditionalFormatting>
  <conditionalFormatting sqref="BK51:BT52 BK59:BT60 BK53:BL58 BS53:BT58">
    <cfRule type="cellIs" dxfId="1981" priority="10" operator="equal">
      <formula>0</formula>
    </cfRule>
  </conditionalFormatting>
  <conditionalFormatting sqref="BK64:BT65 BK72:BT73 BK66:BL71 BS66:BT71">
    <cfRule type="cellIs" dxfId="1980" priority="7" operator="equal">
      <formula>0</formula>
    </cfRule>
  </conditionalFormatting>
  <conditionalFormatting sqref="X51:AG52 X59:AG60 X53:Y58 AF53:AG58">
    <cfRule type="cellIs" dxfId="1979" priority="6" operator="equal">
      <formula>0</formula>
    </cfRule>
  </conditionalFormatting>
  <conditionalFormatting sqref="AK38:AT39 AK46:AT47 AK40:AL45 AS40:AT45">
    <cfRule type="cellIs" dxfId="1978" priority="5" operator="equal">
      <formula>0</formula>
    </cfRule>
  </conditionalFormatting>
  <conditionalFormatting sqref="AX42:AY43">
    <cfRule type="cellIs" dxfId="1977" priority="4" operator="equal">
      <formula>0</formula>
    </cfRule>
  </conditionalFormatting>
  <conditionalFormatting sqref="AO51:AP52 AO59:AP60">
    <cfRule type="cellIs" dxfId="1976" priority="3" operator="equal">
      <formula>0</formula>
    </cfRule>
  </conditionalFormatting>
  <conditionalFormatting sqref="BO75:BP76">
    <cfRule type="cellIs" dxfId="1975" priority="2" operator="equal">
      <formula>0</formula>
    </cfRule>
  </conditionalFormatting>
  <conditionalFormatting sqref="AO75:AP76">
    <cfRule type="cellIs" dxfId="197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" zoomScale="70" zoomScaleNormal="70" workbookViewId="0">
      <selection activeCell="CX11" sqref="CX11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Block16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33.6</v>
      </c>
      <c r="CC12" s="27">
        <f ca="1">SUM(CD17,CB17,CC14)</f>
        <v>20.72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33.6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20.72</v>
      </c>
      <c r="BY16" s="4"/>
      <c r="BZ16" s="10">
        <f>BZ14+BZ15</f>
        <v>0</v>
      </c>
      <c r="CA16" s="10">
        <f ca="1">CA14+CA15</f>
        <v>33.6</v>
      </c>
      <c r="CB16" s="11">
        <f>CB14+CB15</f>
        <v>0</v>
      </c>
      <c r="CC16" s="6">
        <f ca="1">CD16+CE16</f>
        <v>12</v>
      </c>
      <c r="CD16" s="12"/>
      <c r="CE16" s="20">
        <f ca="1">DC36+DC34+DC33</f>
        <v>12</v>
      </c>
      <c r="CF16" s="4"/>
      <c r="CG16" s="34">
        <f ca="1">SUM(CC14:CC16)</f>
        <v>12</v>
      </c>
      <c r="CH16" s="13"/>
      <c r="CI16" s="13"/>
      <c r="CJ16" s="13"/>
      <c r="CP16" s="124" t="s">
        <v>52</v>
      </c>
      <c r="CQ16" s="175">
        <f ca="1">CR16*CQ$20</f>
        <v>42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25.9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33.6</v>
      </c>
      <c r="BY17" s="1"/>
      <c r="BZ17" s="21"/>
      <c r="CA17" s="14"/>
      <c r="CB17" s="15">
        <f>+BZ17+CA17</f>
        <v>0</v>
      </c>
      <c r="CC17" s="16">
        <f ca="1">CC18+CC19</f>
        <v>20.72</v>
      </c>
      <c r="CD17" s="6">
        <f ca="1">CD18+CD19</f>
        <v>20.72</v>
      </c>
      <c r="CE17" s="6">
        <f ca="1">CE18+CE19</f>
        <v>7.4</v>
      </c>
      <c r="CF17" s="1"/>
      <c r="CG17" s="36">
        <f ca="1">SUM(CB18,CE17,CB16)</f>
        <v>7.4</v>
      </c>
      <c r="CP17" s="124" t="s">
        <v>53</v>
      </c>
      <c r="CQ17" s="175">
        <f ca="1">CR17*CQ$20</f>
        <v>24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14.8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20.72</v>
      </c>
      <c r="CD18" s="8">
        <f ca="1">DE24+DE23</f>
        <v>20.72</v>
      </c>
      <c r="CE18" s="8">
        <f ca="1">DE33+DE34</f>
        <v>7.4</v>
      </c>
      <c r="CF18" s="1"/>
      <c r="CG18" s="31"/>
      <c r="CP18" s="124" t="s">
        <v>54</v>
      </c>
      <c r="CQ18" s="175">
        <f ca="1">CR18*CQ$20</f>
        <v>12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7.4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33.6</v>
      </c>
      <c r="CA19" s="14"/>
      <c r="CB19" s="15">
        <f ca="1">+BZ19+CA19</f>
        <v>33.6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42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25.9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120</v>
      </c>
      <c r="CR20" s="176">
        <f>SUM(CR16:CR19)</f>
        <v>1</v>
      </c>
      <c r="CS20" s="255">
        <f ca="1">IF(CR9="PR",VLOOKUP(CR8,'Gen AM'!$I$51:$R$67,10,FALSE),IF(CR9="PB",VLOOKUP(CR8,'Gen AM'!I72:R88,10,FALSE),"error"))</f>
        <v>74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79.2</v>
      </c>
      <c r="CC21" s="41">
        <f ca="1">SUM(CC17:CE17)</f>
        <v>48.839999999999996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0.8</v>
      </c>
      <c r="CY23" s="250"/>
      <c r="CZ23" s="250"/>
      <c r="DA23" s="250"/>
      <c r="DC23" s="161">
        <f ca="1">CQ$16*$CX23</f>
        <v>33.6</v>
      </c>
      <c r="DD23" s="50"/>
      <c r="DE23" s="162">
        <f ca="1">CS$16*$CX23</f>
        <v>20.72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79.2</v>
      </c>
      <c r="CC25" s="27">
        <f ca="1">SUM(CD30,CB30,CC27)</f>
        <v>48.839999999999996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8.4</v>
      </c>
      <c r="DD25" s="50"/>
      <c r="DE25" s="162">
        <f ca="1">CS$16*$CX25</f>
        <v>5.18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34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79.2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120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74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0.5</v>
      </c>
      <c r="CZ28" s="250"/>
      <c r="DA28" s="250"/>
      <c r="DC28" s="161">
        <f ca="1">CQ$18*$CY28</f>
        <v>6</v>
      </c>
      <c r="DD28" s="50"/>
      <c r="DE28" s="164">
        <f ca="1">CS$18*$CY28</f>
        <v>3.7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79.2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48.839999999999996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6</v>
      </c>
      <c r="DD30" s="50"/>
      <c r="DE30" s="164">
        <f ca="1">CS$18*$CY30</f>
        <v>3.7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48.839999999999996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0.5</v>
      </c>
      <c r="DA33" s="250"/>
      <c r="DC33" s="161">
        <f t="shared" ref="DC33:DC38" ca="1" si="0">CQ$17*$CZ33</f>
        <v>12</v>
      </c>
      <c r="DD33" s="50"/>
      <c r="DE33" s="164">
        <f t="shared" ref="DE33:DE38" ca="1" si="1">CS$17*$CZ33</f>
        <v>7.4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79.2</v>
      </c>
      <c r="CC34" s="41">
        <f ca="1">SUM(CC30:CE30)</f>
        <v>48.839999999999996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6</v>
      </c>
      <c r="DD37" s="50"/>
      <c r="DE37" s="162">
        <f t="shared" ca="1" si="1"/>
        <v>3.7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79.2</v>
      </c>
      <c r="CC38" s="91">
        <f ca="1">SUM(CD43,CB43,CC40)</f>
        <v>48.839999999999996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6</v>
      </c>
      <c r="DE38" s="162">
        <f t="shared" ca="1" si="1"/>
        <v>3.7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0.8</v>
      </c>
      <c r="DC39" s="161">
        <f ca="1">CQ$19*$DA39</f>
        <v>33.6</v>
      </c>
      <c r="DD39" s="50"/>
      <c r="DE39" s="164">
        <f ca="1">CS$19*$DA39</f>
        <v>20.72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79.2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7.0299999999999994</v>
      </c>
      <c r="BQ41" s="7">
        <f ca="1">AQ42</f>
        <v>7.0299999999999994</v>
      </c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6</v>
      </c>
      <c r="CD41" s="7"/>
      <c r="CE41" s="19">
        <f ca="1">DC38</f>
        <v>6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8.4</v>
      </c>
      <c r="DD41" s="50"/>
      <c r="DE41" s="164">
        <f ca="1">CS$19*$DA41</f>
        <v>5.18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7.0299999999999994</v>
      </c>
      <c r="AQ42" s="81">
        <f ca="1">AM67</f>
        <v>7.0299999999999994</v>
      </c>
      <c r="AR42" s="82"/>
      <c r="AS42" s="78"/>
      <c r="AT42" s="109">
        <f ca="1">SUM(AP40:AP42)</f>
        <v>7.0299999999999994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7.0299999999999994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45.6</v>
      </c>
      <c r="BQ42" s="81"/>
      <c r="BR42" s="82">
        <f ca="1">BS42*SUM(BZ40,CC45,CE41)</f>
        <v>45.6</v>
      </c>
      <c r="BS42" s="262">
        <v>0.5</v>
      </c>
      <c r="BT42" s="109">
        <f ca="1">SUM(BP40:BP42)</f>
        <v>52.63</v>
      </c>
      <c r="BU42" s="83"/>
      <c r="BV42" s="83"/>
      <c r="BW42" s="83"/>
      <c r="BX42" s="108">
        <f ca="1">SUM(CC41,BZ42,CC43)</f>
        <v>91.2</v>
      </c>
      <c r="BY42" s="78"/>
      <c r="BZ42" s="79">
        <f ca="1">BZ40+BZ41</f>
        <v>79.2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6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11.4</v>
      </c>
      <c r="AS43" s="1"/>
      <c r="AT43" s="100">
        <f ca="1">SUM(AO44,AR43,AO42)</f>
        <v>11.4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11.4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28.12</v>
      </c>
      <c r="BS43" s="1"/>
      <c r="BT43" s="100">
        <f ca="1">SUM(BO44,BR43,BO42)</f>
        <v>39.520000000000003</v>
      </c>
      <c r="BX43" s="99">
        <f ca="1">SUM(CB43:CB45)</f>
        <v>56.24</v>
      </c>
      <c r="BY43" s="1"/>
      <c r="BZ43" s="21"/>
      <c r="CA43" s="14">
        <f ca="1">DE23+DE33+DE39</f>
        <v>48.839999999999996</v>
      </c>
      <c r="CB43" s="15">
        <f ca="1">+BZ43+CA43</f>
        <v>48.839999999999996</v>
      </c>
      <c r="CC43" s="56">
        <f ca="1">CC44+CC45</f>
        <v>6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3.7</v>
      </c>
      <c r="DC43" s="50">
        <f ca="1">SUM(DC23:DC42)</f>
        <v>120</v>
      </c>
      <c r="DE43" s="124">
        <f ca="1">SUM(DE23:DE42)</f>
        <v>74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>
        <f ca="1">AR45</f>
        <v>11.4</v>
      </c>
      <c r="BN44" s="14"/>
      <c r="BO44" s="71">
        <f ca="1">+BM44+BN44</f>
        <v>11.4</v>
      </c>
      <c r="BP44" s="8"/>
      <c r="BQ44" s="8"/>
      <c r="BR44" s="8">
        <f ca="1">BS42*SUM(CA43:CA45)</f>
        <v>28.12</v>
      </c>
      <c r="BS44" s="1"/>
      <c r="BT44" s="95"/>
      <c r="BX44" s="94"/>
      <c r="BY44" s="3"/>
      <c r="BZ44" s="21"/>
      <c r="CA44" s="14">
        <f ca="1">DE38</f>
        <v>3.7</v>
      </c>
      <c r="CB44" s="15">
        <f ca="1">+BZ44+CA44</f>
        <v>3.7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11.4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3.7</v>
      </c>
      <c r="CB45" s="15">
        <f ca="1">+BZ45+CA45</f>
        <v>3.7</v>
      </c>
      <c r="CC45" s="17">
        <f ca="1">DC28</f>
        <v>6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7.0299999999999994</v>
      </c>
      <c r="AP47" s="105">
        <f ca="1">SUM(AP43:AR43)</f>
        <v>11.4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45.6</v>
      </c>
      <c r="BP47" s="105">
        <f ca="1">SUM(BP43:BR43)</f>
        <v>28.12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3.7</v>
      </c>
      <c r="CC47" s="105">
        <f ca="1">SUM(CC43:CE43)</f>
        <v>6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16.8</v>
      </c>
      <c r="P51" s="27">
        <f ca="1">SUM(Q56,O56,P53)</f>
        <v>10.36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16.8</v>
      </c>
      <c r="P53" s="6">
        <f ca="1">Q53+R53</f>
        <v>10.36</v>
      </c>
      <c r="Q53" s="7">
        <f ca="1">DE25+DE35+DE41</f>
        <v>10.36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14.059999999999999</v>
      </c>
      <c r="AD54" s="7">
        <f ca="1">Q55+Q54+Q53</f>
        <v>14.059999999999999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16.8</v>
      </c>
      <c r="P55" s="6">
        <f ca="1">Q55+R55</f>
        <v>3.7</v>
      </c>
      <c r="Q55" s="12">
        <f ca="1">DE30</f>
        <v>3.7</v>
      </c>
      <c r="R55" s="20"/>
      <c r="S55" s="4"/>
      <c r="T55" s="34">
        <f ca="1">SUM(P53:P55)</f>
        <v>14.059999999999999</v>
      </c>
      <c r="U55" s="4"/>
      <c r="V55" s="4"/>
      <c r="W55" s="4"/>
      <c r="X55" s="97">
        <f ca="1">SUM(AC54,Z55,AC56)</f>
        <v>14.059999999999999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14.059999999999999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6</v>
      </c>
      <c r="S56" s="1"/>
      <c r="T56" s="36">
        <f ca="1">SUM(O57,R56,O55)</f>
        <v>22.8</v>
      </c>
      <c r="U56" s="220" t="s">
        <v>29</v>
      </c>
      <c r="V56" s="221"/>
      <c r="W56" s="221"/>
      <c r="X56" s="99">
        <f ca="1">SUM(AB56:AB58)</f>
        <v>22.8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22.8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22.8</v>
      </c>
      <c r="AA57" s="14"/>
      <c r="AB57" s="6">
        <f ca="1">+Z57+AA57</f>
        <v>22.8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6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3.7</v>
      </c>
      <c r="P60" s="41">
        <f ca="1">SUM(P56:R56)</f>
        <v>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7.0299999999999994</v>
      </c>
      <c r="AP64" s="58">
        <f ca="1">SUM(AQ69,AO69,AP66)</f>
        <v>11.4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10.73</v>
      </c>
      <c r="BP64" s="91">
        <f ca="1">SUM(BQ69,BO69,BP66)</f>
        <v>17.399999999999999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3.7</v>
      </c>
      <c r="CC64" s="27">
        <f ca="1">SUM(CD69,CB69,CC66)</f>
        <v>6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6</v>
      </c>
      <c r="BQ66" s="7"/>
      <c r="BR66" s="19">
        <f ca="1">BZ66+CC71+CE67</f>
        <v>6</v>
      </c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7.0299999999999994</v>
      </c>
      <c r="AN67" s="8"/>
      <c r="AO67" s="76"/>
      <c r="AP67" s="6">
        <f ca="1">AQ67+AR67</f>
        <v>7.0299999999999994</v>
      </c>
      <c r="AQ67" s="7">
        <f ca="1">AL70*AD54</f>
        <v>7.0299999999999994</v>
      </c>
      <c r="AR67" s="19"/>
      <c r="AS67" s="1"/>
      <c r="AT67" s="95"/>
      <c r="BK67" s="96"/>
      <c r="BL67" s="3"/>
      <c r="BM67" s="8">
        <f ca="1">AQ67</f>
        <v>7.0299999999999994</v>
      </c>
      <c r="BN67" s="8"/>
      <c r="BO67" s="76">
        <f ca="1">CA69+CA70+CA71</f>
        <v>3.7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3.7</v>
      </c>
      <c r="CB67" s="9"/>
      <c r="CC67" s="6">
        <f ca="1">CD67+CE67</f>
        <v>6</v>
      </c>
      <c r="CD67" s="7"/>
      <c r="CE67" s="19">
        <f ca="1">DC37</f>
        <v>6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14.059999999999999</v>
      </c>
      <c r="AL68" s="4"/>
      <c r="AM68" s="10">
        <f ca="1">AM66+AM67</f>
        <v>7.0299999999999994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7.0299999999999994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7.0299999999999994</v>
      </c>
      <c r="BL68" s="78"/>
      <c r="BM68" s="79">
        <f ca="1">BM66+BM67</f>
        <v>7.0299999999999994</v>
      </c>
      <c r="BN68" s="79">
        <f>BN66+BN67</f>
        <v>0</v>
      </c>
      <c r="BO68" s="80">
        <f ca="1">BO66+BO67</f>
        <v>3.7</v>
      </c>
      <c r="BP68" s="79">
        <f>BQ68+BR68</f>
        <v>0</v>
      </c>
      <c r="BQ68" s="81"/>
      <c r="BR68" s="82"/>
      <c r="BS68" s="78"/>
      <c r="BT68" s="109">
        <f ca="1">SUM(BP66:BP68)</f>
        <v>6</v>
      </c>
      <c r="BU68" s="136"/>
      <c r="BV68" s="136"/>
      <c r="BW68" s="136"/>
      <c r="BX68" s="84">
        <f ca="1">SUM(CC67,BZ68,CC69)</f>
        <v>6</v>
      </c>
      <c r="BY68" s="78"/>
      <c r="BZ68" s="79">
        <f ca="1">BZ66+BZ67</f>
        <v>0</v>
      </c>
      <c r="CA68" s="79">
        <f ca="1">CA66+CA67</f>
        <v>3.7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6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22.8</v>
      </c>
      <c r="AL69" s="259">
        <v>0.5</v>
      </c>
      <c r="AM69" s="21">
        <f ca="1">Z57*AL69</f>
        <v>11.4</v>
      </c>
      <c r="AN69" s="14"/>
      <c r="AO69" s="70">
        <f ca="1">+AM69+AN69</f>
        <v>11.4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11.4</v>
      </c>
      <c r="BK69" s="99">
        <f ca="1">SUM(BO69:BO71)</f>
        <v>11.4</v>
      </c>
      <c r="BL69" s="1"/>
      <c r="BM69" s="21">
        <f ca="1">AM70</f>
        <v>11.4</v>
      </c>
      <c r="BN69" s="14"/>
      <c r="BO69" s="71">
        <f ca="1">+BM69+BN69</f>
        <v>11.4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3.7</v>
      </c>
      <c r="BX69" s="35">
        <f ca="1">SUM(CB69:CB71)</f>
        <v>3.7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6</v>
      </c>
      <c r="CE69" s="6">
        <f>CE70+CE71</f>
        <v>0</v>
      </c>
      <c r="CF69" s="1"/>
      <c r="CG69" s="36">
        <f ca="1">SUM(CB70,CE69,CB68)</f>
        <v>3.7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f>1-AL69</f>
        <v>0.5</v>
      </c>
      <c r="AM70" s="21">
        <f ca="1">Z57*AL70</f>
        <v>11.4</v>
      </c>
      <c r="AN70" s="14"/>
      <c r="AO70" s="71">
        <f ca="1">+AM70+AN70</f>
        <v>11.4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3.7</v>
      </c>
      <c r="CB70" s="15">
        <f ca="1">+BZ70+CA70</f>
        <v>3.7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6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3.7</v>
      </c>
      <c r="CC73" s="41">
        <f ca="1">SUM(CC69:CE69)</f>
        <v>6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973" priority="21" operator="equal">
      <formula>0</formula>
    </cfRule>
  </conditionalFormatting>
  <conditionalFormatting sqref="AX38:BG39 AX46:BG47 AX40:AY41 AX44:AY45">
    <cfRule type="cellIs" dxfId="1972" priority="20" operator="equal">
      <formula>0</formula>
    </cfRule>
  </conditionalFormatting>
  <conditionalFormatting sqref="AX25:BG26 AX33:BG34 AX27:AY28 BF27:BG28 BF31:BG32 AX31:AY32">
    <cfRule type="cellIs" dxfId="1971" priority="19" operator="equal">
      <formula>0</formula>
    </cfRule>
  </conditionalFormatting>
  <conditionalFormatting sqref="BK25:BT26 BK33:BT34 BK27:BL28 BS27:BT28 BS31:BT32 BK31:BL32">
    <cfRule type="cellIs" dxfId="1970" priority="18" operator="equal">
      <formula>0</formula>
    </cfRule>
  </conditionalFormatting>
  <conditionalFormatting sqref="BX12:CG13 BX20:CG21 BX14:BY19 CF14:CG19">
    <cfRule type="cellIs" dxfId="1969" priority="17" operator="equal">
      <formula>0</formula>
    </cfRule>
  </conditionalFormatting>
  <conditionalFormatting sqref="BX25:CG26 BX33:CG34 BX27:BY32 CF27:CG32">
    <cfRule type="cellIs" dxfId="1968" priority="16" operator="equal">
      <formula>0</formula>
    </cfRule>
  </conditionalFormatting>
  <conditionalFormatting sqref="BX64:CG65 BX72:CG73 BX66:BY71 CF66:CG71">
    <cfRule type="cellIs" dxfId="1967" priority="14" operator="equal">
      <formula>0</formula>
    </cfRule>
  </conditionalFormatting>
  <conditionalFormatting sqref="BX38:CG39 BX46:CG47 BX40:BY45 CF40:CG45">
    <cfRule type="cellIs" dxfId="1966" priority="15" operator="equal">
      <formula>0</formula>
    </cfRule>
  </conditionalFormatting>
  <conditionalFormatting sqref="K51:T52 K59:T60 K53:L58 S53:T58">
    <cfRule type="cellIs" dxfId="1965" priority="13" operator="equal">
      <formula>0</formula>
    </cfRule>
  </conditionalFormatting>
  <conditionalFormatting sqref="AK64:AT65 AK72:AT73 AK66:AL71 AS66:AT71">
    <cfRule type="cellIs" dxfId="1964" priority="12" operator="equal">
      <formula>0</formula>
    </cfRule>
  </conditionalFormatting>
  <conditionalFormatting sqref="BK38:BT39 BK46:BT47 BK40:BL45 BS40:BT45">
    <cfRule type="cellIs" dxfId="1963" priority="9" operator="equal">
      <formula>0</formula>
    </cfRule>
  </conditionalFormatting>
  <conditionalFormatting sqref="AK25:AT26 AK33:AT34 AK27:AL32 AS27:AT32">
    <cfRule type="cellIs" dxfId="1962" priority="8" operator="equal">
      <formula>0</formula>
    </cfRule>
  </conditionalFormatting>
  <conditionalFormatting sqref="AX51:BG52 AX59:BG60 AX53:AY58 BF53:BG58">
    <cfRule type="cellIs" dxfId="1961" priority="11" operator="equal">
      <formula>0</formula>
    </cfRule>
  </conditionalFormatting>
  <conditionalFormatting sqref="BK51:BT52 BK59:BT60 BK53:BL58 BS53:BT58">
    <cfRule type="cellIs" dxfId="1960" priority="10" operator="equal">
      <formula>0</formula>
    </cfRule>
  </conditionalFormatting>
  <conditionalFormatting sqref="BK64:BT65 BK72:BT73 BK66:BL71 BS66:BT71">
    <cfRule type="cellIs" dxfId="1959" priority="7" operator="equal">
      <formula>0</formula>
    </cfRule>
  </conditionalFormatting>
  <conditionalFormatting sqref="X51:AG52 X59:AG60 X53:Y58 AF53:AG58">
    <cfRule type="cellIs" dxfId="1958" priority="6" operator="equal">
      <formula>0</formula>
    </cfRule>
  </conditionalFormatting>
  <conditionalFormatting sqref="AK38:AT39 AK46:AT47 AK40:AL45 AS40:AT45">
    <cfRule type="cellIs" dxfId="1957" priority="5" operator="equal">
      <formula>0</formula>
    </cfRule>
  </conditionalFormatting>
  <conditionalFormatting sqref="AX42:AY43">
    <cfRule type="cellIs" dxfId="1956" priority="4" operator="equal">
      <formula>0</formula>
    </cfRule>
  </conditionalFormatting>
  <conditionalFormatting sqref="AO51:AP52 AO59:AP60">
    <cfRule type="cellIs" dxfId="1955" priority="3" operator="equal">
      <formula>0</formula>
    </cfRule>
  </conditionalFormatting>
  <conditionalFormatting sqref="BO75:BP76">
    <cfRule type="cellIs" dxfId="1954" priority="2" operator="equal">
      <formula>0</formula>
    </cfRule>
  </conditionalFormatting>
  <conditionalFormatting sqref="AO75:AP76">
    <cfRule type="cellIs" dxfId="1953" priority="1" operator="equal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" zoomScale="70" zoomScaleNormal="70" workbookViewId="0">
      <selection activeCell="CQ20" sqref="CQ20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Block17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30.8</v>
      </c>
      <c r="CC12" s="27">
        <f ca="1">SUM(CD17,CB17,CC14)</f>
        <v>18.760000000000002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30.8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18.760000000000002</v>
      </c>
      <c r="BY16" s="4"/>
      <c r="BZ16" s="10">
        <f>BZ14+BZ15</f>
        <v>0</v>
      </c>
      <c r="CA16" s="10">
        <f ca="1">CA14+CA15</f>
        <v>30.8</v>
      </c>
      <c r="CB16" s="11">
        <f>CB14+CB15</f>
        <v>0</v>
      </c>
      <c r="CC16" s="6">
        <f ca="1">CD16+CE16</f>
        <v>11</v>
      </c>
      <c r="CD16" s="12"/>
      <c r="CE16" s="20">
        <f ca="1">DC36+DC34+DC33</f>
        <v>11</v>
      </c>
      <c r="CF16" s="4"/>
      <c r="CG16" s="34">
        <f ca="1">SUM(CC14:CC16)</f>
        <v>11</v>
      </c>
      <c r="CH16" s="13"/>
      <c r="CI16" s="13"/>
      <c r="CJ16" s="13"/>
      <c r="CP16" s="124" t="s">
        <v>52</v>
      </c>
      <c r="CQ16" s="175">
        <f ca="1">CR16*CQ$20</f>
        <v>38.5</v>
      </c>
      <c r="CR16" s="253">
        <f>IF($CR$10="Commercial", VLOOKUP($CP16,'Gen AM'!$V$23:$X$26,2,FALSE),IF($CR$10="Residential", VLOOKUP($CP16,'Gen AM'!$V$16:$X$19,2,FALSE)))</f>
        <v>0.35</v>
      </c>
      <c r="CS16" s="177">
        <f ca="1">CT16*CS$20</f>
        <v>23.45</v>
      </c>
      <c r="CT16" s="252">
        <f>IF($CR$10="Commercial", VLOOKUP($CP16,'Gen AM'!$V$23:$X$26,2,FALSE),IF($CR$10="Residential", VLOOKUP($CP16,'Gen AM'!$V$16:$X$19,2,FALSE)))</f>
        <v>0.35</v>
      </c>
    </row>
    <row r="17" spans="7:109" x14ac:dyDescent="0.25">
      <c r="O17" s="69"/>
      <c r="BX17" s="35">
        <f ca="1">SUM(CB17:CB19)</f>
        <v>30.8</v>
      </c>
      <c r="BY17" s="1"/>
      <c r="BZ17" s="21"/>
      <c r="CA17" s="14"/>
      <c r="CB17" s="15">
        <f>+BZ17+CA17</f>
        <v>0</v>
      </c>
      <c r="CC17" s="16">
        <f ca="1">CC18+CC19</f>
        <v>18.760000000000002</v>
      </c>
      <c r="CD17" s="6">
        <f ca="1">CD18+CD19</f>
        <v>18.760000000000002</v>
      </c>
      <c r="CE17" s="6">
        <f ca="1">CE18+CE19</f>
        <v>6.7</v>
      </c>
      <c r="CF17" s="1"/>
      <c r="CG17" s="36">
        <f ca="1">SUM(CB18,CE17,CB16)</f>
        <v>6.7</v>
      </c>
      <c r="CP17" s="124" t="s">
        <v>53</v>
      </c>
      <c r="CQ17" s="175">
        <f ca="1">CR17*CQ$20</f>
        <v>22</v>
      </c>
      <c r="CR17" s="253">
        <f>IF($CR$10="Commercial", VLOOKUP($CP17,'Gen AM'!$V$23:$X$26,2,FALSE),IF($CR$10="Residential", VLOOKUP($CP17,'Gen AM'!$V$16:$X$19,2,FALSE)))</f>
        <v>0.2</v>
      </c>
      <c r="CS17" s="177">
        <f ca="1">CT17*CS$20</f>
        <v>13.4</v>
      </c>
      <c r="CT17" s="252">
        <f>IF($CR$10="Commercial", VLOOKUP($CP17,'Gen AM'!$V$23:$X$26,2,FALSE),IF($CR$10="Residential", VLOOKUP($CP17,'Gen AM'!$V$16:$X$19,2,FALSE)))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18.760000000000002</v>
      </c>
      <c r="CD18" s="8">
        <f ca="1">DE24+DE23</f>
        <v>18.760000000000002</v>
      </c>
      <c r="CE18" s="8">
        <f ca="1">DE33+DE34</f>
        <v>6.7</v>
      </c>
      <c r="CF18" s="1"/>
      <c r="CG18" s="31"/>
      <c r="CP18" s="124" t="s">
        <v>54</v>
      </c>
      <c r="CQ18" s="175">
        <f ca="1">CR18*CQ$20</f>
        <v>11</v>
      </c>
      <c r="CR18" s="253">
        <f>IF($CR$10="Commercial", VLOOKUP($CP18,'Gen AM'!$V$23:$X$26,2,FALSE),IF($CR$10="Residential", VLOOKUP($CP18,'Gen AM'!$V$16:$X$19,2,FALSE)))</f>
        <v>0.1</v>
      </c>
      <c r="CS18" s="177">
        <f ca="1">CT18*CS$20</f>
        <v>6.7</v>
      </c>
      <c r="CT18" s="252">
        <f>IF($CR$10="Commercial", VLOOKUP($CP18,'Gen AM'!$V$23:$X$26,2,FALSE),IF($CR$10="Residential", VLOOKUP($CP18,'Gen AM'!$V$16:$X$19,2,FALSE)))</f>
        <v>0.1</v>
      </c>
    </row>
    <row r="19" spans="7:109" x14ac:dyDescent="0.25">
      <c r="O19" s="69"/>
      <c r="BX19" s="30"/>
      <c r="BY19" s="3"/>
      <c r="BZ19" s="21">
        <f ca="1">DC42+DC40+DC39</f>
        <v>30.8</v>
      </c>
      <c r="CA19" s="14"/>
      <c r="CB19" s="15">
        <f ca="1">+BZ19+CA19</f>
        <v>30.8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38.5</v>
      </c>
      <c r="CR19" s="253">
        <f>IF($CR$10="Commercial", VLOOKUP($CP19,'Gen AM'!$V$23:$X$26,2,FALSE),IF($CR$10="Residential", VLOOKUP($CP19,'Gen AM'!$V$16:$X$19,2,FALSE)))</f>
        <v>0.35</v>
      </c>
      <c r="CS19" s="177">
        <f ca="1">CT19*CS$20</f>
        <v>23.45</v>
      </c>
      <c r="CT19" s="252">
        <f>IF($CR$10="Commercial", VLOOKUP($CP19,'Gen AM'!$V$23:$X$26,2,FALSE),IF($CR$10="Residential", VLOOKUP($CP19,'Gen AM'!$V$16:$X$19,2,FALSE)))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AM'!$I$51:$R$67,9,FALSE),IF(CR9="PB",VLOOKUP(CR8,'Gen AM'!$I$72:$R$88,9,FALSE),"error"))</f>
        <v>110</v>
      </c>
      <c r="CR20" s="176">
        <f>SUM(CR16:CR19)</f>
        <v>1</v>
      </c>
      <c r="CS20" s="255">
        <f ca="1">IF(CR9="PR",VLOOKUP(CR8,'Gen AM'!$I$51:$R$67,10,FALSE),IF(CR9="PB",VLOOKUP(CR8,'Gen AM'!I72:R88,10,FALSE),"error"))</f>
        <v>67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72.599999999999994</v>
      </c>
      <c r="CC21" s="41">
        <f ca="1">SUM(CC17:CE17)</f>
        <v>44.220000000000006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AM'!$V$53:$AD$72,CX$21,FALSE),IF($CR$11="Office",VLOOKUP($CO23,'Gen AM'!$V$76:$AD$95,CX$21,FALSE))),IF($CR$10="Residential",VLOOKUP($CO23,'Gen AM'!$V$30:$AD$49,CX$21,FALSE),"error"))</f>
        <v>0.8</v>
      </c>
      <c r="CY23" s="250"/>
      <c r="CZ23" s="250"/>
      <c r="DA23" s="250"/>
      <c r="DC23" s="161">
        <f ca="1">CQ$16*$CX23</f>
        <v>30.8</v>
      </c>
      <c r="DD23" s="50"/>
      <c r="DE23" s="162">
        <f ca="1">CS$16*$CX23</f>
        <v>18.760000000000002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AM'!$V$53:$AD$72,CX$21,FALSE),IF($CR$11="Office",VLOOKUP($CO24,'Gen AM'!$V$76:$AD$95,CX$21,FALSE))),IF($CR$10="Residential",VLOOKUP($CO24,'Gen AM'!$V$30:$AD$49,CX$21,FALSE),"error"))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72.599999999999994</v>
      </c>
      <c r="CC25" s="27">
        <f ca="1">SUM(CD30,CB30,CC27)</f>
        <v>44.22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AM'!$V$53:$AD$72,CX$21,FALSE),IF($CR$11="Office",VLOOKUP($CO25,'Gen AM'!$V$76:$AD$95,CX$21,FALSE))),IF($CR$10="Residential",VLOOKUP($CO25,'Gen AM'!$V$30:$AD$49,CX$21,FALSE),"error"))</f>
        <v>0.2</v>
      </c>
      <c r="CY25" s="250"/>
      <c r="CZ25" s="250"/>
      <c r="DA25" s="250"/>
      <c r="DC25" s="161">
        <f ca="1">CQ$16*$CX25</f>
        <v>7.7</v>
      </c>
      <c r="DD25" s="50"/>
      <c r="DE25" s="162">
        <f ca="1">CS$16*$CX25</f>
        <v>4.6900000000000004</v>
      </c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34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AM'!$V$53:$AD$72,CX$21,FALSE),IF($CR$11="Office",VLOOKUP($CO26,'Gen AM'!$V$76:$AD$95,CX$21,FALSE))),IF($CR$10="Residential",VLOOKUP($CO26,'Gen AM'!$V$30:$AD$49,CX$21,FALSE),"error"))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72.599999999999994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110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67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AM'!$V$53:$AD$72,CY$21,FALSE),IF($CR$11="Office",VLOOKUP($CO28,'Gen AM'!$V$76:$AD$95,CY$21,FALSE))),IF($CR$10="Residential",VLOOKUP($CO28,'Gen AM'!$V$30:$AD$49,CY$21,FALSE),"error"))</f>
        <v>0.5</v>
      </c>
      <c r="CZ28" s="250"/>
      <c r="DA28" s="250"/>
      <c r="DC28" s="161">
        <f ca="1">CQ$18*$CY28</f>
        <v>5.5</v>
      </c>
      <c r="DD28" s="50"/>
      <c r="DE28" s="164">
        <f ca="1">CS$18*$CY28</f>
        <v>3.35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72.599999999999994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AM'!$V$53:$AD$72,CY$21,FALSE),IF($CR$11="Office",VLOOKUP($CO29,'Gen AM'!$V$76:$AD$95,CY$21,FALSE))),IF($CR$10="Residential",VLOOKUP($CO29,'Gen AM'!$V$30:$AD$49,CY$21,FALSE),"error"))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44.22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AM'!$V$53:$AD$72,CY$21,FALSE),IF($CR$11="Office",VLOOKUP($CO30,'Gen AM'!$V$76:$AD$95,CY$21,FALSE))),IF($CR$10="Residential",VLOOKUP($CO30,'Gen AM'!$V$30:$AD$49,CY$21,FALSE),"error"))</f>
        <v>0.5</v>
      </c>
      <c r="CZ30" s="250"/>
      <c r="DA30" s="250"/>
      <c r="DC30" s="163">
        <f ca="1">CQ$18*$CY30</f>
        <v>5.5</v>
      </c>
      <c r="DD30" s="50"/>
      <c r="DE30" s="164">
        <f ca="1">CS$18*$CY30</f>
        <v>3.35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44.22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AM'!$V$53:$AD$72,CY$21,FALSE),IF($CR$11="Office",VLOOKUP($CO31,'Gen AM'!$V$76:$AD$95,CY$21,FALSE))),IF($CR$10="Residential",VLOOKUP($CO31,'Gen AM'!$V$30:$AD$49,CY$21,FALSE),"error"))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AM'!$V$53:$AD$72,CZ$21,FALSE),IF($CR$11="Office",VLOOKUP($CO33,'Gen AM'!$V$76:$AD$95,CZ$21,FALSE))),IF($CR$10="Residential",VLOOKUP($CO33,'Gen AM'!$V$30:$AD$49,CZ$21,FALSE),"error"))</f>
        <v>0.5</v>
      </c>
      <c r="DA33" s="250"/>
      <c r="DC33" s="161">
        <f t="shared" ref="DC33:DC38" ca="1" si="0">CQ$17*$CZ33</f>
        <v>11</v>
      </c>
      <c r="DD33" s="50"/>
      <c r="DE33" s="164">
        <f t="shared" ref="DE33:DE38" ca="1" si="1">CS$17*$CZ33</f>
        <v>6.7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72.599999999999994</v>
      </c>
      <c r="CC34" s="41">
        <f ca="1">SUM(CC30:CE30)</f>
        <v>44.22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AM'!$V$53:$AD$72,CZ$21,FALSE),IF($CR$11="Office",VLOOKUP($CO34,'Gen AM'!$V$76:$AD$95,CZ$21,FALSE))),IF($CR$10="Residential",VLOOKUP($CO34,'Gen AM'!$V$30:$AD$49,CZ$21,FALSE),"error"))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AM'!$V$53:$AD$72,CZ$21,FALSE),IF($CR$11="Office",VLOOKUP($CO35,'Gen AM'!$V$76:$AD$95,CZ$21,FALSE))),IF($CR$10="Residential",VLOOKUP($CO35,'Gen AM'!$V$30:$AD$49,CZ$21,FALSE),"error"))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AM'!$V$53:$AD$72,CZ$21,FALSE),IF($CR$11="Office",VLOOKUP($CO36,'Gen AM'!$V$76:$AD$95,CZ$21,FALSE))),IF($CR$10="Residential",VLOOKUP($CO36,'Gen AM'!$V$30:$AD$49,CZ$21,FALSE),"error"))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AM'!$V$53:$AD$72,CZ$21,FALSE),IF($CR$11="Office",VLOOKUP($CO37,'Gen AM'!$V$76:$AD$95,CZ$21,FALSE))),IF($CR$10="Residential",VLOOKUP($CO37,'Gen AM'!$V$30:$AD$49,CZ$21,FALSE),"error"))</f>
        <v>0.25</v>
      </c>
      <c r="DA37" s="250"/>
      <c r="DC37" s="161">
        <f t="shared" ca="1" si="0"/>
        <v>5.5</v>
      </c>
      <c r="DD37" s="50"/>
      <c r="DE37" s="162">
        <f t="shared" ca="1" si="1"/>
        <v>3.35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72.599999999999994</v>
      </c>
      <c r="CC38" s="91">
        <f ca="1">SUM(CD43,CB43,CC40)</f>
        <v>44.22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AM'!$V$53:$AD$72,CZ$21,FALSE),IF($CR$11="Office",VLOOKUP($CO38,'Gen AM'!$V$76:$AD$95,CZ$21,FALSE))),IF($CR$10="Residential",VLOOKUP($CO38,'Gen AM'!$V$30:$AD$49,CZ$21,FALSE),"error"))</f>
        <v>0.25</v>
      </c>
      <c r="DA38" s="299"/>
      <c r="DC38" s="161">
        <f t="shared" ca="1" si="0"/>
        <v>5.5</v>
      </c>
      <c r="DE38" s="162">
        <f t="shared" ca="1" si="1"/>
        <v>3.35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AM'!$V$53:$AD$72,DA$21,FALSE),IF($CR$11="Office",VLOOKUP($CO39,'Gen AM'!$V$76:$AD$95,DA$21,FALSE))),IF($CR$10="Residential",VLOOKUP($CO39,'Gen AM'!$V$30:$AD$49,DA$21,FALSE),"error"))</f>
        <v>0.8</v>
      </c>
      <c r="DC39" s="161">
        <f ca="1">CQ$19*$DA39</f>
        <v>30.8</v>
      </c>
      <c r="DD39" s="50"/>
      <c r="DE39" s="164">
        <f ca="1">CS$19*$DA39</f>
        <v>18.760000000000002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72.599999999999994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AM'!$V$53:$AD$72,DA$21,FALSE),IF($CR$11="Office",VLOOKUP($CO40,'Gen AM'!$V$76:$AD$95,DA$21,FALSE))),IF($CR$10="Residential",VLOOKUP($CO40,'Gen AM'!$V$30:$AD$49,DA$21,FALSE),"error"))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41.8</v>
      </c>
      <c r="BQ41" s="7"/>
      <c r="BR41" s="19">
        <f ca="1">BS41*SUM(BZ40,CC45,CE41)</f>
        <v>41.8</v>
      </c>
      <c r="BS41" s="259">
        <v>0.5</v>
      </c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5.5</v>
      </c>
      <c r="CD41" s="7"/>
      <c r="CE41" s="19">
        <f ca="1">DC38</f>
        <v>5.5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AM'!$V$53:$AD$72,DA$21,FALSE),IF($CR$11="Office",VLOOKUP($CO41,'Gen AM'!$V$76:$AD$95,DA$21,FALSE))),IF($CR$10="Residential",VLOOKUP($CO41,'Gen AM'!$V$30:$AD$49,DA$21,FALSE),"error"))</f>
        <v>0.2</v>
      </c>
      <c r="DC41" s="163">
        <f ca="1">CQ$19*$DA41</f>
        <v>7.7</v>
      </c>
      <c r="DD41" s="50"/>
      <c r="DE41" s="164">
        <f ca="1">CS$19*$DA41</f>
        <v>4.6900000000000004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6.3650000000000002</v>
      </c>
      <c r="AQ42" s="81">
        <f ca="1">AM67</f>
        <v>6.3650000000000002</v>
      </c>
      <c r="AR42" s="82"/>
      <c r="AS42" s="78"/>
      <c r="AT42" s="109">
        <f ca="1">SUM(AP40:AP42)</f>
        <v>6.3650000000000002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41.8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41.8</v>
      </c>
      <c r="BQ42" s="81"/>
      <c r="BR42" s="82">
        <f ca="1">BS42*SUM(BZ40,CC45,CE41)</f>
        <v>41.8</v>
      </c>
      <c r="BS42" s="262">
        <f>1-BS41</f>
        <v>0.5</v>
      </c>
      <c r="BT42" s="109">
        <f ca="1">SUM(BP40:BP42)</f>
        <v>83.6</v>
      </c>
      <c r="BU42" s="83"/>
      <c r="BV42" s="83"/>
      <c r="BW42" s="83"/>
      <c r="BX42" s="108">
        <f ca="1">SUM(CC41,BZ42,CC43)</f>
        <v>83.6</v>
      </c>
      <c r="BY42" s="78"/>
      <c r="BZ42" s="79">
        <f ca="1">BZ40+BZ41</f>
        <v>72.599999999999994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5.5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AM'!$V$53:$AD$72,DA$21,FALSE),IF($CR$11="Office",VLOOKUP($CO42,'Gen AM'!$V$76:$AD$95,DA$21,FALSE))),IF($CR$10="Residential",VLOOKUP($CO42,'Gen AM'!$V$30:$AD$49,DA$21,FALSE),"error"))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10.45</v>
      </c>
      <c r="AS43" s="1"/>
      <c r="AT43" s="100">
        <f ca="1">SUM(AO44,AR43,AO42)</f>
        <v>10.45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25.46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25.46</v>
      </c>
      <c r="BS43" s="1"/>
      <c r="BT43" s="100">
        <f ca="1">SUM(BO44,BR43,BO42)</f>
        <v>50.92</v>
      </c>
      <c r="BX43" s="99">
        <f ca="1">SUM(CB43:CB45)</f>
        <v>50.92</v>
      </c>
      <c r="BY43" s="1"/>
      <c r="BZ43" s="21"/>
      <c r="CA43" s="14">
        <f ca="1">DE23+DE33+DE39</f>
        <v>44.22</v>
      </c>
      <c r="CB43" s="15">
        <f ca="1">+BZ43+CA43</f>
        <v>44.22</v>
      </c>
      <c r="CC43" s="56">
        <f ca="1">CC44+CC45</f>
        <v>5.5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3.35</v>
      </c>
      <c r="DC43" s="50">
        <f ca="1">SUM(DC23:DC42)</f>
        <v>110</v>
      </c>
      <c r="DE43" s="124">
        <f ca="1">SUM(DE23:DE42)</f>
        <v>67.000000000000014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SUM(CA43:CA45)*BS41</f>
        <v>25.46</v>
      </c>
      <c r="BO44" s="71">
        <f ca="1">+BM44+BN44</f>
        <v>25.46</v>
      </c>
      <c r="BP44" s="8"/>
      <c r="BQ44" s="8"/>
      <c r="BR44" s="8">
        <f ca="1">BS42*SUM(CA43:CA45)</f>
        <v>25.46</v>
      </c>
      <c r="BS44" s="1"/>
      <c r="BT44" s="95"/>
      <c r="BX44" s="94"/>
      <c r="BY44" s="3"/>
      <c r="BZ44" s="21"/>
      <c r="CA44" s="14">
        <f ca="1">DE38</f>
        <v>3.35</v>
      </c>
      <c r="CB44" s="15">
        <f ca="1">+BZ44+CA44</f>
        <v>3.35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10.45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3.35</v>
      </c>
      <c r="CB45" s="15">
        <f ca="1">+BZ45+CA45</f>
        <v>3.35</v>
      </c>
      <c r="CC45" s="17">
        <f ca="1">DC28</f>
        <v>5.5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6.3650000000000002</v>
      </c>
      <c r="AP47" s="105">
        <f ca="1">SUM(AP43:AR43)</f>
        <v>10.45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41.8</v>
      </c>
      <c r="BP47" s="105">
        <f ca="1">SUM(BP43:BR43)</f>
        <v>25.46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3.35</v>
      </c>
      <c r="CC47" s="105">
        <f ca="1">SUM(CC43:CE43)</f>
        <v>5.5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15.4</v>
      </c>
      <c r="P51" s="27">
        <f ca="1">SUM(Q56,O56,P53)</f>
        <v>9.3800000000000008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15.4</v>
      </c>
      <c r="P53" s="6">
        <f ca="1">Q53+R53</f>
        <v>9.3800000000000008</v>
      </c>
      <c r="Q53" s="7">
        <f ca="1">DE25+DE35+DE41</f>
        <v>9.3800000000000008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12.73</v>
      </c>
      <c r="AD54" s="7">
        <f ca="1">Q55+Q54+Q53</f>
        <v>12.73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15.4</v>
      </c>
      <c r="P55" s="6">
        <f ca="1">Q55+R55</f>
        <v>3.35</v>
      </c>
      <c r="Q55" s="12">
        <f ca="1">DE30</f>
        <v>3.35</v>
      </c>
      <c r="R55" s="20"/>
      <c r="S55" s="4"/>
      <c r="T55" s="34">
        <f ca="1">SUM(P53:P55)</f>
        <v>12.73</v>
      </c>
      <c r="U55" s="4"/>
      <c r="V55" s="4"/>
      <c r="W55" s="4"/>
      <c r="X55" s="97">
        <f ca="1">SUM(AC54,Z55,AC56)</f>
        <v>12.73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12.73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5.5</v>
      </c>
      <c r="S56" s="1"/>
      <c r="T56" s="36">
        <f ca="1">SUM(O57,R56,O55)</f>
        <v>20.9</v>
      </c>
      <c r="U56" s="220" t="s">
        <v>29</v>
      </c>
      <c r="V56" s="221"/>
      <c r="W56" s="221"/>
      <c r="X56" s="99">
        <f ca="1">SUM(AB56:AB58)</f>
        <v>20.9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20.9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>
        <f ca="1">R58+O53+M57</f>
        <v>20.9</v>
      </c>
      <c r="AA57" s="14"/>
      <c r="AB57" s="6">
        <f ca="1">+Z57+AA57</f>
        <v>20.9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5.5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3.35</v>
      </c>
      <c r="P60" s="41">
        <f ca="1">SUM(P56:R56)</f>
        <v>5.5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6.3650000000000002</v>
      </c>
      <c r="AP64" s="58">
        <f ca="1">SUM(AQ69,AO69,AP66)</f>
        <v>10.45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9.7149999999999999</v>
      </c>
      <c r="BP64" s="91">
        <f ca="1">SUM(BQ69,BO69,BP66)</f>
        <v>15.95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3.35</v>
      </c>
      <c r="CC64" s="27">
        <f ca="1">SUM(CD69,CB69,CC66)</f>
        <v>5.5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5.5</v>
      </c>
      <c r="BQ66" s="7"/>
      <c r="BR66" s="19">
        <f ca="1">BZ66+CC71+CE67</f>
        <v>5.5</v>
      </c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6.3650000000000002</v>
      </c>
      <c r="AN67" s="8"/>
      <c r="AO67" s="76"/>
      <c r="AP67" s="6">
        <f ca="1">AQ67+AR67</f>
        <v>6.3650000000000002</v>
      </c>
      <c r="AQ67" s="7">
        <f ca="1">AL70*AD54</f>
        <v>6.3650000000000002</v>
      </c>
      <c r="AR67" s="19"/>
      <c r="AS67" s="1"/>
      <c r="AT67" s="95"/>
      <c r="BK67" s="96"/>
      <c r="BL67" s="3"/>
      <c r="BM67" s="8">
        <f ca="1">AM67</f>
        <v>6.3650000000000002</v>
      </c>
      <c r="BN67" s="8"/>
      <c r="BO67" s="76">
        <f ca="1">CA69+CA70+CA71</f>
        <v>3.35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3.35</v>
      </c>
      <c r="CB67" s="9"/>
      <c r="CC67" s="6">
        <f ca="1">CD67+CE67</f>
        <v>5.5</v>
      </c>
      <c r="CD67" s="7"/>
      <c r="CE67" s="19">
        <f ca="1">DC37</f>
        <v>5.5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12.73</v>
      </c>
      <c r="AL68" s="4"/>
      <c r="AM68" s="10">
        <f ca="1">AM66+AM67</f>
        <v>6.3650000000000002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6.3650000000000002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6.3650000000000002</v>
      </c>
      <c r="BL68" s="78"/>
      <c r="BM68" s="79">
        <f ca="1">BM66+BM67</f>
        <v>6.3650000000000002</v>
      </c>
      <c r="BN68" s="79">
        <f>BN66+BN67</f>
        <v>0</v>
      </c>
      <c r="BO68" s="80">
        <f ca="1">BO66+BO67</f>
        <v>3.35</v>
      </c>
      <c r="BP68" s="79">
        <f>BQ68+BR68</f>
        <v>0</v>
      </c>
      <c r="BQ68" s="81"/>
      <c r="BR68" s="82"/>
      <c r="BS68" s="78"/>
      <c r="BT68" s="109">
        <f ca="1">SUM(BP66:BP68)</f>
        <v>5.5</v>
      </c>
      <c r="BU68" s="136"/>
      <c r="BV68" s="136"/>
      <c r="BW68" s="136"/>
      <c r="BX68" s="84">
        <f ca="1">SUM(CC67,BZ68,CC69)</f>
        <v>5.5</v>
      </c>
      <c r="BY68" s="78"/>
      <c r="BZ68" s="79">
        <f ca="1">BZ66+BZ67</f>
        <v>0</v>
      </c>
      <c r="CA68" s="79">
        <f ca="1">CA66+CA67</f>
        <v>3.35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5.5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20.9</v>
      </c>
      <c r="AL69" s="259">
        <f>1-AL70</f>
        <v>0.5</v>
      </c>
      <c r="AM69" s="21">
        <f ca="1">Z57*AL69</f>
        <v>10.45</v>
      </c>
      <c r="AN69" s="14"/>
      <c r="AO69" s="70">
        <f ca="1">+AM69+AN69</f>
        <v>10.45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10.45</v>
      </c>
      <c r="BK69" s="99">
        <f ca="1">SUM(BO69:BO71)</f>
        <v>10.45</v>
      </c>
      <c r="BL69" s="1"/>
      <c r="BM69" s="21">
        <f ca="1">AM70</f>
        <v>10.45</v>
      </c>
      <c r="BN69" s="14"/>
      <c r="BO69" s="71">
        <f ca="1">+BM69+BN69</f>
        <v>10.45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3.35</v>
      </c>
      <c r="BX69" s="35">
        <f ca="1">SUM(CB69:CB71)</f>
        <v>3.35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5.5</v>
      </c>
      <c r="CE69" s="6">
        <f>CE70+CE71</f>
        <v>0</v>
      </c>
      <c r="CF69" s="1"/>
      <c r="CG69" s="36">
        <f ca="1">SUM(CB70,CE69,CB68)</f>
        <v>3.35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0.5</v>
      </c>
      <c r="AM70" s="21">
        <f ca="1">AL70*Z57</f>
        <v>10.45</v>
      </c>
      <c r="AN70" s="14"/>
      <c r="AO70" s="71">
        <f ca="1">+AM70+AN70</f>
        <v>10.45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3.35</v>
      </c>
      <c r="CB70" s="15">
        <f ca="1">+BZ70+CA70</f>
        <v>3.35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5.5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3.35</v>
      </c>
      <c r="CC73" s="41">
        <f ca="1">SUM(CC69:CE69)</f>
        <v>5.5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952" priority="21" operator="equal">
      <formula>0</formula>
    </cfRule>
  </conditionalFormatting>
  <conditionalFormatting sqref="AX38:BG39 AX46:BG47 AX40:AY41 AX44:AY45">
    <cfRule type="cellIs" dxfId="1951" priority="20" operator="equal">
      <formula>0</formula>
    </cfRule>
  </conditionalFormatting>
  <conditionalFormatting sqref="AX25:BG26 AX33:BG34 AX27:AY28 BF27:BG28 BF31:BG32 AX31:AY32">
    <cfRule type="cellIs" dxfId="1950" priority="19" operator="equal">
      <formula>0</formula>
    </cfRule>
  </conditionalFormatting>
  <conditionalFormatting sqref="BK25:BT26 BK33:BT34 BK27:BL28 BS27:BT28 BS31:BT32 BK31:BL32">
    <cfRule type="cellIs" dxfId="1949" priority="18" operator="equal">
      <formula>0</formula>
    </cfRule>
  </conditionalFormatting>
  <conditionalFormatting sqref="BX12:CG13 BX20:CG21 BX14:BY19 CF14:CG19">
    <cfRule type="cellIs" dxfId="1948" priority="17" operator="equal">
      <formula>0</formula>
    </cfRule>
  </conditionalFormatting>
  <conditionalFormatting sqref="BX25:CG26 BX33:CG34 BX27:BY32 CF27:CG32">
    <cfRule type="cellIs" dxfId="1947" priority="16" operator="equal">
      <formula>0</formula>
    </cfRule>
  </conditionalFormatting>
  <conditionalFormatting sqref="BX64:CG65 BX72:CG73 BX66:BY71 CF66:CG71">
    <cfRule type="cellIs" dxfId="1946" priority="14" operator="equal">
      <formula>0</formula>
    </cfRule>
  </conditionalFormatting>
  <conditionalFormatting sqref="BX38:CG39 BX46:CG47 BX40:BY45 CF40:CG45">
    <cfRule type="cellIs" dxfId="1945" priority="15" operator="equal">
      <formula>0</formula>
    </cfRule>
  </conditionalFormatting>
  <conditionalFormatting sqref="K51:T52 K59:T60 K53:L58 S53:T58">
    <cfRule type="cellIs" dxfId="1944" priority="13" operator="equal">
      <formula>0</formula>
    </cfRule>
  </conditionalFormatting>
  <conditionalFormatting sqref="AK64:AT65 AK72:AT73 AK66:AL71 AS66:AT71">
    <cfRule type="cellIs" dxfId="1943" priority="12" operator="equal">
      <formula>0</formula>
    </cfRule>
  </conditionalFormatting>
  <conditionalFormatting sqref="BK38:BT39 BK46:BT47 BK40:BL45 BS40:BT45">
    <cfRule type="cellIs" dxfId="1942" priority="9" operator="equal">
      <formula>0</formula>
    </cfRule>
  </conditionalFormatting>
  <conditionalFormatting sqref="AK25:AT26 AK33:AT34 AK27:AL32 AS27:AT32">
    <cfRule type="cellIs" dxfId="1941" priority="8" operator="equal">
      <formula>0</formula>
    </cfRule>
  </conditionalFormatting>
  <conditionalFormatting sqref="AX51:BG52 AX59:BG60 AX53:AY58 BF53:BG58">
    <cfRule type="cellIs" dxfId="1940" priority="11" operator="equal">
      <formula>0</formula>
    </cfRule>
  </conditionalFormatting>
  <conditionalFormatting sqref="BK51:BT52 BK59:BT60 BK53:BL58 BS53:BT58">
    <cfRule type="cellIs" dxfId="1939" priority="10" operator="equal">
      <formula>0</formula>
    </cfRule>
  </conditionalFormatting>
  <conditionalFormatting sqref="BK64:BT65 BK72:BT73 BK66:BL71 BS66:BT71">
    <cfRule type="cellIs" dxfId="1938" priority="7" operator="equal">
      <formula>0</formula>
    </cfRule>
  </conditionalFormatting>
  <conditionalFormatting sqref="X51:AG52 X59:AG60 X53:Y58 AF53:AG58">
    <cfRule type="cellIs" dxfId="1937" priority="6" operator="equal">
      <formula>0</formula>
    </cfRule>
  </conditionalFormatting>
  <conditionalFormatting sqref="AK38:AT39 AK46:AT47 AK40:AL45 AS40:AT45">
    <cfRule type="cellIs" dxfId="1936" priority="5" operator="equal">
      <formula>0</formula>
    </cfRule>
  </conditionalFormatting>
  <conditionalFormatting sqref="AX42:AY43">
    <cfRule type="cellIs" dxfId="1935" priority="4" operator="equal">
      <formula>0</formula>
    </cfRule>
  </conditionalFormatting>
  <conditionalFormatting sqref="AO51:AP52 AO59:AP60">
    <cfRule type="cellIs" dxfId="1934" priority="3" operator="equal">
      <formula>0</formula>
    </cfRule>
  </conditionalFormatting>
  <conditionalFormatting sqref="BO75:BP76">
    <cfRule type="cellIs" dxfId="1933" priority="2" operator="equal">
      <formula>0</formula>
    </cfRule>
  </conditionalFormatting>
  <conditionalFormatting sqref="AO75:AP76">
    <cfRule type="cellIs" dxfId="1932" priority="1" operator="equal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C16" zoomScale="70" zoomScaleNormal="70" workbookViewId="0">
      <selection activeCell="BR67" sqref="BR67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82.04</v>
      </c>
      <c r="CC12" s="27">
        <f ca="1">SUM(CD17,CB17,CC14)</f>
        <v>82.04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82.04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82.04</v>
      </c>
      <c r="BY16" s="4"/>
      <c r="BZ16" s="10">
        <f>BZ14+BZ15</f>
        <v>0</v>
      </c>
      <c r="CA16" s="10">
        <f ca="1">CA14+CA15</f>
        <v>82.04</v>
      </c>
      <c r="CB16" s="11">
        <f>CB14+CB15</f>
        <v>0</v>
      </c>
      <c r="CC16" s="6">
        <f ca="1">CD16+CE16</f>
        <v>29.3</v>
      </c>
      <c r="CD16" s="12"/>
      <c r="CE16" s="20">
        <f ca="1">DC36+DC34+DC33</f>
        <v>29.3</v>
      </c>
      <c r="CF16" s="4"/>
      <c r="CG16" s="34">
        <f ca="1">SUM(CC14:CC16)</f>
        <v>29.3</v>
      </c>
      <c r="CH16" s="13"/>
      <c r="CI16" s="13"/>
      <c r="CJ16" s="13"/>
      <c r="CP16" s="124" t="s">
        <v>52</v>
      </c>
      <c r="CQ16" s="175">
        <f ca="1">CR16*CQ$20</f>
        <v>102.55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102.55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82.04</v>
      </c>
      <c r="BY17" s="1"/>
      <c r="BZ17" s="21"/>
      <c r="CA17" s="14"/>
      <c r="CB17" s="15">
        <f>+BZ17+CA17</f>
        <v>0</v>
      </c>
      <c r="CC17" s="16">
        <f ca="1">CC18+CC19</f>
        <v>82.04</v>
      </c>
      <c r="CD17" s="6">
        <f ca="1">CD18+CD19</f>
        <v>82.04</v>
      </c>
      <c r="CE17" s="6">
        <f ca="1">CE18+CE19</f>
        <v>29.3</v>
      </c>
      <c r="CF17" s="1"/>
      <c r="CG17" s="36">
        <f ca="1">SUM(CB18,CE17,CB16)</f>
        <v>29.3</v>
      </c>
      <c r="CP17" s="124" t="s">
        <v>53</v>
      </c>
      <c r="CQ17" s="175">
        <f ca="1">CR17*CQ$20</f>
        <v>58.6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58.6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82.04</v>
      </c>
      <c r="CD18" s="8">
        <f ca="1">DE24+DE23</f>
        <v>82.04</v>
      </c>
      <c r="CE18" s="8">
        <f ca="1">DE33+DE34</f>
        <v>29.3</v>
      </c>
      <c r="CF18" s="1"/>
      <c r="CG18" s="31"/>
      <c r="CP18" s="124" t="s">
        <v>54</v>
      </c>
      <c r="CQ18" s="175">
        <f ca="1">CR18*CQ$20</f>
        <v>29.3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29.3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82.04</v>
      </c>
      <c r="CA19" s="14"/>
      <c r="CB19" s="15">
        <f ca="1">+BZ19+CA19</f>
        <v>82.04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102.55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102.55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293</v>
      </c>
      <c r="CR20" s="176">
        <f>SUM(CR16:CR19)</f>
        <v>1</v>
      </c>
      <c r="CS20" s="255">
        <f ca="1">IF(CR9="PR",VLOOKUP(CR8,'Gen PM'!$I$51:$R$67,10,FALSE),IF(CR9="PB",VLOOKUP(CR8,'Gen PM'!I72:R88,10,FALSE),"error"))</f>
        <v>293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193.38000000000002</v>
      </c>
      <c r="CC21" s="41">
        <f ca="1">SUM(CC17:CE17)</f>
        <v>193.38000000000002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0.8</v>
      </c>
      <c r="CY23" s="250"/>
      <c r="CZ23" s="250"/>
      <c r="DA23" s="250"/>
      <c r="DC23" s="161">
        <f ca="1">CQ$16*$CX23</f>
        <v>82.04</v>
      </c>
      <c r="DD23" s="50"/>
      <c r="DE23" s="162">
        <f ca="1">CS$16*$CX23</f>
        <v>82.04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193.38000000000002</v>
      </c>
      <c r="CC25" s="27">
        <f ca="1">SUM(CD30,CB30,CC27)</f>
        <v>193.38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20.51</v>
      </c>
      <c r="DD25" s="50"/>
      <c r="DE25" s="162">
        <f ca="1">CS$16*$CX25</f>
        <v>20.51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193.38000000000002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293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293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0.5</v>
      </c>
      <c r="CZ28" s="250"/>
      <c r="DA28" s="250"/>
      <c r="DC28" s="161">
        <f ca="1">CQ$18*$CY28</f>
        <v>14.65</v>
      </c>
      <c r="DD28" s="50"/>
      <c r="DE28" s="164">
        <f ca="1">CS$18*$CY28</f>
        <v>14.65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193.38000000000002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193.38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14.65</v>
      </c>
      <c r="DD30" s="50"/>
      <c r="DE30" s="164">
        <f ca="1">CS$18*$CY30</f>
        <v>14.65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193.38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0.5</v>
      </c>
      <c r="DA33" s="250"/>
      <c r="DC33" s="161">
        <f t="shared" ref="DC33:DC38" ca="1" si="0">CQ$17*$CZ33</f>
        <v>29.3</v>
      </c>
      <c r="DD33" s="50"/>
      <c r="DE33" s="164">
        <f t="shared" ref="DE33:DE38" ca="1" si="1">CS$17*$CZ33</f>
        <v>29.3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193.38000000000002</v>
      </c>
      <c r="CC34" s="41">
        <f ca="1">SUM(CC30:CE30)</f>
        <v>193.38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14.65</v>
      </c>
      <c r="DD37" s="50"/>
      <c r="DE37" s="162">
        <f t="shared" ca="1" si="1"/>
        <v>14.65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193.38</v>
      </c>
      <c r="CC38" s="91">
        <f ca="1">SUM(CD43,CB43,CC40)</f>
        <v>193.38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14.65</v>
      </c>
      <c r="DE38" s="162">
        <f t="shared" ca="1" si="1"/>
        <v>14.65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0.8</v>
      </c>
      <c r="DC39" s="161">
        <f ca="1">CQ$19*$DA39</f>
        <v>82.04</v>
      </c>
      <c r="DD39" s="50"/>
      <c r="DE39" s="164">
        <f ca="1">CS$19*$DA39</f>
        <v>82.04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193.38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222.68</v>
      </c>
      <c r="BQ41" s="7"/>
      <c r="BR41" s="19">
        <f ca="1">(BZ40+CC45+CE41)*BS41</f>
        <v>222.68</v>
      </c>
      <c r="BS41" s="259">
        <v>1</v>
      </c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14.65</v>
      </c>
      <c r="CD41" s="7"/>
      <c r="CE41" s="19">
        <f ca="1">DC38</f>
        <v>14.65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20.51</v>
      </c>
      <c r="DD41" s="50"/>
      <c r="DE41" s="164">
        <f ca="1">CS$19*$DA41</f>
        <v>20.51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55.67</v>
      </c>
      <c r="AQ42" s="81">
        <f ca="1">AM67</f>
        <v>55.67</v>
      </c>
      <c r="AR42" s="82"/>
      <c r="AS42" s="78"/>
      <c r="AT42" s="109">
        <f ca="1">SUM(AP40:AP42)</f>
        <v>55.67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222.68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262"/>
      <c r="BT42" s="109">
        <f ca="1">SUM(BP40:BP42)</f>
        <v>222.68</v>
      </c>
      <c r="BU42" s="83"/>
      <c r="BV42" s="83"/>
      <c r="BW42" s="83"/>
      <c r="BX42" s="108">
        <f ca="1">SUM(CC41,BZ42,CC43)</f>
        <v>222.68</v>
      </c>
      <c r="BY42" s="78"/>
      <c r="BZ42" s="79">
        <f ca="1">BZ40+BZ41</f>
        <v>193.38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14.65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55.67</v>
      </c>
      <c r="AS43" s="1"/>
      <c r="AT43" s="100">
        <f ca="1">SUM(AO44,AR43,AO42)</f>
        <v>55.67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222.68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222.68</v>
      </c>
      <c r="BX43" s="99">
        <f ca="1">SUM(CB43:CB45)</f>
        <v>222.68</v>
      </c>
      <c r="BY43" s="1"/>
      <c r="BZ43" s="21"/>
      <c r="CA43" s="14">
        <f ca="1">DE23+DE33+DE39</f>
        <v>193.38</v>
      </c>
      <c r="CB43" s="15">
        <f ca="1">+BZ43+CA43</f>
        <v>193.38</v>
      </c>
      <c r="CC43" s="56">
        <f ca="1">CC44+CC45</f>
        <v>14.65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14.65</v>
      </c>
      <c r="DC43" s="50">
        <f ca="1">SUM(DC23:DC42)</f>
        <v>293.00000000000006</v>
      </c>
      <c r="DE43" s="124">
        <f ca="1">SUM(DE23:DE42)</f>
        <v>293.00000000000006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BS41*SUM(CA43:CA45)</f>
        <v>222.68</v>
      </c>
      <c r="BO44" s="71">
        <f ca="1">+BM44+BN44</f>
        <v>222.68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14.65</v>
      </c>
      <c r="CB44" s="15">
        <f ca="1">+BZ44+CA44</f>
        <v>14.65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55.67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14.65</v>
      </c>
      <c r="CB45" s="15">
        <f ca="1">+BZ45+CA45</f>
        <v>14.65</v>
      </c>
      <c r="CC45" s="17">
        <f ca="1">DC28</f>
        <v>14.65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55.67</v>
      </c>
      <c r="AP47" s="105">
        <f ca="1">SUM(AP43:AR43)</f>
        <v>55.67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14.65</v>
      </c>
      <c r="CC47" s="105">
        <f ca="1">SUM(CC43:CE43)</f>
        <v>14.65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41.02</v>
      </c>
      <c r="P51" s="27">
        <f ca="1">SUM(Q56,O56,P53)</f>
        <v>41.02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41.02</v>
      </c>
      <c r="P53" s="6">
        <f ca="1">Q53+R53</f>
        <v>41.02</v>
      </c>
      <c r="Q53" s="7">
        <f ca="1">DE25+DE35+DE41</f>
        <v>41.02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55.67</v>
      </c>
      <c r="AD54" s="7">
        <f ca="1">Q55+Q54+Q53</f>
        <v>55.67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41.02</v>
      </c>
      <c r="P55" s="6">
        <f ca="1">Q55+R55</f>
        <v>14.65</v>
      </c>
      <c r="Q55" s="12">
        <f ca="1">DE30</f>
        <v>14.65</v>
      </c>
      <c r="R55" s="20"/>
      <c r="S55" s="4"/>
      <c r="T55" s="34">
        <f ca="1">SUM(P53:P55)</f>
        <v>55.67</v>
      </c>
      <c r="U55" s="4"/>
      <c r="V55" s="4"/>
      <c r="W55" s="4"/>
      <c r="X55" s="97">
        <f ca="1">SUM(AC54,Z55,AC56)</f>
        <v>55.67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55.67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14.65</v>
      </c>
      <c r="S56" s="1"/>
      <c r="T56" s="36">
        <f ca="1">SUM(O57,R56,O55)</f>
        <v>55.67</v>
      </c>
      <c r="U56" s="330" t="s">
        <v>29</v>
      </c>
      <c r="V56" s="331"/>
      <c r="W56" s="331"/>
      <c r="X56" s="99">
        <f ca="1">SUM(AB56:AB58)</f>
        <v>55.67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55.67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55.67</v>
      </c>
      <c r="AA57" s="14"/>
      <c r="AB57" s="6">
        <f ca="1">+Z57+AA57</f>
        <v>55.67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14.65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14.65</v>
      </c>
      <c r="P60" s="41">
        <f ca="1">SUM(P56:R56)</f>
        <v>14.65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70.320000000000007</v>
      </c>
      <c r="AP64" s="58">
        <f ca="1">SUM(AQ69,AO69,AP66)</f>
        <v>70.320000000000007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14.65</v>
      </c>
      <c r="CC64" s="27">
        <f ca="1">SUM(CD69,CB69,CC66)</f>
        <v>14.65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14.65</v>
      </c>
      <c r="AQ66" s="7"/>
      <c r="AR66" s="19">
        <f ca="1">BR67</f>
        <v>14.65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55.67</v>
      </c>
      <c r="AN67" s="8"/>
      <c r="AO67" s="76">
        <f ca="1">BN70</f>
        <v>14.65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14.65</v>
      </c>
      <c r="BQ67" s="7"/>
      <c r="BR67" s="19">
        <f ca="1">BZ66+CC71+CE67</f>
        <v>14.65</v>
      </c>
      <c r="BS67" s="1"/>
      <c r="BT67" s="95"/>
      <c r="BX67" s="32"/>
      <c r="BY67" s="3"/>
      <c r="BZ67" s="8"/>
      <c r="CA67" s="8">
        <f ca="1">CA41+CA45+CD42</f>
        <v>14.65</v>
      </c>
      <c r="CB67" s="9"/>
      <c r="CC67" s="6">
        <f ca="1">CD67+CE67</f>
        <v>14.65</v>
      </c>
      <c r="CD67" s="7"/>
      <c r="CE67" s="19">
        <f ca="1">DC37</f>
        <v>14.65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55.67</v>
      </c>
      <c r="AL68" s="4"/>
      <c r="AM68" s="10">
        <f ca="1">AM66+AM67</f>
        <v>55.67</v>
      </c>
      <c r="AN68" s="10">
        <f>AN66+AN67</f>
        <v>0</v>
      </c>
      <c r="AO68" s="77">
        <f ca="1">AO66+AO67</f>
        <v>14.65</v>
      </c>
      <c r="AP68" s="86">
        <f>AQ68+AR68</f>
        <v>0</v>
      </c>
      <c r="AQ68" s="81"/>
      <c r="AR68" s="82"/>
      <c r="AS68" s="78"/>
      <c r="AT68" s="109">
        <f ca="1">SUM(AP66:AP68)</f>
        <v>14.65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14.65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14.65</v>
      </c>
      <c r="BU68" s="136"/>
      <c r="BV68" s="136"/>
      <c r="BW68" s="136"/>
      <c r="BX68" s="84">
        <f ca="1">SUM(CC67,BZ68,CC69)</f>
        <v>14.65</v>
      </c>
      <c r="BY68" s="78"/>
      <c r="BZ68" s="79">
        <f ca="1">BZ66+BZ67</f>
        <v>0</v>
      </c>
      <c r="CA68" s="79">
        <f ca="1">CA66+CA67</f>
        <v>14.65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14.65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55.67</v>
      </c>
      <c r="AL69" s="1"/>
      <c r="AM69" s="21">
        <f ca="1">Z57</f>
        <v>55.67</v>
      </c>
      <c r="AN69" s="14"/>
      <c r="AO69" s="70">
        <f ca="1">+AM69+AN69</f>
        <v>55.67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14.65</v>
      </c>
      <c r="BK69" s="99">
        <f ca="1">SUM(BO69:BO71)</f>
        <v>14.65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14.65</v>
      </c>
      <c r="BX69" s="35">
        <f ca="1">SUM(CB69:CB71)</f>
        <v>14.65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14.65</v>
      </c>
      <c r="CE69" s="6">
        <f>CE70+CE71</f>
        <v>0</v>
      </c>
      <c r="CF69" s="1"/>
      <c r="CG69" s="36">
        <f ca="1">SUM(CB70,CE69,CB68)</f>
        <v>14.65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14.65</v>
      </c>
      <c r="BO70" s="71">
        <f ca="1">+BM70+BN70</f>
        <v>14.65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14.65</v>
      </c>
      <c r="CB70" s="15">
        <f ca="1">+BZ70+CA70</f>
        <v>14.65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14.65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14.65</v>
      </c>
      <c r="CC73" s="41">
        <f ca="1">SUM(CC69:CE69)</f>
        <v>14.65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931" priority="21" operator="equal">
      <formula>0</formula>
    </cfRule>
  </conditionalFormatting>
  <conditionalFormatting sqref="AX38:BG39 AX46:BG47 AX40:AY41 AX44:AY45">
    <cfRule type="cellIs" dxfId="1930" priority="20" operator="equal">
      <formula>0</formula>
    </cfRule>
  </conditionalFormatting>
  <conditionalFormatting sqref="AX25:BG26 AX33:BG34 AX27:AY28 BF27:BG28 BF31:BG32 AX31:AY32">
    <cfRule type="cellIs" dxfId="1929" priority="19" operator="equal">
      <formula>0</formula>
    </cfRule>
  </conditionalFormatting>
  <conditionalFormatting sqref="BK25:BT26 BK33:BT34 BK27:BL28 BS27:BT28 BS31:BT32 BK31:BL32">
    <cfRule type="cellIs" dxfId="1928" priority="18" operator="equal">
      <formula>0</formula>
    </cfRule>
  </conditionalFormatting>
  <conditionalFormatting sqref="BX12:CG13 BX20:CG21 BX14:BY19 CF14:CG19">
    <cfRule type="cellIs" dxfId="1927" priority="17" operator="equal">
      <formula>0</formula>
    </cfRule>
  </conditionalFormatting>
  <conditionalFormatting sqref="BX25:CG26 BX33:CG34 BX27:BY32 CF27:CG32">
    <cfRule type="cellIs" dxfId="1926" priority="16" operator="equal">
      <formula>0</formula>
    </cfRule>
  </conditionalFormatting>
  <conditionalFormatting sqref="BX64:CG65 BX72:CG73 BX66:BY71 CF66:CG71">
    <cfRule type="cellIs" dxfId="1925" priority="14" operator="equal">
      <formula>0</formula>
    </cfRule>
  </conditionalFormatting>
  <conditionalFormatting sqref="BX38:CG39 BX46:CG47 BX40:BY45 CF40:CG45">
    <cfRule type="cellIs" dxfId="1924" priority="15" operator="equal">
      <formula>0</formula>
    </cfRule>
  </conditionalFormatting>
  <conditionalFormatting sqref="K51:T52 K59:T60 K53:L58 S53:T58">
    <cfRule type="cellIs" dxfId="1923" priority="13" operator="equal">
      <formula>0</formula>
    </cfRule>
  </conditionalFormatting>
  <conditionalFormatting sqref="AK64:AT65 AK72:AT73 AK66:AL71 AS66:AT71">
    <cfRule type="cellIs" dxfId="1922" priority="12" operator="equal">
      <formula>0</formula>
    </cfRule>
  </conditionalFormatting>
  <conditionalFormatting sqref="BK38:BT39 BK46:BT47 BK40:BL45 BS40:BT45">
    <cfRule type="cellIs" dxfId="1921" priority="9" operator="equal">
      <formula>0</formula>
    </cfRule>
  </conditionalFormatting>
  <conditionalFormatting sqref="AK25:AT26 AK33:AT34 AK27:AL32 AS27:AT32">
    <cfRule type="cellIs" dxfId="1920" priority="8" operator="equal">
      <formula>0</formula>
    </cfRule>
  </conditionalFormatting>
  <conditionalFormatting sqref="AX51:BG52 AX59:BG60 AX53:AY58 BF53:BG58">
    <cfRule type="cellIs" dxfId="1919" priority="11" operator="equal">
      <formula>0</formula>
    </cfRule>
  </conditionalFormatting>
  <conditionalFormatting sqref="BK51:BT52 BK59:BT60 BK53:BL58 BS53:BT58">
    <cfRule type="cellIs" dxfId="1918" priority="10" operator="equal">
      <formula>0</formula>
    </cfRule>
  </conditionalFormatting>
  <conditionalFormatting sqref="BK64:BT65 BK72:BT73 BK66:BL71 BS66:BT71">
    <cfRule type="cellIs" dxfId="1917" priority="7" operator="equal">
      <formula>0</formula>
    </cfRule>
  </conditionalFormatting>
  <conditionalFormatting sqref="X51:AG52 X59:AG60 X53:Y58 AF53:AG58">
    <cfRule type="cellIs" dxfId="1916" priority="6" operator="equal">
      <formula>0</formula>
    </cfRule>
  </conditionalFormatting>
  <conditionalFormatting sqref="AK38:AT39 AK46:AT47 AK40:AL45 AS40:AT45">
    <cfRule type="cellIs" dxfId="1915" priority="5" operator="equal">
      <formula>0</formula>
    </cfRule>
  </conditionalFormatting>
  <conditionalFormatting sqref="AX42:AY43">
    <cfRule type="cellIs" dxfId="1914" priority="4" operator="equal">
      <formula>0</formula>
    </cfRule>
  </conditionalFormatting>
  <conditionalFormatting sqref="AO51:AP52 AO59:AP60">
    <cfRule type="cellIs" dxfId="1913" priority="3" operator="equal">
      <formula>0</formula>
    </cfRule>
  </conditionalFormatting>
  <conditionalFormatting sqref="BO75:BP76">
    <cfRule type="cellIs" dxfId="1912" priority="2" operator="equal">
      <formula>0</formula>
    </cfRule>
  </conditionalFormatting>
  <conditionalFormatting sqref="AO75:AP76">
    <cfRule type="cellIs" dxfId="1911" priority="1" operator="equal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J6" zoomScale="70" zoomScaleNormal="70" workbookViewId="0">
      <selection activeCell="CN56" sqref="CN5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Block2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31.08</v>
      </c>
      <c r="CC12" s="27">
        <f ca="1">SUM(CD17,CB17,CC14)</f>
        <v>31.36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31.08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31.36</v>
      </c>
      <c r="BY16" s="4"/>
      <c r="BZ16" s="10">
        <f>BZ14+BZ15</f>
        <v>0</v>
      </c>
      <c r="CA16" s="10">
        <f ca="1">CA14+CA15</f>
        <v>31.08</v>
      </c>
      <c r="CB16" s="11">
        <f>CB14+CB15</f>
        <v>0</v>
      </c>
      <c r="CC16" s="6">
        <f ca="1">CD16+CE16</f>
        <v>11.100000000000001</v>
      </c>
      <c r="CD16" s="12"/>
      <c r="CE16" s="20">
        <f ca="1">DC36+DC34+DC33</f>
        <v>11.100000000000001</v>
      </c>
      <c r="CF16" s="4"/>
      <c r="CG16" s="34">
        <f ca="1">SUM(CC14:CC16)</f>
        <v>11.100000000000001</v>
      </c>
      <c r="CH16" s="13"/>
      <c r="CI16" s="13"/>
      <c r="CJ16" s="13"/>
      <c r="CP16" s="124" t="s">
        <v>52</v>
      </c>
      <c r="CQ16" s="175">
        <f ca="1">CR16*CQ$20</f>
        <v>38.849999999999994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39.199999999999996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31.08</v>
      </c>
      <c r="BY17" s="1"/>
      <c r="BZ17" s="21"/>
      <c r="CA17" s="14"/>
      <c r="CB17" s="15">
        <f>+BZ17+CA17</f>
        <v>0</v>
      </c>
      <c r="CC17" s="16">
        <f ca="1">CC18+CC19</f>
        <v>31.36</v>
      </c>
      <c r="CD17" s="6">
        <f ca="1">CD18+CD19</f>
        <v>31.36</v>
      </c>
      <c r="CE17" s="6">
        <f ca="1">CE18+CE19</f>
        <v>11.200000000000001</v>
      </c>
      <c r="CF17" s="1"/>
      <c r="CG17" s="36">
        <f ca="1">SUM(CB18,CE17,CB16)</f>
        <v>11.200000000000001</v>
      </c>
      <c r="CP17" s="124" t="s">
        <v>53</v>
      </c>
      <c r="CQ17" s="175">
        <f ca="1">CR17*CQ$20</f>
        <v>22.200000000000003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22.400000000000002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31.36</v>
      </c>
      <c r="CD18" s="8">
        <f ca="1">DE24+DE23</f>
        <v>31.36</v>
      </c>
      <c r="CE18" s="8">
        <f ca="1">DE33+DE34</f>
        <v>11.200000000000001</v>
      </c>
      <c r="CF18" s="1"/>
      <c r="CG18" s="31"/>
      <c r="CP18" s="124" t="s">
        <v>54</v>
      </c>
      <c r="CQ18" s="175">
        <f ca="1">CR18*CQ$20</f>
        <v>11.100000000000001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11.200000000000001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31.08</v>
      </c>
      <c r="CA19" s="14"/>
      <c r="CB19" s="15">
        <f ca="1">+BZ19+CA19</f>
        <v>31.08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38.849999999999994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39.199999999999996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111</v>
      </c>
      <c r="CR20" s="176">
        <f>SUM(CR16:CR19)</f>
        <v>1</v>
      </c>
      <c r="CS20" s="255">
        <f ca="1">IF(CR9="PR",VLOOKUP(CR8,'Gen PM'!$I$51:$R$67,10,FALSE),IF(CR9="PB",VLOOKUP(CR8,'Gen PM'!I72:R88,10,FALSE),"error"))</f>
        <v>112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73.259999999999991</v>
      </c>
      <c r="CC21" s="41">
        <f ca="1">SUM(CC17:CE17)</f>
        <v>73.92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0.8</v>
      </c>
      <c r="CY23" s="250"/>
      <c r="CZ23" s="250"/>
      <c r="DA23" s="250"/>
      <c r="DC23" s="161">
        <f ca="1">CQ$16*$CX23</f>
        <v>31.08</v>
      </c>
      <c r="DD23" s="50"/>
      <c r="DE23" s="162">
        <f ca="1">CS$16*$CX23</f>
        <v>31.36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73.259999999999991</v>
      </c>
      <c r="CC25" s="27">
        <f ca="1">SUM(CD30,CB30,CC27)</f>
        <v>73.92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7.77</v>
      </c>
      <c r="DD25" s="50"/>
      <c r="DE25" s="162">
        <f ca="1">CS$16*$CX25</f>
        <v>7.84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73.259999999999991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110.99999999999999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111.99999999999999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0.5</v>
      </c>
      <c r="CZ28" s="250"/>
      <c r="DA28" s="250"/>
      <c r="DC28" s="161">
        <f ca="1">CQ$18*$CY28</f>
        <v>5.5500000000000007</v>
      </c>
      <c r="DD28" s="50"/>
      <c r="DE28" s="164">
        <f ca="1">CS$18*$CY28</f>
        <v>5.6000000000000005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73.259999999999991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73.92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5.5500000000000007</v>
      </c>
      <c r="DD30" s="50"/>
      <c r="DE30" s="164">
        <f ca="1">CS$18*$CY30</f>
        <v>5.6000000000000005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73.92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0.5</v>
      </c>
      <c r="DA33" s="250"/>
      <c r="DC33" s="161">
        <f t="shared" ref="DC33:DC38" ca="1" si="0">CQ$17*$CZ33</f>
        <v>11.100000000000001</v>
      </c>
      <c r="DD33" s="50"/>
      <c r="DE33" s="164">
        <f t="shared" ref="DE33:DE38" ca="1" si="1">CS$17*$CZ33</f>
        <v>11.200000000000001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73.259999999999991</v>
      </c>
      <c r="CC34" s="41">
        <f ca="1">SUM(CC30:CE30)</f>
        <v>73.92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5.5500000000000007</v>
      </c>
      <c r="DD37" s="50"/>
      <c r="DE37" s="162">
        <f t="shared" ca="1" si="1"/>
        <v>5.6000000000000005</v>
      </c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53.2</v>
      </c>
      <c r="AP38" s="58">
        <f ca="1">SUM(AQ43,AO43,AP40)</f>
        <v>52.724999999999994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73.259999999999991</v>
      </c>
      <c r="CC38" s="91">
        <f ca="1">SUM(CD43,CB43,CC40)</f>
        <v>73.92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5.5500000000000007</v>
      </c>
      <c r="DE38" s="162">
        <f t="shared" ca="1" si="1"/>
        <v>5.6000000000000005</v>
      </c>
    </row>
    <row r="39" spans="7:112" x14ac:dyDescent="0.25">
      <c r="O39" s="69"/>
      <c r="AB39" s="69"/>
      <c r="AK39" s="30"/>
      <c r="AL39" s="3"/>
      <c r="AM39" s="1"/>
      <c r="AN39" s="259">
        <v>0.5</v>
      </c>
      <c r="AO39" s="260">
        <v>0.5</v>
      </c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0.8</v>
      </c>
      <c r="DC39" s="161">
        <f ca="1">CQ$19*$DA39</f>
        <v>31.08</v>
      </c>
      <c r="DD39" s="50"/>
      <c r="DE39" s="164">
        <f ca="1">CS$19*$DA39</f>
        <v>31.36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42.179999999999993</v>
      </c>
      <c r="AQ40" s="7"/>
      <c r="AR40" s="19">
        <f ca="1">$BR$41*AS40</f>
        <v>42.179999999999993</v>
      </c>
      <c r="AS40" s="259">
        <v>0.5</v>
      </c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73.259999999999991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>
        <f ca="1">AN39*AM67</f>
        <v>10.64</v>
      </c>
      <c r="AO41" s="76">
        <f ca="1">AO39*BN44</f>
        <v>42.56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84.359999999999985</v>
      </c>
      <c r="BQ41" s="7"/>
      <c r="BR41" s="19">
        <f ca="1">BZ40+CC45+CE41</f>
        <v>84.359999999999985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5.5500000000000007</v>
      </c>
      <c r="CD41" s="7"/>
      <c r="CE41" s="19">
        <f ca="1">DC38</f>
        <v>5.5500000000000007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7.77</v>
      </c>
      <c r="DD41" s="50"/>
      <c r="DE41" s="164">
        <f ca="1">CS$19*$DA41</f>
        <v>7.84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10.64</v>
      </c>
      <c r="AO42" s="77">
        <f ca="1">AO40+AO41</f>
        <v>42.56</v>
      </c>
      <c r="AP42" s="86">
        <f ca="1">AQ42+AR42</f>
        <v>42.179999999999993</v>
      </c>
      <c r="AQ42" s="81"/>
      <c r="AR42" s="82">
        <f ca="1">$BR$41*AS42</f>
        <v>42.179999999999993</v>
      </c>
      <c r="AS42" s="262">
        <f>1-AS40</f>
        <v>0.5</v>
      </c>
      <c r="AT42" s="109">
        <f ca="1">SUM(AP40:AP42)</f>
        <v>84.359999999999985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84.359999999999985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84.359999999999985</v>
      </c>
      <c r="BU42" s="83"/>
      <c r="BV42" s="83"/>
      <c r="BW42" s="83"/>
      <c r="BX42" s="108">
        <f ca="1">SUM(CC41,BZ42,CC43)</f>
        <v>84.359999999999985</v>
      </c>
      <c r="BY42" s="78"/>
      <c r="BZ42" s="79">
        <f ca="1">BZ40+BZ41</f>
        <v>73.259999999999991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5.5500000000000007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10.545</v>
      </c>
      <c r="AR43" s="6">
        <f ca="1">AR44+AR45</f>
        <v>42.56</v>
      </c>
      <c r="AS43" s="1"/>
      <c r="AT43" s="100">
        <f ca="1">SUM(AO44,AR43,AO42)</f>
        <v>85.12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85.12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85.12</v>
      </c>
      <c r="BX43" s="99">
        <f ca="1">SUM(CB43:CB45)</f>
        <v>85.11999999999999</v>
      </c>
      <c r="BY43" s="1"/>
      <c r="BZ43" s="21"/>
      <c r="CA43" s="14">
        <f ca="1">DE23+DE33+DE39</f>
        <v>73.92</v>
      </c>
      <c r="CB43" s="15">
        <f ca="1">+BZ43+CA43</f>
        <v>73.92</v>
      </c>
      <c r="CC43" s="56">
        <f ca="1">CC44+CC45</f>
        <v>5.5500000000000007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5.6000000000000005</v>
      </c>
      <c r="DC43" s="50">
        <f ca="1">SUM(DC23:DC42)</f>
        <v>110.99999999999999</v>
      </c>
      <c r="DE43" s="124">
        <f ca="1">SUM(DE23:DE42)</f>
        <v>112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AR46*BN44</f>
        <v>42.56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CA45+CA44+CA43</f>
        <v>85.12</v>
      </c>
      <c r="BO44" s="71">
        <f ca="1">+BM44+BN44</f>
        <v>85.12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5.6000000000000005</v>
      </c>
      <c r="CB44" s="15">
        <f ca="1">+BZ44+CA44</f>
        <v>5.6000000000000005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>
        <f ca="1">AM69*AQ47</f>
        <v>10.545</v>
      </c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5.6000000000000005</v>
      </c>
      <c r="CB45" s="15">
        <f ca="1">+BZ45+CA45</f>
        <v>5.6000000000000005</v>
      </c>
      <c r="CC45" s="17">
        <f ca="1">DC28</f>
        <v>5.5500000000000007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259">
        <f>1-AO39</f>
        <v>0.5</v>
      </c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52.819999999999993</v>
      </c>
      <c r="AP47" s="105">
        <f ca="1">SUM(AP43:AR43)</f>
        <v>53.105000000000004</v>
      </c>
      <c r="AQ47" s="263">
        <v>0.5</v>
      </c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5.6000000000000005</v>
      </c>
      <c r="CC47" s="105">
        <f ca="1">SUM(CC43:CE43)</f>
        <v>5.5500000000000007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15.54</v>
      </c>
      <c r="P51" s="27">
        <f ca="1">SUM(Q56,O56,P53)</f>
        <v>15.68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15.54</v>
      </c>
      <c r="P53" s="6">
        <f ca="1">Q53+R53</f>
        <v>15.68</v>
      </c>
      <c r="Q53" s="7">
        <f ca="1">DE25+DE35+DE41</f>
        <v>15.68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21.28</v>
      </c>
      <c r="AD54" s="7">
        <f ca="1">Q53+Q54+Q55</f>
        <v>21.28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15.54</v>
      </c>
      <c r="P55" s="6">
        <f ca="1">Q55+R55</f>
        <v>5.6000000000000005</v>
      </c>
      <c r="Q55" s="12">
        <f ca="1">DE30</f>
        <v>5.6000000000000005</v>
      </c>
      <c r="R55" s="20"/>
      <c r="S55" s="4"/>
      <c r="T55" s="34">
        <f ca="1">SUM(P53:P55)</f>
        <v>21.28</v>
      </c>
      <c r="U55" s="4"/>
      <c r="V55" s="4"/>
      <c r="W55" s="4"/>
      <c r="X55" s="97">
        <f ca="1">SUM(AC54,Z55,AC56)</f>
        <v>21.28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21.28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5.5500000000000007</v>
      </c>
      <c r="S56" s="1"/>
      <c r="T56" s="36">
        <f ca="1">SUM(O57,R56,O55)</f>
        <v>21.09</v>
      </c>
      <c r="U56" s="330" t="s">
        <v>29</v>
      </c>
      <c r="V56" s="331"/>
      <c r="W56" s="331"/>
      <c r="X56" s="99">
        <f ca="1">SUM(AB56:AB58)</f>
        <v>21.09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21.09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21.09</v>
      </c>
      <c r="AA57" s="14"/>
      <c r="AB57" s="6">
        <f ca="1">+Z57+AA57</f>
        <v>21.09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5.5500000000000007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5.6000000000000005</v>
      </c>
      <c r="P60" s="41">
        <f ca="1">SUM(P56:R56)</f>
        <v>5.5500000000000007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26.880000000000003</v>
      </c>
      <c r="AP64" s="58">
        <f ca="1">SUM(AQ69,AO69,AP66)</f>
        <v>26.64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5.6000000000000005</v>
      </c>
      <c r="CC64" s="27">
        <f ca="1">SUM(CD69,CB69,CC66)</f>
        <v>5.5500000000000007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5.5500000000000007</v>
      </c>
      <c r="AQ66" s="7"/>
      <c r="AR66" s="19">
        <f ca="1">BR67</f>
        <v>5.5500000000000007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21.28</v>
      </c>
      <c r="AN67" s="8"/>
      <c r="AO67" s="76">
        <f ca="1">BN70</f>
        <v>5.6000000000000005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5.5500000000000007</v>
      </c>
      <c r="BQ67" s="7"/>
      <c r="BR67" s="19">
        <f ca="1">BZ66+CC71+CE67</f>
        <v>5.5500000000000007</v>
      </c>
      <c r="BS67" s="1"/>
      <c r="BT67" s="95"/>
      <c r="BX67" s="32"/>
      <c r="BY67" s="3"/>
      <c r="BZ67" s="8"/>
      <c r="CA67" s="8">
        <f ca="1">CA41+CA45+CD42</f>
        <v>5.6000000000000005</v>
      </c>
      <c r="CB67" s="9"/>
      <c r="CC67" s="6">
        <f ca="1">CD67+CE67</f>
        <v>5.5500000000000007</v>
      </c>
      <c r="CD67" s="7"/>
      <c r="CE67" s="19">
        <f ca="1">DC37</f>
        <v>5.5500000000000007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21.28</v>
      </c>
      <c r="AL68" s="4"/>
      <c r="AM68" s="10">
        <f ca="1">AM66+AM67</f>
        <v>21.28</v>
      </c>
      <c r="AN68" s="10">
        <f>AN66+AN67</f>
        <v>0</v>
      </c>
      <c r="AO68" s="77">
        <f ca="1">AO66+AO67</f>
        <v>5.6000000000000005</v>
      </c>
      <c r="AP68" s="86">
        <f>AQ68+AR68</f>
        <v>0</v>
      </c>
      <c r="AQ68" s="81"/>
      <c r="AR68" s="82"/>
      <c r="AS68" s="78"/>
      <c r="AT68" s="109">
        <f ca="1">SUM(AP66:AP68)</f>
        <v>5.5500000000000007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5.5500000000000007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5.5500000000000007</v>
      </c>
      <c r="BU68" s="136"/>
      <c r="BV68" s="136"/>
      <c r="BW68" s="136"/>
      <c r="BX68" s="84">
        <f ca="1">SUM(CC67,BZ68,CC69)</f>
        <v>5.5500000000000007</v>
      </c>
      <c r="BY68" s="78"/>
      <c r="BZ68" s="79">
        <f ca="1">BZ66+BZ67</f>
        <v>0</v>
      </c>
      <c r="CA68" s="79">
        <f ca="1">CA66+CA67</f>
        <v>5.6000000000000005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5.5500000000000007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21.09</v>
      </c>
      <c r="AL69" s="1"/>
      <c r="AM69" s="21">
        <f ca="1">Z57</f>
        <v>21.09</v>
      </c>
      <c r="AN69" s="14"/>
      <c r="AO69" s="70">
        <f ca="1">+AM69+AN69</f>
        <v>21.09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5.6000000000000005</v>
      </c>
      <c r="BK69" s="99">
        <f ca="1">SUM(BO69:BO71)</f>
        <v>5.6000000000000005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5.6000000000000005</v>
      </c>
      <c r="BX69" s="35">
        <f ca="1">SUM(CB69:CB71)</f>
        <v>5.6000000000000005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5.5500000000000007</v>
      </c>
      <c r="CE69" s="6">
        <f>CE70+CE71</f>
        <v>0</v>
      </c>
      <c r="CF69" s="1"/>
      <c r="CG69" s="36">
        <f ca="1">SUM(CB70,CE69,CB68)</f>
        <v>5.6000000000000005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5.6000000000000005</v>
      </c>
      <c r="BO70" s="71">
        <f ca="1">+BM70+BN70</f>
        <v>5.6000000000000005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5.6000000000000005</v>
      </c>
      <c r="CB70" s="15">
        <f ca="1">+BZ70+CA70</f>
        <v>5.6000000000000005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5.5500000000000007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5.6000000000000005</v>
      </c>
      <c r="CC73" s="41">
        <f ca="1">SUM(CC69:CE69)</f>
        <v>5.5500000000000007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910" priority="21" operator="equal">
      <formula>0</formula>
    </cfRule>
  </conditionalFormatting>
  <conditionalFormatting sqref="AX38:BG39 AX46:BG47 AX40:AY41 AX44:AY45">
    <cfRule type="cellIs" dxfId="1909" priority="20" operator="equal">
      <formula>0</formula>
    </cfRule>
  </conditionalFormatting>
  <conditionalFormatting sqref="AX25:BG26 AX33:BG34 AX27:AY28 BF27:BG28 BF31:BG32 AX31:AY32">
    <cfRule type="cellIs" dxfId="1908" priority="19" operator="equal">
      <formula>0</formula>
    </cfRule>
  </conditionalFormatting>
  <conditionalFormatting sqref="BK25:BT26 BK33:BT34 BK27:BL28 BS27:BT28 BS31:BT32 BK31:BL32">
    <cfRule type="cellIs" dxfId="1907" priority="18" operator="equal">
      <formula>0</formula>
    </cfRule>
  </conditionalFormatting>
  <conditionalFormatting sqref="BX12:CG13 BX20:CG21 BX14:BY19 CF14:CG19">
    <cfRule type="cellIs" dxfId="1906" priority="17" operator="equal">
      <formula>0</formula>
    </cfRule>
  </conditionalFormatting>
  <conditionalFormatting sqref="BX25:CG26 BX33:CG34 BX27:BY32 CF27:CG32">
    <cfRule type="cellIs" dxfId="1905" priority="16" operator="equal">
      <formula>0</formula>
    </cfRule>
  </conditionalFormatting>
  <conditionalFormatting sqref="BX64:CG65 BX72:CG73 BX66:BY71 CF66:CG71">
    <cfRule type="cellIs" dxfId="1904" priority="14" operator="equal">
      <formula>0</formula>
    </cfRule>
  </conditionalFormatting>
  <conditionalFormatting sqref="BX38:CG39 BX46:CG47 BX40:BY45 CF40:CG45">
    <cfRule type="cellIs" dxfId="1903" priority="15" operator="equal">
      <formula>0</formula>
    </cfRule>
  </conditionalFormatting>
  <conditionalFormatting sqref="K51:T52 K59:T60 K53:L58 S53:T58">
    <cfRule type="cellIs" dxfId="1902" priority="13" operator="equal">
      <formula>0</formula>
    </cfRule>
  </conditionalFormatting>
  <conditionalFormatting sqref="AK64:AT65 AK72:AT73 AK66:AL71 AS66:AT71">
    <cfRule type="cellIs" dxfId="1901" priority="12" operator="equal">
      <formula>0</formula>
    </cfRule>
  </conditionalFormatting>
  <conditionalFormatting sqref="BK38:BT39 BK46:BT47 BK40:BL45 BS40:BT45">
    <cfRule type="cellIs" dxfId="1900" priority="9" operator="equal">
      <formula>0</formula>
    </cfRule>
  </conditionalFormatting>
  <conditionalFormatting sqref="AK25:AT26 AK33:AT34 AK27:AL32 AS27:AT32">
    <cfRule type="cellIs" dxfId="1899" priority="8" operator="equal">
      <formula>0</formula>
    </cfRule>
  </conditionalFormatting>
  <conditionalFormatting sqref="AX51:BG52 AX59:BG60 AX53:AY58 BF53:BG58">
    <cfRule type="cellIs" dxfId="1898" priority="11" operator="equal">
      <formula>0</formula>
    </cfRule>
  </conditionalFormatting>
  <conditionalFormatting sqref="BK51:BT52 BK59:BT60 BK53:BL58 BS53:BT58">
    <cfRule type="cellIs" dxfId="1897" priority="10" operator="equal">
      <formula>0</formula>
    </cfRule>
  </conditionalFormatting>
  <conditionalFormatting sqref="BK64:BT65 BK72:BT73 BK66:BL71 BS66:BT71">
    <cfRule type="cellIs" dxfId="1896" priority="7" operator="equal">
      <formula>0</formula>
    </cfRule>
  </conditionalFormatting>
  <conditionalFormatting sqref="X51:AG52 X59:AG60 X53:Y58 AF53:AG58">
    <cfRule type="cellIs" dxfId="1895" priority="6" operator="equal">
      <formula>0</formula>
    </cfRule>
  </conditionalFormatting>
  <conditionalFormatting sqref="AK38:AT39 AK46:AT47 AK40:AL45 AS40:AT45">
    <cfRule type="cellIs" dxfId="1894" priority="5" operator="equal">
      <formula>0</formula>
    </cfRule>
  </conditionalFormatting>
  <conditionalFormatting sqref="AX42:AY43">
    <cfRule type="cellIs" dxfId="1893" priority="4" operator="equal">
      <formula>0</formula>
    </cfRule>
  </conditionalFormatting>
  <conditionalFormatting sqref="AO51:AP52 AO59:AP60">
    <cfRule type="cellIs" dxfId="1892" priority="3" operator="equal">
      <formula>0</formula>
    </cfRule>
  </conditionalFormatting>
  <conditionalFormatting sqref="BO75:BP76">
    <cfRule type="cellIs" dxfId="1891" priority="2" operator="equal">
      <formula>0</formula>
    </cfRule>
  </conditionalFormatting>
  <conditionalFormatting sqref="AO75:AP76">
    <cfRule type="cellIs" dxfId="1890" priority="1" operator="equal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X1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Block3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1.9599999999999997</v>
      </c>
      <c r="CC12" s="27">
        <f ca="1">SUM(CD17,CB17,CC14)</f>
        <v>14.56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1.9599999999999997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14.56</v>
      </c>
      <c r="BY16" s="4"/>
      <c r="BZ16" s="10">
        <f>BZ14+BZ15</f>
        <v>0</v>
      </c>
      <c r="CA16" s="10">
        <f ca="1">CA14+CA15</f>
        <v>1.9599999999999997</v>
      </c>
      <c r="CB16" s="11">
        <f>CB14+CB15</f>
        <v>0</v>
      </c>
      <c r="CC16" s="6">
        <f ca="1">CD16+CE16</f>
        <v>0.70000000000000007</v>
      </c>
      <c r="CD16" s="12"/>
      <c r="CE16" s="20">
        <f ca="1">DC36+DC34+DC33</f>
        <v>0.70000000000000007</v>
      </c>
      <c r="CF16" s="4"/>
      <c r="CG16" s="34">
        <f ca="1">SUM(CC14:CC16)</f>
        <v>0.70000000000000007</v>
      </c>
      <c r="CH16" s="13"/>
      <c r="CI16" s="13"/>
      <c r="CJ16" s="13"/>
      <c r="CP16" s="124" t="s">
        <v>52</v>
      </c>
      <c r="CQ16" s="175">
        <f ca="1">CR16*CQ$20</f>
        <v>2.4499999999999997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18.2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1.9599999999999997</v>
      </c>
      <c r="BY17" s="1"/>
      <c r="BZ17" s="21"/>
      <c r="CA17" s="14"/>
      <c r="CB17" s="15">
        <f>+BZ17+CA17</f>
        <v>0</v>
      </c>
      <c r="CC17" s="16">
        <f ca="1">CC18+CC19</f>
        <v>14.56</v>
      </c>
      <c r="CD17" s="6">
        <f ca="1">CD18+CD19</f>
        <v>14.56</v>
      </c>
      <c r="CE17" s="6">
        <f ca="1">CE18+CE19</f>
        <v>5.2</v>
      </c>
      <c r="CF17" s="1"/>
      <c r="CG17" s="36">
        <f ca="1">SUM(CB18,CE17,CB16)</f>
        <v>5.2</v>
      </c>
      <c r="CP17" s="124" t="s">
        <v>53</v>
      </c>
      <c r="CQ17" s="175">
        <f ca="1">CR17*CQ$20</f>
        <v>1.4000000000000001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10.4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14.56</v>
      </c>
      <c r="CD18" s="8">
        <f ca="1">DE24+DE23</f>
        <v>14.56</v>
      </c>
      <c r="CE18" s="8">
        <f ca="1">DE33+DE34</f>
        <v>5.2</v>
      </c>
      <c r="CF18" s="1"/>
      <c r="CG18" s="31"/>
      <c r="CP18" s="124" t="s">
        <v>54</v>
      </c>
      <c r="CQ18" s="175">
        <f ca="1">CR18*CQ$20</f>
        <v>0.70000000000000007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5.2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1.9599999999999997</v>
      </c>
      <c r="CA19" s="14"/>
      <c r="CB19" s="15">
        <f ca="1">+BZ19+CA19</f>
        <v>1.9599999999999997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2.4499999999999997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18.2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7</v>
      </c>
      <c r="CR20" s="176">
        <f>SUM(CR16:CR19)</f>
        <v>1</v>
      </c>
      <c r="CS20" s="255">
        <f ca="1">IF(CR9="PR",VLOOKUP(CR8,'Gen PM'!$I$51:$R$67,10,FALSE),IF(CR9="PB",VLOOKUP(CR8,'Gen PM'!I72:R88,10,FALSE),"error"))</f>
        <v>52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4.6199999999999992</v>
      </c>
      <c r="CC21" s="41">
        <f ca="1">SUM(CC17:CE17)</f>
        <v>34.32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0.36749999999999994</v>
      </c>
      <c r="DD23" s="50"/>
      <c r="DE23" s="162">
        <f ca="1">CS$16*$CX23</f>
        <v>2.73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1.5924999999999998</v>
      </c>
      <c r="DD24" s="50"/>
      <c r="DE24" s="162">
        <f ca="1">CS$16*$CX24</f>
        <v>11.83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4.6199999999999992</v>
      </c>
      <c r="CC25" s="27">
        <f ca="1">SUM(CD30,CB30,CC27)</f>
        <v>34.32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0.49</v>
      </c>
      <c r="DD25" s="50"/>
      <c r="DE25" s="162">
        <f ca="1">CS$16*$CX25</f>
        <v>3.64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4.6199999999999992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6.9999999999999991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52.000000000000007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4.6199999999999992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0.5</v>
      </c>
      <c r="CZ29" s="250"/>
      <c r="DA29" s="250"/>
      <c r="DC29" s="163">
        <f ca="1">CQ$18*$CY29</f>
        <v>0.35000000000000003</v>
      </c>
      <c r="DD29" s="50"/>
      <c r="DE29" s="164">
        <f ca="1">CS$18*$CY29</f>
        <v>2.6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34.32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0.35000000000000003</v>
      </c>
      <c r="DD30" s="50"/>
      <c r="DE30" s="164">
        <f ca="1">CS$18*$CY30</f>
        <v>2.6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34.32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0.1</v>
      </c>
      <c r="DA33" s="250"/>
      <c r="DC33" s="161">
        <f t="shared" ref="DC33:DC38" ca="1" si="0">CQ$17*$CZ33</f>
        <v>0.14000000000000001</v>
      </c>
      <c r="DD33" s="50"/>
      <c r="DE33" s="164">
        <f t="shared" ref="DE33:DE38" ca="1" si="1">CS$17*$CZ33</f>
        <v>1.04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4.6199999999999992</v>
      </c>
      <c r="CC34" s="41">
        <f ca="1">SUM(CC30:CE30)</f>
        <v>34.32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0.4</v>
      </c>
      <c r="DA34" s="250"/>
      <c r="DC34" s="163">
        <f t="shared" ca="1" si="0"/>
        <v>0.56000000000000005</v>
      </c>
      <c r="DD34" s="50"/>
      <c r="DE34" s="164">
        <f t="shared" ca="1" si="1"/>
        <v>4.16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0.35000000000000003</v>
      </c>
      <c r="DD37" s="50"/>
      <c r="DE37" s="162">
        <f t="shared" ca="1" si="1"/>
        <v>2.6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4.6199999999999992</v>
      </c>
      <c r="CC38" s="91">
        <f ca="1">SUM(CD43,CB43,CC40)</f>
        <v>34.32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0.35000000000000003</v>
      </c>
      <c r="DE38" s="162">
        <f t="shared" ca="1" si="1"/>
        <v>2.6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0.15</v>
      </c>
      <c r="DC39" s="161">
        <f ca="1">CQ$19*$DA39</f>
        <v>0.36749999999999994</v>
      </c>
      <c r="DD39" s="50"/>
      <c r="DE39" s="164">
        <f ca="1">CS$19*$DA39</f>
        <v>2.73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0.87499999999999989</v>
      </c>
      <c r="CA40" s="17">
        <f ca="1">CA27+BZ32+CE29-BZ40</f>
        <v>3.7449999999999992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0.65</v>
      </c>
      <c r="DC40" s="163">
        <f ca="1">CQ$19*$DA40</f>
        <v>1.5924999999999998</v>
      </c>
      <c r="DD40" s="50"/>
      <c r="DE40" s="164">
        <f ca="1">CS$19*$DA40</f>
        <v>11.83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1.2249999999999999</v>
      </c>
      <c r="BQ41" s="7"/>
      <c r="BR41" s="19">
        <f ca="1">BZ40+CC45+CE41</f>
        <v>1.2249999999999999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0.35000000000000003</v>
      </c>
      <c r="CD41" s="7"/>
      <c r="CE41" s="19">
        <f ca="1">DC38</f>
        <v>0.35000000000000003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0.49</v>
      </c>
      <c r="DD41" s="50"/>
      <c r="DE41" s="164">
        <f ca="1">CS$19*$DA41</f>
        <v>3.64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1.2249999999999999</v>
      </c>
      <c r="AQ42" s="81"/>
      <c r="AR42" s="82">
        <f ca="1">BR41</f>
        <v>1.2249999999999999</v>
      </c>
      <c r="AS42" s="78"/>
      <c r="AT42" s="109">
        <f ca="1">SUM(AP40:AP42)</f>
        <v>1.2249999999999999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1.2249999999999999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1.2249999999999999</v>
      </c>
      <c r="BU42" s="83"/>
      <c r="BV42" s="83"/>
      <c r="BW42" s="83"/>
      <c r="BX42" s="108">
        <f ca="1">SUM(CC41,BZ42,CC43)</f>
        <v>1.2249999999999999</v>
      </c>
      <c r="BY42" s="78"/>
      <c r="BZ42" s="79">
        <f ca="1">BZ40+BZ41</f>
        <v>0.87499999999999989</v>
      </c>
      <c r="CA42" s="79">
        <f ca="1">CA40+CA41</f>
        <v>3.7449999999999992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0.35000000000000003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9.1</v>
      </c>
      <c r="AS43" s="1"/>
      <c r="AT43" s="100">
        <f ca="1">SUM(AO44,AR43,AO42)</f>
        <v>9.1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9.1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9.1</v>
      </c>
      <c r="BX43" s="99">
        <f ca="1">SUM(CB43:CB45)</f>
        <v>9.1</v>
      </c>
      <c r="BY43" s="1"/>
      <c r="BZ43" s="21"/>
      <c r="CA43" s="14">
        <f ca="1">DE23+DE33+DE39</f>
        <v>6.5</v>
      </c>
      <c r="CB43" s="15">
        <f ca="1">+BZ43+CA43</f>
        <v>6.5</v>
      </c>
      <c r="CC43" s="56">
        <f ca="1">CC44+CC45</f>
        <v>0</v>
      </c>
      <c r="CD43" s="6">
        <f ca="1">CD44+CD45</f>
        <v>27.82</v>
      </c>
      <c r="CE43" s="6">
        <f>CE44+CE45</f>
        <v>0</v>
      </c>
      <c r="CF43" s="1"/>
      <c r="CG43" s="100">
        <f ca="1">SUM(CB44,CE43,CB42)</f>
        <v>2.6</v>
      </c>
      <c r="DC43" s="50">
        <f ca="1">SUM(DC23:DC42)</f>
        <v>7</v>
      </c>
      <c r="DE43" s="124">
        <f ca="1">SUM(DE23:DE42)</f>
        <v>52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9.1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9.1</v>
      </c>
      <c r="BO44" s="71">
        <f ca="1">+BM44+BN44</f>
        <v>9.1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2.6</v>
      </c>
      <c r="CB44" s="15">
        <f ca="1">+BZ44+CA44</f>
        <v>2.6</v>
      </c>
      <c r="CC44" s="8"/>
      <c r="CD44" s="8">
        <f ca="1">CA69</f>
        <v>27.82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1.2249999999999999</v>
      </c>
      <c r="AP47" s="105">
        <f ca="1">SUM(AP43:AR43)</f>
        <v>9.1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3.7449999999999992</v>
      </c>
      <c r="CC47" s="105">
        <f ca="1">SUM(CC43:CE43)</f>
        <v>27.82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0.98</v>
      </c>
      <c r="P51" s="27">
        <f ca="1">SUM(Q56,O56,P53)</f>
        <v>7.28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0.98</v>
      </c>
      <c r="P53" s="6">
        <f ca="1">Q53+R53</f>
        <v>7.28</v>
      </c>
      <c r="Q53" s="7">
        <f ca="1">DE25+DE35+DE41</f>
        <v>7.28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9.8800000000000008</v>
      </c>
      <c r="AD54" s="7">
        <f ca="1">Q53+Q54+Q55</f>
        <v>9.8800000000000008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0.98</v>
      </c>
      <c r="P55" s="6">
        <f ca="1">Q55+R55</f>
        <v>2.6</v>
      </c>
      <c r="Q55" s="12">
        <f ca="1">DE30</f>
        <v>2.6</v>
      </c>
      <c r="R55" s="20"/>
      <c r="S55" s="4"/>
      <c r="T55" s="34">
        <f ca="1">SUM(P53:P55)</f>
        <v>9.8800000000000008</v>
      </c>
      <c r="U55" s="4"/>
      <c r="V55" s="4"/>
      <c r="W55" s="4"/>
      <c r="X55" s="97">
        <f ca="1">SUM(AC54,Z55,AC56)</f>
        <v>9.8800000000000008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9.8800000000000008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0.35000000000000003</v>
      </c>
      <c r="S56" s="1"/>
      <c r="T56" s="36">
        <f ca="1">SUM(O57,R56,O55)</f>
        <v>1.33</v>
      </c>
      <c r="U56" s="330" t="s">
        <v>29</v>
      </c>
      <c r="V56" s="331"/>
      <c r="W56" s="331"/>
      <c r="X56" s="99">
        <f ca="1">SUM(AB56:AB58)</f>
        <v>1.33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1.33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1.33</v>
      </c>
      <c r="AA57" s="14"/>
      <c r="AB57" s="6">
        <f ca="1">+Z57+AA57</f>
        <v>1.33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0.35000000000000003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2.6</v>
      </c>
      <c r="P60" s="41">
        <f ca="1">SUM(P56:R56)</f>
        <v>0.35000000000000003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21.450000000000003</v>
      </c>
      <c r="AP64" s="58">
        <f ca="1">SUM(AQ69,AO69,AP66)</f>
        <v>2.8874999999999997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3.7449999999999997</v>
      </c>
      <c r="CC64" s="27">
        <f ca="1">SUM(CD69,CB69,CC66)</f>
        <v>27.82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2.2224999999999997</v>
      </c>
      <c r="AQ66" s="7"/>
      <c r="AR66" s="19">
        <f ca="1">AS66*BR67</f>
        <v>2.2224999999999997</v>
      </c>
      <c r="AS66" s="259">
        <f>1-AS67</f>
        <v>0.5</v>
      </c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3.7449999999999997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AD54*AL69</f>
        <v>4.9400000000000004</v>
      </c>
      <c r="AN67" s="8"/>
      <c r="AO67" s="76">
        <f ca="1">AS66*BN70</f>
        <v>16.510000000000002</v>
      </c>
      <c r="AP67" s="6">
        <f ca="1">AQ67+AR67</f>
        <v>2.2224999999999997</v>
      </c>
      <c r="AQ67" s="7"/>
      <c r="AR67" s="19">
        <f ca="1">BR67*AS67</f>
        <v>2.2224999999999997</v>
      </c>
      <c r="AS67" s="259">
        <v>0.5</v>
      </c>
      <c r="AT67" s="95"/>
      <c r="BK67" s="96"/>
      <c r="BL67" s="3"/>
      <c r="BM67" s="8"/>
      <c r="BN67" s="8"/>
      <c r="BO67" s="76"/>
      <c r="BP67" s="6">
        <f ca="1">BQ67+BR67</f>
        <v>4.4449999999999994</v>
      </c>
      <c r="BQ67" s="7"/>
      <c r="BR67" s="19">
        <f ca="1">BZ66+CC71+CE67</f>
        <v>4.4449999999999994</v>
      </c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0.35000000000000003</v>
      </c>
      <c r="CD67" s="7"/>
      <c r="CE67" s="19">
        <f ca="1">DC37</f>
        <v>0.35000000000000003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7.1624999999999996</v>
      </c>
      <c r="AL68" s="4"/>
      <c r="AM68" s="10">
        <f ca="1">AM66+AM67</f>
        <v>4.9400000000000004</v>
      </c>
      <c r="AN68" s="10">
        <f>AN66+AN67</f>
        <v>0</v>
      </c>
      <c r="AO68" s="77">
        <f ca="1">AO66+AO67</f>
        <v>16.510000000000002</v>
      </c>
      <c r="AP68" s="86">
        <f>AQ68+AR68</f>
        <v>0</v>
      </c>
      <c r="AQ68" s="81"/>
      <c r="AR68" s="82"/>
      <c r="AS68" s="78"/>
      <c r="AT68" s="109">
        <f ca="1">SUM(AP66:AP68)</f>
        <v>4.4449999999999994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4.4449999999999994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4.4449999999999994</v>
      </c>
      <c r="BU68" s="136"/>
      <c r="BV68" s="136"/>
      <c r="BW68" s="136"/>
      <c r="BX68" s="84">
        <f ca="1">SUM(CC67,BZ68,CC69)</f>
        <v>4.4449999999999994</v>
      </c>
      <c r="BY68" s="78"/>
      <c r="BZ68" s="79">
        <f ca="1">BZ66+BZ67</f>
        <v>3.7449999999999997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0.35000000000000003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17.175000000000001</v>
      </c>
      <c r="AL69" s="259">
        <v>0.5</v>
      </c>
      <c r="AM69" s="21">
        <f ca="1">AL69*Z57</f>
        <v>0.66500000000000004</v>
      </c>
      <c r="AN69" s="14"/>
      <c r="AO69" s="70">
        <f ca="1">+AM69+AN69</f>
        <v>0.66500000000000004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33.020000000000003</v>
      </c>
      <c r="BK69" s="99">
        <f ca="1">SUM(BO69:BO71)</f>
        <v>33.020000000000003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33.020000000000003</v>
      </c>
      <c r="BX69" s="35">
        <f ca="1">SUM(CB69:CB71)</f>
        <v>33.020000000000003</v>
      </c>
      <c r="BY69" s="1"/>
      <c r="BZ69" s="21"/>
      <c r="CA69" s="14">
        <f ca="1">DE24+DE40+DE34</f>
        <v>27.82</v>
      </c>
      <c r="CB69" s="15">
        <f ca="1">+BZ69+CA69</f>
        <v>27.82</v>
      </c>
      <c r="CC69" s="16">
        <f ca="1">CC70+CC71</f>
        <v>0.35000000000000003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2.6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/>
      <c r="AM70" s="21"/>
      <c r="AN70" s="14">
        <f ca="1">BN70*AS67</f>
        <v>16.510000000000002</v>
      </c>
      <c r="AO70" s="71">
        <f ca="1">+AM70+AN70</f>
        <v>16.510000000000002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33.020000000000003</v>
      </c>
      <c r="BO70" s="71">
        <f ca="1">+BM70+BN70</f>
        <v>33.020000000000003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2.6</v>
      </c>
      <c r="CB70" s="15">
        <f ca="1">+BZ70+CA70</f>
        <v>2.6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2.6</v>
      </c>
      <c r="CB71" s="15">
        <f ca="1">+BZ71+CA71</f>
        <v>2.6</v>
      </c>
      <c r="CC71" s="17">
        <f ca="1">DC29</f>
        <v>0.35000000000000003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2.6</v>
      </c>
      <c r="CC73" s="41">
        <f ca="1">SUM(CC69:CE69)</f>
        <v>0.35000000000000003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889" priority="21" operator="equal">
      <formula>0</formula>
    </cfRule>
  </conditionalFormatting>
  <conditionalFormatting sqref="AX38:BG39 AX46:BG47 AX40:AY41 AX44:AY45">
    <cfRule type="cellIs" dxfId="1888" priority="20" operator="equal">
      <formula>0</formula>
    </cfRule>
  </conditionalFormatting>
  <conditionalFormatting sqref="AX25:BG26 AX33:BG34 AX27:AY28 BF27:BG28 BF31:BG32 AX31:AY32">
    <cfRule type="cellIs" dxfId="1887" priority="19" operator="equal">
      <formula>0</formula>
    </cfRule>
  </conditionalFormatting>
  <conditionalFormatting sqref="BK25:BT26 BK33:BT34 BK27:BL28 BS27:BT28 BS31:BT32 BK31:BL32">
    <cfRule type="cellIs" dxfId="1886" priority="18" operator="equal">
      <formula>0</formula>
    </cfRule>
  </conditionalFormatting>
  <conditionalFormatting sqref="BX12:CG13 BX20:CG21 BX14:BY19 CF14:CG19">
    <cfRule type="cellIs" dxfId="1885" priority="17" operator="equal">
      <formula>0</formula>
    </cfRule>
  </conditionalFormatting>
  <conditionalFormatting sqref="BX25:CG26 BX33:CG34 BX27:BY32 CF27:CG32">
    <cfRule type="cellIs" dxfId="1884" priority="16" operator="equal">
      <formula>0</formula>
    </cfRule>
  </conditionalFormatting>
  <conditionalFormatting sqref="BX64:CG65 BX72:CG73 BX66:BY71 CF66:CG71">
    <cfRule type="cellIs" dxfId="1883" priority="14" operator="equal">
      <formula>0</formula>
    </cfRule>
  </conditionalFormatting>
  <conditionalFormatting sqref="BX38:CG39 BX46:CG47 BX40:BY45 CF40:CG45">
    <cfRule type="cellIs" dxfId="1882" priority="15" operator="equal">
      <formula>0</formula>
    </cfRule>
  </conditionalFormatting>
  <conditionalFormatting sqref="K51:T52 K59:T60 K53:L58 S53:T58">
    <cfRule type="cellIs" dxfId="1881" priority="13" operator="equal">
      <formula>0</formula>
    </cfRule>
  </conditionalFormatting>
  <conditionalFormatting sqref="AK64:AT65 AK72:AT73 AK66:AL71 AS66:AT71">
    <cfRule type="cellIs" dxfId="1880" priority="12" operator="equal">
      <formula>0</formula>
    </cfRule>
  </conditionalFormatting>
  <conditionalFormatting sqref="BK38:BT39 BK46:BT47 BK40:BL45 BS40:BT45">
    <cfRule type="cellIs" dxfId="1879" priority="9" operator="equal">
      <formula>0</formula>
    </cfRule>
  </conditionalFormatting>
  <conditionalFormatting sqref="AK25:AT26 AK33:AT34 AK27:AL32 AS27:AT32">
    <cfRule type="cellIs" dxfId="1878" priority="8" operator="equal">
      <formula>0</formula>
    </cfRule>
  </conditionalFormatting>
  <conditionalFormatting sqref="AX51:BG52 AX59:BG60 AX53:AY58 BF53:BG58">
    <cfRule type="cellIs" dxfId="1877" priority="11" operator="equal">
      <formula>0</formula>
    </cfRule>
  </conditionalFormatting>
  <conditionalFormatting sqref="BK51:BT52 BK59:BT60 BK53:BL58 BS53:BT58">
    <cfRule type="cellIs" dxfId="1876" priority="10" operator="equal">
      <formula>0</formula>
    </cfRule>
  </conditionalFormatting>
  <conditionalFormatting sqref="BK64:BT65 BK72:BT73 BK66:BL71 BS66:BT71">
    <cfRule type="cellIs" dxfId="1875" priority="7" operator="equal">
      <formula>0</formula>
    </cfRule>
  </conditionalFormatting>
  <conditionalFormatting sqref="X51:AG52 X59:AG60 X53:Y58 AF53:AG58">
    <cfRule type="cellIs" dxfId="1874" priority="6" operator="equal">
      <formula>0</formula>
    </cfRule>
  </conditionalFormatting>
  <conditionalFormatting sqref="AK38:AT39 AK46:AT47 AK40:AL45 AS40:AT45">
    <cfRule type="cellIs" dxfId="1873" priority="5" operator="equal">
      <formula>0</formula>
    </cfRule>
  </conditionalFormatting>
  <conditionalFormatting sqref="AX42:AY43">
    <cfRule type="cellIs" dxfId="1872" priority="4" operator="equal">
      <formula>0</formula>
    </cfRule>
  </conditionalFormatting>
  <conditionalFormatting sqref="AO51:AP52 AO59:AP60">
    <cfRule type="cellIs" dxfId="1871" priority="3" operator="equal">
      <formula>0</formula>
    </cfRule>
  </conditionalFormatting>
  <conditionalFormatting sqref="BO75:BP76">
    <cfRule type="cellIs" dxfId="1870" priority="2" operator="equal">
      <formula>0</formula>
    </cfRule>
  </conditionalFormatting>
  <conditionalFormatting sqref="AO75:AP76">
    <cfRule type="cellIs" dxfId="1869" priority="1" operator="equal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O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Block4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5.88</v>
      </c>
      <c r="CC12" s="27">
        <f ca="1">SUM(CD17,CB17,CC14)</f>
        <v>38.92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5.88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38.92</v>
      </c>
      <c r="BY16" s="4"/>
      <c r="BZ16" s="10">
        <f>BZ14+BZ15</f>
        <v>0</v>
      </c>
      <c r="CA16" s="10">
        <f ca="1">CA14+CA15</f>
        <v>5.88</v>
      </c>
      <c r="CB16" s="11">
        <f>CB14+CB15</f>
        <v>0</v>
      </c>
      <c r="CC16" s="6">
        <f ca="1">CD16+CE16</f>
        <v>2.1</v>
      </c>
      <c r="CD16" s="12"/>
      <c r="CE16" s="20">
        <f ca="1">DC36+DC34+DC33</f>
        <v>2.1</v>
      </c>
      <c r="CF16" s="4"/>
      <c r="CG16" s="34">
        <f ca="1">SUM(CC14:CC16)</f>
        <v>2.1</v>
      </c>
      <c r="CH16" s="13"/>
      <c r="CI16" s="13"/>
      <c r="CJ16" s="13"/>
      <c r="CP16" s="124" t="s">
        <v>52</v>
      </c>
      <c r="CQ16" s="175">
        <f ca="1">CR16*CQ$20</f>
        <v>7.35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48.65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5.88</v>
      </c>
      <c r="BY17" s="1"/>
      <c r="BZ17" s="21"/>
      <c r="CA17" s="14"/>
      <c r="CB17" s="15">
        <f>+BZ17+CA17</f>
        <v>0</v>
      </c>
      <c r="CC17" s="16">
        <f ca="1">CC18+CC19</f>
        <v>38.92</v>
      </c>
      <c r="CD17" s="6">
        <f ca="1">CD18+CD19</f>
        <v>38.92</v>
      </c>
      <c r="CE17" s="6">
        <f ca="1">CE18+CE19</f>
        <v>13.900000000000002</v>
      </c>
      <c r="CF17" s="1"/>
      <c r="CG17" s="36">
        <f ca="1">SUM(CB18,CE17,CB16)</f>
        <v>13.900000000000002</v>
      </c>
      <c r="CP17" s="124" t="s">
        <v>53</v>
      </c>
      <c r="CQ17" s="175">
        <f ca="1">CR17*CQ$20</f>
        <v>4.2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27.8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38.92</v>
      </c>
      <c r="CD18" s="8">
        <f ca="1">DE24+DE23</f>
        <v>38.92</v>
      </c>
      <c r="CE18" s="8">
        <f ca="1">DE33+DE34</f>
        <v>13.900000000000002</v>
      </c>
      <c r="CF18" s="1"/>
      <c r="CG18" s="31"/>
      <c r="CP18" s="124" t="s">
        <v>54</v>
      </c>
      <c r="CQ18" s="175">
        <f ca="1">CR18*CQ$20</f>
        <v>2.1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13.9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5.88</v>
      </c>
      <c r="CA19" s="14"/>
      <c r="CB19" s="15">
        <f ca="1">+BZ19+CA19</f>
        <v>5.88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7.35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48.65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21</v>
      </c>
      <c r="CR20" s="176">
        <f>SUM(CR16:CR19)</f>
        <v>1</v>
      </c>
      <c r="CS20" s="255">
        <f ca="1">IF(CR9="PR",VLOOKUP(CR8,'Gen PM'!$I$51:$R$67,10,FALSE),IF(CR9="PB",VLOOKUP(CR8,'Gen PM'!I72:R88,10,FALSE),"error"))</f>
        <v>139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13.86</v>
      </c>
      <c r="CC21" s="41">
        <f ca="1">SUM(CC17:CE17)</f>
        <v>91.740000000000009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1.1024999999999998</v>
      </c>
      <c r="DD23" s="50"/>
      <c r="DE23" s="162">
        <f ca="1">CS$16*$CX23</f>
        <v>7.2974999999999994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4.7774999999999999</v>
      </c>
      <c r="DD24" s="50"/>
      <c r="DE24" s="162">
        <f ca="1">CS$16*$CX24</f>
        <v>31.622499999999999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13.86</v>
      </c>
      <c r="CC25" s="27">
        <f ca="1">SUM(CD30,CB30,CC27)</f>
        <v>91.74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1.47</v>
      </c>
      <c r="DD25" s="50"/>
      <c r="DE25" s="162">
        <f ca="1">CS$16*$CX25</f>
        <v>9.73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13.86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21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139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13.86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0.5</v>
      </c>
      <c r="CZ29" s="250"/>
      <c r="DA29" s="250"/>
      <c r="DC29" s="163">
        <f ca="1">CQ$18*$CY29</f>
        <v>1.05</v>
      </c>
      <c r="DD29" s="50"/>
      <c r="DE29" s="164">
        <f ca="1">CS$18*$CY29</f>
        <v>6.95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91.74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1.05</v>
      </c>
      <c r="DD30" s="50"/>
      <c r="DE30" s="164">
        <f ca="1">CS$18*$CY30</f>
        <v>6.95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91.74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0.1</v>
      </c>
      <c r="DA33" s="250"/>
      <c r="DC33" s="161">
        <f t="shared" ref="DC33:DC38" ca="1" si="0">CQ$17*$CZ33</f>
        <v>0.42000000000000004</v>
      </c>
      <c r="DD33" s="50"/>
      <c r="DE33" s="164">
        <f t="shared" ref="DE33:DE38" ca="1" si="1">CS$17*$CZ33</f>
        <v>2.7800000000000002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13.86</v>
      </c>
      <c r="CC34" s="41">
        <f ca="1">SUM(CC30:CE30)</f>
        <v>91.74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0.4</v>
      </c>
      <c r="DA34" s="250"/>
      <c r="DC34" s="163">
        <f t="shared" ca="1" si="0"/>
        <v>1.6800000000000002</v>
      </c>
      <c r="DD34" s="50"/>
      <c r="DE34" s="164">
        <f t="shared" ca="1" si="1"/>
        <v>11.120000000000001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1.05</v>
      </c>
      <c r="DD37" s="50"/>
      <c r="DE37" s="162">
        <f t="shared" ca="1" si="1"/>
        <v>6.95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13.86</v>
      </c>
      <c r="CC38" s="91">
        <f ca="1">SUM(CD43,CB43,CC40)</f>
        <v>91.74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1.05</v>
      </c>
      <c r="DE38" s="162">
        <f t="shared" ca="1" si="1"/>
        <v>6.95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0.15</v>
      </c>
      <c r="DC39" s="161">
        <f ca="1">CQ$19*$DA39</f>
        <v>1.1024999999999998</v>
      </c>
      <c r="DD39" s="50"/>
      <c r="DE39" s="164">
        <f ca="1">CS$19*$DA39</f>
        <v>7.2974999999999994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2.625</v>
      </c>
      <c r="CA40" s="17">
        <f ca="1">CA27+BZ32+CE29-BZ40</f>
        <v>11.234999999999999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0.65</v>
      </c>
      <c r="DC40" s="163">
        <f ca="1">CQ$19*$DA40</f>
        <v>4.7774999999999999</v>
      </c>
      <c r="DD40" s="50"/>
      <c r="DE40" s="164">
        <f ca="1">CS$19*$DA40</f>
        <v>31.622499999999999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3.6749999999999998</v>
      </c>
      <c r="BQ41" s="7"/>
      <c r="BR41" s="19">
        <f ca="1">BZ40+CC45+CE41</f>
        <v>3.6749999999999998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1.05</v>
      </c>
      <c r="CD41" s="7"/>
      <c r="CE41" s="19">
        <f ca="1">DC38</f>
        <v>1.05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1.47</v>
      </c>
      <c r="DD41" s="50"/>
      <c r="DE41" s="164">
        <f ca="1">CS$19*$DA41</f>
        <v>9.73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3.6749999999999998</v>
      </c>
      <c r="AQ42" s="81"/>
      <c r="AR42" s="82">
        <f ca="1">BR41</f>
        <v>3.6749999999999998</v>
      </c>
      <c r="AS42" s="78"/>
      <c r="AT42" s="109">
        <f ca="1">SUM(AP40:AP42)</f>
        <v>3.6749999999999998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3.6749999999999998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3.6749999999999998</v>
      </c>
      <c r="BU42" s="83"/>
      <c r="BV42" s="83"/>
      <c r="BW42" s="83"/>
      <c r="BX42" s="108">
        <f ca="1">SUM(CC41,BZ42,CC43)</f>
        <v>3.6749999999999998</v>
      </c>
      <c r="BY42" s="78"/>
      <c r="BZ42" s="79">
        <f ca="1">BZ40+BZ41</f>
        <v>2.625</v>
      </c>
      <c r="CA42" s="79">
        <f ca="1">CA40+CA41</f>
        <v>11.234999999999999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1.05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24.324999999999999</v>
      </c>
      <c r="AS43" s="1"/>
      <c r="AT43" s="100">
        <f ca="1">SUM(AO44,AR43,AO42)</f>
        <v>24.324999999999999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24.324999999999999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24.324999999999999</v>
      </c>
      <c r="BX43" s="99">
        <f ca="1">SUM(CB43:CB45)</f>
        <v>24.324999999999999</v>
      </c>
      <c r="BY43" s="1"/>
      <c r="BZ43" s="21"/>
      <c r="CA43" s="14">
        <f ca="1">DE23+DE33+DE39</f>
        <v>17.375</v>
      </c>
      <c r="CB43" s="15">
        <f ca="1">+BZ43+CA43</f>
        <v>17.375</v>
      </c>
      <c r="CC43" s="56">
        <f ca="1">CC44+CC45</f>
        <v>0</v>
      </c>
      <c r="CD43" s="6">
        <f ca="1">CD44+CD45</f>
        <v>74.364999999999995</v>
      </c>
      <c r="CE43" s="6">
        <f>CE44+CE45</f>
        <v>0</v>
      </c>
      <c r="CF43" s="1"/>
      <c r="CG43" s="100">
        <f ca="1">SUM(CB44,CE43,CB42)</f>
        <v>6.95</v>
      </c>
      <c r="DC43" s="50">
        <f ca="1">SUM(DC23:DC42)</f>
        <v>21</v>
      </c>
      <c r="DE43" s="124">
        <f ca="1">SUM(DE23:DE42)</f>
        <v>139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24.324999999999999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24.324999999999999</v>
      </c>
      <c r="BO44" s="71">
        <f ca="1">+BM44+BN44</f>
        <v>24.324999999999999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6.95</v>
      </c>
      <c r="CB44" s="15">
        <f ca="1">+BZ44+CA44</f>
        <v>6.95</v>
      </c>
      <c r="CC44" s="8"/>
      <c r="CD44" s="8">
        <f ca="1">CA69</f>
        <v>74.364999999999995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3.6749999999999998</v>
      </c>
      <c r="AP47" s="105">
        <f ca="1">SUM(AP43:AR43)</f>
        <v>24.324999999999999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11.234999999999999</v>
      </c>
      <c r="CC47" s="105">
        <f ca="1">SUM(CC43:CE43)</f>
        <v>74.364999999999995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2.94</v>
      </c>
      <c r="P51" s="27">
        <f ca="1">SUM(Q56,O56,P53)</f>
        <v>19.46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2.94</v>
      </c>
      <c r="P53" s="6">
        <f ca="1">Q53+R53</f>
        <v>19.46</v>
      </c>
      <c r="Q53" s="7">
        <f ca="1">DE25+DE35+DE41</f>
        <v>19.46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26.41</v>
      </c>
      <c r="AD54" s="7">
        <f ca="1">Q53+Q54+Q55</f>
        <v>26.41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2.94</v>
      </c>
      <c r="P55" s="6">
        <f ca="1">Q55+R55</f>
        <v>6.95</v>
      </c>
      <c r="Q55" s="12">
        <f ca="1">DE30</f>
        <v>6.95</v>
      </c>
      <c r="R55" s="20"/>
      <c r="S55" s="4"/>
      <c r="T55" s="34">
        <f ca="1">SUM(P53:P55)</f>
        <v>26.41</v>
      </c>
      <c r="U55" s="4"/>
      <c r="V55" s="4"/>
      <c r="W55" s="4"/>
      <c r="X55" s="97">
        <f ca="1">SUM(AC54,Z55,AC56)</f>
        <v>26.41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26.41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1.05</v>
      </c>
      <c r="S56" s="1"/>
      <c r="T56" s="36">
        <f ca="1">SUM(O57,R56,O55)</f>
        <v>3.99</v>
      </c>
      <c r="U56" s="330" t="s">
        <v>29</v>
      </c>
      <c r="V56" s="331"/>
      <c r="W56" s="331"/>
      <c r="X56" s="99">
        <f ca="1">SUM(AB56:AB58)</f>
        <v>3.99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3.99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3.99</v>
      </c>
      <c r="AA57" s="14"/>
      <c r="AB57" s="6">
        <f ca="1">+Z57+AA57</f>
        <v>3.99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1.05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6.95</v>
      </c>
      <c r="P60" s="41">
        <f ca="1">SUM(P56:R56)</f>
        <v>1.05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3.6749999999999998</v>
      </c>
      <c r="AP64" s="58">
        <f ca="1">SUM(AQ69,AO69,AP66)</f>
        <v>24.324999999999999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11.234999999999999</v>
      </c>
      <c r="CC64" s="27">
        <f ca="1">SUM(CD69,CB69,CC66)</f>
        <v>74.364999999999995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>
        <f ca="1">AR42</f>
        <v>3.6749999999999998</v>
      </c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11.234999999999999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1.05</v>
      </c>
      <c r="CD67" s="7"/>
      <c r="CE67" s="19">
        <f ca="1">DC37</f>
        <v>1.05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26.41</v>
      </c>
      <c r="AL68" s="4"/>
      <c r="AM68" s="10">
        <f>AM66+AM67</f>
        <v>0</v>
      </c>
      <c r="AN68" s="10">
        <f ca="1">AN66+AN67</f>
        <v>3.6749999999999998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 ca="1">BQ68+BR68</f>
        <v>13.335000000000001</v>
      </c>
      <c r="BQ68" s="81"/>
      <c r="BR68" s="82">
        <f ca="1">BZ66+CC71+CE67</f>
        <v>13.335000000000001</v>
      </c>
      <c r="BS68" s="78"/>
      <c r="BT68" s="109">
        <f ca="1">SUM(BP66:BP68)</f>
        <v>13.335000000000001</v>
      </c>
      <c r="BU68" s="136"/>
      <c r="BV68" s="136"/>
      <c r="BW68" s="136"/>
      <c r="BX68" s="84">
        <f ca="1">SUM(CC67,BZ68,CC69)</f>
        <v>13.335000000000001</v>
      </c>
      <c r="BY68" s="78"/>
      <c r="BZ68" s="79">
        <f ca="1">BZ66+BZ67</f>
        <v>11.234999999999999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1.05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3.99</v>
      </c>
      <c r="AL69" s="1"/>
      <c r="AM69" s="21"/>
      <c r="AN69" s="14"/>
      <c r="AO69" s="70">
        <f>+AM69+AN69</f>
        <v>0</v>
      </c>
      <c r="AP69" s="6">
        <f ca="1">AP70+AP71</f>
        <v>26.41</v>
      </c>
      <c r="AQ69" s="6">
        <f ca="1">AQ70+AQ71</f>
        <v>24.324999999999999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 ca="1">BR70+BR71</f>
        <v>88.265000000000001</v>
      </c>
      <c r="BS69" s="1"/>
      <c r="BT69" s="100">
        <f ca="1">SUM(BO70,BR69,BO68)</f>
        <v>88.265000000000001</v>
      </c>
      <c r="BX69" s="35">
        <f ca="1">SUM(CB69:CB71)</f>
        <v>88.265000000000001</v>
      </c>
      <c r="BY69" s="1"/>
      <c r="BZ69" s="21"/>
      <c r="CA69" s="14">
        <f ca="1">DE24+DE40+DE34</f>
        <v>74.364999999999995</v>
      </c>
      <c r="CB69" s="15">
        <f ca="1">+BZ69+CA69</f>
        <v>74.364999999999995</v>
      </c>
      <c r="CC69" s="16">
        <f ca="1">CC70+CC71</f>
        <v>1.05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6.95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>
        <f ca="1">AD54</f>
        <v>26.41</v>
      </c>
      <c r="AQ70" s="8">
        <f ca="1">AR44</f>
        <v>24.324999999999999</v>
      </c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>
        <f ca="1">CA69+CA70+CA71</f>
        <v>88.265000000000001</v>
      </c>
      <c r="BS70" s="1"/>
      <c r="BT70" s="95"/>
      <c r="BX70" s="30"/>
      <c r="BY70" s="3"/>
      <c r="BZ70" s="21"/>
      <c r="CA70" s="14">
        <f ca="1">DE37</f>
        <v>6.95</v>
      </c>
      <c r="CB70" s="15">
        <f ca="1">+BZ70+CA70</f>
        <v>6.95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>
        <f ca="1">Z57</f>
        <v>3.99</v>
      </c>
      <c r="AN71" s="14"/>
      <c r="AO71" s="71">
        <f ca="1">+AM71+AN71</f>
        <v>3.99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6.95</v>
      </c>
      <c r="CB71" s="15">
        <f ca="1">+BZ71+CA71</f>
        <v>6.95</v>
      </c>
      <c r="CC71" s="17">
        <f ca="1">DC29</f>
        <v>1.05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7.665</v>
      </c>
      <c r="AP73" s="105">
        <f ca="1">SUM(AP69:AR69)</f>
        <v>50.734999999999999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13.335000000000001</v>
      </c>
      <c r="BP73" s="105">
        <f ca="1">SUM(BP69:BR69)</f>
        <v>88.265000000000001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6.95</v>
      </c>
      <c r="CC73" s="41">
        <f ca="1">SUM(CC69:CE69)</f>
        <v>1.05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868" priority="21" operator="equal">
      <formula>0</formula>
    </cfRule>
  </conditionalFormatting>
  <conditionalFormatting sqref="AX38:BG39 AX46:BG47 AX40:AY41 AX44:AY45">
    <cfRule type="cellIs" dxfId="1867" priority="20" operator="equal">
      <formula>0</formula>
    </cfRule>
  </conditionalFormatting>
  <conditionalFormatting sqref="AX25:BG26 AX33:BG34 AX27:AY28 BF27:BG28 BF31:BG32 AX31:AY32">
    <cfRule type="cellIs" dxfId="1866" priority="19" operator="equal">
      <formula>0</formula>
    </cfRule>
  </conditionalFormatting>
  <conditionalFormatting sqref="BK25:BT26 BK33:BT34 BK27:BL28 BS27:BT28 BS31:BT32 BK31:BL32">
    <cfRule type="cellIs" dxfId="1865" priority="18" operator="equal">
      <formula>0</formula>
    </cfRule>
  </conditionalFormatting>
  <conditionalFormatting sqref="BX12:CG13 BX20:CG21 BX14:BY19 CF14:CG19">
    <cfRule type="cellIs" dxfId="1864" priority="17" operator="equal">
      <formula>0</formula>
    </cfRule>
  </conditionalFormatting>
  <conditionalFormatting sqref="BX25:CG26 BX33:CG34 BX27:BY32 CF27:CG32">
    <cfRule type="cellIs" dxfId="1863" priority="16" operator="equal">
      <formula>0</formula>
    </cfRule>
  </conditionalFormatting>
  <conditionalFormatting sqref="BX64:CG65 BX72:CG73 BX66:BY71 CF66:CG71">
    <cfRule type="cellIs" dxfId="1862" priority="14" operator="equal">
      <formula>0</formula>
    </cfRule>
  </conditionalFormatting>
  <conditionalFormatting sqref="BX38:CG39 BX46:CG47 BX40:BY45 CF40:CG45">
    <cfRule type="cellIs" dxfId="1861" priority="15" operator="equal">
      <formula>0</formula>
    </cfRule>
  </conditionalFormatting>
  <conditionalFormatting sqref="K51:T52 K59:T60 K53:L58 S53:T58">
    <cfRule type="cellIs" dxfId="1860" priority="13" operator="equal">
      <formula>0</formula>
    </cfRule>
  </conditionalFormatting>
  <conditionalFormatting sqref="AK64:AT65 AK72:AT73 AK66:AL71 AS66:AT71">
    <cfRule type="cellIs" dxfId="1859" priority="12" operator="equal">
      <formula>0</formula>
    </cfRule>
  </conditionalFormatting>
  <conditionalFormatting sqref="BK38:BT39 BK46:BT47 BK40:BL45 BS40:BT45">
    <cfRule type="cellIs" dxfId="1858" priority="9" operator="equal">
      <formula>0</formula>
    </cfRule>
  </conditionalFormatting>
  <conditionalFormatting sqref="AK25:AT26 AK33:AT34 AK27:AL32 AS27:AT32">
    <cfRule type="cellIs" dxfId="1857" priority="8" operator="equal">
      <formula>0</formula>
    </cfRule>
  </conditionalFormatting>
  <conditionalFormatting sqref="AX51:BG52 AX59:BG60 AX53:AY58 BF53:BG58">
    <cfRule type="cellIs" dxfId="1856" priority="11" operator="equal">
      <formula>0</formula>
    </cfRule>
  </conditionalFormatting>
  <conditionalFormatting sqref="BK51:BT52 BK59:BT60 BK53:BL58 BS53:BT58">
    <cfRule type="cellIs" dxfId="1855" priority="10" operator="equal">
      <formula>0</formula>
    </cfRule>
  </conditionalFormatting>
  <conditionalFormatting sqref="BK64:BT65 BK72:BT73 BK66:BL71 BS66:BT71">
    <cfRule type="cellIs" dxfId="1854" priority="7" operator="equal">
      <formula>0</formula>
    </cfRule>
  </conditionalFormatting>
  <conditionalFormatting sqref="X51:AG52 X59:AG60 X53:Y58 AF53:AG58">
    <cfRule type="cellIs" dxfId="1853" priority="6" operator="equal">
      <formula>0</formula>
    </cfRule>
  </conditionalFormatting>
  <conditionalFormatting sqref="AK38:AT39 AK46:AT47 AK40:AL45 AS40:AT45">
    <cfRule type="cellIs" dxfId="1852" priority="5" operator="equal">
      <formula>0</formula>
    </cfRule>
  </conditionalFormatting>
  <conditionalFormatting sqref="AX42:AY43">
    <cfRule type="cellIs" dxfId="1851" priority="4" operator="equal">
      <formula>0</formula>
    </cfRule>
  </conditionalFormatting>
  <conditionalFormatting sqref="AO51:AP52 AO59:AP60">
    <cfRule type="cellIs" dxfId="1850" priority="3" operator="equal">
      <formula>0</formula>
    </cfRule>
  </conditionalFormatting>
  <conditionalFormatting sqref="BO75:BP76">
    <cfRule type="cellIs" dxfId="1849" priority="2" operator="equal">
      <formula>0</formula>
    </cfRule>
  </conditionalFormatting>
  <conditionalFormatting sqref="AO75:AP76">
    <cfRule type="cellIs" dxfId="1848" priority="1" operator="equal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R1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Block5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2.52</v>
      </c>
      <c r="CC12" s="27">
        <f ca="1">SUM(CD17,CB17,CC14)</f>
        <v>16.52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2.52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16.52</v>
      </c>
      <c r="BY16" s="4"/>
      <c r="BZ16" s="10">
        <f>BZ14+BZ15</f>
        <v>0</v>
      </c>
      <c r="CA16" s="10">
        <f ca="1">CA14+CA15</f>
        <v>2.52</v>
      </c>
      <c r="CB16" s="11">
        <f>CB14+CB15</f>
        <v>0</v>
      </c>
      <c r="CC16" s="6">
        <f ca="1">CD16+CE16</f>
        <v>0.90000000000000013</v>
      </c>
      <c r="CD16" s="12"/>
      <c r="CE16" s="20">
        <f ca="1">DC36+DC34+DC33</f>
        <v>0.90000000000000013</v>
      </c>
      <c r="CF16" s="4"/>
      <c r="CG16" s="34">
        <f ca="1">SUM(CC14:CC16)</f>
        <v>0.90000000000000013</v>
      </c>
      <c r="CH16" s="13"/>
      <c r="CI16" s="13"/>
      <c r="CJ16" s="13"/>
      <c r="CP16" s="124" t="s">
        <v>52</v>
      </c>
      <c r="CQ16" s="175">
        <f ca="1">CR16*CQ$20</f>
        <v>3.15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20.65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2.52</v>
      </c>
      <c r="BY17" s="1"/>
      <c r="BZ17" s="21"/>
      <c r="CA17" s="14"/>
      <c r="CB17" s="15">
        <f>+BZ17+CA17</f>
        <v>0</v>
      </c>
      <c r="CC17" s="16">
        <f ca="1">CC18+CC19</f>
        <v>16.52</v>
      </c>
      <c r="CD17" s="6">
        <f ca="1">CD18+CD19</f>
        <v>16.52</v>
      </c>
      <c r="CE17" s="6">
        <f ca="1">CE18+CE19</f>
        <v>5.9</v>
      </c>
      <c r="CF17" s="1"/>
      <c r="CG17" s="36">
        <f ca="1">SUM(CB18,CE17,CB16)</f>
        <v>5.9</v>
      </c>
      <c r="CP17" s="124" t="s">
        <v>53</v>
      </c>
      <c r="CQ17" s="175">
        <f ca="1">CR17*CQ$20</f>
        <v>1.8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11.8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16.52</v>
      </c>
      <c r="CD18" s="8">
        <f ca="1">DE24+DE23</f>
        <v>16.52</v>
      </c>
      <c r="CE18" s="8">
        <f ca="1">DE33+DE34</f>
        <v>5.9</v>
      </c>
      <c r="CF18" s="1"/>
      <c r="CG18" s="31"/>
      <c r="CP18" s="124" t="s">
        <v>54</v>
      </c>
      <c r="CQ18" s="175">
        <f ca="1">CR18*CQ$20</f>
        <v>0.9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5.9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2.52</v>
      </c>
      <c r="CA19" s="14"/>
      <c r="CB19" s="15">
        <f ca="1">+BZ19+CA19</f>
        <v>2.52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3.15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20.65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9</v>
      </c>
      <c r="CR20" s="176">
        <f>SUM(CR16:CR19)</f>
        <v>1</v>
      </c>
      <c r="CS20" s="255">
        <f ca="1">IF(CR9="PR",VLOOKUP(CR8,'Gen PM'!$I$51:$R$67,10,FALSE),IF(CR9="PB",VLOOKUP(CR8,'Gen PM'!I72:R88,10,FALSE),"error"))</f>
        <v>59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5.94</v>
      </c>
      <c r="CC21" s="41">
        <f ca="1">SUM(CC17:CE17)</f>
        <v>38.94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0.47249999999999998</v>
      </c>
      <c r="DD23" s="50"/>
      <c r="DE23" s="162">
        <f ca="1">CS$16*$CX23</f>
        <v>3.0974999999999997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2.0474999999999999</v>
      </c>
      <c r="DD24" s="50"/>
      <c r="DE24" s="162">
        <f ca="1">CS$16*$CX24</f>
        <v>13.422499999999999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5.94</v>
      </c>
      <c r="CC25" s="27">
        <f ca="1">SUM(CD30,CB30,CC27)</f>
        <v>38.94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0.63</v>
      </c>
      <c r="DD25" s="50"/>
      <c r="DE25" s="162">
        <f ca="1">CS$16*$CX25</f>
        <v>4.13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5.94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59.000000000000007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5.94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0.5</v>
      </c>
      <c r="CZ29" s="250"/>
      <c r="DA29" s="250"/>
      <c r="DC29" s="163">
        <f ca="1">CQ$18*$CY29</f>
        <v>0.45</v>
      </c>
      <c r="DD29" s="50"/>
      <c r="DE29" s="164">
        <f ca="1">CS$18*$CY29</f>
        <v>2.95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38.94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0.45</v>
      </c>
      <c r="DD30" s="50"/>
      <c r="DE30" s="164">
        <f ca="1">CS$18*$CY30</f>
        <v>2.95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38.94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0.1</v>
      </c>
      <c r="DA33" s="250"/>
      <c r="DC33" s="161">
        <f t="shared" ref="DC33:DC38" ca="1" si="0">CQ$17*$CZ33</f>
        <v>0.18000000000000002</v>
      </c>
      <c r="DD33" s="50"/>
      <c r="DE33" s="164">
        <f t="shared" ref="DE33:DE38" ca="1" si="1">CS$17*$CZ33</f>
        <v>1.1800000000000002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5.94</v>
      </c>
      <c r="CC34" s="41">
        <f ca="1">SUM(CC30:CE30)</f>
        <v>38.94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0.4</v>
      </c>
      <c r="DA34" s="250"/>
      <c r="DC34" s="163">
        <f t="shared" ca="1" si="0"/>
        <v>0.72000000000000008</v>
      </c>
      <c r="DD34" s="50"/>
      <c r="DE34" s="164">
        <f t="shared" ca="1" si="1"/>
        <v>4.7200000000000006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0.45</v>
      </c>
      <c r="DD37" s="50"/>
      <c r="DE37" s="162">
        <f t="shared" ca="1" si="1"/>
        <v>2.95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5.94</v>
      </c>
      <c r="CC38" s="91">
        <f ca="1">SUM(CD43,CB43,CC40)</f>
        <v>38.94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0.45</v>
      </c>
      <c r="DE38" s="162">
        <f t="shared" ca="1" si="1"/>
        <v>2.95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0.15</v>
      </c>
      <c r="DC39" s="161">
        <f ca="1">CQ$19*$DA39</f>
        <v>0.47249999999999998</v>
      </c>
      <c r="DD39" s="50"/>
      <c r="DE39" s="164">
        <f ca="1">CS$19*$DA39</f>
        <v>3.0974999999999997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1.125</v>
      </c>
      <c r="CA40" s="17">
        <f ca="1">CA27+BZ32+CE29-BZ40</f>
        <v>4.8150000000000004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0.65</v>
      </c>
      <c r="DC40" s="163">
        <f ca="1">CQ$19*$DA40</f>
        <v>2.0474999999999999</v>
      </c>
      <c r="DD40" s="50"/>
      <c r="DE40" s="164">
        <f ca="1">CS$19*$DA40</f>
        <v>13.422499999999999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1.575</v>
      </c>
      <c r="BQ41" s="7"/>
      <c r="BR41" s="19">
        <f ca="1">BZ40+CC45+CE41</f>
        <v>1.575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0.45</v>
      </c>
      <c r="CD41" s="7"/>
      <c r="CE41" s="19">
        <f ca="1">DC38</f>
        <v>0.45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0.63</v>
      </c>
      <c r="DD41" s="50"/>
      <c r="DE41" s="164">
        <f ca="1">CS$19*$DA41</f>
        <v>4.13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1.575</v>
      </c>
      <c r="AQ42" s="81"/>
      <c r="AR42" s="82">
        <f ca="1">BR41</f>
        <v>1.575</v>
      </c>
      <c r="AS42" s="78"/>
      <c r="AT42" s="109">
        <f ca="1">SUM(AP40:AP42)</f>
        <v>1.575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1.575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1.575</v>
      </c>
      <c r="BU42" s="83"/>
      <c r="BV42" s="83"/>
      <c r="BW42" s="83"/>
      <c r="BX42" s="108">
        <f ca="1">SUM(CC41,BZ42,CC43)</f>
        <v>1.575</v>
      </c>
      <c r="BY42" s="78"/>
      <c r="BZ42" s="79">
        <f ca="1">BZ40+BZ41</f>
        <v>1.125</v>
      </c>
      <c r="CA42" s="79">
        <f ca="1">CA40+CA41</f>
        <v>4.8150000000000004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0.45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10.324999999999999</v>
      </c>
      <c r="AS43" s="1"/>
      <c r="AT43" s="100">
        <f ca="1">SUM(AO44,AR43,AO42)</f>
        <v>10.324999999999999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10.324999999999999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10.324999999999999</v>
      </c>
      <c r="BX43" s="99">
        <f ca="1">SUM(CB43:CB45)</f>
        <v>10.324999999999999</v>
      </c>
      <c r="BY43" s="1"/>
      <c r="BZ43" s="21"/>
      <c r="CA43" s="14">
        <f ca="1">DE23+DE33+DE39</f>
        <v>7.375</v>
      </c>
      <c r="CB43" s="15">
        <f ca="1">+BZ43+CA43</f>
        <v>7.375</v>
      </c>
      <c r="CC43" s="56">
        <f ca="1">CC44+CC45</f>
        <v>0</v>
      </c>
      <c r="CD43" s="6">
        <f ca="1">CD44+CD45</f>
        <v>31.564999999999998</v>
      </c>
      <c r="CE43" s="6">
        <f>CE44+CE45</f>
        <v>0</v>
      </c>
      <c r="CF43" s="1"/>
      <c r="CG43" s="100">
        <f ca="1">SUM(CB44,CE43,CB42)</f>
        <v>2.95</v>
      </c>
      <c r="DC43" s="50">
        <f ca="1">SUM(DC23:DC42)</f>
        <v>9</v>
      </c>
      <c r="DE43" s="124">
        <f ca="1">SUM(DE23:DE42)</f>
        <v>59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10.324999999999999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10.324999999999999</v>
      </c>
      <c r="BO44" s="71">
        <f ca="1">+BM44+BN44</f>
        <v>10.324999999999999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2.95</v>
      </c>
      <c r="CB44" s="15">
        <f ca="1">+BZ44+CA44</f>
        <v>2.95</v>
      </c>
      <c r="CC44" s="8"/>
      <c r="CD44" s="8">
        <f ca="1">CA69</f>
        <v>31.564999999999998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1.575</v>
      </c>
      <c r="AP47" s="105">
        <f ca="1">SUM(AP43:AR43)</f>
        <v>10.324999999999999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4.8150000000000004</v>
      </c>
      <c r="CC47" s="105">
        <f ca="1">SUM(CC43:CE43)</f>
        <v>31.564999999999998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1.26</v>
      </c>
      <c r="P51" s="27">
        <f ca="1">SUM(Q56,O56,P53)</f>
        <v>8.26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1.26</v>
      </c>
      <c r="P53" s="6">
        <f ca="1">Q53+R53</f>
        <v>8.26</v>
      </c>
      <c r="Q53" s="7">
        <f ca="1">DE25+DE35+DE41</f>
        <v>8.26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11.21</v>
      </c>
      <c r="AD54" s="7">
        <f ca="1">Q53+Q54+Q55</f>
        <v>11.21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1.26</v>
      </c>
      <c r="P55" s="6">
        <f ca="1">Q55+R55</f>
        <v>2.95</v>
      </c>
      <c r="Q55" s="12">
        <f ca="1">DE30</f>
        <v>2.95</v>
      </c>
      <c r="R55" s="20"/>
      <c r="S55" s="4"/>
      <c r="T55" s="34">
        <f ca="1">SUM(P53:P55)</f>
        <v>11.21</v>
      </c>
      <c r="U55" s="4"/>
      <c r="V55" s="4"/>
      <c r="W55" s="4"/>
      <c r="X55" s="97">
        <f ca="1">SUM(AC54,Z55,AC56)</f>
        <v>11.21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11.21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0.45</v>
      </c>
      <c r="S56" s="1"/>
      <c r="T56" s="36">
        <f ca="1">SUM(O57,R56,O55)</f>
        <v>1.71</v>
      </c>
      <c r="U56" s="330" t="s">
        <v>29</v>
      </c>
      <c r="V56" s="331"/>
      <c r="W56" s="331"/>
      <c r="X56" s="99">
        <f ca="1">SUM(AB56:AB58)</f>
        <v>1.71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1.71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1.71</v>
      </c>
      <c r="AA57" s="14"/>
      <c r="AB57" s="6">
        <f ca="1">+Z57+AA57</f>
        <v>1.71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0.45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2.95</v>
      </c>
      <c r="P60" s="41">
        <f ca="1">SUM(P56:R56)</f>
        <v>0.45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1.575</v>
      </c>
      <c r="AP64" s="58">
        <f ca="1">SUM(AQ69,AO69,AP66)</f>
        <v>10.324999999999999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4.8149999999999995</v>
      </c>
      <c r="CC64" s="27">
        <f ca="1">SUM(CD69,CB69,CC66)</f>
        <v>31.564999999999998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>
        <f ca="1">AR42</f>
        <v>1.575</v>
      </c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4.8149999999999995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0.45</v>
      </c>
      <c r="CD67" s="7"/>
      <c r="CE67" s="19">
        <f ca="1">DC37</f>
        <v>0.45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11.21</v>
      </c>
      <c r="AL68" s="4"/>
      <c r="AM68" s="10">
        <f>AM66+AM67</f>
        <v>0</v>
      </c>
      <c r="AN68" s="10">
        <f ca="1">AN66+AN67</f>
        <v>1.575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 ca="1">BQ68+BR68</f>
        <v>5.7149999999999999</v>
      </c>
      <c r="BQ68" s="81"/>
      <c r="BR68" s="82">
        <f ca="1">BZ66+CC71+CE67</f>
        <v>5.7149999999999999</v>
      </c>
      <c r="BS68" s="78"/>
      <c r="BT68" s="109">
        <f ca="1">SUM(BP66:BP68)</f>
        <v>5.7149999999999999</v>
      </c>
      <c r="BU68" s="136"/>
      <c r="BV68" s="136"/>
      <c r="BW68" s="136"/>
      <c r="BX68" s="84">
        <f ca="1">SUM(CC67,BZ68,CC69)</f>
        <v>5.7149999999999999</v>
      </c>
      <c r="BY68" s="78"/>
      <c r="BZ68" s="79">
        <f ca="1">BZ66+BZ67</f>
        <v>4.8149999999999995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0.45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1.71</v>
      </c>
      <c r="AL69" s="1"/>
      <c r="AM69" s="21"/>
      <c r="AN69" s="14"/>
      <c r="AO69" s="70">
        <f>+AM69+AN69</f>
        <v>0</v>
      </c>
      <c r="AP69" s="6">
        <f ca="1">AP70+AP71</f>
        <v>11.21</v>
      </c>
      <c r="AQ69" s="6">
        <f ca="1">AQ70+AQ71</f>
        <v>10.324999999999999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 ca="1">BR70+BR71</f>
        <v>37.465000000000003</v>
      </c>
      <c r="BS69" s="1"/>
      <c r="BT69" s="100">
        <f ca="1">SUM(BO70,BR69,BO68)</f>
        <v>37.465000000000003</v>
      </c>
      <c r="BX69" s="35">
        <f ca="1">SUM(CB69:CB71)</f>
        <v>37.465000000000003</v>
      </c>
      <c r="BY69" s="1"/>
      <c r="BZ69" s="21"/>
      <c r="CA69" s="14">
        <f ca="1">DE24+DE40+DE34</f>
        <v>31.564999999999998</v>
      </c>
      <c r="CB69" s="15">
        <f ca="1">+BZ69+CA69</f>
        <v>31.564999999999998</v>
      </c>
      <c r="CC69" s="16">
        <f ca="1">CC70+CC71</f>
        <v>0.45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2.95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>
        <f ca="1">AD54</f>
        <v>11.21</v>
      </c>
      <c r="AQ70" s="8">
        <f ca="1">AR44</f>
        <v>10.324999999999999</v>
      </c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>
        <f ca="1">CA69+CA70+CA71</f>
        <v>37.465000000000003</v>
      </c>
      <c r="BS70" s="1"/>
      <c r="BT70" s="95"/>
      <c r="BX70" s="30"/>
      <c r="BY70" s="3"/>
      <c r="BZ70" s="21"/>
      <c r="CA70" s="14">
        <f ca="1">DE37</f>
        <v>2.95</v>
      </c>
      <c r="CB70" s="15">
        <f ca="1">+BZ70+CA70</f>
        <v>2.95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>
        <f ca="1">Z57</f>
        <v>1.71</v>
      </c>
      <c r="AN71" s="14"/>
      <c r="AO71" s="71">
        <f ca="1">+AM71+AN71</f>
        <v>1.71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2.95</v>
      </c>
      <c r="CB71" s="15">
        <f ca="1">+BZ71+CA71</f>
        <v>2.95</v>
      </c>
      <c r="CC71" s="17">
        <f ca="1">DC29</f>
        <v>0.45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3.2850000000000001</v>
      </c>
      <c r="AP73" s="105">
        <f ca="1">SUM(AP69:AR69)</f>
        <v>21.535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5.7149999999999999</v>
      </c>
      <c r="BP73" s="105">
        <f ca="1">SUM(BP69:BR69)</f>
        <v>37.465000000000003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2.95</v>
      </c>
      <c r="CC73" s="41">
        <f ca="1">SUM(CC69:CE69)</f>
        <v>0.45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847" priority="21" operator="equal">
      <formula>0</formula>
    </cfRule>
  </conditionalFormatting>
  <conditionalFormatting sqref="AX38:BG39 AX46:BG47 AX40:AY41 AX44:AY45">
    <cfRule type="cellIs" dxfId="1846" priority="20" operator="equal">
      <formula>0</formula>
    </cfRule>
  </conditionalFormatting>
  <conditionalFormatting sqref="AX25:BG26 AX33:BG34 AX27:AY28 BF27:BG28 BF31:BG32 AX31:AY32">
    <cfRule type="cellIs" dxfId="1845" priority="19" operator="equal">
      <formula>0</formula>
    </cfRule>
  </conditionalFormatting>
  <conditionalFormatting sqref="BK25:BT26 BK33:BT34 BK27:BL28 BS27:BT28 BS31:BT32 BK31:BL32">
    <cfRule type="cellIs" dxfId="1844" priority="18" operator="equal">
      <formula>0</formula>
    </cfRule>
  </conditionalFormatting>
  <conditionalFormatting sqref="BX12:CG13 BX20:CG21 BX14:BY19 CF14:CG19">
    <cfRule type="cellIs" dxfId="1843" priority="17" operator="equal">
      <formula>0</formula>
    </cfRule>
  </conditionalFormatting>
  <conditionalFormatting sqref="BX25:CG26 BX33:CG34 BX27:BY32 CF27:CG32">
    <cfRule type="cellIs" dxfId="1842" priority="16" operator="equal">
      <formula>0</formula>
    </cfRule>
  </conditionalFormatting>
  <conditionalFormatting sqref="BX64:CG65 BX72:CG73 BX66:BY71 CF66:CG71">
    <cfRule type="cellIs" dxfId="1841" priority="14" operator="equal">
      <formula>0</formula>
    </cfRule>
  </conditionalFormatting>
  <conditionalFormatting sqref="BX38:CG39 BX46:CG47 BX40:BY45 CF40:CG45">
    <cfRule type="cellIs" dxfId="1840" priority="15" operator="equal">
      <formula>0</formula>
    </cfRule>
  </conditionalFormatting>
  <conditionalFormatting sqref="K51:T52 K59:T60 K53:L58 S53:T58">
    <cfRule type="cellIs" dxfId="1839" priority="13" operator="equal">
      <formula>0</formula>
    </cfRule>
  </conditionalFormatting>
  <conditionalFormatting sqref="AK64:AT65 AK72:AT73 AK66:AL71 AS66:AT71">
    <cfRule type="cellIs" dxfId="1838" priority="12" operator="equal">
      <formula>0</formula>
    </cfRule>
  </conditionalFormatting>
  <conditionalFormatting sqref="BK38:BT39 BK46:BT47 BK40:BL45 BS40:BT45">
    <cfRule type="cellIs" dxfId="1837" priority="9" operator="equal">
      <formula>0</formula>
    </cfRule>
  </conditionalFormatting>
  <conditionalFormatting sqref="AK25:AT26 AK33:AT34 AK27:AL32 AS27:AT32">
    <cfRule type="cellIs" dxfId="1836" priority="8" operator="equal">
      <formula>0</formula>
    </cfRule>
  </conditionalFormatting>
  <conditionalFormatting sqref="AX51:BG52 AX59:BG60 AX53:AY58 BF53:BG58">
    <cfRule type="cellIs" dxfId="1835" priority="11" operator="equal">
      <formula>0</formula>
    </cfRule>
  </conditionalFormatting>
  <conditionalFormatting sqref="BK51:BT52 BK59:BT60 BK53:BL58 BS53:BT58">
    <cfRule type="cellIs" dxfId="1834" priority="10" operator="equal">
      <formula>0</formula>
    </cfRule>
  </conditionalFormatting>
  <conditionalFormatting sqref="BK64:BT65 BK72:BT73 BK66:BL71 BS66:BT71">
    <cfRule type="cellIs" dxfId="1833" priority="7" operator="equal">
      <formula>0</formula>
    </cfRule>
  </conditionalFormatting>
  <conditionalFormatting sqref="X51:AG52 X59:AG60 X53:Y58 AF53:AG58">
    <cfRule type="cellIs" dxfId="1832" priority="6" operator="equal">
      <formula>0</formula>
    </cfRule>
  </conditionalFormatting>
  <conditionalFormatting sqref="AK38:AT39 AK46:AT47 AK40:AL45 AS40:AT45">
    <cfRule type="cellIs" dxfId="1831" priority="5" operator="equal">
      <formula>0</formula>
    </cfRule>
  </conditionalFormatting>
  <conditionalFormatting sqref="AX42:AY43">
    <cfRule type="cellIs" dxfId="1830" priority="4" operator="equal">
      <formula>0</formula>
    </cfRule>
  </conditionalFormatting>
  <conditionalFormatting sqref="AO51:AP52 AO59:AP60">
    <cfRule type="cellIs" dxfId="1829" priority="3" operator="equal">
      <formula>0</formula>
    </cfRule>
  </conditionalFormatting>
  <conditionalFormatting sqref="BO75:BP76">
    <cfRule type="cellIs" dxfId="1828" priority="2" operator="equal">
      <formula>0</formula>
    </cfRule>
  </conditionalFormatting>
  <conditionalFormatting sqref="AO75:AP76">
    <cfRule type="cellIs" dxfId="1827" priority="1" operator="equal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W10" zoomScale="55" zoomScaleNormal="55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65" width="5.28515625" style="124"/>
    <col min="66" max="66" width="9.140625" style="124" bestFit="1" customWidth="1"/>
    <col min="67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Block6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2.52</v>
      </c>
      <c r="CC12" s="27">
        <f ca="1">SUM(CD17,CB17,CC14)</f>
        <v>16.52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2.52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16.52</v>
      </c>
      <c r="BY16" s="4"/>
      <c r="BZ16" s="10">
        <f>BZ14+BZ15</f>
        <v>0</v>
      </c>
      <c r="CA16" s="10">
        <f ca="1">CA14+CA15</f>
        <v>2.52</v>
      </c>
      <c r="CB16" s="11">
        <f>CB14+CB15</f>
        <v>0</v>
      </c>
      <c r="CC16" s="6">
        <f ca="1">CD16+CE16</f>
        <v>0.90000000000000013</v>
      </c>
      <c r="CD16" s="12"/>
      <c r="CE16" s="20">
        <f ca="1">DC36+DC34+DC33</f>
        <v>0.90000000000000013</v>
      </c>
      <c r="CF16" s="4"/>
      <c r="CG16" s="34">
        <f ca="1">SUM(CC14:CC16)</f>
        <v>0.90000000000000013</v>
      </c>
      <c r="CH16" s="13"/>
      <c r="CI16" s="13"/>
      <c r="CJ16" s="13"/>
      <c r="CP16" s="124" t="s">
        <v>52</v>
      </c>
      <c r="CQ16" s="175">
        <f ca="1">CR16*CQ$20</f>
        <v>3.15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20.65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2.52</v>
      </c>
      <c r="BY17" s="1"/>
      <c r="BZ17" s="21"/>
      <c r="CA17" s="14"/>
      <c r="CB17" s="15">
        <f>+BZ17+CA17</f>
        <v>0</v>
      </c>
      <c r="CC17" s="16">
        <f ca="1">CC18+CC19</f>
        <v>16.52</v>
      </c>
      <c r="CD17" s="6">
        <f ca="1">CD18+CD19</f>
        <v>16.52</v>
      </c>
      <c r="CE17" s="6">
        <f ca="1">CE18+CE19</f>
        <v>5.9</v>
      </c>
      <c r="CF17" s="1"/>
      <c r="CG17" s="36">
        <f ca="1">SUM(CB18,CE17,CB16)</f>
        <v>5.9</v>
      </c>
      <c r="CP17" s="124" t="s">
        <v>53</v>
      </c>
      <c r="CQ17" s="175">
        <f ca="1">CR17*CQ$20</f>
        <v>1.8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11.8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16.52</v>
      </c>
      <c r="CD18" s="8">
        <f ca="1">DE24+DE23</f>
        <v>16.52</v>
      </c>
      <c r="CE18" s="8">
        <f ca="1">DE33+DE34</f>
        <v>5.9</v>
      </c>
      <c r="CF18" s="1"/>
      <c r="CG18" s="31"/>
      <c r="CP18" s="124" t="s">
        <v>54</v>
      </c>
      <c r="CQ18" s="175">
        <f ca="1">CR18*CQ$20</f>
        <v>0.9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5.9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2.52</v>
      </c>
      <c r="CA19" s="14"/>
      <c r="CB19" s="15">
        <f ca="1">+BZ19+CA19</f>
        <v>2.52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3.15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20.65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9</v>
      </c>
      <c r="CR20" s="176">
        <f>SUM(CR16:CR19)</f>
        <v>1</v>
      </c>
      <c r="CS20" s="255">
        <f ca="1">IF(CR9="PR",VLOOKUP(CR8,'Gen PM'!$I$51:$R$67,10,FALSE),IF(CR9="PB",VLOOKUP(CR8,'Gen PM'!I72:R88,10,FALSE),"error"))</f>
        <v>59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5.94</v>
      </c>
      <c r="CC21" s="41">
        <f ca="1">SUM(CC17:CE17)</f>
        <v>38.94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0.47249999999999998</v>
      </c>
      <c r="DD23" s="50"/>
      <c r="DE23" s="162">
        <f ca="1">CS$16*$CX23</f>
        <v>3.0974999999999997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2.0474999999999999</v>
      </c>
      <c r="DD24" s="50"/>
      <c r="DE24" s="162">
        <f ca="1">CS$16*$CX24</f>
        <v>13.422499999999999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5.94</v>
      </c>
      <c r="CC25" s="27">
        <f ca="1">SUM(CD30,CB30,CC27)</f>
        <v>38.94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0.63</v>
      </c>
      <c r="DD25" s="50"/>
      <c r="DE25" s="162">
        <f ca="1">CS$16*$CX25</f>
        <v>4.13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5.94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59.000000000000007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5.94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0.5</v>
      </c>
      <c r="CZ29" s="250"/>
      <c r="DA29" s="250"/>
      <c r="DC29" s="163">
        <f ca="1">CQ$18*$CY29</f>
        <v>0.45</v>
      </c>
      <c r="DD29" s="50"/>
      <c r="DE29" s="164">
        <f ca="1">CS$18*$CY29</f>
        <v>2.95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38.94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0.45</v>
      </c>
      <c r="DD30" s="50"/>
      <c r="DE30" s="164">
        <f ca="1">CS$18*$CY30</f>
        <v>2.95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38.94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0.1</v>
      </c>
      <c r="DA33" s="250"/>
      <c r="DC33" s="161">
        <f t="shared" ref="DC33:DC38" ca="1" si="0">CQ$17*$CZ33</f>
        <v>0.18000000000000002</v>
      </c>
      <c r="DD33" s="50"/>
      <c r="DE33" s="164">
        <f t="shared" ref="DE33:DE38" ca="1" si="1">CS$17*$CZ33</f>
        <v>1.1800000000000002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5.94</v>
      </c>
      <c r="CC34" s="41">
        <f ca="1">SUM(CC30:CE30)</f>
        <v>38.94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0.4</v>
      </c>
      <c r="DA34" s="250"/>
      <c r="DC34" s="163">
        <f t="shared" ca="1" si="0"/>
        <v>0.72000000000000008</v>
      </c>
      <c r="DD34" s="50"/>
      <c r="DE34" s="164">
        <f t="shared" ca="1" si="1"/>
        <v>4.7200000000000006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0.45</v>
      </c>
      <c r="DD37" s="50"/>
      <c r="DE37" s="162">
        <f t="shared" ca="1" si="1"/>
        <v>2.95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5.94</v>
      </c>
      <c r="CC38" s="91">
        <f ca="1">SUM(CD43,CB43,CC40)</f>
        <v>38.94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0.45</v>
      </c>
      <c r="DE38" s="162">
        <f t="shared" ca="1" si="1"/>
        <v>2.95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0.15</v>
      </c>
      <c r="DC39" s="161">
        <f ca="1">CQ$19*$DA39</f>
        <v>0.47249999999999998</v>
      </c>
      <c r="DD39" s="50"/>
      <c r="DE39" s="164">
        <f ca="1">CS$19*$DA39</f>
        <v>3.0974999999999997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1.125</v>
      </c>
      <c r="CA40" s="17">
        <f ca="1">CA27+BZ32+CE29-BZ40</f>
        <v>4.8150000000000004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0.65</v>
      </c>
      <c r="DC40" s="163">
        <f ca="1">CQ$19*$DA40</f>
        <v>2.0474999999999999</v>
      </c>
      <c r="DD40" s="50"/>
      <c r="DE40" s="164">
        <f ca="1">CS$19*$DA40</f>
        <v>13.422499999999999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1.575</v>
      </c>
      <c r="BQ41" s="7"/>
      <c r="BR41" s="19">
        <f ca="1">BZ40+CC45+CE41</f>
        <v>1.575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0.45</v>
      </c>
      <c r="CD41" s="7"/>
      <c r="CE41" s="19">
        <f ca="1">DC38</f>
        <v>0.45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0.63</v>
      </c>
      <c r="DD41" s="50"/>
      <c r="DE41" s="164">
        <f ca="1">CS$19*$DA41</f>
        <v>4.13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1.575</v>
      </c>
      <c r="AQ42" s="81"/>
      <c r="AR42" s="82">
        <f ca="1">BR41</f>
        <v>1.575</v>
      </c>
      <c r="AS42" s="78"/>
      <c r="AT42" s="109">
        <f ca="1">SUM(AP40:AP42)</f>
        <v>1.575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1.575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1.575</v>
      </c>
      <c r="BU42" s="83"/>
      <c r="BV42" s="83"/>
      <c r="BW42" s="83"/>
      <c r="BX42" s="108">
        <f ca="1">SUM(CC41,BZ42,CC43)</f>
        <v>1.575</v>
      </c>
      <c r="BY42" s="78"/>
      <c r="BZ42" s="79">
        <f ca="1">BZ40+BZ41</f>
        <v>1.125</v>
      </c>
      <c r="CA42" s="79">
        <f ca="1">CA40+CA41</f>
        <v>4.8150000000000004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0.45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10.324999999999999</v>
      </c>
      <c r="AS43" s="1"/>
      <c r="AT43" s="100">
        <f ca="1">SUM(AO44,AR43,AO42)</f>
        <v>10.324999999999999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10.324999999999999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10.324999999999999</v>
      </c>
      <c r="BX43" s="99">
        <f ca="1">SUM(CB43:CB45)</f>
        <v>10.324999999999999</v>
      </c>
      <c r="BY43" s="1"/>
      <c r="BZ43" s="21"/>
      <c r="CA43" s="14">
        <f ca="1">DE23+DE33+DE39</f>
        <v>7.375</v>
      </c>
      <c r="CB43" s="15">
        <f ca="1">+BZ43+CA43</f>
        <v>7.375</v>
      </c>
      <c r="CC43" s="56">
        <f ca="1">CC44+CC45</f>
        <v>0</v>
      </c>
      <c r="CD43" s="6">
        <f ca="1">CD44+CD45</f>
        <v>31.564999999999998</v>
      </c>
      <c r="CE43" s="6">
        <f>CE44+CE45</f>
        <v>0</v>
      </c>
      <c r="CF43" s="1"/>
      <c r="CG43" s="100">
        <f ca="1">SUM(CB44,CE43,CB42)</f>
        <v>2.95</v>
      </c>
      <c r="DC43" s="50">
        <f ca="1">SUM(DC23:DC42)</f>
        <v>9</v>
      </c>
      <c r="DE43" s="124">
        <f ca="1">SUM(DE23:DE42)</f>
        <v>59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10.324999999999999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CA43+CA45+CA44</f>
        <v>10.324999999999999</v>
      </c>
      <c r="BO44" s="71">
        <f ca="1">+BM44+BN44</f>
        <v>10.324999999999999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2.95</v>
      </c>
      <c r="CB44" s="15">
        <f ca="1">+BZ44+CA44</f>
        <v>2.95</v>
      </c>
      <c r="CC44" s="8"/>
      <c r="CD44" s="8">
        <f ca="1">CA69</f>
        <v>31.564999999999998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1.575</v>
      </c>
      <c r="AP47" s="105">
        <f ca="1">SUM(AP43:AR43)</f>
        <v>10.324999999999999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4.8150000000000004</v>
      </c>
      <c r="CC47" s="105">
        <f ca="1">SUM(CC43:CE43)</f>
        <v>31.564999999999998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1.26</v>
      </c>
      <c r="P51" s="27">
        <f ca="1">SUM(Q56,O56,P53)</f>
        <v>8.26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1.26</v>
      </c>
      <c r="P53" s="6">
        <f ca="1">Q53+R53</f>
        <v>8.26</v>
      </c>
      <c r="Q53" s="7">
        <f ca="1">DE25+DE35+DE41</f>
        <v>8.26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11.21</v>
      </c>
      <c r="AD54" s="7">
        <f ca="1">Q53+Q54+Q55</f>
        <v>11.21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1.26</v>
      </c>
      <c r="P55" s="6">
        <f ca="1">Q55+R55</f>
        <v>2.95</v>
      </c>
      <c r="Q55" s="12">
        <f ca="1">DE30</f>
        <v>2.95</v>
      </c>
      <c r="R55" s="20"/>
      <c r="S55" s="4"/>
      <c r="T55" s="34">
        <f ca="1">SUM(P53:P55)</f>
        <v>11.21</v>
      </c>
      <c r="U55" s="4"/>
      <c r="V55" s="4"/>
      <c r="W55" s="4"/>
      <c r="X55" s="97">
        <f ca="1">SUM(AC54,Z55,AC56)</f>
        <v>11.21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11.21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0.45</v>
      </c>
      <c r="S56" s="1"/>
      <c r="T56" s="36">
        <f ca="1">SUM(O57,R56,O55)</f>
        <v>1.71</v>
      </c>
      <c r="U56" s="330" t="s">
        <v>29</v>
      </c>
      <c r="V56" s="331"/>
      <c r="W56" s="331"/>
      <c r="X56" s="99">
        <f ca="1">SUM(AB56:AB58)</f>
        <v>1.71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1.71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1.71</v>
      </c>
      <c r="AA57" s="14"/>
      <c r="AB57" s="6">
        <f ca="1">+Z57+AA57</f>
        <v>1.71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0.45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2.95</v>
      </c>
      <c r="P60" s="41">
        <f ca="1">SUM(P56:R56)</f>
        <v>0.45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5.6050000000000004</v>
      </c>
      <c r="AP64" s="58">
        <f ca="1">SUM(AQ69,AO69,AP66)</f>
        <v>0.85499999999999998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4.8149999999999995</v>
      </c>
      <c r="CC64" s="27">
        <f ca="1">SUM(CD69,CB69,CC66)</f>
        <v>31.564999999999998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4.8149999999999995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5.6050000000000004</v>
      </c>
      <c r="AN67" s="8"/>
      <c r="AO67" s="76"/>
      <c r="AP67" s="6">
        <f ca="1">AQ67+AR67</f>
        <v>5.6050000000000004</v>
      </c>
      <c r="AQ67" s="7">
        <f ca="1">AL70*AD54</f>
        <v>5.6050000000000004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5.7149999999999999</v>
      </c>
      <c r="BQ67" s="7"/>
      <c r="BR67" s="19">
        <f ca="1">BZ66+CE67+CC71</f>
        <v>5.7149999999999999</v>
      </c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0.45</v>
      </c>
      <c r="CD67" s="7"/>
      <c r="CE67" s="19">
        <f ca="1">DC37</f>
        <v>0.45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11.21</v>
      </c>
      <c r="AL68" s="4"/>
      <c r="AM68" s="10">
        <f ca="1">AM66+AM67</f>
        <v>5.6050000000000004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5.6050000000000004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5.7149999999999999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5.7149999999999999</v>
      </c>
      <c r="BU68" s="136"/>
      <c r="BV68" s="136"/>
      <c r="BW68" s="136"/>
      <c r="BX68" s="84">
        <f ca="1">SUM(CC67,BZ68,CC69)</f>
        <v>5.7149999999999999</v>
      </c>
      <c r="BY68" s="78"/>
      <c r="BZ68" s="79">
        <f ca="1">BZ66+BZ67</f>
        <v>4.8149999999999995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0.45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1.71</v>
      </c>
      <c r="AL69" s="259">
        <v>0.5</v>
      </c>
      <c r="AM69" s="21">
        <f ca="1">AL69*Z57</f>
        <v>0.85499999999999998</v>
      </c>
      <c r="AN69" s="14"/>
      <c r="AO69" s="70">
        <f ca="1">+AM69+AN69</f>
        <v>0.85499999999999998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0.85499999999999998</v>
      </c>
      <c r="BK69" s="99">
        <f ca="1">SUM(BO69:BO71)</f>
        <v>37.465000000000003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37.465000000000003</v>
      </c>
      <c r="BX69" s="35">
        <f ca="1">SUM(CB69:CB71)</f>
        <v>37.465000000000003</v>
      </c>
      <c r="BY69" s="1"/>
      <c r="BZ69" s="21"/>
      <c r="CA69" s="14">
        <f ca="1">DE24+DE40+DE34</f>
        <v>31.564999999999998</v>
      </c>
      <c r="CB69" s="15">
        <f ca="1">+BZ69+CA69</f>
        <v>31.564999999999998</v>
      </c>
      <c r="CC69" s="16">
        <f ca="1">CC70+CC71</f>
        <v>0.45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2.95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0.5</v>
      </c>
      <c r="AM70" s="21">
        <f ca="1">AL70*Z57</f>
        <v>0.85499999999999998</v>
      </c>
      <c r="AN70" s="14"/>
      <c r="AO70" s="71">
        <f ca="1">+AM70+AN70</f>
        <v>0.85499999999999998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37.465000000000003</v>
      </c>
      <c r="BO70" s="71">
        <f ca="1">+BM70+BN70</f>
        <v>37.465000000000003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2.95</v>
      </c>
      <c r="CB70" s="15">
        <f ca="1">+BZ70+CA70</f>
        <v>2.95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2.95</v>
      </c>
      <c r="CB71" s="15">
        <f ca="1">+BZ71+CA71</f>
        <v>2.95</v>
      </c>
      <c r="CC71" s="17">
        <f ca="1">DC29</f>
        <v>0.45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2.95</v>
      </c>
      <c r="CC73" s="41">
        <f ca="1">SUM(CC69:CE69)</f>
        <v>0.45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826" priority="21" operator="equal">
      <formula>0</formula>
    </cfRule>
  </conditionalFormatting>
  <conditionalFormatting sqref="AX38:BG39 AX46:BG47 AX40:AY41 AX44:AY45">
    <cfRule type="cellIs" dxfId="1825" priority="20" operator="equal">
      <formula>0</formula>
    </cfRule>
  </conditionalFormatting>
  <conditionalFormatting sqref="AX25:BG26 AX33:BG34 AX27:AY28 BF27:BG28 BF31:BG32 AX31:AY32">
    <cfRule type="cellIs" dxfId="1824" priority="19" operator="equal">
      <formula>0</formula>
    </cfRule>
  </conditionalFormatting>
  <conditionalFormatting sqref="BK25:BT26 BK33:BT34 BK27:BL28 BS27:BT28 BS31:BT32 BK31:BL32">
    <cfRule type="cellIs" dxfId="1823" priority="18" operator="equal">
      <formula>0</formula>
    </cfRule>
  </conditionalFormatting>
  <conditionalFormatting sqref="BX12:CG13 BX20:CG21 BX14:BY19 CF14:CG19">
    <cfRule type="cellIs" dxfId="1822" priority="17" operator="equal">
      <formula>0</formula>
    </cfRule>
  </conditionalFormatting>
  <conditionalFormatting sqref="BX25:CG26 BX33:CG34 BX27:BY32 CF27:CG32">
    <cfRule type="cellIs" dxfId="1821" priority="16" operator="equal">
      <formula>0</formula>
    </cfRule>
  </conditionalFormatting>
  <conditionalFormatting sqref="BX64:CG65 BX72:CG73 BX66:BY71 CF66:CG71">
    <cfRule type="cellIs" dxfId="1820" priority="14" operator="equal">
      <formula>0</formula>
    </cfRule>
  </conditionalFormatting>
  <conditionalFormatting sqref="BX38:CG39 BX46:CG47 BX40:BY45 CF40:CG45">
    <cfRule type="cellIs" dxfId="1819" priority="15" operator="equal">
      <formula>0</formula>
    </cfRule>
  </conditionalFormatting>
  <conditionalFormatting sqref="K51:T52 K59:T60 K53:L58 S53:T58">
    <cfRule type="cellIs" dxfId="1818" priority="13" operator="equal">
      <formula>0</formula>
    </cfRule>
  </conditionalFormatting>
  <conditionalFormatting sqref="AK64:AT65 AK72:AT73 AK66:AL71 AS66:AT71">
    <cfRule type="cellIs" dxfId="1817" priority="12" operator="equal">
      <formula>0</formula>
    </cfRule>
  </conditionalFormatting>
  <conditionalFormatting sqref="BK38:BT39 BK46:BT47 BK40:BL45 BS40:BT45">
    <cfRule type="cellIs" dxfId="1816" priority="9" operator="equal">
      <formula>0</formula>
    </cfRule>
  </conditionalFormatting>
  <conditionalFormatting sqref="AK25:AT26 AK33:AT34 AK27:AL32 AS27:AT32">
    <cfRule type="cellIs" dxfId="1815" priority="8" operator="equal">
      <formula>0</formula>
    </cfRule>
  </conditionalFormatting>
  <conditionalFormatting sqref="AX51:BG52 AX59:BG60 AX53:AY58 BF53:BG58">
    <cfRule type="cellIs" dxfId="1814" priority="11" operator="equal">
      <formula>0</formula>
    </cfRule>
  </conditionalFormatting>
  <conditionalFormatting sqref="BK51:BT52 BK59:BT60 BK53:BL58 BS53:BT58">
    <cfRule type="cellIs" dxfId="1813" priority="10" operator="equal">
      <formula>0</formula>
    </cfRule>
  </conditionalFormatting>
  <conditionalFormatting sqref="BK64:BT65 BK72:BT73 BK66:BL71 BS66:BT71">
    <cfRule type="cellIs" dxfId="1812" priority="7" operator="equal">
      <formula>0</formula>
    </cfRule>
  </conditionalFormatting>
  <conditionalFormatting sqref="X51:AG52 X59:AG60 X53:Y58 AF53:AG58">
    <cfRule type="cellIs" dxfId="1811" priority="6" operator="equal">
      <formula>0</formula>
    </cfRule>
  </conditionalFormatting>
  <conditionalFormatting sqref="AK38:AT39 AK46:AT47 AK40:AL45 AS40:AT45">
    <cfRule type="cellIs" dxfId="1810" priority="5" operator="equal">
      <formula>0</formula>
    </cfRule>
  </conditionalFormatting>
  <conditionalFormatting sqref="AX42:AY43">
    <cfRule type="cellIs" dxfId="1809" priority="4" operator="equal">
      <formula>0</formula>
    </cfRule>
  </conditionalFormatting>
  <conditionalFormatting sqref="AO51:AP52 AO59:AP60">
    <cfRule type="cellIs" dxfId="1808" priority="3" operator="equal">
      <formula>0</formula>
    </cfRule>
  </conditionalFormatting>
  <conditionalFormatting sqref="BO75:BP76">
    <cfRule type="cellIs" dxfId="1807" priority="2" operator="equal">
      <formula>0</formula>
    </cfRule>
  </conditionalFormatting>
  <conditionalFormatting sqref="AO75:AP76">
    <cfRule type="cellIs" dxfId="1806" priority="1" operator="equal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J1" zoomScale="70" zoomScaleNormal="70" workbookViewId="0">
      <selection activeCell="CA51" sqref="CA51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Block7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10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11.200000000000001</v>
      </c>
      <c r="CC12" s="27">
        <f ca="1">SUM(CD17,CB17,CC14)</f>
        <v>11.200000000000001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11.200000000000001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11.200000000000001</v>
      </c>
      <c r="BY16" s="4"/>
      <c r="BZ16" s="10">
        <f>BZ14+BZ15</f>
        <v>0</v>
      </c>
      <c r="CA16" s="10">
        <f ca="1">CA14+CA15</f>
        <v>11.200000000000001</v>
      </c>
      <c r="CB16" s="11">
        <f>CB14+CB15</f>
        <v>0</v>
      </c>
      <c r="CC16" s="6">
        <f ca="1">CD16+CE16</f>
        <v>4</v>
      </c>
      <c r="CD16" s="12"/>
      <c r="CE16" s="20">
        <f ca="1">DC36+DC34+DC33</f>
        <v>4</v>
      </c>
      <c r="CF16" s="4"/>
      <c r="CG16" s="34">
        <f ca="1">SUM(CC14:CC16)</f>
        <v>4</v>
      </c>
      <c r="CH16" s="13"/>
      <c r="CI16" s="13"/>
      <c r="CJ16" s="13"/>
      <c r="CP16" s="124" t="s">
        <v>52</v>
      </c>
      <c r="CQ16" s="175">
        <f ca="1">CR16*CQ$20</f>
        <v>14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14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11.200000000000001</v>
      </c>
      <c r="BY17" s="1"/>
      <c r="BZ17" s="21"/>
      <c r="CA17" s="14"/>
      <c r="CB17" s="15">
        <f>+BZ17+CA17</f>
        <v>0</v>
      </c>
      <c r="CC17" s="16">
        <f ca="1">CC18+CC19</f>
        <v>11.200000000000001</v>
      </c>
      <c r="CD17" s="6">
        <f ca="1">CD18+CD19</f>
        <v>11.200000000000001</v>
      </c>
      <c r="CE17" s="6">
        <f ca="1">CE18+CE19</f>
        <v>4</v>
      </c>
      <c r="CF17" s="1"/>
      <c r="CG17" s="36">
        <f ca="1">SUM(CB18,CE17,CB16)</f>
        <v>4</v>
      </c>
      <c r="CP17" s="124" t="s">
        <v>53</v>
      </c>
      <c r="CQ17" s="175">
        <f ca="1">CR17*CQ$20</f>
        <v>8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8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11.200000000000001</v>
      </c>
      <c r="CD18" s="8">
        <f ca="1">DE24+DE23</f>
        <v>11.200000000000001</v>
      </c>
      <c r="CE18" s="8">
        <f ca="1">DE33+DE34</f>
        <v>4</v>
      </c>
      <c r="CF18" s="1"/>
      <c r="CG18" s="31"/>
      <c r="CP18" s="124" t="s">
        <v>54</v>
      </c>
      <c r="CQ18" s="175">
        <f ca="1">CR18*CQ$20</f>
        <v>4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4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11.200000000000001</v>
      </c>
      <c r="CA19" s="14"/>
      <c r="CB19" s="15">
        <f ca="1">+BZ19+CA19</f>
        <v>11.200000000000001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14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14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40</v>
      </c>
      <c r="CR20" s="176">
        <f>SUM(CR16:CR19)</f>
        <v>1</v>
      </c>
      <c r="CS20" s="255">
        <f ca="1">IF(CR9="PR",VLOOKUP(CR8,'Gen PM'!$I$51:$R$67,10,FALSE),IF(CR9="PB",VLOOKUP(CR8,'Gen PM'!I72:R88,10,FALSE),"error"))</f>
        <v>40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26.400000000000002</v>
      </c>
      <c r="CC21" s="41">
        <f ca="1">SUM(CC17:CE17)</f>
        <v>26.400000000000002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0.8</v>
      </c>
      <c r="CY23" s="250"/>
      <c r="CZ23" s="250"/>
      <c r="DA23" s="250"/>
      <c r="DC23" s="161">
        <f ca="1">CQ$16*$CX23</f>
        <v>11.200000000000001</v>
      </c>
      <c r="DD23" s="50"/>
      <c r="DE23" s="162">
        <f ca="1">CS$16*$CX23</f>
        <v>11.200000000000001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26.400000000000002</v>
      </c>
      <c r="CC25" s="27">
        <f ca="1">SUM(CD30,CB30,CC27)</f>
        <v>26.400000000000002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2.8000000000000003</v>
      </c>
      <c r="DD25" s="50"/>
      <c r="DE25" s="162">
        <f ca="1">CS$16*$CX25</f>
        <v>2.8000000000000003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26.400000000000002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40.000000000000007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40.000000000000007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0.5</v>
      </c>
      <c r="CZ28" s="250"/>
      <c r="DA28" s="250"/>
      <c r="DC28" s="161">
        <f ca="1">CQ$18*$CY28</f>
        <v>2</v>
      </c>
      <c r="DD28" s="50"/>
      <c r="DE28" s="164">
        <f ca="1">CS$18*$CY28</f>
        <v>2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26.400000000000002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26.400000000000002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2</v>
      </c>
      <c r="DD30" s="50"/>
      <c r="DE30" s="164">
        <f ca="1">CS$18*$CY30</f>
        <v>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26.400000000000002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0.5</v>
      </c>
      <c r="DA33" s="250"/>
      <c r="DC33" s="161">
        <f t="shared" ref="DC33:DC38" ca="1" si="0">CQ$17*$CZ33</f>
        <v>4</v>
      </c>
      <c r="DD33" s="50"/>
      <c r="DE33" s="164">
        <f t="shared" ref="DE33:DE38" ca="1" si="1">CS$17*$CZ33</f>
        <v>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26.400000000000002</v>
      </c>
      <c r="CC34" s="41">
        <f ca="1">SUM(CC30:CE30)</f>
        <v>26.400000000000002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2</v>
      </c>
      <c r="DD37" s="50"/>
      <c r="DE37" s="162">
        <f t="shared" ca="1" si="1"/>
        <v>2</v>
      </c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19</v>
      </c>
      <c r="AP38" s="58">
        <f ca="1">SUM(AQ43,AO43,AP40)</f>
        <v>19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26.400000000000002</v>
      </c>
      <c r="CC38" s="91">
        <f ca="1">SUM(CD43,CB43,CC40)</f>
        <v>26.400000000000002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2</v>
      </c>
      <c r="DE38" s="162">
        <f t="shared" ca="1" si="1"/>
        <v>2</v>
      </c>
    </row>
    <row r="39" spans="7:112" x14ac:dyDescent="0.25">
      <c r="O39" s="69"/>
      <c r="AB39" s="69"/>
      <c r="AK39" s="30"/>
      <c r="AL39" s="3"/>
      <c r="AM39" s="1"/>
      <c r="AN39" s="259">
        <v>0.5</v>
      </c>
      <c r="AO39" s="260">
        <v>0.5</v>
      </c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0.8</v>
      </c>
      <c r="DC39" s="161">
        <f ca="1">CQ$19*$DA39</f>
        <v>11.200000000000001</v>
      </c>
      <c r="DD39" s="50"/>
      <c r="DE39" s="164">
        <f ca="1">CS$19*$DA39</f>
        <v>11.200000000000001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15.200000000000001</v>
      </c>
      <c r="AQ40" s="7"/>
      <c r="AR40" s="19">
        <f ca="1">$BR$41*AS40</f>
        <v>15.200000000000001</v>
      </c>
      <c r="AS40" s="259">
        <v>0.5</v>
      </c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26.400000000000002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>
        <f ca="1">AN39*AM67</f>
        <v>3.8000000000000003</v>
      </c>
      <c r="AO41" s="76">
        <f ca="1">AO39*BN44</f>
        <v>15.200000000000001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30.400000000000002</v>
      </c>
      <c r="BQ41" s="7"/>
      <c r="BR41" s="19">
        <f ca="1">BZ40+CC45+CE41</f>
        <v>30.400000000000002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2</v>
      </c>
      <c r="CD41" s="7"/>
      <c r="CE41" s="19">
        <f ca="1">DC38</f>
        <v>2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2.8000000000000003</v>
      </c>
      <c r="DD41" s="50"/>
      <c r="DE41" s="164">
        <f ca="1">CS$19*$DA41</f>
        <v>2.8000000000000003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3.8000000000000003</v>
      </c>
      <c r="AO42" s="77">
        <f ca="1">AO40+AO41</f>
        <v>15.200000000000001</v>
      </c>
      <c r="AP42" s="86">
        <f ca="1">AQ42+AR42</f>
        <v>15.200000000000001</v>
      </c>
      <c r="AQ42" s="81"/>
      <c r="AR42" s="82">
        <f ca="1">$BR$41*AS42</f>
        <v>15.200000000000001</v>
      </c>
      <c r="AS42" s="262">
        <f>1-AS40</f>
        <v>0.5</v>
      </c>
      <c r="AT42" s="109">
        <f ca="1">SUM(AP40:AP42)</f>
        <v>30.400000000000002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30.400000000000002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30.400000000000002</v>
      </c>
      <c r="BU42" s="83"/>
      <c r="BV42" s="83"/>
      <c r="BW42" s="83"/>
      <c r="BX42" s="108">
        <f ca="1">SUM(CC41,BZ42,CC43)</f>
        <v>30.400000000000002</v>
      </c>
      <c r="BY42" s="78"/>
      <c r="BZ42" s="79">
        <f ca="1">BZ40+BZ41</f>
        <v>26.400000000000002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2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3.8000000000000003</v>
      </c>
      <c r="AR43" s="6">
        <f ca="1">AR44+AR45</f>
        <v>15.200000000000001</v>
      </c>
      <c r="AS43" s="1"/>
      <c r="AT43" s="100">
        <f ca="1">SUM(AO44,AR43,AO42)</f>
        <v>30.400000000000002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30.400000000000002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30.400000000000002</v>
      </c>
      <c r="BX43" s="99">
        <f ca="1">SUM(CB43:CB45)</f>
        <v>30.400000000000002</v>
      </c>
      <c r="BY43" s="1"/>
      <c r="BZ43" s="21"/>
      <c r="CA43" s="14">
        <f ca="1">DE23+DE33+DE39</f>
        <v>26.400000000000002</v>
      </c>
      <c r="CB43" s="15">
        <f ca="1">+BZ43+CA43</f>
        <v>26.400000000000002</v>
      </c>
      <c r="CC43" s="56">
        <f ca="1">CC44+CC45</f>
        <v>2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2</v>
      </c>
      <c r="DC43" s="50">
        <f ca="1">SUM(DC23:DC42)</f>
        <v>40</v>
      </c>
      <c r="DE43" s="124">
        <f ca="1">SUM(DE23:DE42)</f>
        <v>40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AR46*BN44</f>
        <v>15.200000000000001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CA45+CA44+CA43</f>
        <v>30.400000000000002</v>
      </c>
      <c r="BO44" s="71">
        <f ca="1">+BM44+BN44</f>
        <v>30.400000000000002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2</v>
      </c>
      <c r="CB44" s="15">
        <f ca="1">+BZ44+CA44</f>
        <v>2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>
        <f ca="1">AM69*AQ47</f>
        <v>3.8000000000000003</v>
      </c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2</v>
      </c>
      <c r="CB45" s="15">
        <f ca="1">+BZ45+CA45</f>
        <v>2</v>
      </c>
      <c r="CC45" s="17">
        <f ca="1">DC28</f>
        <v>2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259">
        <f>1-AO39</f>
        <v>0.5</v>
      </c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19</v>
      </c>
      <c r="AP47" s="105">
        <f ca="1">SUM(AP43:AR43)</f>
        <v>19</v>
      </c>
      <c r="AQ47" s="263">
        <v>0.5</v>
      </c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</v>
      </c>
      <c r="CC47" s="105">
        <f ca="1">SUM(CC43:CE43)</f>
        <v>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5.6000000000000005</v>
      </c>
      <c r="P51" s="27">
        <f ca="1">SUM(Q56,O56,P53)</f>
        <v>5.6000000000000005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5.6000000000000005</v>
      </c>
      <c r="P53" s="6">
        <f ca="1">Q53+R53</f>
        <v>5.6000000000000005</v>
      </c>
      <c r="Q53" s="7">
        <f ca="1">DE25+DE35+DE41</f>
        <v>5.6000000000000005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7.6000000000000005</v>
      </c>
      <c r="AD54" s="7">
        <f ca="1">Q53+Q54+Q55</f>
        <v>7.6000000000000005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5.6000000000000005</v>
      </c>
      <c r="P55" s="6">
        <f ca="1">Q55+R55</f>
        <v>2</v>
      </c>
      <c r="Q55" s="12">
        <f ca="1">DE30</f>
        <v>2</v>
      </c>
      <c r="R55" s="20"/>
      <c r="S55" s="4"/>
      <c r="T55" s="34">
        <f ca="1">SUM(P53:P55)</f>
        <v>7.6000000000000005</v>
      </c>
      <c r="U55" s="4"/>
      <c r="V55" s="4"/>
      <c r="W55" s="4"/>
      <c r="X55" s="97">
        <f ca="1">SUM(AC54,Z55,AC56)</f>
        <v>7.6000000000000005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7.6000000000000005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2</v>
      </c>
      <c r="S56" s="1"/>
      <c r="T56" s="36">
        <f ca="1">SUM(O57,R56,O55)</f>
        <v>7.6000000000000005</v>
      </c>
      <c r="U56" s="330" t="s">
        <v>29</v>
      </c>
      <c r="V56" s="331"/>
      <c r="W56" s="331"/>
      <c r="X56" s="99">
        <f ca="1">SUM(AB56:AB58)</f>
        <v>7.6000000000000005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7.6000000000000005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7.6000000000000005</v>
      </c>
      <c r="AA57" s="14"/>
      <c r="AB57" s="6">
        <f ca="1">+Z57+AA57</f>
        <v>7.6000000000000005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</v>
      </c>
      <c r="P60" s="41">
        <f ca="1">SUM(P56:R56)</f>
        <v>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9.6000000000000014</v>
      </c>
      <c r="AP64" s="58">
        <f ca="1">SUM(AQ69,AO69,AP66)</f>
        <v>9.6000000000000014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</v>
      </c>
      <c r="CC64" s="27">
        <f ca="1">SUM(CD69,CB69,CC66)</f>
        <v>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2</v>
      </c>
      <c r="AQ66" s="7"/>
      <c r="AR66" s="19">
        <f ca="1">BR67</f>
        <v>2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7.6000000000000005</v>
      </c>
      <c r="AN67" s="8"/>
      <c r="AO67" s="76">
        <f ca="1">BN70</f>
        <v>2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2</v>
      </c>
      <c r="BQ67" s="7"/>
      <c r="BR67" s="19">
        <f ca="1">BZ66+CC71+CE67</f>
        <v>2</v>
      </c>
      <c r="BS67" s="1"/>
      <c r="BT67" s="95"/>
      <c r="BX67" s="32"/>
      <c r="BY67" s="3"/>
      <c r="BZ67" s="8"/>
      <c r="CA67" s="8">
        <f ca="1">CA41+CA45+CD42</f>
        <v>2</v>
      </c>
      <c r="CB67" s="9"/>
      <c r="CC67" s="6">
        <f ca="1">CD67+CE67</f>
        <v>2</v>
      </c>
      <c r="CD67" s="7"/>
      <c r="CE67" s="19">
        <f ca="1">DC37</f>
        <v>2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7.6000000000000005</v>
      </c>
      <c r="AL68" s="4"/>
      <c r="AM68" s="10">
        <f ca="1">AM66+AM67</f>
        <v>7.6000000000000005</v>
      </c>
      <c r="AN68" s="10">
        <f>AN66+AN67</f>
        <v>0</v>
      </c>
      <c r="AO68" s="77">
        <f ca="1">AO66+AO67</f>
        <v>2</v>
      </c>
      <c r="AP68" s="86">
        <f>AQ68+AR68</f>
        <v>0</v>
      </c>
      <c r="AQ68" s="81"/>
      <c r="AR68" s="82"/>
      <c r="AS68" s="78"/>
      <c r="AT68" s="109">
        <f ca="1">SUM(AP66:AP68)</f>
        <v>2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2</v>
      </c>
      <c r="BU68" s="136"/>
      <c r="BV68" s="136"/>
      <c r="BW68" s="136"/>
      <c r="BX68" s="84">
        <f ca="1">SUM(CC67,BZ68,CC69)</f>
        <v>2</v>
      </c>
      <c r="BY68" s="78"/>
      <c r="BZ68" s="79">
        <f ca="1">BZ66+BZ67</f>
        <v>0</v>
      </c>
      <c r="CA68" s="79">
        <f ca="1">CA66+CA67</f>
        <v>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2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7.6000000000000005</v>
      </c>
      <c r="AL69" s="1"/>
      <c r="AM69" s="21">
        <f ca="1">Z57</f>
        <v>7.6000000000000005</v>
      </c>
      <c r="AN69" s="14"/>
      <c r="AO69" s="70">
        <f ca="1">+AM69+AN69</f>
        <v>7.6000000000000005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2</v>
      </c>
      <c r="BK69" s="99">
        <f ca="1">SUM(BO69:BO71)</f>
        <v>2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2</v>
      </c>
      <c r="BX69" s="35">
        <f ca="1">SUM(CB69:CB71)</f>
        <v>2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2</v>
      </c>
      <c r="CE69" s="6">
        <f>CE70+CE71</f>
        <v>0</v>
      </c>
      <c r="CF69" s="1"/>
      <c r="CG69" s="36">
        <f ca="1">SUM(CB70,CE69,CB68)</f>
        <v>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2</v>
      </c>
      <c r="BO70" s="71">
        <f ca="1">+BM70+BN70</f>
        <v>2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2</v>
      </c>
      <c r="CB70" s="15">
        <f ca="1">+BZ70+CA70</f>
        <v>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2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</v>
      </c>
      <c r="CC73" s="41">
        <f ca="1">SUM(CC69:CE69)</f>
        <v>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805" priority="21" operator="equal">
      <formula>0</formula>
    </cfRule>
  </conditionalFormatting>
  <conditionalFormatting sqref="AX38:BG39 AX46:BG47 AX40:AY41 AX44:AY45">
    <cfRule type="cellIs" dxfId="1804" priority="20" operator="equal">
      <formula>0</formula>
    </cfRule>
  </conditionalFormatting>
  <conditionalFormatting sqref="AX25:BG26 AX33:BG34 AX27:AY28 BF27:BG28 BF31:BG32 AX31:AY32">
    <cfRule type="cellIs" dxfId="1803" priority="19" operator="equal">
      <formula>0</formula>
    </cfRule>
  </conditionalFormatting>
  <conditionalFormatting sqref="BK25:BT26 BK33:BT34 BK27:BL28 BS27:BT28 BS31:BT32 BK31:BL32">
    <cfRule type="cellIs" dxfId="1802" priority="18" operator="equal">
      <formula>0</formula>
    </cfRule>
  </conditionalFormatting>
  <conditionalFormatting sqref="BX12:CG13 BX20:CG21 BX14:BY19 CF14:CG19">
    <cfRule type="cellIs" dxfId="1801" priority="17" operator="equal">
      <formula>0</formula>
    </cfRule>
  </conditionalFormatting>
  <conditionalFormatting sqref="BX25:CG26 BX33:CG34 BX27:BY32 CF27:CG32">
    <cfRule type="cellIs" dxfId="1800" priority="16" operator="equal">
      <formula>0</formula>
    </cfRule>
  </conditionalFormatting>
  <conditionalFormatting sqref="BX64:CG65 BX72:CG73 BX66:BY71 CF66:CG71">
    <cfRule type="cellIs" dxfId="1799" priority="14" operator="equal">
      <formula>0</formula>
    </cfRule>
  </conditionalFormatting>
  <conditionalFormatting sqref="BX38:CG39 BX46:CG47 BX40:BY45 CF40:CG45">
    <cfRule type="cellIs" dxfId="1798" priority="15" operator="equal">
      <formula>0</formula>
    </cfRule>
  </conditionalFormatting>
  <conditionalFormatting sqref="K51:T52 K59:T60 K53:L58 S53:T58">
    <cfRule type="cellIs" dxfId="1797" priority="13" operator="equal">
      <formula>0</formula>
    </cfRule>
  </conditionalFormatting>
  <conditionalFormatting sqref="AK64:AT65 AK72:AT73 AK66:AL71 AS66:AT71">
    <cfRule type="cellIs" dxfId="1796" priority="12" operator="equal">
      <formula>0</formula>
    </cfRule>
  </conditionalFormatting>
  <conditionalFormatting sqref="BK38:BT39 BK46:BT47 BK40:BL45 BS40:BT45">
    <cfRule type="cellIs" dxfId="1795" priority="9" operator="equal">
      <formula>0</formula>
    </cfRule>
  </conditionalFormatting>
  <conditionalFormatting sqref="AK25:AT26 AK33:AT34 AK27:AL32 AS27:AT32">
    <cfRule type="cellIs" dxfId="1794" priority="8" operator="equal">
      <formula>0</formula>
    </cfRule>
  </conditionalFormatting>
  <conditionalFormatting sqref="AX51:BG52 AX59:BG60 AX53:AY58 BF53:BG58">
    <cfRule type="cellIs" dxfId="1793" priority="11" operator="equal">
      <formula>0</formula>
    </cfRule>
  </conditionalFormatting>
  <conditionalFormatting sqref="BK51:BT52 BK59:BT60 BK53:BL58 BS53:BT58">
    <cfRule type="cellIs" dxfId="1792" priority="10" operator="equal">
      <formula>0</formula>
    </cfRule>
  </conditionalFormatting>
  <conditionalFormatting sqref="BK64:BT65 BK72:BT73 BK66:BL71 BS66:BT71">
    <cfRule type="cellIs" dxfId="1791" priority="7" operator="equal">
      <formula>0</formula>
    </cfRule>
  </conditionalFormatting>
  <conditionalFormatting sqref="X51:AG52 X59:AG60 X53:Y58 AF53:AG58">
    <cfRule type="cellIs" dxfId="1790" priority="6" operator="equal">
      <formula>0</formula>
    </cfRule>
  </conditionalFormatting>
  <conditionalFormatting sqref="AK38:AT39 AK46:AT47 AK40:AL45 AS40:AT45">
    <cfRule type="cellIs" dxfId="1789" priority="5" operator="equal">
      <formula>0</formula>
    </cfRule>
  </conditionalFormatting>
  <conditionalFormatting sqref="AX42:AY43">
    <cfRule type="cellIs" dxfId="1788" priority="4" operator="equal">
      <formula>0</formula>
    </cfRule>
  </conditionalFormatting>
  <conditionalFormatting sqref="AO51:AP52 AO59:AP60">
    <cfRule type="cellIs" dxfId="1787" priority="3" operator="equal">
      <formula>0</formula>
    </cfRule>
  </conditionalFormatting>
  <conditionalFormatting sqref="BO75:BP76">
    <cfRule type="cellIs" dxfId="1786" priority="2" operator="equal">
      <formula>0</formula>
    </cfRule>
  </conditionalFormatting>
  <conditionalFormatting sqref="AO75:AP76">
    <cfRule type="cellIs" dxfId="1785" priority="1" operator="equal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80"/>
  <sheetViews>
    <sheetView topLeftCell="AR1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Block12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7</v>
      </c>
      <c r="CC12" s="27">
        <f ca="1">SUM(CD17,CB17,CC14)</f>
        <v>8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7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12</v>
      </c>
      <c r="BY16" s="4"/>
      <c r="BZ16" s="10">
        <f>BZ14+BZ15</f>
        <v>0</v>
      </c>
      <c r="CA16" s="10">
        <f ca="1">CA14+CA15</f>
        <v>7</v>
      </c>
      <c r="CB16" s="11">
        <f>CB14+CB15</f>
        <v>0</v>
      </c>
      <c r="CC16" s="6">
        <f ca="1">CD16+CE16</f>
        <v>1.7500000000000002</v>
      </c>
      <c r="CD16" s="12"/>
      <c r="CE16" s="20">
        <f ca="1">DC36+DC34+DC33</f>
        <v>1.7500000000000002</v>
      </c>
      <c r="CF16" s="4"/>
      <c r="CG16" s="34">
        <f ca="1">SUM(CC14:CC16)</f>
        <v>1.7500000000000002</v>
      </c>
      <c r="CH16" s="13"/>
      <c r="CI16" s="13"/>
      <c r="CJ16" s="13"/>
      <c r="CP16" s="124" t="s">
        <v>52</v>
      </c>
      <c r="CQ16" s="175">
        <f ca="1">CR16*CQ$20</f>
        <v>8.75</v>
      </c>
      <c r="CR16" s="253">
        <f>IF($CR$10="Commercial", VLOOKUP($CP16,'Gen PM'!$V$23:$X$26,2,FALSE),IF($CR$10="Residential", VLOOKUP($CP16,'Gen PM'!$V$16:$X$19,2,FALSE)))</f>
        <v>0.25</v>
      </c>
      <c r="CS16" s="177">
        <f ca="1">CT16*CS$20</f>
        <v>10</v>
      </c>
      <c r="CT16" s="252">
        <f>IF($CR$10="Commercial", VLOOKUP($CP16,'Gen PM'!$V$23:$X$26,2,FALSE),IF($CR$10="Residential", VLOOKUP($CP16,'Gen PM'!$V$16:$X$19,2,FALSE)))</f>
        <v>0.25</v>
      </c>
    </row>
    <row r="17" spans="7:109" x14ac:dyDescent="0.25">
      <c r="O17" s="69"/>
      <c r="BX17" s="35">
        <f ca="1">SUM(CB17:CB19)</f>
        <v>10.5</v>
      </c>
      <c r="BY17" s="1"/>
      <c r="BZ17" s="21"/>
      <c r="CA17" s="14"/>
      <c r="CB17" s="15">
        <f>+BZ17+CA17</f>
        <v>0</v>
      </c>
      <c r="CC17" s="16">
        <f ca="1">CC18+CC19</f>
        <v>12</v>
      </c>
      <c r="CD17" s="6">
        <f ca="1">CD18+CD19</f>
        <v>8</v>
      </c>
      <c r="CE17" s="6">
        <f ca="1">CE18+CE19</f>
        <v>2</v>
      </c>
      <c r="CF17" s="1"/>
      <c r="CG17" s="36">
        <f ca="1">SUM(CB18,CE17,CB16)</f>
        <v>2</v>
      </c>
      <c r="CP17" s="124" t="s">
        <v>53</v>
      </c>
      <c r="CQ17" s="175">
        <f ca="1">CR17*CQ$20</f>
        <v>1.75</v>
      </c>
      <c r="CR17" s="253">
        <f>IF($CR$10="Commercial", VLOOKUP($CP17,'Gen PM'!$V$23:$X$26,2,FALSE),IF($CR$10="Residential", VLOOKUP($CP17,'Gen PM'!$V$16:$X$19,2,FALSE)))</f>
        <v>0.05</v>
      </c>
      <c r="CS17" s="177">
        <f ca="1">CT17*CS$20</f>
        <v>2</v>
      </c>
      <c r="CT17" s="252">
        <f>IF($CR$10="Commercial", VLOOKUP($CP17,'Gen PM'!$V$23:$X$26,2,FALSE),IF($CR$10="Residential", VLOOKUP($CP17,'Gen PM'!$V$16:$X$19,2,FALSE)))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12</v>
      </c>
      <c r="CD18" s="8">
        <f ca="1">DE24+DE23</f>
        <v>8</v>
      </c>
      <c r="CE18" s="8">
        <f ca="1">DE33+DE34</f>
        <v>2</v>
      </c>
      <c r="CF18" s="1"/>
      <c r="CG18" s="31"/>
      <c r="CP18" s="124" t="s">
        <v>54</v>
      </c>
      <c r="CQ18" s="175">
        <f ca="1">CR18*CQ$20</f>
        <v>7</v>
      </c>
      <c r="CR18" s="253">
        <f>IF($CR$10="Commercial", VLOOKUP($CP18,'Gen PM'!$V$23:$X$26,2,FALSE),IF($CR$10="Residential", VLOOKUP($CP18,'Gen PM'!$V$16:$X$19,2,FALSE)))</f>
        <v>0.2</v>
      </c>
      <c r="CS18" s="177">
        <f ca="1">CT18*CS$20</f>
        <v>8</v>
      </c>
      <c r="CT18" s="252">
        <f>IF($CR$10="Commercial", VLOOKUP($CP18,'Gen PM'!$V$23:$X$26,2,FALSE),IF($CR$10="Residential", VLOOKUP($CP18,'Gen PM'!$V$16:$X$19,2,FALSE)))</f>
        <v>0.2</v>
      </c>
    </row>
    <row r="19" spans="7:109" x14ac:dyDescent="0.25">
      <c r="O19" s="69"/>
      <c r="BX19" s="30"/>
      <c r="BY19" s="3"/>
      <c r="BZ19" s="21">
        <f ca="1">DC42+DC40+DC39</f>
        <v>10.5</v>
      </c>
      <c r="CA19" s="14"/>
      <c r="CB19" s="15">
        <f ca="1">+BZ19+CA19</f>
        <v>10.5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17.5</v>
      </c>
      <c r="CR19" s="253">
        <f>IF($CR$10="Commercial", VLOOKUP($CP19,'Gen PM'!$V$23:$X$26,2,FALSE),IF($CR$10="Residential", VLOOKUP($CP19,'Gen PM'!$V$16:$X$19,2,FALSE)))</f>
        <v>0.5</v>
      </c>
      <c r="CS19" s="177">
        <f ca="1">CT19*CS$20</f>
        <v>20</v>
      </c>
      <c r="CT19" s="252">
        <f>IF($CR$10="Commercial", VLOOKUP($CP19,'Gen PM'!$V$23:$X$26,2,FALSE),IF($CR$10="Residential", VLOOKUP($CP19,'Gen PM'!$V$16:$X$19,2,FALSE)))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35</v>
      </c>
      <c r="CR20" s="176">
        <f>SUM(CR16:CR19)</f>
        <v>1</v>
      </c>
      <c r="CS20" s="255">
        <f ca="1">IF(CR9="PR",VLOOKUP(CR8,'Gen PM'!$I$51:$R$67,10,FALSE),IF(CR9="PB",VLOOKUP(CR8,'Gen PM'!I72:R88,10,FALSE),"error"))</f>
        <v>40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19.25</v>
      </c>
      <c r="CC21" s="41">
        <f ca="1">SUM(CC17:CE17)</f>
        <v>22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1.3125</v>
      </c>
      <c r="DD23" s="50"/>
      <c r="DE23" s="162">
        <f ca="1">CS$16*$CX23</f>
        <v>1.5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5.6875</v>
      </c>
      <c r="DD24" s="50"/>
      <c r="DE24" s="162">
        <f ca="1">CS$16*$CX24</f>
        <v>6.5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19.25</v>
      </c>
      <c r="CC25" s="27">
        <f ca="1">SUM(CD30,CB30,CC27)</f>
        <v>22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1.75</v>
      </c>
      <c r="DD25" s="50"/>
      <c r="DE25" s="162">
        <f ca="1">CS$16*$CX25</f>
        <v>2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19.25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35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40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19.25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0.6</v>
      </c>
      <c r="CZ29" s="250"/>
      <c r="DA29" s="250"/>
      <c r="DC29" s="163">
        <f ca="1">CQ$18*$CY29</f>
        <v>4.2</v>
      </c>
      <c r="DD29" s="50"/>
      <c r="DE29" s="164">
        <f ca="1">CS$18*$CY29</f>
        <v>4.8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0.4</v>
      </c>
      <c r="CZ30" s="250"/>
      <c r="DA30" s="250"/>
      <c r="DC30" s="163">
        <f ca="1">CQ$18*$CY30</f>
        <v>2.8000000000000003</v>
      </c>
      <c r="DD30" s="50"/>
      <c r="DE30" s="164">
        <f ca="1">CS$18*$CY30</f>
        <v>3.2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0.2</v>
      </c>
      <c r="DA33" s="250"/>
      <c r="DC33" s="161">
        <f t="shared" ref="DC33:DC38" ca="1" si="0">CQ$17*$CZ33</f>
        <v>0.35000000000000003</v>
      </c>
      <c r="DD33" s="50"/>
      <c r="DE33" s="164">
        <f t="shared" ref="DE33:DE38" ca="1" si="1">CS$17*$CZ33</f>
        <v>0.4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19.25</v>
      </c>
      <c r="CC34" s="41">
        <f ca="1">SUM(CC30:CE30)</f>
        <v>22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0.8</v>
      </c>
      <c r="DA34" s="250"/>
      <c r="DC34" s="163">
        <f t="shared" ca="1" si="0"/>
        <v>1.4000000000000001</v>
      </c>
      <c r="DD34" s="50"/>
      <c r="DE34" s="164">
        <f t="shared" ca="1" si="1"/>
        <v>1.6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19.25</v>
      </c>
      <c r="CC38" s="91">
        <f ca="1">SUM(CD43,CB43,CC40)</f>
        <v>22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</v>
      </c>
      <c r="DC39" s="161">
        <f ca="1">CQ$19*$DA39</f>
        <v>1.75</v>
      </c>
      <c r="DD39" s="50"/>
      <c r="DE39" s="164">
        <f ca="1">CS$19*$DA39</f>
        <v>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3.4125000000000001</v>
      </c>
      <c r="CA40" s="17">
        <f ca="1">CA27+BZ32+CE29-BZ40</f>
        <v>15.8375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0.5</v>
      </c>
      <c r="DC40" s="163">
        <f ca="1">CQ$19*$DA40</f>
        <v>8.75</v>
      </c>
      <c r="DD40" s="50"/>
      <c r="DE40" s="164">
        <f ca="1">CS$19*$DA40</f>
        <v>10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0.4</v>
      </c>
      <c r="DC41" s="163">
        <f ca="1">CQ$19*$DA41</f>
        <v>7</v>
      </c>
      <c r="DD41" s="50"/>
      <c r="DE41" s="164">
        <f ca="1">CS$19*$DA41</f>
        <v>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3.4125000000000001</v>
      </c>
      <c r="BQ42" s="81"/>
      <c r="BR42" s="82">
        <f ca="1">SUM(BZ40,CC45,CE41)</f>
        <v>3.4125000000000001</v>
      </c>
      <c r="BS42" s="78"/>
      <c r="BT42" s="109">
        <f ca="1">SUM(BP40:BP42)</f>
        <v>3.4125000000000001</v>
      </c>
      <c r="BU42" s="83"/>
      <c r="BV42" s="83"/>
      <c r="BW42" s="83"/>
      <c r="BX42" s="108">
        <f ca="1">SUM(CC41,BZ42,CC43)</f>
        <v>3.4125000000000001</v>
      </c>
      <c r="BY42" s="78"/>
      <c r="BZ42" s="79">
        <f ca="1">BZ40+BZ41</f>
        <v>3.4125000000000001</v>
      </c>
      <c r="CA42" s="79">
        <f ca="1">CA40+CA41</f>
        <v>15.8375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3.9</v>
      </c>
      <c r="BS43" s="1"/>
      <c r="BT43" s="100">
        <f ca="1">SUM(BO44,BR43,BO42)</f>
        <v>3.9</v>
      </c>
      <c r="BX43" s="99">
        <f ca="1">SUM(CB43:CB45)</f>
        <v>3.9</v>
      </c>
      <c r="BY43" s="1"/>
      <c r="BZ43" s="21"/>
      <c r="CA43" s="14">
        <f ca="1">DE23+DE33+DE39</f>
        <v>3.9</v>
      </c>
      <c r="CB43" s="15">
        <f ca="1">+BZ43+CA43</f>
        <v>3.9</v>
      </c>
      <c r="CC43" s="56">
        <f ca="1">CC44+CC45</f>
        <v>0</v>
      </c>
      <c r="CD43" s="6">
        <f ca="1">CD44+CD45</f>
        <v>18.100000000000001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35</v>
      </c>
      <c r="DE43" s="124">
        <f ca="1">SUM(DE23:DE42)</f>
        <v>40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3.9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18.100000000000001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3.4125000000000001</v>
      </c>
      <c r="BP47" s="105">
        <f ca="1">SUM(BP43:BR43)</f>
        <v>3.9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15.8375</v>
      </c>
      <c r="CC47" s="105">
        <f ca="1">SUM(CC43:CE43)</f>
        <v>18.100000000000001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8.75</v>
      </c>
      <c r="P51" s="27">
        <f ca="1">SUM(Q56,O56,P53)</f>
        <v>10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8.75</v>
      </c>
      <c r="P53" s="6">
        <f ca="1">Q53+R53</f>
        <v>10</v>
      </c>
      <c r="Q53" s="7">
        <f ca="1">DE25+DE35+DE41</f>
        <v>10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13.200000000000001</v>
      </c>
      <c r="AD54" s="7">
        <f ca="1">AP70+AQ67+AM67</f>
        <v>13.200000000000001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8.75</v>
      </c>
      <c r="P55" s="6">
        <f ca="1">Q55+R55</f>
        <v>3.2</v>
      </c>
      <c r="Q55" s="12">
        <f ca="1">DE30</f>
        <v>3.2</v>
      </c>
      <c r="R55" s="20"/>
      <c r="S55" s="4"/>
      <c r="T55" s="34">
        <f ca="1">SUM(P53:P55)</f>
        <v>13.2</v>
      </c>
      <c r="U55" s="4"/>
      <c r="V55" s="4"/>
      <c r="W55" s="4"/>
      <c r="X55" s="97">
        <f ca="1">SUM(AC54,Z55,AC56)</f>
        <v>13.200000000000001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13.200000000000001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2.8000000000000003</v>
      </c>
      <c r="S56" s="1"/>
      <c r="T56" s="36">
        <f ca="1">SUM(O57,R56,O55)</f>
        <v>11.55</v>
      </c>
      <c r="U56" s="330" t="s">
        <v>29</v>
      </c>
      <c r="V56" s="331"/>
      <c r="W56" s="331"/>
      <c r="X56" s="99">
        <f ca="1">SUM(AB56:AB58)</f>
        <v>11.55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11.55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11.55</v>
      </c>
      <c r="AA57" s="14"/>
      <c r="AB57" s="6">
        <f ca="1">+Z57+AA57</f>
        <v>11.55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2.8000000000000003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3.2</v>
      </c>
      <c r="P60" s="41">
        <f ca="1">SUM(P56:R56)</f>
        <v>2.8000000000000003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3.4125000000000001</v>
      </c>
      <c r="BP64" s="91">
        <f ca="1">SUM(BQ69,BO69,BP66)</f>
        <v>3.9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15.8375</v>
      </c>
      <c r="CC64" s="27">
        <f ca="1">SUM(CD69,CB69,CC66)</f>
        <v>18.100000000000001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259">
        <v>0.5</v>
      </c>
      <c r="BO65" s="260">
        <f>1-BN65</f>
        <v>0.5</v>
      </c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>
        <f ca="1">BN65*SUM($BM$45,$BR$42,$BN$40)</f>
        <v>1.70625</v>
      </c>
      <c r="BO66" s="75">
        <f ca="1">BO65*SUM($BM$45,$BR$42,$BN$40)</f>
        <v>1.70625</v>
      </c>
      <c r="BP66" s="6">
        <f ca="1">BQ66+BR66</f>
        <v>1.95</v>
      </c>
      <c r="BQ66" s="7">
        <f ca="1">BO65*BR44</f>
        <v>1.95</v>
      </c>
      <c r="BR66" s="19"/>
      <c r="BS66" s="1"/>
      <c r="BT66" s="95"/>
      <c r="BX66" s="30"/>
      <c r="BY66" s="3"/>
      <c r="BZ66" s="17">
        <f ca="1">DC40+DC34+DC24</f>
        <v>15.8375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2.64</v>
      </c>
      <c r="AQ67" s="7">
        <f ca="1">BQ67+BP70+BM67</f>
        <v>2.64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2.64</v>
      </c>
      <c r="BQ67" s="7">
        <f ca="1">SUM(Q53:Q55)*AL70</f>
        <v>2.64</v>
      </c>
      <c r="BR67" s="19"/>
      <c r="BS67" s="1"/>
      <c r="BT67" s="95"/>
      <c r="BU67" s="171" t="s">
        <v>160</v>
      </c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13.200000000000001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2.64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2.64</v>
      </c>
      <c r="BL68" s="78"/>
      <c r="BM68" s="79">
        <f>BM66+BM67</f>
        <v>0</v>
      </c>
      <c r="BN68" s="79">
        <f ca="1">BN66+BN67</f>
        <v>1.70625</v>
      </c>
      <c r="BO68" s="80">
        <f ca="1">BO66+BO67</f>
        <v>1.70625</v>
      </c>
      <c r="BP68" s="79">
        <f ca="1">BQ68+BR68</f>
        <v>10.018750000000001</v>
      </c>
      <c r="BQ68" s="81"/>
      <c r="BR68" s="82">
        <f ca="1">SUM(BZ66,CC71,CE67)*BU68</f>
        <v>10.018750000000001</v>
      </c>
      <c r="BS68" s="78"/>
      <c r="BT68" s="109">
        <f ca="1">SUM(BP66:BP68)</f>
        <v>14.608750000000001</v>
      </c>
      <c r="BU68" s="261">
        <v>0.5</v>
      </c>
      <c r="BV68" s="136"/>
      <c r="BW68" s="136"/>
      <c r="BX68" s="84">
        <f ca="1">SUM(CC67,BZ68,CC69)</f>
        <v>20.037500000000001</v>
      </c>
      <c r="BY68" s="78"/>
      <c r="BZ68" s="79">
        <f ca="1">BZ66+BZ67</f>
        <v>15.8375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11.55</v>
      </c>
      <c r="AL69" s="1"/>
      <c r="AM69" s="21"/>
      <c r="AN69" s="14"/>
      <c r="AO69" s="70">
        <f>+AM69+AN69</f>
        <v>0</v>
      </c>
      <c r="AP69" s="6">
        <f ca="1">AP70+AP71</f>
        <v>10.56</v>
      </c>
      <c r="AQ69" s="6">
        <f>AQ70+AQ71</f>
        <v>0</v>
      </c>
      <c r="AR69" s="6">
        <f>AR70+AR71</f>
        <v>0</v>
      </c>
      <c r="AS69" s="1"/>
      <c r="AT69" s="100">
        <f ca="1">SUM(AO70,AR69,AO68)</f>
        <v>2.31</v>
      </c>
      <c r="BK69" s="99">
        <f ca="1">SUM(BO69:BO71)</f>
        <v>2.31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 ca="1">BQ70+BQ71</f>
        <v>1.95</v>
      </c>
      <c r="BR69" s="6">
        <f ca="1">BR70+BR71</f>
        <v>11.450000000000001</v>
      </c>
      <c r="BS69" s="1"/>
      <c r="BT69" s="100">
        <f ca="1">SUM(BO70,BR69,BO68)</f>
        <v>15.466250000000002</v>
      </c>
      <c r="BX69" s="35">
        <f ca="1">SUM(CB69:CB71)</f>
        <v>22.900000000000002</v>
      </c>
      <c r="BY69" s="1"/>
      <c r="BZ69" s="21"/>
      <c r="CA69" s="14">
        <f ca="1">DE24+DE40+DE34</f>
        <v>18.100000000000001</v>
      </c>
      <c r="CB69" s="15">
        <f ca="1">+BZ69+CA69</f>
        <v>18.100000000000001</v>
      </c>
      <c r="CC69" s="16">
        <f ca="1">CC70+CC71</f>
        <v>4.2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0.2</v>
      </c>
      <c r="AM70" s="21">
        <f ca="1">Z57*AL70</f>
        <v>2.31</v>
      </c>
      <c r="AN70" s="14"/>
      <c r="AO70" s="71">
        <f ca="1">+AM70+AN70</f>
        <v>2.31</v>
      </c>
      <c r="AP70" s="8">
        <f ca="1">AL71*SUM(Q53:Q55)</f>
        <v>10.56</v>
      </c>
      <c r="AQ70" s="8"/>
      <c r="AR70" s="8"/>
      <c r="AS70" s="1"/>
      <c r="AT70" s="95"/>
      <c r="BA70" s="216" t="s">
        <v>111</v>
      </c>
      <c r="BK70" s="94"/>
      <c r="BL70" s="3"/>
      <c r="BM70" s="21">
        <f ca="1">AM70</f>
        <v>2.31</v>
      </c>
      <c r="BN70" s="14"/>
      <c r="BO70" s="71">
        <f ca="1">+BM70+BN70</f>
        <v>2.31</v>
      </c>
      <c r="BP70" s="8"/>
      <c r="BQ70" s="8">
        <f ca="1">BN65*BR44</f>
        <v>1.95</v>
      </c>
      <c r="BR70" s="8">
        <f ca="1">BU68*SUM(CA69:CA71)</f>
        <v>11.450000000000001</v>
      </c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247">
        <f>1-AL70</f>
        <v>0.8</v>
      </c>
      <c r="AM71" s="21">
        <f ca="1">AL71*Z57</f>
        <v>9.24</v>
      </c>
      <c r="AN71" s="14"/>
      <c r="AO71" s="71">
        <f ca="1">+AM71+AN71</f>
        <v>9.24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4.8</v>
      </c>
      <c r="CB71" s="15">
        <f ca="1">+BZ71+CA71</f>
        <v>4.8</v>
      </c>
      <c r="CC71" s="17">
        <f ca="1">DC29</f>
        <v>4.2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9.24</v>
      </c>
      <c r="AP73" s="105">
        <f ca="1">SUM(AP69:AR69)</f>
        <v>10.56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11.725000000000001</v>
      </c>
      <c r="BP73" s="105">
        <f ca="1">SUM(BP69:BR69)</f>
        <v>13.4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4.8</v>
      </c>
      <c r="CC73" s="41">
        <f ca="1">SUM(CC69:CE69)</f>
        <v>4.2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  <row r="80" spans="35:112" ht="14.25" customHeight="1" x14ac:dyDescent="0.25"/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784" priority="21" operator="equal">
      <formula>0</formula>
    </cfRule>
  </conditionalFormatting>
  <conditionalFormatting sqref="AX38:BG39 AX46:BG47 AX40:AY41 AX44:AY45">
    <cfRule type="cellIs" dxfId="1783" priority="20" operator="equal">
      <formula>0</formula>
    </cfRule>
  </conditionalFormatting>
  <conditionalFormatting sqref="AX25:BG26 AX33:BG34 AX27:AY28 BF27:BG28 BF31:BG32 AX31:AY32">
    <cfRule type="cellIs" dxfId="1782" priority="19" operator="equal">
      <formula>0</formula>
    </cfRule>
  </conditionalFormatting>
  <conditionalFormatting sqref="BK25:BT26 BK33:BT34 BK27:BL28 BS27:BT28 BS31:BT32 BK31:BL32">
    <cfRule type="cellIs" dxfId="1781" priority="18" operator="equal">
      <formula>0</formula>
    </cfRule>
  </conditionalFormatting>
  <conditionalFormatting sqref="BX12:CG13 BX20:CG21 BX14:BY19 CF14:CG19">
    <cfRule type="cellIs" dxfId="1780" priority="17" operator="equal">
      <formula>0</formula>
    </cfRule>
  </conditionalFormatting>
  <conditionalFormatting sqref="BX25:CG26 BX33:CG34 BX27:BY32 CF27:CG32">
    <cfRule type="cellIs" dxfId="1779" priority="16" operator="equal">
      <formula>0</formula>
    </cfRule>
  </conditionalFormatting>
  <conditionalFormatting sqref="BX64:CG65 BX72:CG73 BX66:BY71 CF66:CG71">
    <cfRule type="cellIs" dxfId="1778" priority="14" operator="equal">
      <formula>0</formula>
    </cfRule>
  </conditionalFormatting>
  <conditionalFormatting sqref="BX38:CG39 BX46:CG47 BX40:BY45 CF40:CG45">
    <cfRule type="cellIs" dxfId="1777" priority="15" operator="equal">
      <formula>0</formula>
    </cfRule>
  </conditionalFormatting>
  <conditionalFormatting sqref="K51:T52 K59:T60 K53:L58 S53:T58">
    <cfRule type="cellIs" dxfId="1776" priority="13" operator="equal">
      <formula>0</formula>
    </cfRule>
  </conditionalFormatting>
  <conditionalFormatting sqref="AK64:AT65 AK72:AT73 AK66:AL71 AS66:AT71">
    <cfRule type="cellIs" dxfId="1775" priority="12" operator="equal">
      <formula>0</formula>
    </cfRule>
  </conditionalFormatting>
  <conditionalFormatting sqref="BK38:BT39 BK46:BT47 BK40:BL45 BS40:BT45">
    <cfRule type="cellIs" dxfId="1774" priority="9" operator="equal">
      <formula>0</formula>
    </cfRule>
  </conditionalFormatting>
  <conditionalFormatting sqref="AK25:AT26 AK33:AT34 AK27:AL32 AS27:AT32">
    <cfRule type="cellIs" dxfId="1773" priority="8" operator="equal">
      <formula>0</formula>
    </cfRule>
  </conditionalFormatting>
  <conditionalFormatting sqref="AX51:BG52 AX59:BG60 AX53:AY58 BF53:BG58">
    <cfRule type="cellIs" dxfId="1772" priority="11" operator="equal">
      <formula>0</formula>
    </cfRule>
  </conditionalFormatting>
  <conditionalFormatting sqref="BK51:BT52 BK59:BT60 BK53:BL58 BS53:BT58">
    <cfRule type="cellIs" dxfId="1771" priority="10" operator="equal">
      <formula>0</formula>
    </cfRule>
  </conditionalFormatting>
  <conditionalFormatting sqref="BK64:BT65 BK72:BT73 BK66:BL71 BS66:BT71">
    <cfRule type="cellIs" dxfId="1770" priority="7" operator="equal">
      <formula>0</formula>
    </cfRule>
  </conditionalFormatting>
  <conditionalFormatting sqref="X51:AG52 X59:AG60 X53:Y58 AF53:AG58">
    <cfRule type="cellIs" dxfId="1769" priority="6" operator="equal">
      <formula>0</formula>
    </cfRule>
  </conditionalFormatting>
  <conditionalFormatting sqref="AK38:AT39 AK46:AT47 AK40:AL45 AS40:AT45">
    <cfRule type="cellIs" dxfId="1768" priority="5" operator="equal">
      <formula>0</formula>
    </cfRule>
  </conditionalFormatting>
  <conditionalFormatting sqref="AX42:AY43">
    <cfRule type="cellIs" dxfId="1767" priority="4" operator="equal">
      <formula>0</formula>
    </cfRule>
  </conditionalFormatting>
  <conditionalFormatting sqref="AO51:AP52 AO59:AP60">
    <cfRule type="cellIs" dxfId="1766" priority="3" operator="equal">
      <formula>0</formula>
    </cfRule>
  </conditionalFormatting>
  <conditionalFormatting sqref="BO75:BP76">
    <cfRule type="cellIs" dxfId="1765" priority="2" operator="equal">
      <formula>0</formula>
    </cfRule>
  </conditionalFormatting>
  <conditionalFormatting sqref="AO75:AP76">
    <cfRule type="cellIs" dxfId="176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R1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Block13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3.2</v>
      </c>
      <c r="CC12" s="27">
        <f ca="1">SUM(CD17,CB17,CC14)</f>
        <v>3.4000000000000004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3.2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5.0999999999999996</v>
      </c>
      <c r="BY16" s="4"/>
      <c r="BZ16" s="10">
        <f>BZ14+BZ15</f>
        <v>0</v>
      </c>
      <c r="CA16" s="10">
        <f ca="1">CA14+CA15</f>
        <v>3.2</v>
      </c>
      <c r="CB16" s="11">
        <f>CB14+CB15</f>
        <v>0</v>
      </c>
      <c r="CC16" s="6">
        <f ca="1">CD16+CE16</f>
        <v>0.80000000000000016</v>
      </c>
      <c r="CD16" s="12"/>
      <c r="CE16" s="20">
        <f ca="1">DC36+DC34+DC33</f>
        <v>0.80000000000000016</v>
      </c>
      <c r="CF16" s="4"/>
      <c r="CG16" s="34">
        <f ca="1">SUM(CC14:CC16)</f>
        <v>0.80000000000000016</v>
      </c>
      <c r="CH16" s="13"/>
      <c r="CI16" s="13"/>
      <c r="CJ16" s="13"/>
      <c r="CP16" s="124" t="s">
        <v>52</v>
      </c>
      <c r="CQ16" s="175">
        <f ca="1">CR16*CQ$20</f>
        <v>4</v>
      </c>
      <c r="CR16" s="253">
        <f>IF($CR$10="Commercial", VLOOKUP($CP16,'Gen PM'!$V$23:$X$26,2,FALSE),IF($CR$10="Residential", VLOOKUP($CP16,'Gen PM'!$V$16:$X$19,2,FALSE)))</f>
        <v>0.25</v>
      </c>
      <c r="CS16" s="177">
        <f ca="1">CT16*CS$20</f>
        <v>4.25</v>
      </c>
      <c r="CT16" s="252">
        <f>IF($CR$10="Commercial", VLOOKUP($CP16,'Gen PM'!$V$23:$X$26,2,FALSE),IF($CR$10="Residential", VLOOKUP($CP16,'Gen PM'!$V$16:$X$19,2,FALSE)))</f>
        <v>0.25</v>
      </c>
    </row>
    <row r="17" spans="7:109" x14ac:dyDescent="0.25">
      <c r="O17" s="69"/>
      <c r="BX17" s="35">
        <f ca="1">SUM(CB17:CB19)</f>
        <v>4.8</v>
      </c>
      <c r="BY17" s="1"/>
      <c r="BZ17" s="21"/>
      <c r="CA17" s="14"/>
      <c r="CB17" s="15">
        <f>+BZ17+CA17</f>
        <v>0</v>
      </c>
      <c r="CC17" s="16">
        <f ca="1">CC18+CC19</f>
        <v>5.0999999999999996</v>
      </c>
      <c r="CD17" s="6">
        <f ca="1">CD18+CD19</f>
        <v>3.4000000000000004</v>
      </c>
      <c r="CE17" s="6">
        <f ca="1">CE18+CE19</f>
        <v>0.8500000000000002</v>
      </c>
      <c r="CF17" s="1"/>
      <c r="CG17" s="36">
        <f ca="1">SUM(CB18,CE17,CB16)</f>
        <v>0.8500000000000002</v>
      </c>
      <c r="CP17" s="124" t="s">
        <v>53</v>
      </c>
      <c r="CQ17" s="175">
        <f ca="1">CR17*CQ$20</f>
        <v>0.8</v>
      </c>
      <c r="CR17" s="253">
        <f>IF($CR$10="Commercial", VLOOKUP($CP17,'Gen PM'!$V$23:$X$26,2,FALSE),IF($CR$10="Residential", VLOOKUP($CP17,'Gen PM'!$V$16:$X$19,2,FALSE)))</f>
        <v>0.05</v>
      </c>
      <c r="CS17" s="177">
        <f ca="1">CT17*CS$20</f>
        <v>0.85000000000000009</v>
      </c>
      <c r="CT17" s="252">
        <f>IF($CR$10="Commercial", VLOOKUP($CP17,'Gen PM'!$V$23:$X$26,2,FALSE),IF($CR$10="Residential", VLOOKUP($CP17,'Gen PM'!$V$16:$X$19,2,FALSE)))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5.0999999999999996</v>
      </c>
      <c r="CD18" s="8">
        <f ca="1">DE24+DE23</f>
        <v>3.4000000000000004</v>
      </c>
      <c r="CE18" s="8">
        <f ca="1">DE33+DE34</f>
        <v>0.8500000000000002</v>
      </c>
      <c r="CF18" s="1"/>
      <c r="CG18" s="31"/>
      <c r="CP18" s="124" t="s">
        <v>54</v>
      </c>
      <c r="CQ18" s="175">
        <f ca="1">CR18*CQ$20</f>
        <v>3.2</v>
      </c>
      <c r="CR18" s="253">
        <f>IF($CR$10="Commercial", VLOOKUP($CP18,'Gen PM'!$V$23:$X$26,2,FALSE),IF($CR$10="Residential", VLOOKUP($CP18,'Gen PM'!$V$16:$X$19,2,FALSE)))</f>
        <v>0.2</v>
      </c>
      <c r="CS18" s="177">
        <f ca="1">CT18*CS$20</f>
        <v>3.4000000000000004</v>
      </c>
      <c r="CT18" s="252">
        <f>IF($CR$10="Commercial", VLOOKUP($CP18,'Gen PM'!$V$23:$X$26,2,FALSE),IF($CR$10="Residential", VLOOKUP($CP18,'Gen PM'!$V$16:$X$19,2,FALSE)))</f>
        <v>0.2</v>
      </c>
    </row>
    <row r="19" spans="7:109" x14ac:dyDescent="0.25">
      <c r="O19" s="69"/>
      <c r="BX19" s="30"/>
      <c r="BY19" s="3"/>
      <c r="BZ19" s="21">
        <f ca="1">DC42+DC40+DC39</f>
        <v>4.8</v>
      </c>
      <c r="CA19" s="14"/>
      <c r="CB19" s="15">
        <f ca="1">+BZ19+CA19</f>
        <v>4.8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8</v>
      </c>
      <c r="CR19" s="253">
        <f>IF($CR$10="Commercial", VLOOKUP($CP19,'Gen PM'!$V$23:$X$26,2,FALSE),IF($CR$10="Residential", VLOOKUP($CP19,'Gen PM'!$V$16:$X$19,2,FALSE)))</f>
        <v>0.5</v>
      </c>
      <c r="CS19" s="177">
        <f ca="1">CT19*CS$20</f>
        <v>8.5</v>
      </c>
      <c r="CT19" s="252">
        <f>IF($CR$10="Commercial", VLOOKUP($CP19,'Gen PM'!$V$23:$X$26,2,FALSE),IF($CR$10="Residential", VLOOKUP($CP19,'Gen PM'!$V$16:$X$19,2,FALSE)))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16</v>
      </c>
      <c r="CR20" s="176">
        <f>SUM(CR16:CR19)</f>
        <v>1</v>
      </c>
      <c r="CS20" s="255">
        <f ca="1">IF(CR9="PR",VLOOKUP(CR8,'Gen PM'!$I$51:$R$67,10,FALSE),IF(CR9="PB",VLOOKUP(CR8,'Gen PM'!I72:R88,10,FALSE),"error"))</f>
        <v>17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8.8000000000000007</v>
      </c>
      <c r="CC21" s="41">
        <f ca="1">SUM(CC17:CE17)</f>
        <v>9.35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0.6</v>
      </c>
      <c r="DD23" s="50"/>
      <c r="DE23" s="162">
        <f ca="1">CS$16*$CX23</f>
        <v>0.63749999999999996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2.6</v>
      </c>
      <c r="DD24" s="50"/>
      <c r="DE24" s="162">
        <f ca="1">CS$16*$CX24</f>
        <v>2.7625000000000002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8.8000000000000007</v>
      </c>
      <c r="CC25" s="27">
        <f ca="1">SUM(CD30,CB30,CC27)</f>
        <v>9.3500000000000014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0.8</v>
      </c>
      <c r="DD25" s="50"/>
      <c r="DE25" s="162">
        <f ca="1">CS$16*$CX25</f>
        <v>0.85000000000000009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8.8000000000000007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16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17.000000000000004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8.8000000000000007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0.6</v>
      </c>
      <c r="CZ29" s="250"/>
      <c r="DA29" s="250"/>
      <c r="DC29" s="163">
        <f ca="1">CQ$18*$CY29</f>
        <v>1.92</v>
      </c>
      <c r="DD29" s="50"/>
      <c r="DE29" s="164">
        <f ca="1">CS$18*$CY29</f>
        <v>2.04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9.3500000000000014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0.4</v>
      </c>
      <c r="CZ30" s="250"/>
      <c r="DA30" s="250"/>
      <c r="DC30" s="163">
        <f ca="1">CQ$18*$CY30</f>
        <v>1.2800000000000002</v>
      </c>
      <c r="DD30" s="50"/>
      <c r="DE30" s="164">
        <f ca="1">CS$18*$CY30</f>
        <v>1.3600000000000003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9.3500000000000014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0.2</v>
      </c>
      <c r="DA33" s="250"/>
      <c r="DC33" s="161">
        <f t="shared" ref="DC33:DC38" ca="1" si="0">CQ$17*$CZ33</f>
        <v>0.16000000000000003</v>
      </c>
      <c r="DD33" s="50"/>
      <c r="DE33" s="164">
        <f t="shared" ref="DE33:DE38" ca="1" si="1">CS$17*$CZ33</f>
        <v>0.17000000000000004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8.8000000000000007</v>
      </c>
      <c r="CC34" s="41">
        <f ca="1">SUM(CC30:CE30)</f>
        <v>9.3500000000000014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0.8</v>
      </c>
      <c r="DA34" s="250"/>
      <c r="DC34" s="163">
        <f t="shared" ca="1" si="0"/>
        <v>0.64000000000000012</v>
      </c>
      <c r="DD34" s="50"/>
      <c r="DE34" s="164">
        <f t="shared" ca="1" si="1"/>
        <v>0.68000000000000016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8.8000000000000007</v>
      </c>
      <c r="CC38" s="91">
        <f ca="1">SUM(CD43,CB43,CC40)</f>
        <v>9.3500000000000014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</v>
      </c>
      <c r="DC39" s="161">
        <f ca="1">CQ$19*$DA39</f>
        <v>0.8</v>
      </c>
      <c r="DD39" s="50"/>
      <c r="DE39" s="164">
        <f ca="1">CS$19*$DA39</f>
        <v>0.85000000000000009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1.56</v>
      </c>
      <c r="CA40" s="17">
        <f ca="1">CA27+BZ32+CE29-BZ40</f>
        <v>7.24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0.5</v>
      </c>
      <c r="DC40" s="163">
        <f ca="1">CQ$19*$DA40</f>
        <v>4</v>
      </c>
      <c r="DD40" s="50"/>
      <c r="DE40" s="164">
        <f ca="1">CS$19*$DA40</f>
        <v>4.25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0.4</v>
      </c>
      <c r="DC41" s="163">
        <f ca="1">CQ$19*$DA41</f>
        <v>3.2</v>
      </c>
      <c r="DD41" s="50"/>
      <c r="DE41" s="164">
        <f ca="1">CS$19*$DA41</f>
        <v>3.4000000000000004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1.56</v>
      </c>
      <c r="BQ42" s="81"/>
      <c r="BR42" s="82">
        <f ca="1">BZ40+CC45+CE41</f>
        <v>1.56</v>
      </c>
      <c r="BS42" s="78"/>
      <c r="BT42" s="109">
        <f ca="1">SUM(BP40:BP42)</f>
        <v>1.56</v>
      </c>
      <c r="BU42" s="83"/>
      <c r="BV42" s="83"/>
      <c r="BW42" s="83"/>
      <c r="BX42" s="108">
        <f ca="1">SUM(CC41,BZ42,CC43)</f>
        <v>1.56</v>
      </c>
      <c r="BY42" s="78"/>
      <c r="BZ42" s="79">
        <f ca="1">BZ40+BZ41</f>
        <v>1.56</v>
      </c>
      <c r="CA42" s="79">
        <f ca="1">CA40+CA41</f>
        <v>7.24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1.6575000000000002</v>
      </c>
      <c r="BS43" s="1"/>
      <c r="BT43" s="100">
        <f ca="1">SUM(BO44,BR43,BO42)</f>
        <v>1.6575000000000002</v>
      </c>
      <c r="BX43" s="99">
        <f ca="1">SUM(CB43:CB45)</f>
        <v>1.6575000000000002</v>
      </c>
      <c r="BY43" s="1"/>
      <c r="BZ43" s="21"/>
      <c r="CA43" s="14">
        <f ca="1">DE23+DE33+DE39</f>
        <v>1.6575000000000002</v>
      </c>
      <c r="CB43" s="15">
        <f ca="1">+BZ43+CA43</f>
        <v>1.6575000000000002</v>
      </c>
      <c r="CC43" s="56">
        <f ca="1">CC44+CC45</f>
        <v>0</v>
      </c>
      <c r="CD43" s="6">
        <f ca="1">CD44+CD45</f>
        <v>7.6925000000000008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16</v>
      </c>
      <c r="DE43" s="124">
        <f ca="1">SUM(DE23:DE42)</f>
        <v>17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1.6575000000000002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7.6925000000000008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1.56</v>
      </c>
      <c r="BP47" s="105">
        <f ca="1">SUM(BP43:BR43)</f>
        <v>1.6575000000000002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7.24</v>
      </c>
      <c r="CC47" s="105">
        <f ca="1">SUM(CC43:CE43)</f>
        <v>7.6925000000000008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</v>
      </c>
      <c r="P51" s="27">
        <f ca="1">SUM(Q56,O56,P53)</f>
        <v>4.25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</v>
      </c>
      <c r="P53" s="6">
        <f ca="1">Q53+R53</f>
        <v>4.25</v>
      </c>
      <c r="Q53" s="7">
        <f ca="1">DE25+DE35+DE41</f>
        <v>4.25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5.61</v>
      </c>
      <c r="AD54" s="7">
        <f ca="1">Q53+Q55</f>
        <v>5.61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</v>
      </c>
      <c r="P55" s="6">
        <f ca="1">Q55+R55</f>
        <v>1.3600000000000003</v>
      </c>
      <c r="Q55" s="12">
        <f ca="1">DE30</f>
        <v>1.3600000000000003</v>
      </c>
      <c r="R55" s="20"/>
      <c r="S55" s="4"/>
      <c r="T55" s="34">
        <f ca="1">SUM(P53:P55)</f>
        <v>5.61</v>
      </c>
      <c r="U55" s="4"/>
      <c r="V55" s="4"/>
      <c r="W55" s="4"/>
      <c r="X55" s="97">
        <f ca="1">SUM(AC54,Z55,AC56)</f>
        <v>5.61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5.61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1.2800000000000002</v>
      </c>
      <c r="S56" s="1"/>
      <c r="T56" s="36">
        <f ca="1">SUM(O57,R56,O55)</f>
        <v>5.28</v>
      </c>
      <c r="U56" s="330" t="s">
        <v>29</v>
      </c>
      <c r="V56" s="331"/>
      <c r="W56" s="331"/>
      <c r="X56" s="99">
        <f ca="1">SUM(AB56:AB58)</f>
        <v>5.28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5.28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5.28</v>
      </c>
      <c r="AA57" s="14"/>
      <c r="AB57" s="6">
        <f ca="1">+Z57+AA57</f>
        <v>5.28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1.2800000000000002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1.3600000000000003</v>
      </c>
      <c r="P60" s="41">
        <f ca="1">SUM(P56:R56)</f>
        <v>1.2800000000000002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1.56</v>
      </c>
      <c r="BP64" s="91">
        <f ca="1">SUM(BQ69,BO69,BP66)</f>
        <v>1.6575000000000002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7.24</v>
      </c>
      <c r="CC64" s="27">
        <f ca="1">SUM(CD69,CB69,CC66)</f>
        <v>7.6925000000000008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259">
        <f>1-BN65</f>
        <v>0.5</v>
      </c>
      <c r="BN65" s="259">
        <v>0.5</v>
      </c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>
        <f ca="1">BM65*SUM($BM$45,$BR$42,$BN$40)</f>
        <v>0.78</v>
      </c>
      <c r="BN66" s="17">
        <f ca="1">BN65*SUM($BM$45,$BR$42,$BN$40)</f>
        <v>0.78</v>
      </c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7.24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5.61</v>
      </c>
      <c r="AQ67" s="7">
        <f ca="1">AD54</f>
        <v>5.61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4.58</v>
      </c>
      <c r="BQ67" s="7"/>
      <c r="BR67" s="19">
        <f ca="1">BS67*SUM($BZ$66,$CC$71,$CE$67)</f>
        <v>4.58</v>
      </c>
      <c r="BS67" s="259">
        <v>0.5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5.61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5.61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5.36</v>
      </c>
      <c r="BL68" s="78"/>
      <c r="BM68" s="79">
        <f ca="1">BM66+BM67</f>
        <v>0.78</v>
      </c>
      <c r="BN68" s="79">
        <f ca="1">BN66+BN67</f>
        <v>0.78</v>
      </c>
      <c r="BO68" s="80">
        <f>BO66+BO67</f>
        <v>0</v>
      </c>
      <c r="BP68" s="79">
        <f ca="1">BQ68+BR68</f>
        <v>4.58</v>
      </c>
      <c r="BQ68" s="81"/>
      <c r="BR68" s="82">
        <f ca="1">BS68*SUM($BZ$66,$CC$71,$CE$67)</f>
        <v>4.58</v>
      </c>
      <c r="BS68" s="262">
        <v>0.5</v>
      </c>
      <c r="BT68" s="109">
        <f ca="1">SUM(BP66:BP68)</f>
        <v>9.16</v>
      </c>
      <c r="BU68" s="136"/>
      <c r="BV68" s="136"/>
      <c r="BW68" s="136"/>
      <c r="BX68" s="84">
        <f ca="1">SUM(CC67,BZ68,CC69)</f>
        <v>9.16</v>
      </c>
      <c r="BY68" s="78"/>
      <c r="BZ68" s="79">
        <f ca="1">BZ66+BZ67</f>
        <v>7.24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5.28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5.28</v>
      </c>
      <c r="BK69" s="99">
        <f ca="1">SUM(BO69:BO71)</f>
        <v>5.6950000000000012</v>
      </c>
      <c r="BL69" s="1"/>
      <c r="BM69" s="21"/>
      <c r="BN69" s="14">
        <f ca="1">BR44*BM65</f>
        <v>0.8287500000000001</v>
      </c>
      <c r="BO69" s="71">
        <f ca="1">+BM69+BN69</f>
        <v>0.8287500000000001</v>
      </c>
      <c r="BP69" s="6">
        <f>BP70+BP71</f>
        <v>0</v>
      </c>
      <c r="BQ69" s="6">
        <f ca="1">BQ70+BQ71</f>
        <v>0.8287500000000001</v>
      </c>
      <c r="BR69" s="6">
        <f ca="1">BR70+BR71</f>
        <v>4.8662500000000009</v>
      </c>
      <c r="BS69" s="1"/>
      <c r="BT69" s="100">
        <f ca="1">SUM(BO70,BR69,BO68)</f>
        <v>9.7325000000000017</v>
      </c>
      <c r="BX69" s="35">
        <f ca="1">SUM(CB69:CB71)</f>
        <v>9.7325000000000017</v>
      </c>
      <c r="BY69" s="1"/>
      <c r="BZ69" s="21"/>
      <c r="CA69" s="14">
        <f ca="1">DE24+DE40+DE34</f>
        <v>7.6925000000000008</v>
      </c>
      <c r="CB69" s="15">
        <f ca="1">+BZ69+CA69</f>
        <v>7.6925000000000008</v>
      </c>
      <c r="CC69" s="16">
        <f ca="1">CC70+CC71</f>
        <v>1.92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5.28</v>
      </c>
      <c r="AN70" s="14"/>
      <c r="AO70" s="71">
        <f ca="1">+AM70+AN70</f>
        <v>5.28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BS67*SUM(CA69:CA71)</f>
        <v>4.8662500000000009</v>
      </c>
      <c r="BO70" s="71">
        <f ca="1">+BM70+BN70</f>
        <v>4.8662500000000009</v>
      </c>
      <c r="BP70" s="8"/>
      <c r="BQ70" s="8">
        <f ca="1">BN65*BR44</f>
        <v>0.8287500000000001</v>
      </c>
      <c r="BR70" s="8">
        <f ca="1">BS68*SUM(CA69:CA71)</f>
        <v>4.8662500000000009</v>
      </c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2.04</v>
      </c>
      <c r="CB71" s="15">
        <f ca="1">+BZ71+CA71</f>
        <v>2.04</v>
      </c>
      <c r="CC71" s="17">
        <f ca="1">DC29</f>
        <v>1.92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5.36</v>
      </c>
      <c r="BP73" s="105">
        <f ca="1">SUM(BP69:BR69)</f>
        <v>5.6950000000000012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2.04</v>
      </c>
      <c r="CC73" s="41">
        <f ca="1">SUM(CC69:CE69)</f>
        <v>1.92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763" priority="21" operator="equal">
      <formula>0</formula>
    </cfRule>
  </conditionalFormatting>
  <conditionalFormatting sqref="AX38:BG39 AX46:BG47 AX40:AY41 AX44:AY45">
    <cfRule type="cellIs" dxfId="1762" priority="20" operator="equal">
      <formula>0</formula>
    </cfRule>
  </conditionalFormatting>
  <conditionalFormatting sqref="AX25:BG26 AX33:BG34 AX27:AY28 BF27:BG28 BF31:BG32 AX31:AY32">
    <cfRule type="cellIs" dxfId="1761" priority="19" operator="equal">
      <formula>0</formula>
    </cfRule>
  </conditionalFormatting>
  <conditionalFormatting sqref="BK25:BT26 BK33:BT34 BK27:BL28 BS27:BT28 BS31:BT32 BK31:BL32">
    <cfRule type="cellIs" dxfId="1760" priority="18" operator="equal">
      <formula>0</formula>
    </cfRule>
  </conditionalFormatting>
  <conditionalFormatting sqref="BX12:CG13 BX20:CG21 BX14:BY19 CF14:CG19">
    <cfRule type="cellIs" dxfId="1759" priority="17" operator="equal">
      <formula>0</formula>
    </cfRule>
  </conditionalFormatting>
  <conditionalFormatting sqref="BX25:CG26 BX33:CG34 BX27:BY32 CF27:CG32">
    <cfRule type="cellIs" dxfId="1758" priority="16" operator="equal">
      <formula>0</formula>
    </cfRule>
  </conditionalFormatting>
  <conditionalFormatting sqref="BX64:CG65 BX72:CG73 BX66:BY71 CF66:CG71">
    <cfRule type="cellIs" dxfId="1757" priority="14" operator="equal">
      <formula>0</formula>
    </cfRule>
  </conditionalFormatting>
  <conditionalFormatting sqref="BX38:CG39 BX46:CG47 BX40:BY45 CF40:CG45">
    <cfRule type="cellIs" dxfId="1756" priority="15" operator="equal">
      <formula>0</formula>
    </cfRule>
  </conditionalFormatting>
  <conditionalFormatting sqref="K51:T52 K59:T60 K53:L58 S53:T58">
    <cfRule type="cellIs" dxfId="1755" priority="13" operator="equal">
      <formula>0</formula>
    </cfRule>
  </conditionalFormatting>
  <conditionalFormatting sqref="AK64:AT65 AK72:AT73 AK66:AL71 AS66:AT71">
    <cfRule type="cellIs" dxfId="1754" priority="12" operator="equal">
      <formula>0</formula>
    </cfRule>
  </conditionalFormatting>
  <conditionalFormatting sqref="BK38:BT39 BK46:BT47 BK40:BL45 BS40:BT45">
    <cfRule type="cellIs" dxfId="1753" priority="9" operator="equal">
      <formula>0</formula>
    </cfRule>
  </conditionalFormatting>
  <conditionalFormatting sqref="AK25:AT26 AK33:AT34 AK27:AL32 AS27:AT32">
    <cfRule type="cellIs" dxfId="1752" priority="8" operator="equal">
      <formula>0</formula>
    </cfRule>
  </conditionalFormatting>
  <conditionalFormatting sqref="AX51:BG52 AX59:BG60 AX53:AY58 BF53:BG58">
    <cfRule type="cellIs" dxfId="1751" priority="11" operator="equal">
      <formula>0</formula>
    </cfRule>
  </conditionalFormatting>
  <conditionalFormatting sqref="BK51:BT52 BK59:BT60 BK53:BL58 BS53:BT58">
    <cfRule type="cellIs" dxfId="1750" priority="10" operator="equal">
      <formula>0</formula>
    </cfRule>
  </conditionalFormatting>
  <conditionalFormatting sqref="BK64:BT65 BK72:BT73 BK66:BL71 BS66:BT71">
    <cfRule type="cellIs" dxfId="1749" priority="7" operator="equal">
      <formula>0</formula>
    </cfRule>
  </conditionalFormatting>
  <conditionalFormatting sqref="X51:AG52 X59:AG60 X53:Y58 AF53:AG58">
    <cfRule type="cellIs" dxfId="1748" priority="6" operator="equal">
      <formula>0</formula>
    </cfRule>
  </conditionalFormatting>
  <conditionalFormatting sqref="AK38:AT39 AK46:AT47 AK40:AL45 AS40:AT45">
    <cfRule type="cellIs" dxfId="1747" priority="5" operator="equal">
      <formula>0</formula>
    </cfRule>
  </conditionalFormatting>
  <conditionalFormatting sqref="AX42:AY43">
    <cfRule type="cellIs" dxfId="1746" priority="4" operator="equal">
      <formula>0</formula>
    </cfRule>
  </conditionalFormatting>
  <conditionalFormatting sqref="AO51:AP52 AO59:AP60">
    <cfRule type="cellIs" dxfId="1745" priority="3" operator="equal">
      <formula>0</formula>
    </cfRule>
  </conditionalFormatting>
  <conditionalFormatting sqref="BO75:BP76">
    <cfRule type="cellIs" dxfId="1744" priority="2" operator="equal">
      <formula>0</formula>
    </cfRule>
  </conditionalFormatting>
  <conditionalFormatting sqref="AO75:AP76">
    <cfRule type="cellIs" dxfId="1743" priority="1" operator="equal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S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66" width="5.28515625" style="124"/>
    <col min="67" max="67" width="11.7109375" style="124" customWidth="1"/>
    <col min="68" max="69" width="5.28515625" style="124"/>
    <col min="70" max="70" width="5.85546875" style="124" customWidth="1"/>
    <col min="71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Block14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3.8</v>
      </c>
      <c r="CC12" s="27">
        <f ca="1">SUM(CD17,CB17,CC14)</f>
        <v>4.4000000000000004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3.8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6.6</v>
      </c>
      <c r="BY16" s="4"/>
      <c r="BZ16" s="10">
        <f>BZ14+BZ15</f>
        <v>0</v>
      </c>
      <c r="CA16" s="10">
        <f ca="1">CA14+CA15</f>
        <v>3.8</v>
      </c>
      <c r="CB16" s="11">
        <f>CB14+CB15</f>
        <v>0</v>
      </c>
      <c r="CC16" s="6">
        <f ca="1">CD16+CE16</f>
        <v>0.95000000000000018</v>
      </c>
      <c r="CD16" s="12"/>
      <c r="CE16" s="20">
        <f ca="1">DC36+DC34+DC33</f>
        <v>0.95000000000000018</v>
      </c>
      <c r="CF16" s="4"/>
      <c r="CG16" s="34">
        <f ca="1">SUM(CC14:CC16)</f>
        <v>0.95000000000000018</v>
      </c>
      <c r="CH16" s="13"/>
      <c r="CI16" s="13"/>
      <c r="CJ16" s="13"/>
      <c r="CP16" s="124" t="s">
        <v>52</v>
      </c>
      <c r="CQ16" s="175">
        <f ca="1">CR16*CQ$20</f>
        <v>4.75</v>
      </c>
      <c r="CR16" s="253">
        <f>IF($CR$10="Commercial", VLOOKUP($CP16,'Gen PM'!$V$23:$X$26,2,FALSE),IF($CR$10="Residential", VLOOKUP($CP16,'Gen PM'!$V$16:$X$19,2,FALSE)))</f>
        <v>0.25</v>
      </c>
      <c r="CS16" s="177">
        <f ca="1">CT16*CS$20</f>
        <v>5.5</v>
      </c>
      <c r="CT16" s="252">
        <f>IF($CR$10="Commercial", VLOOKUP($CP16,'Gen PM'!$V$23:$X$26,2,FALSE),IF($CR$10="Residential", VLOOKUP($CP16,'Gen PM'!$V$16:$X$19,2,FALSE)))</f>
        <v>0.25</v>
      </c>
    </row>
    <row r="17" spans="7:109" x14ac:dyDescent="0.25">
      <c r="O17" s="69"/>
      <c r="BX17" s="35">
        <f ca="1">SUM(CB17:CB19)</f>
        <v>5.7</v>
      </c>
      <c r="BY17" s="1"/>
      <c r="BZ17" s="21"/>
      <c r="CA17" s="14"/>
      <c r="CB17" s="15">
        <f>+BZ17+CA17</f>
        <v>0</v>
      </c>
      <c r="CC17" s="16">
        <f ca="1">CC18+CC19</f>
        <v>6.6</v>
      </c>
      <c r="CD17" s="6">
        <f ca="1">CD18+CD19</f>
        <v>4.4000000000000004</v>
      </c>
      <c r="CE17" s="6">
        <f ca="1">CE18+CE19</f>
        <v>1.1000000000000001</v>
      </c>
      <c r="CF17" s="1"/>
      <c r="CG17" s="36">
        <f ca="1">SUM(CB18,CE17,CB16)</f>
        <v>1.1000000000000001</v>
      </c>
      <c r="CP17" s="124" t="s">
        <v>53</v>
      </c>
      <c r="CQ17" s="175">
        <f ca="1">CR17*CQ$20</f>
        <v>0.95000000000000007</v>
      </c>
      <c r="CR17" s="253">
        <f>IF($CR$10="Commercial", VLOOKUP($CP17,'Gen PM'!$V$23:$X$26,2,FALSE),IF($CR$10="Residential", VLOOKUP($CP17,'Gen PM'!$V$16:$X$19,2,FALSE)))</f>
        <v>0.05</v>
      </c>
      <c r="CS17" s="177">
        <f ca="1">CT17*CS$20</f>
        <v>1.1000000000000001</v>
      </c>
      <c r="CT17" s="252">
        <f>IF($CR$10="Commercial", VLOOKUP($CP17,'Gen PM'!$V$23:$X$26,2,FALSE),IF($CR$10="Residential", VLOOKUP($CP17,'Gen PM'!$V$16:$X$19,2,FALSE)))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6.6</v>
      </c>
      <c r="CD18" s="8">
        <f ca="1">DE24+DE23</f>
        <v>4.4000000000000004</v>
      </c>
      <c r="CE18" s="8">
        <f ca="1">DE33+DE34</f>
        <v>1.1000000000000001</v>
      </c>
      <c r="CF18" s="1"/>
      <c r="CG18" s="31"/>
      <c r="CP18" s="124" t="s">
        <v>54</v>
      </c>
      <c r="CQ18" s="175">
        <f ca="1">CR18*CQ$20</f>
        <v>3.8000000000000003</v>
      </c>
      <c r="CR18" s="253">
        <f>IF($CR$10="Commercial", VLOOKUP($CP18,'Gen PM'!$V$23:$X$26,2,FALSE),IF($CR$10="Residential", VLOOKUP($CP18,'Gen PM'!$V$16:$X$19,2,FALSE)))</f>
        <v>0.2</v>
      </c>
      <c r="CS18" s="177">
        <f ca="1">CT18*CS$20</f>
        <v>4.4000000000000004</v>
      </c>
      <c r="CT18" s="252">
        <f>IF($CR$10="Commercial", VLOOKUP($CP18,'Gen PM'!$V$23:$X$26,2,FALSE),IF($CR$10="Residential", VLOOKUP($CP18,'Gen PM'!$V$16:$X$19,2,FALSE)))</f>
        <v>0.2</v>
      </c>
    </row>
    <row r="19" spans="7:109" x14ac:dyDescent="0.25">
      <c r="O19" s="69"/>
      <c r="BX19" s="30"/>
      <c r="BY19" s="3"/>
      <c r="BZ19" s="21">
        <f ca="1">DC42+DC40+DC39</f>
        <v>5.7</v>
      </c>
      <c r="CA19" s="14"/>
      <c r="CB19" s="15">
        <f ca="1">+BZ19+CA19</f>
        <v>5.7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9.5</v>
      </c>
      <c r="CR19" s="253">
        <f>IF($CR$10="Commercial", VLOOKUP($CP19,'Gen PM'!$V$23:$X$26,2,FALSE),IF($CR$10="Residential", VLOOKUP($CP19,'Gen PM'!$V$16:$X$19,2,FALSE)))</f>
        <v>0.5</v>
      </c>
      <c r="CS19" s="177">
        <f ca="1">CT19*CS$20</f>
        <v>11</v>
      </c>
      <c r="CT19" s="252">
        <f>IF($CR$10="Commercial", VLOOKUP($CP19,'Gen PM'!$V$23:$X$26,2,FALSE),IF($CR$10="Residential", VLOOKUP($CP19,'Gen PM'!$V$16:$X$19,2,FALSE)))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19</v>
      </c>
      <c r="CR20" s="176">
        <f>SUM(CR16:CR19)</f>
        <v>1</v>
      </c>
      <c r="CS20" s="255">
        <f ca="1">IF(CR9="PR",VLOOKUP(CR8,'Gen PM'!$I$51:$R$67,10,FALSE),IF(CR9="PB",VLOOKUP(CR8,'Gen PM'!I72:R88,10,FALSE),"error"))</f>
        <v>22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10.45</v>
      </c>
      <c r="CC21" s="41">
        <f ca="1">SUM(CC17:CE17)</f>
        <v>12.1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0.71250000000000002</v>
      </c>
      <c r="DD23" s="50"/>
      <c r="DE23" s="162">
        <f ca="1">CS$16*$CX23</f>
        <v>0.82499999999999996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3.0874999999999999</v>
      </c>
      <c r="DD24" s="50"/>
      <c r="DE24" s="162">
        <f ca="1">CS$16*$CX24</f>
        <v>3.5750000000000002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10.45</v>
      </c>
      <c r="CC25" s="27">
        <f ca="1">SUM(CD30,CB30,CC27)</f>
        <v>12.1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0.95000000000000007</v>
      </c>
      <c r="DD25" s="50"/>
      <c r="DE25" s="162">
        <f ca="1">CS$16*$CX25</f>
        <v>1.1000000000000001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10.45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22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10.45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0.6</v>
      </c>
      <c r="CZ29" s="250"/>
      <c r="DA29" s="250"/>
      <c r="DC29" s="163">
        <f ca="1">CQ$18*$CY29</f>
        <v>2.2800000000000002</v>
      </c>
      <c r="DD29" s="50"/>
      <c r="DE29" s="164">
        <f ca="1">CS$18*$CY29</f>
        <v>2.64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12.1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0.4</v>
      </c>
      <c r="CZ30" s="250"/>
      <c r="DA30" s="250"/>
      <c r="DC30" s="163">
        <f ca="1">CQ$18*$CY30</f>
        <v>1.5200000000000002</v>
      </c>
      <c r="DD30" s="50"/>
      <c r="DE30" s="164">
        <f ca="1">CS$18*$CY30</f>
        <v>1.7600000000000002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12.1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0.2</v>
      </c>
      <c r="DA33" s="250"/>
      <c r="DC33" s="161">
        <f t="shared" ref="DC33:DC38" ca="1" si="0">CQ$17*$CZ33</f>
        <v>0.19000000000000003</v>
      </c>
      <c r="DD33" s="50"/>
      <c r="DE33" s="164">
        <f t="shared" ref="DE33:DE38" ca="1" si="1">CS$17*$CZ33</f>
        <v>0.22000000000000003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10.45</v>
      </c>
      <c r="CC34" s="41">
        <f ca="1">SUM(CC30:CE30)</f>
        <v>12.1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0.8</v>
      </c>
      <c r="DA34" s="250"/>
      <c r="DC34" s="163">
        <f t="shared" ca="1" si="0"/>
        <v>0.76000000000000012</v>
      </c>
      <c r="DD34" s="50"/>
      <c r="DE34" s="164">
        <f t="shared" ca="1" si="1"/>
        <v>0.88000000000000012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10.45</v>
      </c>
      <c r="CC38" s="91">
        <f ca="1">SUM(CD43,CB43,CC40)</f>
        <v>12.1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</v>
      </c>
      <c r="DC39" s="161">
        <f ca="1">CQ$19*$DA39</f>
        <v>0.95000000000000007</v>
      </c>
      <c r="DD39" s="50"/>
      <c r="DE39" s="164">
        <f ca="1">CS$19*$DA39</f>
        <v>1.1000000000000001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1.8525</v>
      </c>
      <c r="CA40" s="17">
        <f ca="1">CA27+BZ32+CE29-BZ40</f>
        <v>8.5975000000000001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0.5</v>
      </c>
      <c r="DC40" s="163">
        <f ca="1">CQ$19*$DA40</f>
        <v>4.75</v>
      </c>
      <c r="DD40" s="50"/>
      <c r="DE40" s="164">
        <f ca="1">CS$19*$DA40</f>
        <v>5.5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0.4</v>
      </c>
      <c r="DC41" s="163">
        <f ca="1">CQ$19*$DA41</f>
        <v>3.8000000000000003</v>
      </c>
      <c r="DD41" s="50"/>
      <c r="DE41" s="164">
        <f ca="1">CS$19*$DA41</f>
        <v>4.4000000000000004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1.8525</v>
      </c>
      <c r="BQ42" s="81"/>
      <c r="BR42" s="82">
        <f ca="1">BZ40+CC45+CE41</f>
        <v>1.8525</v>
      </c>
      <c r="BS42" s="78"/>
      <c r="BT42" s="109">
        <f ca="1">SUM(BP40:BP42)</f>
        <v>1.8525</v>
      </c>
      <c r="BU42" s="83"/>
      <c r="BV42" s="83"/>
      <c r="BW42" s="83"/>
      <c r="BX42" s="108">
        <f ca="1">SUM(CC41,BZ42,CC43)</f>
        <v>1.8525</v>
      </c>
      <c r="BY42" s="78"/>
      <c r="BZ42" s="79">
        <f ca="1">BZ40+BZ41</f>
        <v>1.8525</v>
      </c>
      <c r="CA42" s="79">
        <f ca="1">CA40+CA41</f>
        <v>8.5975000000000001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2.145</v>
      </c>
      <c r="BS43" s="1"/>
      <c r="BT43" s="100">
        <f ca="1">SUM(BO44,BR43,BO42)</f>
        <v>2.145</v>
      </c>
      <c r="BX43" s="99">
        <f ca="1">SUM(CB43:CB45)</f>
        <v>2.145</v>
      </c>
      <c r="BY43" s="1"/>
      <c r="BZ43" s="21"/>
      <c r="CA43" s="14">
        <f ca="1">DE23+DE33+DE39</f>
        <v>2.145</v>
      </c>
      <c r="CB43" s="15">
        <f ca="1">+BZ43+CA43</f>
        <v>2.145</v>
      </c>
      <c r="CC43" s="56">
        <f ca="1">CC44+CC45</f>
        <v>0</v>
      </c>
      <c r="CD43" s="6">
        <f ca="1">CD44+CD45</f>
        <v>9.9550000000000001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19</v>
      </c>
      <c r="DE43" s="124">
        <f ca="1">SUM(DE23:DE42)</f>
        <v>22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2.145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9.9550000000000001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1.8525</v>
      </c>
      <c r="BP47" s="105">
        <f ca="1">SUM(BP43:BR43)</f>
        <v>2.145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8.5975000000000001</v>
      </c>
      <c r="CC47" s="105">
        <f ca="1">SUM(CC43:CE43)</f>
        <v>9.9550000000000001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4.75</v>
      </c>
      <c r="P51" s="27">
        <f ca="1">SUM(Q56,O56,P53)</f>
        <v>5.5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4.75</v>
      </c>
      <c r="P53" s="6">
        <f ca="1">Q53+R53</f>
        <v>5.5</v>
      </c>
      <c r="Q53" s="7">
        <f ca="1">DE25+DE35+DE41</f>
        <v>5.5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7.26</v>
      </c>
      <c r="AD54" s="7">
        <f ca="1">Q53+Q54+Q55</f>
        <v>7.26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4.75</v>
      </c>
      <c r="P55" s="6">
        <f ca="1">Q55+R55</f>
        <v>1.7600000000000002</v>
      </c>
      <c r="Q55" s="12">
        <f ca="1">DE30</f>
        <v>1.7600000000000002</v>
      </c>
      <c r="R55" s="20"/>
      <c r="S55" s="4"/>
      <c r="T55" s="34">
        <f ca="1">SUM(P53:P55)</f>
        <v>7.26</v>
      </c>
      <c r="U55" s="4"/>
      <c r="V55" s="4"/>
      <c r="W55" s="4"/>
      <c r="X55" s="97">
        <f ca="1">SUM(AC54,Z55,AC56)</f>
        <v>7.26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7.26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1.5200000000000002</v>
      </c>
      <c r="S56" s="1"/>
      <c r="T56" s="36">
        <f ca="1">SUM(O57,R56,O55)</f>
        <v>6.2700000000000005</v>
      </c>
      <c r="U56" s="330" t="s">
        <v>29</v>
      </c>
      <c r="V56" s="331"/>
      <c r="W56" s="331"/>
      <c r="X56" s="99">
        <f ca="1">SUM(AB56:AB58)</f>
        <v>6.2700000000000005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6.2700000000000005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6.2700000000000005</v>
      </c>
      <c r="AA57" s="14"/>
      <c r="AB57" s="6">
        <f ca="1">+Z57+AA57</f>
        <v>6.2700000000000005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1.5200000000000002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1.7600000000000002</v>
      </c>
      <c r="P60" s="41">
        <f ca="1">SUM(P56:R56)</f>
        <v>1.5200000000000002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8.5975000000000001</v>
      </c>
      <c r="CC64" s="27">
        <f ca="1">SUM(CD69,CB69,CC66)</f>
        <v>9.9550000000000001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0</v>
      </c>
      <c r="BQ66" s="7"/>
      <c r="BR66" s="19">
        <f ca="1">BS66*SUM($BZ$66,$CC$71,$CE$67)</f>
        <v>0</v>
      </c>
      <c r="BS66" s="259">
        <f>1-BS67</f>
        <v>0</v>
      </c>
      <c r="BT66" s="95"/>
      <c r="BX66" s="30"/>
      <c r="BY66" s="3"/>
      <c r="BZ66" s="17">
        <f ca="1">DC40+DC34+DC24</f>
        <v>8.5975000000000001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7.26</v>
      </c>
      <c r="AQ67" s="7">
        <f ca="1">AD54</f>
        <v>7.26</v>
      </c>
      <c r="AR67" s="19"/>
      <c r="AS67" s="1"/>
      <c r="AT67" s="95"/>
      <c r="BK67" s="96"/>
      <c r="BL67" s="3"/>
      <c r="BM67" s="8"/>
      <c r="BN67" s="8"/>
      <c r="BO67" s="76">
        <f ca="1">BS66*SUM($CA$69:$CA$71)</f>
        <v>0</v>
      </c>
      <c r="BP67" s="6">
        <f ca="1">BQ67+BR67</f>
        <v>10.877500000000001</v>
      </c>
      <c r="BQ67" s="7"/>
      <c r="BR67" s="19">
        <f ca="1">BS67*SUM($BZ$66,$CC$71,$CE$67)</f>
        <v>10.877500000000001</v>
      </c>
      <c r="BS67" s="259">
        <v>1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7.26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7.26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10.877500000000001</v>
      </c>
      <c r="BL68" s="78"/>
      <c r="BM68" s="79">
        <f>BM66+BM67</f>
        <v>0</v>
      </c>
      <c r="BN68" s="79">
        <f>BN66+BN67</f>
        <v>0</v>
      </c>
      <c r="BO68" s="80">
        <f ca="1">BO66+BO67</f>
        <v>0</v>
      </c>
      <c r="BP68" s="79">
        <f>BQ68+BR68</f>
        <v>0</v>
      </c>
      <c r="BQ68" s="81"/>
      <c r="BR68" s="82"/>
      <c r="BS68" s="78"/>
      <c r="BT68" s="109">
        <f ca="1">SUM(BP66:BP68)</f>
        <v>10.877500000000001</v>
      </c>
      <c r="BU68" s="136"/>
      <c r="BV68" s="136"/>
      <c r="BW68" s="136"/>
      <c r="BX68" s="84">
        <f ca="1">SUM(CC67,BZ68,CC69)</f>
        <v>10.877500000000001</v>
      </c>
      <c r="BY68" s="78"/>
      <c r="BZ68" s="79">
        <f ca="1">BZ66+BZ67</f>
        <v>8.5975000000000001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6.2700000000000005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6.2700000000000005</v>
      </c>
      <c r="BK69" s="99">
        <f ca="1">SUM(BO69:BO71)</f>
        <v>12.595000000000001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12.595000000000001</v>
      </c>
      <c r="BX69" s="35">
        <f ca="1">SUM(CB69:CB71)</f>
        <v>12.595000000000001</v>
      </c>
      <c r="BY69" s="1"/>
      <c r="BZ69" s="21"/>
      <c r="CA69" s="14">
        <f ca="1">DE24+DE40+DE34</f>
        <v>9.9550000000000001</v>
      </c>
      <c r="CB69" s="15">
        <f ca="1">+BZ69+CA69</f>
        <v>9.9550000000000001</v>
      </c>
      <c r="CC69" s="16">
        <f ca="1">CC70+CC71</f>
        <v>2.2800000000000002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6.2700000000000005</v>
      </c>
      <c r="AN70" s="14"/>
      <c r="AO70" s="71">
        <f ca="1">+AM70+AN70</f>
        <v>6.2700000000000005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BS67*SUM($CA$69:$CA$71)</f>
        <v>12.595000000000001</v>
      </c>
      <c r="BO70" s="71">
        <f ca="1">+BM70+BN70</f>
        <v>12.595000000000001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2.64</v>
      </c>
      <c r="CB71" s="15">
        <f ca="1">+BZ71+CA71</f>
        <v>2.64</v>
      </c>
      <c r="CC71" s="17">
        <f ca="1">DC29</f>
        <v>2.2800000000000002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2.64</v>
      </c>
      <c r="CC73" s="41">
        <f ca="1">SUM(CC69:CE69)</f>
        <v>2.2800000000000002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742" priority="21" operator="equal">
      <formula>0</formula>
    </cfRule>
  </conditionalFormatting>
  <conditionalFormatting sqref="AX38:BG39 AX46:BG47 AX40:AY41 AX44:AY45">
    <cfRule type="cellIs" dxfId="1741" priority="20" operator="equal">
      <formula>0</formula>
    </cfRule>
  </conditionalFormatting>
  <conditionalFormatting sqref="AX25:BG26 AX33:BG34 AX27:AY28 BF27:BG28 BF31:BG32 AX31:AY32">
    <cfRule type="cellIs" dxfId="1740" priority="19" operator="equal">
      <formula>0</formula>
    </cfRule>
  </conditionalFormatting>
  <conditionalFormatting sqref="BK25:BT26 BK33:BT34 BK27:BL28 BS27:BT28 BS31:BT32 BK31:BL32">
    <cfRule type="cellIs" dxfId="1739" priority="18" operator="equal">
      <formula>0</formula>
    </cfRule>
  </conditionalFormatting>
  <conditionalFormatting sqref="BX12:CG13 BX20:CG21 BX14:BY19 CF14:CG19">
    <cfRule type="cellIs" dxfId="1738" priority="17" operator="equal">
      <formula>0</formula>
    </cfRule>
  </conditionalFormatting>
  <conditionalFormatting sqref="BX25:CG26 BX33:CG34 BX27:BY32 CF27:CG32">
    <cfRule type="cellIs" dxfId="1737" priority="16" operator="equal">
      <formula>0</formula>
    </cfRule>
  </conditionalFormatting>
  <conditionalFormatting sqref="BX64:CG65 BX72:CG73 BX66:BY71 CF66:CG71">
    <cfRule type="cellIs" dxfId="1736" priority="14" operator="equal">
      <formula>0</formula>
    </cfRule>
  </conditionalFormatting>
  <conditionalFormatting sqref="BX38:CG39 BX46:CG47 BX40:BY45 CF40:CG45">
    <cfRule type="cellIs" dxfId="1735" priority="15" operator="equal">
      <formula>0</formula>
    </cfRule>
  </conditionalFormatting>
  <conditionalFormatting sqref="K51:T52 K59:T60 K53:L58 S53:T58">
    <cfRule type="cellIs" dxfId="1734" priority="13" operator="equal">
      <formula>0</formula>
    </cfRule>
  </conditionalFormatting>
  <conditionalFormatting sqref="AK64:AT65 AK72:AT73 AK66:AL71 AS66:AT71">
    <cfRule type="cellIs" dxfId="1733" priority="12" operator="equal">
      <formula>0</formula>
    </cfRule>
  </conditionalFormatting>
  <conditionalFormatting sqref="BK38:BT39 BK46:BT47 BK40:BL45 BS40:BT45">
    <cfRule type="cellIs" dxfId="1732" priority="9" operator="equal">
      <formula>0</formula>
    </cfRule>
  </conditionalFormatting>
  <conditionalFormatting sqref="AK25:AT26 AK33:AT34 AK27:AL32 AS27:AT32">
    <cfRule type="cellIs" dxfId="1731" priority="8" operator="equal">
      <formula>0</formula>
    </cfRule>
  </conditionalFormatting>
  <conditionalFormatting sqref="AX51:BG52 AX59:BG60 AX53:AY58 BF53:BG58">
    <cfRule type="cellIs" dxfId="1730" priority="11" operator="equal">
      <formula>0</formula>
    </cfRule>
  </conditionalFormatting>
  <conditionalFormatting sqref="BK51:BT52 BK59:BT60 BK53:BL58 BS53:BT58">
    <cfRule type="cellIs" dxfId="1729" priority="10" operator="equal">
      <formula>0</formula>
    </cfRule>
  </conditionalFormatting>
  <conditionalFormatting sqref="BK64:BT65 BK72:BT73 BK66:BL71 BS66:BT71">
    <cfRule type="cellIs" dxfId="1728" priority="7" operator="equal">
      <formula>0</formula>
    </cfRule>
  </conditionalFormatting>
  <conditionalFormatting sqref="X51:AG52 X59:AG60 X53:Y58 AF53:AG58">
    <cfRule type="cellIs" dxfId="1727" priority="6" operator="equal">
      <formula>0</formula>
    </cfRule>
  </conditionalFormatting>
  <conditionalFormatting sqref="AK38:AT39 AK46:AT47 AK40:AL45 AS40:AT45">
    <cfRule type="cellIs" dxfId="1726" priority="5" operator="equal">
      <formula>0</formula>
    </cfRule>
  </conditionalFormatting>
  <conditionalFormatting sqref="AX42:AY43">
    <cfRule type="cellIs" dxfId="1725" priority="4" operator="equal">
      <formula>0</formula>
    </cfRule>
  </conditionalFormatting>
  <conditionalFormatting sqref="AO51:AP52 AO59:AP60">
    <cfRule type="cellIs" dxfId="1724" priority="3" operator="equal">
      <formula>0</formula>
    </cfRule>
  </conditionalFormatting>
  <conditionalFormatting sqref="BO75:BP76">
    <cfRule type="cellIs" dxfId="1723" priority="2" operator="equal">
      <formula>0</formula>
    </cfRule>
  </conditionalFormatting>
  <conditionalFormatting sqref="AO75:AP76">
    <cfRule type="cellIs" dxfId="1722" priority="1" operator="equal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R1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Block15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2.6</v>
      </c>
      <c r="CC12" s="27">
        <f ca="1">SUM(CD17,CB17,CC14)</f>
        <v>3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2.6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4.5</v>
      </c>
      <c r="BY16" s="4"/>
      <c r="BZ16" s="10">
        <f>BZ14+BZ15</f>
        <v>0</v>
      </c>
      <c r="CA16" s="10">
        <f ca="1">CA14+CA15</f>
        <v>2.6</v>
      </c>
      <c r="CB16" s="11">
        <f>CB14+CB15</f>
        <v>0</v>
      </c>
      <c r="CC16" s="6">
        <f ca="1">CD16+CE16</f>
        <v>0.65</v>
      </c>
      <c r="CD16" s="12"/>
      <c r="CE16" s="20">
        <f ca="1">DC36+DC34+DC33</f>
        <v>0.65</v>
      </c>
      <c r="CF16" s="4"/>
      <c r="CG16" s="34">
        <f ca="1">SUM(CC14:CC16)</f>
        <v>0.65</v>
      </c>
      <c r="CH16" s="13"/>
      <c r="CI16" s="13"/>
      <c r="CJ16" s="13"/>
      <c r="CP16" s="124" t="s">
        <v>52</v>
      </c>
      <c r="CQ16" s="175">
        <f ca="1">CR16*CQ$20</f>
        <v>3.25</v>
      </c>
      <c r="CR16" s="253">
        <f>IF($CR$10="Commercial", VLOOKUP($CP16,'Gen PM'!$V$23:$X$26,2,FALSE),IF($CR$10="Residential", VLOOKUP($CP16,'Gen PM'!$V$16:$X$19,2,FALSE)))</f>
        <v>0.25</v>
      </c>
      <c r="CS16" s="177">
        <f ca="1">CT16*CS$20</f>
        <v>3.75</v>
      </c>
      <c r="CT16" s="252">
        <f>IF($CR$10="Commercial", VLOOKUP($CP16,'Gen PM'!$V$23:$X$26,2,FALSE),IF($CR$10="Residential", VLOOKUP($CP16,'Gen PM'!$V$16:$X$19,2,FALSE)))</f>
        <v>0.25</v>
      </c>
    </row>
    <row r="17" spans="7:109" x14ac:dyDescent="0.25">
      <c r="O17" s="69"/>
      <c r="BX17" s="35">
        <f ca="1">SUM(CB17:CB19)</f>
        <v>3.9</v>
      </c>
      <c r="BY17" s="1"/>
      <c r="BZ17" s="21"/>
      <c r="CA17" s="14"/>
      <c r="CB17" s="15">
        <f>+BZ17+CA17</f>
        <v>0</v>
      </c>
      <c r="CC17" s="16">
        <f ca="1">CC18+CC19</f>
        <v>4.5</v>
      </c>
      <c r="CD17" s="6">
        <f ca="1">CD18+CD19</f>
        <v>3</v>
      </c>
      <c r="CE17" s="6">
        <f ca="1">CE18+CE19</f>
        <v>0.75000000000000011</v>
      </c>
      <c r="CF17" s="1"/>
      <c r="CG17" s="36">
        <f ca="1">SUM(CB18,CE17,CB16)</f>
        <v>0.75000000000000011</v>
      </c>
      <c r="CP17" s="124" t="s">
        <v>53</v>
      </c>
      <c r="CQ17" s="175">
        <f ca="1">CR17*CQ$20</f>
        <v>0.65</v>
      </c>
      <c r="CR17" s="253">
        <f>IF($CR$10="Commercial", VLOOKUP($CP17,'Gen PM'!$V$23:$X$26,2,FALSE),IF($CR$10="Residential", VLOOKUP($CP17,'Gen PM'!$V$16:$X$19,2,FALSE)))</f>
        <v>0.05</v>
      </c>
      <c r="CS17" s="177">
        <f ca="1">CT17*CS$20</f>
        <v>0.75</v>
      </c>
      <c r="CT17" s="252">
        <f>IF($CR$10="Commercial", VLOOKUP($CP17,'Gen PM'!$V$23:$X$26,2,FALSE),IF($CR$10="Residential", VLOOKUP($CP17,'Gen PM'!$V$16:$X$19,2,FALSE)))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4.5</v>
      </c>
      <c r="CD18" s="8">
        <f ca="1">DE24+DE23</f>
        <v>3</v>
      </c>
      <c r="CE18" s="8">
        <f ca="1">DE33+DE34</f>
        <v>0.75000000000000011</v>
      </c>
      <c r="CF18" s="1"/>
      <c r="CG18" s="31"/>
      <c r="CP18" s="124" t="s">
        <v>54</v>
      </c>
      <c r="CQ18" s="175">
        <f ca="1">CR18*CQ$20</f>
        <v>2.6</v>
      </c>
      <c r="CR18" s="253">
        <f>IF($CR$10="Commercial", VLOOKUP($CP18,'Gen PM'!$V$23:$X$26,2,FALSE),IF($CR$10="Residential", VLOOKUP($CP18,'Gen PM'!$V$16:$X$19,2,FALSE)))</f>
        <v>0.2</v>
      </c>
      <c r="CS18" s="177">
        <f ca="1">CT18*CS$20</f>
        <v>3</v>
      </c>
      <c r="CT18" s="252">
        <f>IF($CR$10="Commercial", VLOOKUP($CP18,'Gen PM'!$V$23:$X$26,2,FALSE),IF($CR$10="Residential", VLOOKUP($CP18,'Gen PM'!$V$16:$X$19,2,FALSE)))</f>
        <v>0.2</v>
      </c>
    </row>
    <row r="19" spans="7:109" x14ac:dyDescent="0.25">
      <c r="O19" s="69"/>
      <c r="BX19" s="30"/>
      <c r="BY19" s="3"/>
      <c r="BZ19" s="21">
        <f ca="1">DC42+DC40+DC39</f>
        <v>3.9</v>
      </c>
      <c r="CA19" s="14"/>
      <c r="CB19" s="15">
        <f ca="1">+BZ19+CA19</f>
        <v>3.9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6.5</v>
      </c>
      <c r="CR19" s="253">
        <f>IF($CR$10="Commercial", VLOOKUP($CP19,'Gen PM'!$V$23:$X$26,2,FALSE),IF($CR$10="Residential", VLOOKUP($CP19,'Gen PM'!$V$16:$X$19,2,FALSE)))</f>
        <v>0.5</v>
      </c>
      <c r="CS19" s="177">
        <f ca="1">CT19*CS$20</f>
        <v>7.5</v>
      </c>
      <c r="CT19" s="252">
        <f>IF($CR$10="Commercial", VLOOKUP($CP19,'Gen PM'!$V$23:$X$26,2,FALSE),IF($CR$10="Residential", VLOOKUP($CP19,'Gen PM'!$V$16:$X$19,2,FALSE)))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13</v>
      </c>
      <c r="CR20" s="176">
        <f>SUM(CR16:CR19)</f>
        <v>1</v>
      </c>
      <c r="CS20" s="255">
        <f ca="1">IF(CR9="PR",VLOOKUP(CR8,'Gen PM'!$I$51:$R$67,10,FALSE),IF(CR9="PB",VLOOKUP(CR8,'Gen PM'!I72:R88,10,FALSE),"error"))</f>
        <v>15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7.15</v>
      </c>
      <c r="CC21" s="41">
        <f ca="1">SUM(CC17:CE17)</f>
        <v>8.25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0.15</v>
      </c>
      <c r="CY23" s="250"/>
      <c r="CZ23" s="250"/>
      <c r="DA23" s="250"/>
      <c r="DC23" s="161">
        <f ca="1">CQ$16*$CX23</f>
        <v>0.48749999999999999</v>
      </c>
      <c r="DD23" s="50"/>
      <c r="DE23" s="162">
        <f ca="1">CS$16*$CX23</f>
        <v>0.5625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0.65</v>
      </c>
      <c r="CY24" s="250"/>
      <c r="CZ24" s="250"/>
      <c r="DA24" s="250"/>
      <c r="DC24" s="161">
        <f ca="1">CQ$16*$CX24</f>
        <v>2.1125000000000003</v>
      </c>
      <c r="DD24" s="50"/>
      <c r="DE24" s="162">
        <f ca="1">CS$16*$CX24</f>
        <v>2.4375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7.15</v>
      </c>
      <c r="CC25" s="27">
        <f ca="1">SUM(CD30,CB30,CC27)</f>
        <v>8.25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0.65</v>
      </c>
      <c r="DD25" s="50"/>
      <c r="DE25" s="162">
        <f ca="1">CS$16*$CX25</f>
        <v>0.75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7.15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13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15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7.15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0.6</v>
      </c>
      <c r="CZ29" s="250"/>
      <c r="DA29" s="250"/>
      <c r="DC29" s="163">
        <f ca="1">CQ$18*$CY29</f>
        <v>1.56</v>
      </c>
      <c r="DD29" s="50"/>
      <c r="DE29" s="164">
        <f ca="1">CS$18*$CY29</f>
        <v>1.7999999999999998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8.25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0.4</v>
      </c>
      <c r="CZ30" s="250"/>
      <c r="DA30" s="250"/>
      <c r="DC30" s="163">
        <f ca="1">CQ$18*$CY30</f>
        <v>1.04</v>
      </c>
      <c r="DD30" s="50"/>
      <c r="DE30" s="164">
        <f ca="1">CS$18*$CY30</f>
        <v>1.2000000000000002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8.25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0.2</v>
      </c>
      <c r="DA33" s="250"/>
      <c r="DC33" s="161">
        <f t="shared" ref="DC33:DC38" ca="1" si="0">CQ$17*$CZ33</f>
        <v>0.13</v>
      </c>
      <c r="DD33" s="50"/>
      <c r="DE33" s="164">
        <f t="shared" ref="DE33:DE38" ca="1" si="1">CS$17*$CZ33</f>
        <v>0.15000000000000002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7.15</v>
      </c>
      <c r="CC34" s="41">
        <f ca="1">SUM(CC30:CE30)</f>
        <v>8.25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0.8</v>
      </c>
      <c r="DA34" s="250"/>
      <c r="DC34" s="163">
        <f t="shared" ca="1" si="0"/>
        <v>0.52</v>
      </c>
      <c r="DD34" s="50"/>
      <c r="DE34" s="164">
        <f t="shared" ca="1" si="1"/>
        <v>0.60000000000000009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7.15</v>
      </c>
      <c r="CC38" s="91">
        <f ca="1">SUM(CD43,CB43,CC40)</f>
        <v>8.25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0.1</v>
      </c>
      <c r="DC39" s="161">
        <f ca="1">CQ$19*$DA39</f>
        <v>0.65</v>
      </c>
      <c r="DD39" s="50"/>
      <c r="DE39" s="164">
        <f ca="1">CS$19*$DA39</f>
        <v>0.75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1.2675000000000001</v>
      </c>
      <c r="CA40" s="17">
        <f ca="1">CA27+BZ32+CE29-BZ40</f>
        <v>5.8825000000000003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0.5</v>
      </c>
      <c r="DC40" s="163">
        <f ca="1">CQ$19*$DA40</f>
        <v>3.25</v>
      </c>
      <c r="DD40" s="50"/>
      <c r="DE40" s="164">
        <f ca="1">CS$19*$DA40</f>
        <v>3.75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0.4</v>
      </c>
      <c r="DC41" s="163">
        <f ca="1">CQ$19*$DA41</f>
        <v>2.6</v>
      </c>
      <c r="DD41" s="50"/>
      <c r="DE41" s="164">
        <f ca="1">CS$19*$DA41</f>
        <v>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1.2675000000000001</v>
      </c>
      <c r="BQ42" s="81"/>
      <c r="BR42" s="82">
        <f ca="1">BZ40+CC45+CE41</f>
        <v>1.2675000000000001</v>
      </c>
      <c r="BS42" s="78"/>
      <c r="BT42" s="109">
        <f ca="1">SUM(BP40:BP42)</f>
        <v>1.2675000000000001</v>
      </c>
      <c r="BU42" s="83"/>
      <c r="BV42" s="83"/>
      <c r="BW42" s="83"/>
      <c r="BX42" s="108">
        <f ca="1">SUM(CC41,BZ42,CC43)</f>
        <v>1.2675000000000001</v>
      </c>
      <c r="BY42" s="78"/>
      <c r="BZ42" s="79">
        <f ca="1">BZ40+BZ41</f>
        <v>1.2675000000000001</v>
      </c>
      <c r="CA42" s="79">
        <f ca="1">CA40+CA41</f>
        <v>5.8825000000000003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1.4624999999999999</v>
      </c>
      <c r="BS43" s="1"/>
      <c r="BT43" s="100">
        <f ca="1">SUM(BO44,BR43,BO42)</f>
        <v>1.4624999999999999</v>
      </c>
      <c r="BX43" s="99">
        <f ca="1">SUM(CB43:CB45)</f>
        <v>1.4624999999999999</v>
      </c>
      <c r="BY43" s="1"/>
      <c r="BZ43" s="21"/>
      <c r="CA43" s="14">
        <f ca="1">DE23+DE33+DE39</f>
        <v>1.4624999999999999</v>
      </c>
      <c r="CB43" s="15">
        <f ca="1">+BZ43+CA43</f>
        <v>1.4624999999999999</v>
      </c>
      <c r="CC43" s="56">
        <f ca="1">CC44+CC45</f>
        <v>0</v>
      </c>
      <c r="CD43" s="6">
        <f ca="1">CD44+CD45</f>
        <v>6.7874999999999996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13</v>
      </c>
      <c r="DE43" s="124">
        <f ca="1">SUM(DE23:DE42)</f>
        <v>15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1.4624999999999999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6.7874999999999996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1.2675000000000001</v>
      </c>
      <c r="BP47" s="105">
        <f ca="1">SUM(BP43:BR43)</f>
        <v>1.4624999999999999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5.8825000000000003</v>
      </c>
      <c r="CC47" s="105">
        <f ca="1">SUM(CC43:CE43)</f>
        <v>6.7874999999999996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3.25</v>
      </c>
      <c r="P51" s="27">
        <f ca="1">SUM(Q56,O56,P53)</f>
        <v>3.75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3.25</v>
      </c>
      <c r="P53" s="6">
        <f ca="1">Q53+R53</f>
        <v>3.75</v>
      </c>
      <c r="Q53" s="7">
        <f ca="1">DE25+DE35+DE41</f>
        <v>3.75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4.95</v>
      </c>
      <c r="AD54" s="7">
        <f ca="1">Q53+Q55+Q54</f>
        <v>4.95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3.25</v>
      </c>
      <c r="P55" s="6">
        <f ca="1">Q55+R55</f>
        <v>1.2000000000000002</v>
      </c>
      <c r="Q55" s="12">
        <f ca="1">DE30</f>
        <v>1.2000000000000002</v>
      </c>
      <c r="R55" s="20"/>
      <c r="S55" s="4"/>
      <c r="T55" s="34">
        <f ca="1">SUM(P53:P55)</f>
        <v>4.95</v>
      </c>
      <c r="U55" s="4"/>
      <c r="V55" s="4"/>
      <c r="W55" s="4"/>
      <c r="X55" s="97">
        <f ca="1">SUM(AC54,Z55,AC56)</f>
        <v>4.95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4.95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1.04</v>
      </c>
      <c r="S56" s="1"/>
      <c r="T56" s="36">
        <f ca="1">SUM(O57,R56,O55)</f>
        <v>4.29</v>
      </c>
      <c r="U56" s="330" t="s">
        <v>29</v>
      </c>
      <c r="V56" s="331"/>
      <c r="W56" s="331"/>
      <c r="X56" s="99">
        <f ca="1">SUM(AB56:AB58)</f>
        <v>4.29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4.29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M57+O53+R58</f>
        <v>4.29</v>
      </c>
      <c r="AA57" s="14"/>
      <c r="AB57" s="6">
        <f ca="1">+Z57+AA57</f>
        <v>4.29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1.04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1.2000000000000002</v>
      </c>
      <c r="P60" s="41">
        <f ca="1">SUM(P56:R56)</f>
        <v>1.04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2.4750000000000001</v>
      </c>
      <c r="BP64" s="91">
        <f ca="1">SUM(BQ69,BO69,BP66)</f>
        <v>2.145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5.8825000000000003</v>
      </c>
      <c r="CC64" s="27">
        <f ca="1">SUM(CD69,CB69,CC66)</f>
        <v>6.7874999999999996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259">
        <v>0.5</v>
      </c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W66" s="171"/>
      <c r="BX66" s="30"/>
      <c r="BY66" s="3"/>
      <c r="BZ66" s="17">
        <f ca="1">DC40+DC34+DC24</f>
        <v>5.8825000000000003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4.95</v>
      </c>
      <c r="AQ67" s="7">
        <f ca="1">AD54</f>
        <v>4.95</v>
      </c>
      <c r="AR67" s="19"/>
      <c r="AS67" s="1"/>
      <c r="AT67" s="95"/>
      <c r="BK67" s="96"/>
      <c r="BL67" s="3"/>
      <c r="BM67" s="8">
        <f ca="1">AQ67*BM65</f>
        <v>2.4750000000000001</v>
      </c>
      <c r="BN67" s="8"/>
      <c r="BO67" s="76"/>
      <c r="BP67" s="6">
        <f ca="1">BQ67+BR67</f>
        <v>2.4750000000000001</v>
      </c>
      <c r="BQ67" s="7">
        <f ca="1">AQ67*BS67</f>
        <v>2.4750000000000001</v>
      </c>
      <c r="BR67" s="19"/>
      <c r="BS67" s="259">
        <v>0.5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4.95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4.95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4.95</v>
      </c>
      <c r="BL68" s="78"/>
      <c r="BM68" s="79">
        <f ca="1">BM66+BM67</f>
        <v>2.4750000000000001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2.4750000000000001</v>
      </c>
      <c r="BU68" s="136"/>
      <c r="BV68" s="136"/>
      <c r="BW68" s="136"/>
      <c r="BX68" s="84">
        <f ca="1">SUM(CC67,BZ68,CC69)</f>
        <v>7.4425000000000008</v>
      </c>
      <c r="BY68" s="78"/>
      <c r="BZ68" s="79">
        <f ca="1">BZ66+BZ67</f>
        <v>5.8825000000000003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4.29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4.29</v>
      </c>
      <c r="BK69" s="99">
        <f ca="1">SUM(BO69:BO71)</f>
        <v>4.29</v>
      </c>
      <c r="BL69" s="259">
        <v>0.5</v>
      </c>
      <c r="BM69" s="21">
        <f ca="1">$AM$70*BL69</f>
        <v>2.145</v>
      </c>
      <c r="BN69" s="14"/>
      <c r="BO69" s="71">
        <f ca="1">+BM69+BN69</f>
        <v>2.145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2.145</v>
      </c>
      <c r="BX69" s="35">
        <f ca="1">SUM(CB69:CB71)</f>
        <v>8.5874999999999986</v>
      </c>
      <c r="BY69" s="1"/>
      <c r="BZ69" s="21"/>
      <c r="CA69" s="14">
        <f ca="1">DE24+DE40+DE34</f>
        <v>6.7874999999999996</v>
      </c>
      <c r="CB69" s="15">
        <f ca="1">+BZ69+CA69</f>
        <v>6.7874999999999996</v>
      </c>
      <c r="CC69" s="16">
        <f ca="1">CC70+CC71</f>
        <v>1.56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4.29</v>
      </c>
      <c r="AN70" s="14"/>
      <c r="AO70" s="71">
        <f ca="1">+AM70+AN70</f>
        <v>4.29</v>
      </c>
      <c r="AP70" s="8"/>
      <c r="AQ70" s="8"/>
      <c r="AR70" s="8"/>
      <c r="AS70" s="1"/>
      <c r="AT70" s="95"/>
      <c r="BA70" s="216" t="s">
        <v>111</v>
      </c>
      <c r="BK70" s="94"/>
      <c r="BL70" s="247">
        <v>0.5</v>
      </c>
      <c r="BM70" s="21">
        <f ca="1">$AM$70*BL70</f>
        <v>2.145</v>
      </c>
      <c r="BN70" s="14"/>
      <c r="BO70" s="71">
        <f ca="1">+BM70+BN70</f>
        <v>2.145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1.7999999999999998</v>
      </c>
      <c r="CB71" s="15">
        <f ca="1">+BZ71+CA71</f>
        <v>1.7999999999999998</v>
      </c>
      <c r="CC71" s="17">
        <f ca="1">DC29</f>
        <v>1.56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1.7999999999999998</v>
      </c>
      <c r="CC73" s="41">
        <f ca="1">SUM(CC69:CE69)</f>
        <v>1.56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721" priority="21" operator="equal">
      <formula>0</formula>
    </cfRule>
  </conditionalFormatting>
  <conditionalFormatting sqref="AX38:BG39 AX46:BG47 AX40:AY41 AX44:AY45">
    <cfRule type="cellIs" dxfId="1720" priority="20" operator="equal">
      <formula>0</formula>
    </cfRule>
  </conditionalFormatting>
  <conditionalFormatting sqref="AX25:BG26 AX33:BG34 AX27:AY28 BF27:BG28 BF31:BG32 AX31:AY32">
    <cfRule type="cellIs" dxfId="1719" priority="19" operator="equal">
      <formula>0</formula>
    </cfRule>
  </conditionalFormatting>
  <conditionalFormatting sqref="BK25:BT26 BK33:BT34 BK27:BL28 BS27:BT28 BS31:BT32 BK31:BL32">
    <cfRule type="cellIs" dxfId="1718" priority="18" operator="equal">
      <formula>0</formula>
    </cfRule>
  </conditionalFormatting>
  <conditionalFormatting sqref="BX12:CG13 BX20:CG21 BX14:BY19 CF14:CG19">
    <cfRule type="cellIs" dxfId="1717" priority="17" operator="equal">
      <formula>0</formula>
    </cfRule>
  </conditionalFormatting>
  <conditionalFormatting sqref="BX25:CG26 BX33:CG34 BX27:BY32 CF27:CG32">
    <cfRule type="cellIs" dxfId="1716" priority="16" operator="equal">
      <formula>0</formula>
    </cfRule>
  </conditionalFormatting>
  <conditionalFormatting sqref="BX64:CG65 BX72:CG73 BX66:BY71 CF66:CG71">
    <cfRule type="cellIs" dxfId="1715" priority="14" operator="equal">
      <formula>0</formula>
    </cfRule>
  </conditionalFormatting>
  <conditionalFormatting sqref="BX38:CG39 BX46:CG47 BX40:BY45 CF40:CG45">
    <cfRule type="cellIs" dxfId="1714" priority="15" operator="equal">
      <formula>0</formula>
    </cfRule>
  </conditionalFormatting>
  <conditionalFormatting sqref="K51:T52 K59:T60 K53:L58 S53:T58">
    <cfRule type="cellIs" dxfId="1713" priority="13" operator="equal">
      <formula>0</formula>
    </cfRule>
  </conditionalFormatting>
  <conditionalFormatting sqref="AK64:AT65 AK72:AT73 AK66:AL71 AS66:AT71">
    <cfRule type="cellIs" dxfId="1712" priority="12" operator="equal">
      <formula>0</formula>
    </cfRule>
  </conditionalFormatting>
  <conditionalFormatting sqref="BK38:BT39 BK46:BT47 BK40:BL45 BS40:BT45">
    <cfRule type="cellIs" dxfId="1711" priority="9" operator="equal">
      <formula>0</formula>
    </cfRule>
  </conditionalFormatting>
  <conditionalFormatting sqref="AK25:AT26 AK33:AT34 AK27:AL32 AS27:AT32">
    <cfRule type="cellIs" dxfId="1710" priority="8" operator="equal">
      <formula>0</formula>
    </cfRule>
  </conditionalFormatting>
  <conditionalFormatting sqref="AX51:BG52 AX59:BG60 AX53:AY58 BF53:BG58">
    <cfRule type="cellIs" dxfId="1709" priority="11" operator="equal">
      <formula>0</formula>
    </cfRule>
  </conditionalFormatting>
  <conditionalFormatting sqref="BK51:BT52 BK59:BT60 BK53:BL58 BS53:BT58">
    <cfRule type="cellIs" dxfId="1708" priority="10" operator="equal">
      <formula>0</formula>
    </cfRule>
  </conditionalFormatting>
  <conditionalFormatting sqref="BK64:BT65 BK72:BT73 BK66:BL71 BS66:BT71">
    <cfRule type="cellIs" dxfId="1707" priority="7" operator="equal">
      <formula>0</formula>
    </cfRule>
  </conditionalFormatting>
  <conditionalFormatting sqref="X51:AG52 X59:AG60 X53:Y58 AF53:AG58">
    <cfRule type="cellIs" dxfId="1706" priority="6" operator="equal">
      <formula>0</formula>
    </cfRule>
  </conditionalFormatting>
  <conditionalFormatting sqref="AK38:AT39 AK46:AT47 AK40:AL45 AS40:AT45">
    <cfRule type="cellIs" dxfId="1705" priority="5" operator="equal">
      <formula>0</formula>
    </cfRule>
  </conditionalFormatting>
  <conditionalFormatting sqref="AX42:AY43">
    <cfRule type="cellIs" dxfId="1704" priority="4" operator="equal">
      <formula>0</formula>
    </cfRule>
  </conditionalFormatting>
  <conditionalFormatting sqref="AO51:AP52 AO59:AP60">
    <cfRule type="cellIs" dxfId="1703" priority="3" operator="equal">
      <formula>0</formula>
    </cfRule>
  </conditionalFormatting>
  <conditionalFormatting sqref="BO75:BP76">
    <cfRule type="cellIs" dxfId="1702" priority="2" operator="equal">
      <formula>0</formula>
    </cfRule>
  </conditionalFormatting>
  <conditionalFormatting sqref="AO75:AP76">
    <cfRule type="cellIs" dxfId="1701" priority="1" operator="equal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Block16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10.92</v>
      </c>
      <c r="CC12" s="27">
        <f ca="1">SUM(CD17,CB17,CC14)</f>
        <v>10.92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10.92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10.92</v>
      </c>
      <c r="BY16" s="4"/>
      <c r="BZ16" s="10">
        <f>BZ14+BZ15</f>
        <v>0</v>
      </c>
      <c r="CA16" s="10">
        <f ca="1">CA14+CA15</f>
        <v>10.92</v>
      </c>
      <c r="CB16" s="11">
        <f>CB14+CB15</f>
        <v>0</v>
      </c>
      <c r="CC16" s="6">
        <f ca="1">CD16+CE16</f>
        <v>3.9000000000000004</v>
      </c>
      <c r="CD16" s="12"/>
      <c r="CE16" s="20">
        <f ca="1">DC36+DC34+DC33</f>
        <v>3.9000000000000004</v>
      </c>
      <c r="CF16" s="4"/>
      <c r="CG16" s="34">
        <f ca="1">SUM(CC14:CC16)</f>
        <v>3.9000000000000004</v>
      </c>
      <c r="CH16" s="13"/>
      <c r="CI16" s="13"/>
      <c r="CJ16" s="13"/>
      <c r="CP16" s="124" t="s">
        <v>52</v>
      </c>
      <c r="CQ16" s="175">
        <f ca="1">CR16*CQ$20</f>
        <v>13.649999999999999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13.649999999999999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10.92</v>
      </c>
      <c r="BY17" s="1"/>
      <c r="BZ17" s="21"/>
      <c r="CA17" s="14"/>
      <c r="CB17" s="15">
        <f>+BZ17+CA17</f>
        <v>0</v>
      </c>
      <c r="CC17" s="16">
        <f ca="1">CC18+CC19</f>
        <v>10.92</v>
      </c>
      <c r="CD17" s="6">
        <f ca="1">CD18+CD19</f>
        <v>10.92</v>
      </c>
      <c r="CE17" s="6">
        <f ca="1">CE18+CE19</f>
        <v>3.9000000000000004</v>
      </c>
      <c r="CF17" s="1"/>
      <c r="CG17" s="36">
        <f ca="1">SUM(CB18,CE17,CB16)</f>
        <v>3.9000000000000004</v>
      </c>
      <c r="CP17" s="124" t="s">
        <v>53</v>
      </c>
      <c r="CQ17" s="175">
        <f ca="1">CR17*CQ$20</f>
        <v>7.8000000000000007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7.8000000000000007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10.92</v>
      </c>
      <c r="CD18" s="8">
        <f ca="1">DE24+DE23</f>
        <v>10.92</v>
      </c>
      <c r="CE18" s="8">
        <f ca="1">DE33+DE34</f>
        <v>3.9000000000000004</v>
      </c>
      <c r="CF18" s="1"/>
      <c r="CG18" s="31"/>
      <c r="CP18" s="124" t="s">
        <v>54</v>
      </c>
      <c r="CQ18" s="175">
        <f ca="1">CR18*CQ$20</f>
        <v>3.9000000000000004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3.9000000000000004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10.92</v>
      </c>
      <c r="CA19" s="14"/>
      <c r="CB19" s="15">
        <f ca="1">+BZ19+CA19</f>
        <v>10.92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13.649999999999999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13.649999999999999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39</v>
      </c>
      <c r="CR20" s="176">
        <f>SUM(CR16:CR19)</f>
        <v>1</v>
      </c>
      <c r="CS20" s="255">
        <f ca="1">IF(CR9="PR",VLOOKUP(CR8,'Gen PM'!$I$51:$R$67,10,FALSE),IF(CR9="PB",VLOOKUP(CR8,'Gen PM'!I72:R88,10,FALSE),"error"))</f>
        <v>39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25.740000000000002</v>
      </c>
      <c r="CC21" s="41">
        <f ca="1">SUM(CC17:CE17)</f>
        <v>25.740000000000002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0.8</v>
      </c>
      <c r="CY23" s="250"/>
      <c r="CZ23" s="250"/>
      <c r="DA23" s="250"/>
      <c r="DC23" s="161">
        <f ca="1">CQ$16*$CX23</f>
        <v>10.92</v>
      </c>
      <c r="DD23" s="50"/>
      <c r="DE23" s="162">
        <f ca="1">CS$16*$CX23</f>
        <v>10.92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25.740000000000002</v>
      </c>
      <c r="CC25" s="27">
        <f ca="1">SUM(CD30,CB30,CC27)</f>
        <v>25.740000000000002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2.73</v>
      </c>
      <c r="DD25" s="50"/>
      <c r="DE25" s="162">
        <f ca="1">CS$16*$CX25</f>
        <v>2.73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25.740000000000002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39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39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0.5</v>
      </c>
      <c r="CZ28" s="250"/>
      <c r="DA28" s="250"/>
      <c r="DC28" s="161">
        <f ca="1">CQ$18*$CY28</f>
        <v>1.9500000000000002</v>
      </c>
      <c r="DD28" s="50"/>
      <c r="DE28" s="164">
        <f ca="1">CS$18*$CY28</f>
        <v>1.9500000000000002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25.740000000000002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25.740000000000002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1.9500000000000002</v>
      </c>
      <c r="DD30" s="50"/>
      <c r="DE30" s="164">
        <f ca="1">CS$18*$CY30</f>
        <v>1.9500000000000002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25.740000000000002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0.5</v>
      </c>
      <c r="DA33" s="250"/>
      <c r="DC33" s="161">
        <f t="shared" ref="DC33:DC38" ca="1" si="0">CQ$17*$CZ33</f>
        <v>3.9000000000000004</v>
      </c>
      <c r="DD33" s="50"/>
      <c r="DE33" s="164">
        <f t="shared" ref="DE33:DE38" ca="1" si="1">CS$17*$CZ33</f>
        <v>3.9000000000000004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25.740000000000002</v>
      </c>
      <c r="CC34" s="41">
        <f ca="1">SUM(CC30:CE30)</f>
        <v>25.740000000000002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1.9500000000000002</v>
      </c>
      <c r="DD37" s="50"/>
      <c r="DE37" s="162">
        <f t="shared" ca="1" si="1"/>
        <v>1.9500000000000002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25.740000000000002</v>
      </c>
      <c r="CC38" s="91">
        <f ca="1">SUM(CD43,CB43,CC40)</f>
        <v>25.740000000000002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1.9500000000000002</v>
      </c>
      <c r="DE38" s="162">
        <f t="shared" ca="1" si="1"/>
        <v>1.9500000000000002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0.8</v>
      </c>
      <c r="DC39" s="161">
        <f ca="1">CQ$19*$DA39</f>
        <v>10.92</v>
      </c>
      <c r="DD39" s="50"/>
      <c r="DE39" s="164">
        <f ca="1">CS$19*$DA39</f>
        <v>10.92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25.740000000000002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3.7050000000000001</v>
      </c>
      <c r="BQ41" s="7">
        <f ca="1">AQ42</f>
        <v>3.7050000000000001</v>
      </c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1.9500000000000002</v>
      </c>
      <c r="CD41" s="7"/>
      <c r="CE41" s="19">
        <f ca="1">DC38</f>
        <v>1.9500000000000002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2.73</v>
      </c>
      <c r="DD41" s="50"/>
      <c r="DE41" s="164">
        <f ca="1">CS$19*$DA41</f>
        <v>2.73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3.7050000000000001</v>
      </c>
      <c r="AQ42" s="81">
        <f ca="1">AM67</f>
        <v>3.7050000000000001</v>
      </c>
      <c r="AR42" s="82"/>
      <c r="AS42" s="78"/>
      <c r="AT42" s="109">
        <f ca="1">SUM(AP40:AP42)</f>
        <v>3.7050000000000001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3.7050000000000001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14.82</v>
      </c>
      <c r="BQ42" s="81"/>
      <c r="BR42" s="82">
        <f ca="1">BS42*SUM(BZ40,CC45,CE41)</f>
        <v>14.82</v>
      </c>
      <c r="BS42" s="262">
        <v>0.5</v>
      </c>
      <c r="BT42" s="109">
        <f ca="1">SUM(BP40:BP42)</f>
        <v>18.524999999999999</v>
      </c>
      <c r="BU42" s="83"/>
      <c r="BV42" s="83"/>
      <c r="BW42" s="83"/>
      <c r="BX42" s="108">
        <f ca="1">SUM(CC41,BZ42,CC43)</f>
        <v>29.64</v>
      </c>
      <c r="BY42" s="78"/>
      <c r="BZ42" s="79">
        <f ca="1">BZ40+BZ41</f>
        <v>25.740000000000002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1.9500000000000002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3.7050000000000001</v>
      </c>
      <c r="AS43" s="1"/>
      <c r="AT43" s="100">
        <f ca="1">SUM(AO44,AR43,AO42)</f>
        <v>3.7050000000000001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3.7050000000000001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14.82</v>
      </c>
      <c r="BS43" s="1"/>
      <c r="BT43" s="100">
        <f ca="1">SUM(BO44,BR43,BO42)</f>
        <v>18.524999999999999</v>
      </c>
      <c r="BX43" s="99">
        <f ca="1">SUM(CB43:CB45)</f>
        <v>29.64</v>
      </c>
      <c r="BY43" s="1"/>
      <c r="BZ43" s="21"/>
      <c r="CA43" s="14">
        <f ca="1">DE23+DE33+DE39</f>
        <v>25.740000000000002</v>
      </c>
      <c r="CB43" s="15">
        <f ca="1">+BZ43+CA43</f>
        <v>25.740000000000002</v>
      </c>
      <c r="CC43" s="56">
        <f ca="1">CC44+CC45</f>
        <v>1.9500000000000002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1.9500000000000002</v>
      </c>
      <c r="DC43" s="50">
        <f ca="1">SUM(DC23:DC42)</f>
        <v>39</v>
      </c>
      <c r="DE43" s="124">
        <f ca="1">SUM(DE23:DE42)</f>
        <v>39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>
        <f ca="1">AR45</f>
        <v>3.7050000000000001</v>
      </c>
      <c r="BN44" s="14"/>
      <c r="BO44" s="71">
        <f ca="1">+BM44+BN44</f>
        <v>3.7050000000000001</v>
      </c>
      <c r="BP44" s="8"/>
      <c r="BQ44" s="8"/>
      <c r="BR44" s="8">
        <f ca="1">BS42*SUM(CA43:CA45)</f>
        <v>14.82</v>
      </c>
      <c r="BS44" s="1"/>
      <c r="BT44" s="95"/>
      <c r="BX44" s="94"/>
      <c r="BY44" s="3"/>
      <c r="BZ44" s="21"/>
      <c r="CA44" s="14">
        <f ca="1">DE38</f>
        <v>1.9500000000000002</v>
      </c>
      <c r="CB44" s="15">
        <f ca="1">+BZ44+CA44</f>
        <v>1.9500000000000002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3.7050000000000001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1.9500000000000002</v>
      </c>
      <c r="CB45" s="15">
        <f ca="1">+BZ45+CA45</f>
        <v>1.9500000000000002</v>
      </c>
      <c r="CC45" s="17">
        <f ca="1">DC28</f>
        <v>1.9500000000000002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3.7050000000000001</v>
      </c>
      <c r="AP47" s="105">
        <f ca="1">SUM(AP43:AR43)</f>
        <v>3.7050000000000001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14.82</v>
      </c>
      <c r="BP47" s="105">
        <f ca="1">SUM(BP43:BR43)</f>
        <v>14.82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1.9500000000000002</v>
      </c>
      <c r="CC47" s="105">
        <f ca="1">SUM(CC43:CE43)</f>
        <v>1.9500000000000002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5.46</v>
      </c>
      <c r="P51" s="27">
        <f ca="1">SUM(Q56,O56,P53)</f>
        <v>5.46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5.46</v>
      </c>
      <c r="P53" s="6">
        <f ca="1">Q53+R53</f>
        <v>5.46</v>
      </c>
      <c r="Q53" s="7">
        <f ca="1">DE25+DE35+DE41</f>
        <v>5.46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7.41</v>
      </c>
      <c r="AD54" s="7">
        <f ca="1">Q55+Q54+Q53</f>
        <v>7.41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5.46</v>
      </c>
      <c r="P55" s="6">
        <f ca="1">Q55+R55</f>
        <v>1.9500000000000002</v>
      </c>
      <c r="Q55" s="12">
        <f ca="1">DE30</f>
        <v>1.9500000000000002</v>
      </c>
      <c r="R55" s="20"/>
      <c r="S55" s="4"/>
      <c r="T55" s="34">
        <f ca="1">SUM(P53:P55)</f>
        <v>7.41</v>
      </c>
      <c r="U55" s="4"/>
      <c r="V55" s="4"/>
      <c r="W55" s="4"/>
      <c r="X55" s="97">
        <f ca="1">SUM(AC54,Z55,AC56)</f>
        <v>7.41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7.41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1.9500000000000002</v>
      </c>
      <c r="S56" s="1"/>
      <c r="T56" s="36">
        <f ca="1">SUM(O57,R56,O55)</f>
        <v>7.41</v>
      </c>
      <c r="U56" s="330" t="s">
        <v>29</v>
      </c>
      <c r="V56" s="331"/>
      <c r="W56" s="331"/>
      <c r="X56" s="99">
        <f ca="1">SUM(AB56:AB58)</f>
        <v>7.41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7.41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7.41</v>
      </c>
      <c r="AA57" s="14"/>
      <c r="AB57" s="6">
        <f ca="1">+Z57+AA57</f>
        <v>7.41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1.9500000000000002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1.9500000000000002</v>
      </c>
      <c r="P60" s="41">
        <f ca="1">SUM(P56:R56)</f>
        <v>1.9500000000000002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3.7050000000000001</v>
      </c>
      <c r="AP64" s="58">
        <f ca="1">SUM(AQ69,AO69,AP66)</f>
        <v>3.7050000000000001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5.6550000000000002</v>
      </c>
      <c r="BP64" s="91">
        <f ca="1">SUM(BQ69,BO69,BP66)</f>
        <v>5.6550000000000002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1.9500000000000002</v>
      </c>
      <c r="CC64" s="27">
        <f ca="1">SUM(CD69,CB69,CC66)</f>
        <v>1.9500000000000002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1.9500000000000002</v>
      </c>
      <c r="BQ66" s="7"/>
      <c r="BR66" s="19">
        <f ca="1">BZ66+CC71+CE67</f>
        <v>1.9500000000000002</v>
      </c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3.7050000000000001</v>
      </c>
      <c r="AN67" s="8"/>
      <c r="AO67" s="76"/>
      <c r="AP67" s="6">
        <f ca="1">AQ67+AR67</f>
        <v>3.7050000000000001</v>
      </c>
      <c r="AQ67" s="7">
        <f ca="1">AL70*AD54</f>
        <v>3.7050000000000001</v>
      </c>
      <c r="AR67" s="19"/>
      <c r="AS67" s="1"/>
      <c r="AT67" s="95"/>
      <c r="BK67" s="96"/>
      <c r="BL67" s="3"/>
      <c r="BM67" s="8">
        <f ca="1">AQ67</f>
        <v>3.7050000000000001</v>
      </c>
      <c r="BN67" s="8"/>
      <c r="BO67" s="76">
        <f ca="1">CA69+CA70+CA71</f>
        <v>1.9500000000000002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1.9500000000000002</v>
      </c>
      <c r="CB67" s="9"/>
      <c r="CC67" s="6">
        <f ca="1">CD67+CE67</f>
        <v>1.9500000000000002</v>
      </c>
      <c r="CD67" s="7"/>
      <c r="CE67" s="19">
        <f ca="1">DC37</f>
        <v>1.9500000000000002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7.41</v>
      </c>
      <c r="AL68" s="4"/>
      <c r="AM68" s="10">
        <f ca="1">AM66+AM67</f>
        <v>3.7050000000000001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3.7050000000000001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3.7050000000000001</v>
      </c>
      <c r="BL68" s="78"/>
      <c r="BM68" s="79">
        <f ca="1">BM66+BM67</f>
        <v>3.7050000000000001</v>
      </c>
      <c r="BN68" s="79">
        <f>BN66+BN67</f>
        <v>0</v>
      </c>
      <c r="BO68" s="80">
        <f ca="1">BO66+BO67</f>
        <v>1.9500000000000002</v>
      </c>
      <c r="BP68" s="79">
        <f>BQ68+BR68</f>
        <v>0</v>
      </c>
      <c r="BQ68" s="81"/>
      <c r="BR68" s="82"/>
      <c r="BS68" s="78"/>
      <c r="BT68" s="109">
        <f ca="1">SUM(BP66:BP68)</f>
        <v>1.9500000000000002</v>
      </c>
      <c r="BU68" s="136"/>
      <c r="BV68" s="136"/>
      <c r="BW68" s="136"/>
      <c r="BX68" s="84">
        <f ca="1">SUM(CC67,BZ68,CC69)</f>
        <v>1.9500000000000002</v>
      </c>
      <c r="BY68" s="78"/>
      <c r="BZ68" s="79">
        <f ca="1">BZ66+BZ67</f>
        <v>0</v>
      </c>
      <c r="CA68" s="79">
        <f ca="1">CA66+CA67</f>
        <v>1.9500000000000002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1.9500000000000002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7.41</v>
      </c>
      <c r="AL69" s="259">
        <v>0.5</v>
      </c>
      <c r="AM69" s="21">
        <f ca="1">Z57*AL69</f>
        <v>3.7050000000000001</v>
      </c>
      <c r="AN69" s="14"/>
      <c r="AO69" s="70">
        <f ca="1">+AM69+AN69</f>
        <v>3.7050000000000001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3.7050000000000001</v>
      </c>
      <c r="BK69" s="99">
        <f ca="1">SUM(BO69:BO71)</f>
        <v>3.7050000000000001</v>
      </c>
      <c r="BL69" s="1"/>
      <c r="BM69" s="21">
        <f ca="1">AM70</f>
        <v>3.7050000000000001</v>
      </c>
      <c r="BN69" s="14"/>
      <c r="BO69" s="71">
        <f ca="1">+BM69+BN69</f>
        <v>3.7050000000000001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1.9500000000000002</v>
      </c>
      <c r="BX69" s="35">
        <f ca="1">SUM(CB69:CB71)</f>
        <v>1.9500000000000002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1.9500000000000002</v>
      </c>
      <c r="CE69" s="6">
        <f>CE70+CE71</f>
        <v>0</v>
      </c>
      <c r="CF69" s="1"/>
      <c r="CG69" s="36">
        <f ca="1">SUM(CB70,CE69,CB68)</f>
        <v>1.9500000000000002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f>1-AL69</f>
        <v>0.5</v>
      </c>
      <c r="AM70" s="21">
        <f ca="1">Z57*AL70</f>
        <v>3.7050000000000001</v>
      </c>
      <c r="AN70" s="14"/>
      <c r="AO70" s="71">
        <f ca="1">+AM70+AN70</f>
        <v>3.7050000000000001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1.9500000000000002</v>
      </c>
      <c r="CB70" s="15">
        <f ca="1">+BZ70+CA70</f>
        <v>1.9500000000000002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1.9500000000000002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1.9500000000000002</v>
      </c>
      <c r="CC73" s="41">
        <f ca="1">SUM(CC69:CE69)</f>
        <v>1.9500000000000002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700" priority="21" operator="equal">
      <formula>0</formula>
    </cfRule>
  </conditionalFormatting>
  <conditionalFormatting sqref="AX38:BG39 AX46:BG47 AX40:AY41 AX44:AY45">
    <cfRule type="cellIs" dxfId="1699" priority="20" operator="equal">
      <formula>0</formula>
    </cfRule>
  </conditionalFormatting>
  <conditionalFormatting sqref="AX25:BG26 AX33:BG34 AX27:AY28 BF27:BG28 BF31:BG32 AX31:AY32">
    <cfRule type="cellIs" dxfId="1698" priority="19" operator="equal">
      <formula>0</formula>
    </cfRule>
  </conditionalFormatting>
  <conditionalFormatting sqref="BK25:BT26 BK33:BT34 BK27:BL28 BS27:BT28 BS31:BT32 BK31:BL32">
    <cfRule type="cellIs" dxfId="1697" priority="18" operator="equal">
      <formula>0</formula>
    </cfRule>
  </conditionalFormatting>
  <conditionalFormatting sqref="BX12:CG13 BX20:CG21 BX14:BY19 CF14:CG19">
    <cfRule type="cellIs" dxfId="1696" priority="17" operator="equal">
      <formula>0</formula>
    </cfRule>
  </conditionalFormatting>
  <conditionalFormatting sqref="BX25:CG26 BX33:CG34 BX27:BY32 CF27:CG32">
    <cfRule type="cellIs" dxfId="1695" priority="16" operator="equal">
      <formula>0</formula>
    </cfRule>
  </conditionalFormatting>
  <conditionalFormatting sqref="BX64:CG65 BX72:CG73 BX66:BY71 CF66:CG71">
    <cfRule type="cellIs" dxfId="1694" priority="14" operator="equal">
      <formula>0</formula>
    </cfRule>
  </conditionalFormatting>
  <conditionalFormatting sqref="BX38:CG39 BX46:CG47 BX40:BY45 CF40:CG45">
    <cfRule type="cellIs" dxfId="1693" priority="15" operator="equal">
      <formula>0</formula>
    </cfRule>
  </conditionalFormatting>
  <conditionalFormatting sqref="K51:T52 K59:T60 K53:L58 S53:T58">
    <cfRule type="cellIs" dxfId="1692" priority="13" operator="equal">
      <formula>0</formula>
    </cfRule>
  </conditionalFormatting>
  <conditionalFormatting sqref="AK64:AT65 AK72:AT73 AK66:AL71 AS66:AT71">
    <cfRule type="cellIs" dxfId="1691" priority="12" operator="equal">
      <formula>0</formula>
    </cfRule>
  </conditionalFormatting>
  <conditionalFormatting sqref="BK38:BT39 BK46:BT47 BK40:BL45 BS40:BT45">
    <cfRule type="cellIs" dxfId="1690" priority="9" operator="equal">
      <formula>0</formula>
    </cfRule>
  </conditionalFormatting>
  <conditionalFormatting sqref="AK25:AT26 AK33:AT34 AK27:AL32 AS27:AT32">
    <cfRule type="cellIs" dxfId="1689" priority="8" operator="equal">
      <formula>0</formula>
    </cfRule>
  </conditionalFormatting>
  <conditionalFormatting sqref="AX51:BG52 AX59:BG60 AX53:AY58 BF53:BG58">
    <cfRule type="cellIs" dxfId="1688" priority="11" operator="equal">
      <formula>0</formula>
    </cfRule>
  </conditionalFormatting>
  <conditionalFormatting sqref="BK51:BT52 BK59:BT60 BK53:BL58 BS53:BT58">
    <cfRule type="cellIs" dxfId="1687" priority="10" operator="equal">
      <formula>0</formula>
    </cfRule>
  </conditionalFormatting>
  <conditionalFormatting sqref="BK64:BT65 BK72:BT73 BK66:BL71 BS66:BT71">
    <cfRule type="cellIs" dxfId="1686" priority="7" operator="equal">
      <formula>0</formula>
    </cfRule>
  </conditionalFormatting>
  <conditionalFormatting sqref="X51:AG52 X59:AG60 X53:Y58 AF53:AG58">
    <cfRule type="cellIs" dxfId="1685" priority="6" operator="equal">
      <formula>0</formula>
    </cfRule>
  </conditionalFormatting>
  <conditionalFormatting sqref="AK38:AT39 AK46:AT47 AK40:AL45 AS40:AT45">
    <cfRule type="cellIs" dxfId="1684" priority="5" operator="equal">
      <formula>0</formula>
    </cfRule>
  </conditionalFormatting>
  <conditionalFormatting sqref="AX42:AY43">
    <cfRule type="cellIs" dxfId="1683" priority="4" operator="equal">
      <formula>0</formula>
    </cfRule>
  </conditionalFormatting>
  <conditionalFormatting sqref="AO51:AP52 AO59:AP60">
    <cfRule type="cellIs" dxfId="1682" priority="3" operator="equal">
      <formula>0</formula>
    </cfRule>
  </conditionalFormatting>
  <conditionalFormatting sqref="BO75:BP76">
    <cfRule type="cellIs" dxfId="1681" priority="2" operator="equal">
      <formula>0</formula>
    </cfRule>
  </conditionalFormatting>
  <conditionalFormatting sqref="AO75:AP76">
    <cfRule type="cellIs" dxfId="1680" priority="1" operator="equal">
      <formula>0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Block17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8.1199999999999992</v>
      </c>
      <c r="CC12" s="27">
        <f ca="1">SUM(CD17,CB17,CC14)</f>
        <v>8.1199999999999992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8.1199999999999992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8.1199999999999992</v>
      </c>
      <c r="BY16" s="4"/>
      <c r="BZ16" s="10">
        <f>BZ14+BZ15</f>
        <v>0</v>
      </c>
      <c r="CA16" s="10">
        <f ca="1">CA14+CA15</f>
        <v>8.1199999999999992</v>
      </c>
      <c r="CB16" s="11">
        <f>CB14+CB15</f>
        <v>0</v>
      </c>
      <c r="CC16" s="6">
        <f ca="1">CD16+CE16</f>
        <v>2.9000000000000004</v>
      </c>
      <c r="CD16" s="12"/>
      <c r="CE16" s="20">
        <f ca="1">DC36+DC34+DC33</f>
        <v>2.9000000000000004</v>
      </c>
      <c r="CF16" s="4"/>
      <c r="CG16" s="34">
        <f ca="1">SUM(CC14:CC16)</f>
        <v>2.9000000000000004</v>
      </c>
      <c r="CH16" s="13"/>
      <c r="CI16" s="13"/>
      <c r="CJ16" s="13"/>
      <c r="CP16" s="124" t="s">
        <v>52</v>
      </c>
      <c r="CQ16" s="175">
        <f ca="1">CR16*CQ$20</f>
        <v>10.149999999999999</v>
      </c>
      <c r="CR16" s="253">
        <f>IF($CR$10="Commercial", VLOOKUP($CP16,'Gen PM'!$V$23:$X$26,2,FALSE),IF($CR$10="Residential", VLOOKUP($CP16,'Gen PM'!$V$16:$X$19,2,FALSE)))</f>
        <v>0.35</v>
      </c>
      <c r="CS16" s="177">
        <f ca="1">CT16*CS$20</f>
        <v>10.149999999999999</v>
      </c>
      <c r="CT16" s="252">
        <f>IF($CR$10="Commercial", VLOOKUP($CP16,'Gen PM'!$V$23:$X$26,2,FALSE),IF($CR$10="Residential", VLOOKUP($CP16,'Gen PM'!$V$16:$X$19,2,FALSE)))</f>
        <v>0.35</v>
      </c>
    </row>
    <row r="17" spans="7:109" x14ac:dyDescent="0.25">
      <c r="O17" s="69"/>
      <c r="BX17" s="35">
        <f ca="1">SUM(CB17:CB19)</f>
        <v>8.1199999999999992</v>
      </c>
      <c r="BY17" s="1"/>
      <c r="BZ17" s="21"/>
      <c r="CA17" s="14"/>
      <c r="CB17" s="15">
        <f>+BZ17+CA17</f>
        <v>0</v>
      </c>
      <c r="CC17" s="16">
        <f ca="1">CC18+CC19</f>
        <v>8.1199999999999992</v>
      </c>
      <c r="CD17" s="6">
        <f ca="1">CD18+CD19</f>
        <v>8.1199999999999992</v>
      </c>
      <c r="CE17" s="6">
        <f ca="1">CE18+CE19</f>
        <v>2.9000000000000004</v>
      </c>
      <c r="CF17" s="1"/>
      <c r="CG17" s="36">
        <f ca="1">SUM(CB18,CE17,CB16)</f>
        <v>2.9000000000000004</v>
      </c>
      <c r="CP17" s="124" t="s">
        <v>53</v>
      </c>
      <c r="CQ17" s="175">
        <f ca="1">CR17*CQ$20</f>
        <v>5.8000000000000007</v>
      </c>
      <c r="CR17" s="253">
        <f>IF($CR$10="Commercial", VLOOKUP($CP17,'Gen PM'!$V$23:$X$26,2,FALSE),IF($CR$10="Residential", VLOOKUP($CP17,'Gen PM'!$V$16:$X$19,2,FALSE)))</f>
        <v>0.2</v>
      </c>
      <c r="CS17" s="177">
        <f ca="1">CT17*CS$20</f>
        <v>5.8000000000000007</v>
      </c>
      <c r="CT17" s="252">
        <f>IF($CR$10="Commercial", VLOOKUP($CP17,'Gen PM'!$V$23:$X$26,2,FALSE),IF($CR$10="Residential", VLOOKUP($CP17,'Gen PM'!$V$16:$X$19,2,FALSE)))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8.1199999999999992</v>
      </c>
      <c r="CD18" s="8">
        <f ca="1">DE24+DE23</f>
        <v>8.1199999999999992</v>
      </c>
      <c r="CE18" s="8">
        <f ca="1">DE33+DE34</f>
        <v>2.9000000000000004</v>
      </c>
      <c r="CF18" s="1"/>
      <c r="CG18" s="31"/>
      <c r="CP18" s="124" t="s">
        <v>54</v>
      </c>
      <c r="CQ18" s="175">
        <f ca="1">CR18*CQ$20</f>
        <v>2.9000000000000004</v>
      </c>
      <c r="CR18" s="253">
        <f>IF($CR$10="Commercial", VLOOKUP($CP18,'Gen PM'!$V$23:$X$26,2,FALSE),IF($CR$10="Residential", VLOOKUP($CP18,'Gen PM'!$V$16:$X$19,2,FALSE)))</f>
        <v>0.1</v>
      </c>
      <c r="CS18" s="177">
        <f ca="1">CT18*CS$20</f>
        <v>2.9000000000000004</v>
      </c>
      <c r="CT18" s="252">
        <f>IF($CR$10="Commercial", VLOOKUP($CP18,'Gen PM'!$V$23:$X$26,2,FALSE),IF($CR$10="Residential", VLOOKUP($CP18,'Gen PM'!$V$16:$X$19,2,FALSE)))</f>
        <v>0.1</v>
      </c>
    </row>
    <row r="19" spans="7:109" x14ac:dyDescent="0.25">
      <c r="O19" s="69"/>
      <c r="BX19" s="30"/>
      <c r="BY19" s="3"/>
      <c r="BZ19" s="21">
        <f ca="1">DC42+DC40+DC39</f>
        <v>8.1199999999999992</v>
      </c>
      <c r="CA19" s="14"/>
      <c r="CB19" s="15">
        <f ca="1">+BZ19+CA19</f>
        <v>8.1199999999999992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10.149999999999999</v>
      </c>
      <c r="CR19" s="253">
        <f>IF($CR$10="Commercial", VLOOKUP($CP19,'Gen PM'!$V$23:$X$26,2,FALSE),IF($CR$10="Residential", VLOOKUP($CP19,'Gen PM'!$V$16:$X$19,2,FALSE)))</f>
        <v>0.35</v>
      </c>
      <c r="CS19" s="177">
        <f ca="1">CT19*CS$20</f>
        <v>10.149999999999999</v>
      </c>
      <c r="CT19" s="252">
        <f>IF($CR$10="Commercial", VLOOKUP($CP19,'Gen PM'!$V$23:$X$26,2,FALSE),IF($CR$10="Residential", VLOOKUP($CP19,'Gen PM'!$V$16:$X$19,2,FALSE)))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PM'!$I$51:$R$67,9,FALSE),IF(CR9="PB",VLOOKUP(CR8,'Gen PM'!$I$72:$R$88,9,FALSE),"error"))</f>
        <v>29</v>
      </c>
      <c r="CR20" s="176">
        <f>SUM(CR16:CR19)</f>
        <v>1</v>
      </c>
      <c r="CS20" s="255">
        <f ca="1">IF(CR9="PR",VLOOKUP(CR8,'Gen PM'!$I$51:$R$67,10,FALSE),IF(CR9="PB",VLOOKUP(CR8,'Gen PM'!I72:R88,10,FALSE),"error"))</f>
        <v>29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19.14</v>
      </c>
      <c r="CC21" s="41">
        <f ca="1">SUM(CC17:CE17)</f>
        <v>19.14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PM'!$V$53:$AD$72,CX$21,FALSE),IF($CR$11="Office",VLOOKUP($CO23,'Gen PM'!$V$76:$AD$95,CX$21,FALSE))),IF($CR$10="Residential",VLOOKUP($CO23,'Gen PM'!$V$30:$AD$49,CX$21,FALSE),"error"))</f>
        <v>0.8</v>
      </c>
      <c r="CY23" s="250"/>
      <c r="CZ23" s="250"/>
      <c r="DA23" s="250"/>
      <c r="DC23" s="161">
        <f ca="1">CQ$16*$CX23</f>
        <v>8.1199999999999992</v>
      </c>
      <c r="DD23" s="50"/>
      <c r="DE23" s="162">
        <f ca="1">CS$16*$CX23</f>
        <v>8.1199999999999992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PM'!$V$53:$AD$72,CX$21,FALSE),IF($CR$11="Office",VLOOKUP($CO24,'Gen PM'!$V$76:$AD$95,CX$21,FALSE))),IF($CR$10="Residential",VLOOKUP($CO24,'Gen PM'!$V$30:$AD$49,CX$21,FALSE),"error"))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19.14</v>
      </c>
      <c r="CC25" s="27">
        <f ca="1">SUM(CD30,CB30,CC27)</f>
        <v>19.14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PM'!$V$53:$AD$72,CX$21,FALSE),IF($CR$11="Office",VLOOKUP($CO25,'Gen PM'!$V$76:$AD$95,CX$21,FALSE))),IF($CR$10="Residential",VLOOKUP($CO25,'Gen PM'!$V$30:$AD$49,CX$21,FALSE),"error"))</f>
        <v>0.2</v>
      </c>
      <c r="CY25" s="250"/>
      <c r="CZ25" s="250"/>
      <c r="DA25" s="250"/>
      <c r="DC25" s="161">
        <f ca="1">CQ$16*$CX25</f>
        <v>2.0299999999999998</v>
      </c>
      <c r="DD25" s="50"/>
      <c r="DE25" s="162">
        <f ca="1">CS$16*$CX25</f>
        <v>2.0299999999999998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PM'!$V$53:$AD$72,CX$21,FALSE),IF($CR$11="Office",VLOOKUP($CO26,'Gen PM'!$V$76:$AD$95,CX$21,FALSE))),IF($CR$10="Residential",VLOOKUP($CO26,'Gen PM'!$V$30:$AD$49,CX$21,FALSE),"error"))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19.14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29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PM'!$V$53:$AD$72,CY$21,FALSE),IF($CR$11="Office",VLOOKUP($CO28,'Gen PM'!$V$76:$AD$95,CY$21,FALSE))),IF($CR$10="Residential",VLOOKUP($CO28,'Gen PM'!$V$30:$AD$49,CY$21,FALSE),"error"))</f>
        <v>0.5</v>
      </c>
      <c r="CZ28" s="250"/>
      <c r="DA28" s="250"/>
      <c r="DC28" s="161">
        <f ca="1">CQ$18*$CY28</f>
        <v>1.4500000000000002</v>
      </c>
      <c r="DD28" s="50"/>
      <c r="DE28" s="164">
        <f ca="1">CS$18*$CY28</f>
        <v>1.4500000000000002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19.14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PM'!$V$53:$AD$72,CY$21,FALSE),IF($CR$11="Office",VLOOKUP($CO29,'Gen PM'!$V$76:$AD$95,CY$21,FALSE))),IF($CR$10="Residential",VLOOKUP($CO29,'Gen PM'!$V$30:$AD$49,CY$21,FALSE),"error"))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19.14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PM'!$V$53:$AD$72,CY$21,FALSE),IF($CR$11="Office",VLOOKUP($CO30,'Gen PM'!$V$76:$AD$95,CY$21,FALSE))),IF($CR$10="Residential",VLOOKUP($CO30,'Gen PM'!$V$30:$AD$49,CY$21,FALSE),"error"))</f>
        <v>0.5</v>
      </c>
      <c r="CZ30" s="250"/>
      <c r="DA30" s="250"/>
      <c r="DC30" s="163">
        <f ca="1">CQ$18*$CY30</f>
        <v>1.4500000000000002</v>
      </c>
      <c r="DD30" s="50"/>
      <c r="DE30" s="164">
        <f ca="1">CS$18*$CY30</f>
        <v>1.4500000000000002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19.14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PM'!$V$53:$AD$72,CY$21,FALSE),IF($CR$11="Office",VLOOKUP($CO31,'Gen PM'!$V$76:$AD$95,CY$21,FALSE))),IF($CR$10="Residential",VLOOKUP($CO31,'Gen PM'!$V$30:$AD$49,CY$21,FALSE),"error"))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PM'!$V$53:$AD$72,CZ$21,FALSE),IF($CR$11="Office",VLOOKUP($CO33,'Gen PM'!$V$76:$AD$95,CZ$21,FALSE))),IF($CR$10="Residential",VLOOKUP($CO33,'Gen PM'!$V$30:$AD$49,CZ$21,FALSE),"error"))</f>
        <v>0.5</v>
      </c>
      <c r="DA33" s="250"/>
      <c r="DC33" s="161">
        <f t="shared" ref="DC33:DC38" ca="1" si="0">CQ$17*$CZ33</f>
        <v>2.9000000000000004</v>
      </c>
      <c r="DD33" s="50"/>
      <c r="DE33" s="164">
        <f t="shared" ref="DE33:DE38" ca="1" si="1">CS$17*$CZ33</f>
        <v>2.9000000000000004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19.14</v>
      </c>
      <c r="CC34" s="41">
        <f ca="1">SUM(CC30:CE30)</f>
        <v>19.14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PM'!$V$53:$AD$72,CZ$21,FALSE),IF($CR$11="Office",VLOOKUP($CO34,'Gen PM'!$V$76:$AD$95,CZ$21,FALSE))),IF($CR$10="Residential",VLOOKUP($CO34,'Gen PM'!$V$30:$AD$49,CZ$21,FALSE),"error"))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PM'!$V$53:$AD$72,CZ$21,FALSE),IF($CR$11="Office",VLOOKUP($CO35,'Gen PM'!$V$76:$AD$95,CZ$21,FALSE))),IF($CR$10="Residential",VLOOKUP($CO35,'Gen PM'!$V$30:$AD$49,CZ$21,FALSE),"error"))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PM'!$V$53:$AD$72,CZ$21,FALSE),IF($CR$11="Office",VLOOKUP($CO36,'Gen PM'!$V$76:$AD$95,CZ$21,FALSE))),IF($CR$10="Residential",VLOOKUP($CO36,'Gen PM'!$V$30:$AD$49,CZ$21,FALSE),"error"))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PM'!$V$53:$AD$72,CZ$21,FALSE),IF($CR$11="Office",VLOOKUP($CO37,'Gen PM'!$V$76:$AD$95,CZ$21,FALSE))),IF($CR$10="Residential",VLOOKUP($CO37,'Gen PM'!$V$30:$AD$49,CZ$21,FALSE),"error"))</f>
        <v>0.25</v>
      </c>
      <c r="DA37" s="250"/>
      <c r="DC37" s="161">
        <f t="shared" ca="1" si="0"/>
        <v>1.4500000000000002</v>
      </c>
      <c r="DD37" s="50"/>
      <c r="DE37" s="162">
        <f t="shared" ca="1" si="1"/>
        <v>1.4500000000000002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19.14</v>
      </c>
      <c r="CC38" s="91">
        <f ca="1">SUM(CD43,CB43,CC40)</f>
        <v>19.14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PM'!$V$53:$AD$72,CZ$21,FALSE),IF($CR$11="Office",VLOOKUP($CO38,'Gen PM'!$V$76:$AD$95,CZ$21,FALSE))),IF($CR$10="Residential",VLOOKUP($CO38,'Gen PM'!$V$30:$AD$49,CZ$21,FALSE),"error"))</f>
        <v>0.25</v>
      </c>
      <c r="DA38" s="299"/>
      <c r="DC38" s="161">
        <f t="shared" ca="1" si="0"/>
        <v>1.4500000000000002</v>
      </c>
      <c r="DE38" s="162">
        <f t="shared" ca="1" si="1"/>
        <v>1.4500000000000002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PM'!$V$53:$AD$72,DA$21,FALSE),IF($CR$11="Office",VLOOKUP($CO39,'Gen PM'!$V$76:$AD$95,DA$21,FALSE))),IF($CR$10="Residential",VLOOKUP($CO39,'Gen PM'!$V$30:$AD$49,DA$21,FALSE),"error"))</f>
        <v>0.8</v>
      </c>
      <c r="DC39" s="161">
        <f ca="1">CQ$19*$DA39</f>
        <v>8.1199999999999992</v>
      </c>
      <c r="DD39" s="50"/>
      <c r="DE39" s="164">
        <f ca="1">CS$19*$DA39</f>
        <v>8.1199999999999992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19.14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PM'!$V$53:$AD$72,DA$21,FALSE),IF($CR$11="Office",VLOOKUP($CO40,'Gen PM'!$V$76:$AD$95,DA$21,FALSE))),IF($CR$10="Residential",VLOOKUP($CO40,'Gen PM'!$V$30:$AD$49,DA$21,FALSE),"error"))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11.02</v>
      </c>
      <c r="BQ41" s="7"/>
      <c r="BR41" s="19">
        <f ca="1">BS41*SUM(BZ40,CC45,CE41)</f>
        <v>11.02</v>
      </c>
      <c r="BS41" s="259">
        <v>0.5</v>
      </c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1.4500000000000002</v>
      </c>
      <c r="CD41" s="7"/>
      <c r="CE41" s="19">
        <f ca="1">DC38</f>
        <v>1.4500000000000002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PM'!$V$53:$AD$72,DA$21,FALSE),IF($CR$11="Office",VLOOKUP($CO41,'Gen PM'!$V$76:$AD$95,DA$21,FALSE))),IF($CR$10="Residential",VLOOKUP($CO41,'Gen PM'!$V$30:$AD$49,DA$21,FALSE),"error"))</f>
        <v>0.2</v>
      </c>
      <c r="DC41" s="163">
        <f ca="1">CQ$19*$DA41</f>
        <v>2.0299999999999998</v>
      </c>
      <c r="DD41" s="50"/>
      <c r="DE41" s="164">
        <f ca="1">CS$19*$DA41</f>
        <v>2.0299999999999998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2.7549999999999999</v>
      </c>
      <c r="AQ42" s="81">
        <f ca="1">AM67</f>
        <v>2.7549999999999999</v>
      </c>
      <c r="AR42" s="82"/>
      <c r="AS42" s="78"/>
      <c r="AT42" s="109">
        <f ca="1">SUM(AP40:AP42)</f>
        <v>2.7549999999999999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11.02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11.02</v>
      </c>
      <c r="BQ42" s="81"/>
      <c r="BR42" s="82">
        <f ca="1">BS42*SUM(BZ40,CC45,CE41)</f>
        <v>11.02</v>
      </c>
      <c r="BS42" s="262">
        <f>1-BS41</f>
        <v>0.5</v>
      </c>
      <c r="BT42" s="109">
        <f ca="1">SUM(BP40:BP42)</f>
        <v>22.04</v>
      </c>
      <c r="BU42" s="83"/>
      <c r="BV42" s="83"/>
      <c r="BW42" s="83"/>
      <c r="BX42" s="108">
        <f ca="1">SUM(CC41,BZ42,CC43)</f>
        <v>22.04</v>
      </c>
      <c r="BY42" s="78"/>
      <c r="BZ42" s="79">
        <f ca="1">BZ40+BZ41</f>
        <v>19.14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1.4500000000000002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PM'!$V$53:$AD$72,DA$21,FALSE),IF($CR$11="Office",VLOOKUP($CO42,'Gen PM'!$V$76:$AD$95,DA$21,FALSE))),IF($CR$10="Residential",VLOOKUP($CO42,'Gen PM'!$V$30:$AD$49,DA$21,FALSE),"error"))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2.7549999999999999</v>
      </c>
      <c r="AS43" s="1"/>
      <c r="AT43" s="100">
        <f ca="1">SUM(AO44,AR43,AO42)</f>
        <v>2.7549999999999999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11.02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11.02</v>
      </c>
      <c r="BS43" s="1"/>
      <c r="BT43" s="100">
        <f ca="1">SUM(BO44,BR43,BO42)</f>
        <v>22.04</v>
      </c>
      <c r="BX43" s="99">
        <f ca="1">SUM(CB43:CB45)</f>
        <v>22.04</v>
      </c>
      <c r="BY43" s="1"/>
      <c r="BZ43" s="21"/>
      <c r="CA43" s="14">
        <f ca="1">DE23+DE33+DE39</f>
        <v>19.14</v>
      </c>
      <c r="CB43" s="15">
        <f ca="1">+BZ43+CA43</f>
        <v>19.14</v>
      </c>
      <c r="CC43" s="56">
        <f ca="1">CC44+CC45</f>
        <v>1.4500000000000002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1.4500000000000002</v>
      </c>
      <c r="DC43" s="50">
        <f ca="1">SUM(DC23:DC42)</f>
        <v>29</v>
      </c>
      <c r="DE43" s="124">
        <f ca="1">SUM(DE23:DE42)</f>
        <v>29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SUM(CA43:CA45)*BS41</f>
        <v>11.02</v>
      </c>
      <c r="BO44" s="71">
        <f ca="1">+BM44+BN44</f>
        <v>11.02</v>
      </c>
      <c r="BP44" s="8"/>
      <c r="BQ44" s="8"/>
      <c r="BR44" s="8">
        <f ca="1">BS42*SUM(CA43:CA45)</f>
        <v>11.02</v>
      </c>
      <c r="BS44" s="1"/>
      <c r="BT44" s="95"/>
      <c r="BX44" s="94"/>
      <c r="BY44" s="3"/>
      <c r="BZ44" s="21"/>
      <c r="CA44" s="14">
        <f ca="1">DE38</f>
        <v>1.4500000000000002</v>
      </c>
      <c r="CB44" s="15">
        <f ca="1">+BZ44+CA44</f>
        <v>1.4500000000000002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2.7549999999999999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1.4500000000000002</v>
      </c>
      <c r="CB45" s="15">
        <f ca="1">+BZ45+CA45</f>
        <v>1.4500000000000002</v>
      </c>
      <c r="CC45" s="17">
        <f ca="1">DC28</f>
        <v>1.4500000000000002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2.7549999999999999</v>
      </c>
      <c r="AP47" s="105">
        <f ca="1">SUM(AP43:AR43)</f>
        <v>2.7549999999999999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11.02</v>
      </c>
      <c r="BP47" s="105">
        <f ca="1">SUM(BP43:BR43)</f>
        <v>11.02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1.4500000000000002</v>
      </c>
      <c r="CC47" s="105">
        <f ca="1">SUM(CC43:CE43)</f>
        <v>1.4500000000000002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4.0599999999999996</v>
      </c>
      <c r="P51" s="27">
        <f ca="1">SUM(Q56,O56,P53)</f>
        <v>4.0599999999999996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4.0599999999999996</v>
      </c>
      <c r="P53" s="6">
        <f ca="1">Q53+R53</f>
        <v>4.0599999999999996</v>
      </c>
      <c r="Q53" s="7">
        <f ca="1">DE25+DE35+DE41</f>
        <v>4.0599999999999996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5.51</v>
      </c>
      <c r="AD54" s="7">
        <f ca="1">Q55+Q54+Q53</f>
        <v>5.51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4.0599999999999996</v>
      </c>
      <c r="P55" s="6">
        <f ca="1">Q55+R55</f>
        <v>1.4500000000000002</v>
      </c>
      <c r="Q55" s="12">
        <f ca="1">DE30</f>
        <v>1.4500000000000002</v>
      </c>
      <c r="R55" s="20"/>
      <c r="S55" s="4"/>
      <c r="T55" s="34">
        <f ca="1">SUM(P53:P55)</f>
        <v>5.51</v>
      </c>
      <c r="U55" s="4"/>
      <c r="V55" s="4"/>
      <c r="W55" s="4"/>
      <c r="X55" s="97">
        <f ca="1">SUM(AC54,Z55,AC56)</f>
        <v>5.51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5.51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1.4500000000000002</v>
      </c>
      <c r="S56" s="1"/>
      <c r="T56" s="36">
        <f ca="1">SUM(O57,R56,O55)</f>
        <v>5.51</v>
      </c>
      <c r="U56" s="330" t="s">
        <v>29</v>
      </c>
      <c r="V56" s="331"/>
      <c r="W56" s="331"/>
      <c r="X56" s="99">
        <f ca="1">SUM(AB56:AB58)</f>
        <v>5.51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5.51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5.51</v>
      </c>
      <c r="AA57" s="14"/>
      <c r="AB57" s="6">
        <f ca="1">+Z57+AA57</f>
        <v>5.51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1.4500000000000002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1.4500000000000002</v>
      </c>
      <c r="P60" s="41">
        <f ca="1">SUM(P56:R56)</f>
        <v>1.4500000000000002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2.7549999999999999</v>
      </c>
      <c r="AP64" s="58">
        <f ca="1">SUM(AQ69,AO69,AP66)</f>
        <v>2.7549999999999999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4.2050000000000001</v>
      </c>
      <c r="BP64" s="91">
        <f ca="1">SUM(BQ69,BO69,BP66)</f>
        <v>4.2050000000000001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1.4500000000000002</v>
      </c>
      <c r="CC64" s="27">
        <f ca="1">SUM(CD69,CB69,CC66)</f>
        <v>1.4500000000000002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1.4500000000000002</v>
      </c>
      <c r="BQ66" s="7"/>
      <c r="BR66" s="19">
        <f ca="1">BZ66+CC71+CE67</f>
        <v>1.4500000000000002</v>
      </c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2.7549999999999999</v>
      </c>
      <c r="AN67" s="8"/>
      <c r="AO67" s="76"/>
      <c r="AP67" s="6">
        <f ca="1">AQ67+AR67</f>
        <v>2.7549999999999999</v>
      </c>
      <c r="AQ67" s="7">
        <f ca="1">AL70*AD54</f>
        <v>2.7549999999999999</v>
      </c>
      <c r="AR67" s="19"/>
      <c r="AS67" s="1"/>
      <c r="AT67" s="95"/>
      <c r="BK67" s="96"/>
      <c r="BL67" s="3"/>
      <c r="BM67" s="8">
        <f ca="1">AM67</f>
        <v>2.7549999999999999</v>
      </c>
      <c r="BN67" s="8"/>
      <c r="BO67" s="76">
        <f ca="1">CA69+CA70+CA71</f>
        <v>1.4500000000000002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1.4500000000000002</v>
      </c>
      <c r="CB67" s="9"/>
      <c r="CC67" s="6">
        <f ca="1">CD67+CE67</f>
        <v>1.4500000000000002</v>
      </c>
      <c r="CD67" s="7"/>
      <c r="CE67" s="19">
        <f ca="1">DC37</f>
        <v>1.4500000000000002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5.51</v>
      </c>
      <c r="AL68" s="4"/>
      <c r="AM68" s="10">
        <f ca="1">AM66+AM67</f>
        <v>2.7549999999999999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2.7549999999999999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2.7549999999999999</v>
      </c>
      <c r="BL68" s="78"/>
      <c r="BM68" s="79">
        <f ca="1">BM66+BM67</f>
        <v>2.7549999999999999</v>
      </c>
      <c r="BN68" s="79">
        <f>BN66+BN67</f>
        <v>0</v>
      </c>
      <c r="BO68" s="80">
        <f ca="1">BO66+BO67</f>
        <v>1.4500000000000002</v>
      </c>
      <c r="BP68" s="79">
        <f>BQ68+BR68</f>
        <v>0</v>
      </c>
      <c r="BQ68" s="81"/>
      <c r="BR68" s="82"/>
      <c r="BS68" s="78"/>
      <c r="BT68" s="109">
        <f ca="1">SUM(BP66:BP68)</f>
        <v>1.4500000000000002</v>
      </c>
      <c r="BU68" s="136"/>
      <c r="BV68" s="136"/>
      <c r="BW68" s="136"/>
      <c r="BX68" s="84">
        <f ca="1">SUM(CC67,BZ68,CC69)</f>
        <v>1.4500000000000002</v>
      </c>
      <c r="BY68" s="78"/>
      <c r="BZ68" s="79">
        <f ca="1">BZ66+BZ67</f>
        <v>0</v>
      </c>
      <c r="CA68" s="79">
        <f ca="1">CA66+CA67</f>
        <v>1.4500000000000002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1.4500000000000002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5.51</v>
      </c>
      <c r="AL69" s="259">
        <f>1-AL70</f>
        <v>0.5</v>
      </c>
      <c r="AM69" s="21">
        <f ca="1">Z57*AL69</f>
        <v>2.7549999999999999</v>
      </c>
      <c r="AN69" s="14"/>
      <c r="AO69" s="70">
        <f ca="1">+AM69+AN69</f>
        <v>2.7549999999999999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2.7549999999999999</v>
      </c>
      <c r="BK69" s="99">
        <f ca="1">SUM(BO69:BO71)</f>
        <v>2.7549999999999999</v>
      </c>
      <c r="BL69" s="1"/>
      <c r="BM69" s="21">
        <f ca="1">AM70</f>
        <v>2.7549999999999999</v>
      </c>
      <c r="BN69" s="14"/>
      <c r="BO69" s="71">
        <f ca="1">+BM69+BN69</f>
        <v>2.7549999999999999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1.4500000000000002</v>
      </c>
      <c r="BX69" s="35">
        <f ca="1">SUM(CB69:CB71)</f>
        <v>1.4500000000000002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1.4500000000000002</v>
      </c>
      <c r="CE69" s="6">
        <f>CE70+CE71</f>
        <v>0</v>
      </c>
      <c r="CF69" s="1"/>
      <c r="CG69" s="36">
        <f ca="1">SUM(CB70,CE69,CB68)</f>
        <v>1.4500000000000002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0.5</v>
      </c>
      <c r="AM70" s="21">
        <f ca="1">AL70*Z57</f>
        <v>2.7549999999999999</v>
      </c>
      <c r="AN70" s="14"/>
      <c r="AO70" s="71">
        <f ca="1">+AM70+AN70</f>
        <v>2.7549999999999999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1.4500000000000002</v>
      </c>
      <c r="CB70" s="15">
        <f ca="1">+BZ70+CA70</f>
        <v>1.4500000000000002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1.4500000000000002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1.4500000000000002</v>
      </c>
      <c r="CC73" s="41">
        <f ca="1">SUM(CC69:CE69)</f>
        <v>1.4500000000000002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679" priority="21" operator="equal">
      <formula>0</formula>
    </cfRule>
  </conditionalFormatting>
  <conditionalFormatting sqref="AX38:BG39 AX46:BG47 AX40:AY41 AX44:AY45">
    <cfRule type="cellIs" dxfId="1678" priority="20" operator="equal">
      <formula>0</formula>
    </cfRule>
  </conditionalFormatting>
  <conditionalFormatting sqref="AX25:BG26 AX33:BG34 AX27:AY28 BF27:BG28 BF31:BG32 AX31:AY32">
    <cfRule type="cellIs" dxfId="1677" priority="19" operator="equal">
      <formula>0</formula>
    </cfRule>
  </conditionalFormatting>
  <conditionalFormatting sqref="BK25:BT26 BK33:BT34 BK27:BL28 BS27:BT28 BS31:BT32 BK31:BL32">
    <cfRule type="cellIs" dxfId="1676" priority="18" operator="equal">
      <formula>0</formula>
    </cfRule>
  </conditionalFormatting>
  <conditionalFormatting sqref="BX12:CG13 BX20:CG21 BX14:BY19 CF14:CG19">
    <cfRule type="cellIs" dxfId="1675" priority="17" operator="equal">
      <formula>0</formula>
    </cfRule>
  </conditionalFormatting>
  <conditionalFormatting sqref="BX25:CG26 BX33:CG34 BX27:BY32 CF27:CG32">
    <cfRule type="cellIs" dxfId="1674" priority="16" operator="equal">
      <formula>0</formula>
    </cfRule>
  </conditionalFormatting>
  <conditionalFormatting sqref="BX64:CG65 BX72:CG73 BX66:BY71 CF66:CG71">
    <cfRule type="cellIs" dxfId="1673" priority="14" operator="equal">
      <formula>0</formula>
    </cfRule>
  </conditionalFormatting>
  <conditionalFormatting sqref="BX38:CG39 BX46:CG47 BX40:BY45 CF40:CG45">
    <cfRule type="cellIs" dxfId="1672" priority="15" operator="equal">
      <formula>0</formula>
    </cfRule>
  </conditionalFormatting>
  <conditionalFormatting sqref="K51:T52 K59:T60 K53:L58 S53:T58">
    <cfRule type="cellIs" dxfId="1671" priority="13" operator="equal">
      <formula>0</formula>
    </cfRule>
  </conditionalFormatting>
  <conditionalFormatting sqref="AK64:AT65 AK72:AT73 AK66:AL71 AS66:AT71">
    <cfRule type="cellIs" dxfId="1670" priority="12" operator="equal">
      <formula>0</formula>
    </cfRule>
  </conditionalFormatting>
  <conditionalFormatting sqref="BK38:BT39 BK46:BT47 BK40:BL45 BS40:BT45">
    <cfRule type="cellIs" dxfId="1669" priority="9" operator="equal">
      <formula>0</formula>
    </cfRule>
  </conditionalFormatting>
  <conditionalFormatting sqref="AK25:AT26 AK33:AT34 AK27:AL32 AS27:AT32">
    <cfRule type="cellIs" dxfId="1668" priority="8" operator="equal">
      <formula>0</formula>
    </cfRule>
  </conditionalFormatting>
  <conditionalFormatting sqref="AX51:BG52 AX59:BG60 AX53:AY58 BF53:BG58">
    <cfRule type="cellIs" dxfId="1667" priority="11" operator="equal">
      <formula>0</formula>
    </cfRule>
  </conditionalFormatting>
  <conditionalFormatting sqref="BK51:BT52 BK59:BT60 BK53:BL58 BS53:BT58">
    <cfRule type="cellIs" dxfId="1666" priority="10" operator="equal">
      <formula>0</formula>
    </cfRule>
  </conditionalFormatting>
  <conditionalFormatting sqref="BK64:BT65 BK72:BT73 BK66:BL71 BS66:BT71">
    <cfRule type="cellIs" dxfId="1665" priority="7" operator="equal">
      <formula>0</formula>
    </cfRule>
  </conditionalFormatting>
  <conditionalFormatting sqref="X51:AG52 X59:AG60 X53:Y58 AF53:AG58">
    <cfRule type="cellIs" dxfId="1664" priority="6" operator="equal">
      <formula>0</formula>
    </cfRule>
  </conditionalFormatting>
  <conditionalFormatting sqref="AK38:AT39 AK46:AT47 AK40:AL45 AS40:AT45">
    <cfRule type="cellIs" dxfId="1663" priority="5" operator="equal">
      <formula>0</formula>
    </cfRule>
  </conditionalFormatting>
  <conditionalFormatting sqref="AX42:AY43">
    <cfRule type="cellIs" dxfId="1662" priority="4" operator="equal">
      <formula>0</formula>
    </cfRule>
  </conditionalFormatting>
  <conditionalFormatting sqref="AO51:AP52 AO59:AP60">
    <cfRule type="cellIs" dxfId="1661" priority="3" operator="equal">
      <formula>0</formula>
    </cfRule>
  </conditionalFormatting>
  <conditionalFormatting sqref="BO75:BP76">
    <cfRule type="cellIs" dxfId="1660" priority="2" operator="equal">
      <formula>0</formula>
    </cfRule>
  </conditionalFormatting>
  <conditionalFormatting sqref="AO75:AP76">
    <cfRule type="cellIs" dxfId="1659" priority="1" operator="equal">
      <formula>0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2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101.08</v>
      </c>
      <c r="CC12" s="27">
        <f ca="1">SUM(CD17,CB17,CC14)</f>
        <v>84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101.08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84</v>
      </c>
      <c r="BY16" s="4"/>
      <c r="BZ16" s="10">
        <f>BZ14+BZ15</f>
        <v>0</v>
      </c>
      <c r="CA16" s="10">
        <f ca="1">CA14+CA15</f>
        <v>101.08</v>
      </c>
      <c r="CB16" s="11">
        <f>CB14+CB15</f>
        <v>0</v>
      </c>
      <c r="CC16" s="6">
        <f ca="1">CD16+CE16</f>
        <v>36.1</v>
      </c>
      <c r="CD16" s="12"/>
      <c r="CE16" s="20">
        <f ca="1">DC36+DC34+DC33</f>
        <v>36.1</v>
      </c>
      <c r="CF16" s="4"/>
      <c r="CG16" s="34">
        <f ca="1">SUM(CC14:CC16)</f>
        <v>36.1</v>
      </c>
      <c r="CH16" s="13"/>
      <c r="CI16" s="13"/>
      <c r="CJ16" s="13"/>
      <c r="CP16" s="124" t="s">
        <v>52</v>
      </c>
      <c r="CQ16" s="175">
        <f ca="1">CR16*CQ$20</f>
        <v>126.35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105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101.08</v>
      </c>
      <c r="BY17" s="1"/>
      <c r="BZ17" s="21"/>
      <c r="CA17" s="14"/>
      <c r="CB17" s="15">
        <f>+BZ17+CA17</f>
        <v>0</v>
      </c>
      <c r="CC17" s="16">
        <f ca="1">CC18+CC19</f>
        <v>84</v>
      </c>
      <c r="CD17" s="6">
        <f ca="1">CD18+CD19</f>
        <v>84</v>
      </c>
      <c r="CE17" s="6">
        <f ca="1">CE18+CE19</f>
        <v>30</v>
      </c>
      <c r="CF17" s="1"/>
      <c r="CG17" s="36">
        <f ca="1">SUM(CB18,CE17,CB16)</f>
        <v>30</v>
      </c>
      <c r="CP17" s="124" t="s">
        <v>53</v>
      </c>
      <c r="CQ17" s="175">
        <f ca="1">CR17*CQ$20</f>
        <v>72.2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60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84</v>
      </c>
      <c r="CD18" s="8">
        <f ca="1">DE24+DE23</f>
        <v>84</v>
      </c>
      <c r="CE18" s="8">
        <f ca="1">DE33+DE34</f>
        <v>30</v>
      </c>
      <c r="CF18" s="1"/>
      <c r="CG18" s="31"/>
      <c r="CP18" s="124" t="s">
        <v>54</v>
      </c>
      <c r="CQ18" s="175">
        <f ca="1">CR18*CQ$20</f>
        <v>36.1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30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101.08</v>
      </c>
      <c r="CA19" s="14"/>
      <c r="CB19" s="15">
        <f ca="1">+BZ19+CA19</f>
        <v>101.08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126.35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105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361</v>
      </c>
      <c r="CR20" s="176">
        <f>SUM(CR16:CR19)</f>
        <v>1</v>
      </c>
      <c r="CS20" s="255">
        <f ca="1">IF(CR9="PR",VLOOKUP(CR8,'Gen SAT'!$I$51:$R$67,10,FALSE),IF(CR9="PB",VLOOKUP(CR8,'Gen SAT'!I72:R88,10,FALSE),"error"))</f>
        <v>300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238.26</v>
      </c>
      <c r="CC21" s="41">
        <f ca="1">SUM(CC17:CE17)</f>
        <v>198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0.8</v>
      </c>
      <c r="CY23" s="250"/>
      <c r="CZ23" s="250"/>
      <c r="DA23" s="250"/>
      <c r="DC23" s="161">
        <f ca="1">CQ$16*$CX23</f>
        <v>101.08</v>
      </c>
      <c r="DD23" s="50"/>
      <c r="DE23" s="162">
        <f ca="1">CS$16*$CX23</f>
        <v>84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238.26</v>
      </c>
      <c r="CC25" s="27">
        <f ca="1">SUM(CD30,CB30,CC27)</f>
        <v>198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25.27</v>
      </c>
      <c r="DD25" s="50"/>
      <c r="DE25" s="162">
        <f ca="1">CS$16*$CX25</f>
        <v>21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238.26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361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300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0.5</v>
      </c>
      <c r="CZ28" s="250"/>
      <c r="DA28" s="250"/>
      <c r="DC28" s="161">
        <f ca="1">CQ$18*$CY28</f>
        <v>18.05</v>
      </c>
      <c r="DD28" s="50"/>
      <c r="DE28" s="164">
        <f ca="1">CS$18*$CY28</f>
        <v>15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238.26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198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18.05</v>
      </c>
      <c r="DD30" s="50"/>
      <c r="DE30" s="164">
        <f ca="1">CS$18*$CY30</f>
        <v>15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198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0.5</v>
      </c>
      <c r="DA33" s="250"/>
      <c r="DC33" s="161">
        <f t="shared" ref="DC33:DC38" ca="1" si="0">CQ$17*$CZ33</f>
        <v>36.1</v>
      </c>
      <c r="DD33" s="50"/>
      <c r="DE33" s="164">
        <f t="shared" ref="DE33:DE38" ca="1" si="1">CS$17*$CZ33</f>
        <v>30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238.26</v>
      </c>
      <c r="CC34" s="41">
        <f ca="1">SUM(CC30:CE30)</f>
        <v>198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18.05</v>
      </c>
      <c r="DD37" s="50"/>
      <c r="DE37" s="162">
        <f t="shared" ca="1" si="1"/>
        <v>15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238.26</v>
      </c>
      <c r="CC38" s="91">
        <f ca="1">SUM(CD43,CB43,CC40)</f>
        <v>198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18.05</v>
      </c>
      <c r="DE38" s="162">
        <f t="shared" ca="1" si="1"/>
        <v>15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0.8</v>
      </c>
      <c r="DC39" s="161">
        <f ca="1">CQ$19*$DA39</f>
        <v>101.08</v>
      </c>
      <c r="DD39" s="50"/>
      <c r="DE39" s="164">
        <f ca="1">CS$19*$DA39</f>
        <v>84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238.26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274.36</v>
      </c>
      <c r="BQ41" s="7"/>
      <c r="BR41" s="19">
        <f ca="1">(BZ40+CC45+CE41)*BS41</f>
        <v>274.36</v>
      </c>
      <c r="BS41" s="259">
        <v>1</v>
      </c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18.05</v>
      </c>
      <c r="CD41" s="7"/>
      <c r="CE41" s="19">
        <f ca="1">DC38</f>
        <v>18.05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25.27</v>
      </c>
      <c r="DD41" s="50"/>
      <c r="DE41" s="164">
        <f ca="1">CS$19*$DA41</f>
        <v>21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57</v>
      </c>
      <c r="AQ42" s="81">
        <f ca="1">AM67</f>
        <v>57</v>
      </c>
      <c r="AR42" s="82"/>
      <c r="AS42" s="78"/>
      <c r="AT42" s="109">
        <f ca="1">SUM(AP40:AP42)</f>
        <v>57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274.36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262"/>
      <c r="BT42" s="109">
        <f ca="1">SUM(BP40:BP42)</f>
        <v>274.36</v>
      </c>
      <c r="BU42" s="83"/>
      <c r="BV42" s="83"/>
      <c r="BW42" s="83"/>
      <c r="BX42" s="108">
        <f ca="1">SUM(CC41,BZ42,CC43)</f>
        <v>274.36</v>
      </c>
      <c r="BY42" s="78"/>
      <c r="BZ42" s="79">
        <f ca="1">BZ40+BZ41</f>
        <v>238.26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18.05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68.59</v>
      </c>
      <c r="AS43" s="1"/>
      <c r="AT43" s="100">
        <f ca="1">SUM(AO44,AR43,AO42)</f>
        <v>68.59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228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228</v>
      </c>
      <c r="BX43" s="99">
        <f ca="1">SUM(CB43:CB45)</f>
        <v>228</v>
      </c>
      <c r="BY43" s="1"/>
      <c r="BZ43" s="21"/>
      <c r="CA43" s="14">
        <f ca="1">DE23+DE33+DE39</f>
        <v>198</v>
      </c>
      <c r="CB43" s="15">
        <f ca="1">+BZ43+CA43</f>
        <v>198</v>
      </c>
      <c r="CC43" s="56">
        <f ca="1">CC44+CC45</f>
        <v>18.05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15</v>
      </c>
      <c r="DC43" s="50">
        <f ca="1">SUM(DC23:DC42)</f>
        <v>361</v>
      </c>
      <c r="DE43" s="124">
        <f ca="1">SUM(DE23:DE42)</f>
        <v>300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BS41*SUM(CA43:CA45)</f>
        <v>228</v>
      </c>
      <c r="BO44" s="71">
        <f ca="1">+BM44+BN44</f>
        <v>228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15</v>
      </c>
      <c r="CB44" s="15">
        <f ca="1">+BZ44+CA44</f>
        <v>15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68.59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15</v>
      </c>
      <c r="CB45" s="15">
        <f ca="1">+BZ45+CA45</f>
        <v>15</v>
      </c>
      <c r="CC45" s="17">
        <f ca="1">DC28</f>
        <v>18.05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57</v>
      </c>
      <c r="AP47" s="105">
        <f ca="1">SUM(AP43:AR43)</f>
        <v>68.59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15</v>
      </c>
      <c r="CC47" s="105">
        <f ca="1">SUM(CC43:CE43)</f>
        <v>18.05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50.54</v>
      </c>
      <c r="P51" s="27">
        <f ca="1">SUM(Q56,O56,P53)</f>
        <v>42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50.54</v>
      </c>
      <c r="P53" s="6">
        <f ca="1">Q53+R53</f>
        <v>42</v>
      </c>
      <c r="Q53" s="7">
        <f ca="1">DE25+DE35+DE41</f>
        <v>42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57</v>
      </c>
      <c r="AD54" s="7">
        <f ca="1">Q55+Q54+Q53</f>
        <v>57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50.54</v>
      </c>
      <c r="P55" s="6">
        <f ca="1">Q55+R55</f>
        <v>15</v>
      </c>
      <c r="Q55" s="12">
        <f ca="1">DE30</f>
        <v>15</v>
      </c>
      <c r="R55" s="20"/>
      <c r="S55" s="4"/>
      <c r="T55" s="34">
        <f ca="1">SUM(P53:P55)</f>
        <v>57</v>
      </c>
      <c r="U55" s="4"/>
      <c r="V55" s="4"/>
      <c r="W55" s="4"/>
      <c r="X55" s="97">
        <f ca="1">SUM(AC54,Z55,AC56)</f>
        <v>57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57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18.05</v>
      </c>
      <c r="S56" s="1"/>
      <c r="T56" s="36">
        <f ca="1">SUM(O57,R56,O55)</f>
        <v>68.59</v>
      </c>
      <c r="U56" s="330" t="s">
        <v>29</v>
      </c>
      <c r="V56" s="331"/>
      <c r="W56" s="331"/>
      <c r="X56" s="99">
        <f ca="1">SUM(AB56:AB58)</f>
        <v>68.59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68.59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68.59</v>
      </c>
      <c r="AA57" s="14"/>
      <c r="AB57" s="6">
        <f ca="1">+Z57+AA57</f>
        <v>68.59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18.05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15</v>
      </c>
      <c r="P60" s="41">
        <f ca="1">SUM(P56:R56)</f>
        <v>18.05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72</v>
      </c>
      <c r="AP64" s="58">
        <f ca="1">SUM(AQ69,AO69,AP66)</f>
        <v>86.64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15</v>
      </c>
      <c r="CC64" s="27">
        <f ca="1">SUM(CD69,CB69,CC66)</f>
        <v>18.05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18.05</v>
      </c>
      <c r="AQ66" s="7"/>
      <c r="AR66" s="19">
        <f ca="1">BR67</f>
        <v>18.05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57</v>
      </c>
      <c r="AN67" s="8"/>
      <c r="AO67" s="76">
        <f ca="1">BN70</f>
        <v>15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18.05</v>
      </c>
      <c r="BQ67" s="7"/>
      <c r="BR67" s="19">
        <f ca="1">BZ66+CC71+CE67</f>
        <v>18.05</v>
      </c>
      <c r="BS67" s="1"/>
      <c r="BT67" s="95"/>
      <c r="BX67" s="32"/>
      <c r="BY67" s="3"/>
      <c r="BZ67" s="8"/>
      <c r="CA67" s="8">
        <f ca="1">CA41+CA45+CD42</f>
        <v>15</v>
      </c>
      <c r="CB67" s="9"/>
      <c r="CC67" s="6">
        <f ca="1">CD67+CE67</f>
        <v>18.05</v>
      </c>
      <c r="CD67" s="7"/>
      <c r="CE67" s="19">
        <f ca="1">DC37</f>
        <v>18.05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57</v>
      </c>
      <c r="AL68" s="4"/>
      <c r="AM68" s="10">
        <f ca="1">AM66+AM67</f>
        <v>57</v>
      </c>
      <c r="AN68" s="10">
        <f>AN66+AN67</f>
        <v>0</v>
      </c>
      <c r="AO68" s="77">
        <f ca="1">AO66+AO67</f>
        <v>15</v>
      </c>
      <c r="AP68" s="86">
        <f>AQ68+AR68</f>
        <v>0</v>
      </c>
      <c r="AQ68" s="81"/>
      <c r="AR68" s="82"/>
      <c r="AS68" s="78"/>
      <c r="AT68" s="109">
        <f ca="1">SUM(AP66:AP68)</f>
        <v>18.05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18.05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18.05</v>
      </c>
      <c r="BU68" s="136"/>
      <c r="BV68" s="136"/>
      <c r="BW68" s="136"/>
      <c r="BX68" s="84">
        <f ca="1">SUM(CC67,BZ68,CC69)</f>
        <v>18.05</v>
      </c>
      <c r="BY68" s="78"/>
      <c r="BZ68" s="79">
        <f ca="1">BZ66+BZ67</f>
        <v>0</v>
      </c>
      <c r="CA68" s="79">
        <f ca="1">CA66+CA67</f>
        <v>15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18.05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68.59</v>
      </c>
      <c r="AL69" s="1"/>
      <c r="AM69" s="21">
        <f ca="1">Z57</f>
        <v>68.59</v>
      </c>
      <c r="AN69" s="14"/>
      <c r="AO69" s="70">
        <f ca="1">+AM69+AN69</f>
        <v>68.59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15</v>
      </c>
      <c r="BK69" s="99">
        <f ca="1">SUM(BO69:BO71)</f>
        <v>15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15</v>
      </c>
      <c r="BX69" s="35">
        <f ca="1">SUM(CB69:CB71)</f>
        <v>15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18.05</v>
      </c>
      <c r="CE69" s="6">
        <f>CE70+CE71</f>
        <v>0</v>
      </c>
      <c r="CF69" s="1"/>
      <c r="CG69" s="36">
        <f ca="1">SUM(CB70,CE69,CB68)</f>
        <v>15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15</v>
      </c>
      <c r="BO70" s="71">
        <f ca="1">+BM70+BN70</f>
        <v>15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15</v>
      </c>
      <c r="CB70" s="15">
        <f ca="1">+BZ70+CA70</f>
        <v>15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18.05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15</v>
      </c>
      <c r="CC73" s="41">
        <f ca="1">SUM(CC69:CE69)</f>
        <v>18.05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658" priority="21" operator="equal">
      <formula>0</formula>
    </cfRule>
  </conditionalFormatting>
  <conditionalFormatting sqref="AX38:BG39 AX46:BG47 AX40:AY41 AX44:AY45">
    <cfRule type="cellIs" dxfId="1657" priority="20" operator="equal">
      <formula>0</formula>
    </cfRule>
  </conditionalFormatting>
  <conditionalFormatting sqref="AX25:BG26 AX33:BG34 AX27:AY28 BF27:BG28 BF31:BG32 AX31:AY32">
    <cfRule type="cellIs" dxfId="1656" priority="19" operator="equal">
      <formula>0</formula>
    </cfRule>
  </conditionalFormatting>
  <conditionalFormatting sqref="BK25:BT26 BK33:BT34 BK27:BL28 BS27:BT28 BS31:BT32 BK31:BL32">
    <cfRule type="cellIs" dxfId="1655" priority="18" operator="equal">
      <formula>0</formula>
    </cfRule>
  </conditionalFormatting>
  <conditionalFormatting sqref="BX12:CG13 BX20:CG21 BX14:BY19 CF14:CG19">
    <cfRule type="cellIs" dxfId="1654" priority="17" operator="equal">
      <formula>0</formula>
    </cfRule>
  </conditionalFormatting>
  <conditionalFormatting sqref="BX25:CG26 BX33:CG34 BX27:BY32 CF27:CG32">
    <cfRule type="cellIs" dxfId="1653" priority="16" operator="equal">
      <formula>0</formula>
    </cfRule>
  </conditionalFormatting>
  <conditionalFormatting sqref="BX64:CG65 BX72:CG73 BX66:BY71 CF66:CG71">
    <cfRule type="cellIs" dxfId="1652" priority="14" operator="equal">
      <formula>0</formula>
    </cfRule>
  </conditionalFormatting>
  <conditionalFormatting sqref="BX38:CG39 BX46:CG47 BX40:BY45 CF40:CG45">
    <cfRule type="cellIs" dxfId="1651" priority="15" operator="equal">
      <formula>0</formula>
    </cfRule>
  </conditionalFormatting>
  <conditionalFormatting sqref="K51:T52 K59:T60 K53:L58 S53:T58">
    <cfRule type="cellIs" dxfId="1650" priority="13" operator="equal">
      <formula>0</formula>
    </cfRule>
  </conditionalFormatting>
  <conditionalFormatting sqref="AK64:AT65 AK72:AT73 AK66:AL71 AS66:AT71">
    <cfRule type="cellIs" dxfId="1649" priority="12" operator="equal">
      <formula>0</formula>
    </cfRule>
  </conditionalFormatting>
  <conditionalFormatting sqref="BK38:BT39 BK46:BT47 BK40:BL45 BS40:BT45">
    <cfRule type="cellIs" dxfId="1648" priority="9" operator="equal">
      <formula>0</formula>
    </cfRule>
  </conditionalFormatting>
  <conditionalFormatting sqref="AK25:AT26 AK33:AT34 AK27:AL32 AS27:AT32">
    <cfRule type="cellIs" dxfId="1647" priority="8" operator="equal">
      <formula>0</formula>
    </cfRule>
  </conditionalFormatting>
  <conditionalFormatting sqref="AX51:BG52 AX59:BG60 AX53:AY58 BF53:BG58">
    <cfRule type="cellIs" dxfId="1646" priority="11" operator="equal">
      <formula>0</formula>
    </cfRule>
  </conditionalFormatting>
  <conditionalFormatting sqref="BK51:BT52 BK59:BT60 BK53:BL58 BS53:BT58">
    <cfRule type="cellIs" dxfId="1645" priority="10" operator="equal">
      <formula>0</formula>
    </cfRule>
  </conditionalFormatting>
  <conditionalFormatting sqref="BK64:BT65 BK72:BT73 BK66:BL71 BS66:BT71">
    <cfRule type="cellIs" dxfId="1644" priority="7" operator="equal">
      <formula>0</formula>
    </cfRule>
  </conditionalFormatting>
  <conditionalFormatting sqref="X51:AG52 X59:AG60 X53:Y58 AF53:AG58">
    <cfRule type="cellIs" dxfId="1643" priority="6" operator="equal">
      <formula>0</formula>
    </cfRule>
  </conditionalFormatting>
  <conditionalFormatting sqref="AK38:AT39 AK46:AT47 AK40:AL45 AS40:AT45">
    <cfRule type="cellIs" dxfId="1642" priority="5" operator="equal">
      <formula>0</formula>
    </cfRule>
  </conditionalFormatting>
  <conditionalFormatting sqref="AX42:AY43">
    <cfRule type="cellIs" dxfId="1641" priority="4" operator="equal">
      <formula>0</formula>
    </cfRule>
  </conditionalFormatting>
  <conditionalFormatting sqref="AO51:AP52 AO59:AP60">
    <cfRule type="cellIs" dxfId="1640" priority="3" operator="equal">
      <formula>0</formula>
    </cfRule>
  </conditionalFormatting>
  <conditionalFormatting sqref="BO75:BP76">
    <cfRule type="cellIs" dxfId="1639" priority="2" operator="equal">
      <formula>0</formula>
    </cfRule>
  </conditionalFormatting>
  <conditionalFormatting sqref="AO75:AP76">
    <cfRule type="cellIs" dxfId="1638" priority="1" operator="equal">
      <formula>0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Block2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38.64</v>
      </c>
      <c r="CC12" s="27">
        <f ca="1">SUM(CD17,CB17,CC14)</f>
        <v>31.92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38.64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31.92</v>
      </c>
      <c r="BY16" s="4"/>
      <c r="BZ16" s="10">
        <f>BZ14+BZ15</f>
        <v>0</v>
      </c>
      <c r="CA16" s="10">
        <f ca="1">CA14+CA15</f>
        <v>38.64</v>
      </c>
      <c r="CB16" s="11">
        <f>CB14+CB15</f>
        <v>0</v>
      </c>
      <c r="CC16" s="6">
        <f ca="1">CD16+CE16</f>
        <v>13.8</v>
      </c>
      <c r="CD16" s="12"/>
      <c r="CE16" s="20">
        <f ca="1">DC36+DC34+DC33</f>
        <v>13.8</v>
      </c>
      <c r="CF16" s="4"/>
      <c r="CG16" s="34">
        <f ca="1">SUM(CC14:CC16)</f>
        <v>13.8</v>
      </c>
      <c r="CH16" s="13"/>
      <c r="CI16" s="13"/>
      <c r="CJ16" s="13"/>
      <c r="CP16" s="124" t="s">
        <v>52</v>
      </c>
      <c r="CQ16" s="175">
        <f ca="1">CR16*CQ$20</f>
        <v>48.3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39.9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38.64</v>
      </c>
      <c r="BY17" s="1"/>
      <c r="BZ17" s="21"/>
      <c r="CA17" s="14"/>
      <c r="CB17" s="15">
        <f>+BZ17+CA17</f>
        <v>0</v>
      </c>
      <c r="CC17" s="16">
        <f ca="1">CC18+CC19</f>
        <v>31.92</v>
      </c>
      <c r="CD17" s="6">
        <f ca="1">CD18+CD19</f>
        <v>31.92</v>
      </c>
      <c r="CE17" s="6">
        <f ca="1">CE18+CE19</f>
        <v>11.4</v>
      </c>
      <c r="CF17" s="1"/>
      <c r="CG17" s="36">
        <f ca="1">SUM(CB18,CE17,CB16)</f>
        <v>11.4</v>
      </c>
      <c r="CP17" s="124" t="s">
        <v>53</v>
      </c>
      <c r="CQ17" s="175">
        <f ca="1">CR17*CQ$20</f>
        <v>27.6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22.8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31.92</v>
      </c>
      <c r="CD18" s="8">
        <f ca="1">DE24+DE23</f>
        <v>31.92</v>
      </c>
      <c r="CE18" s="8">
        <f ca="1">DE33+DE34</f>
        <v>11.4</v>
      </c>
      <c r="CF18" s="1"/>
      <c r="CG18" s="31"/>
      <c r="CP18" s="124" t="s">
        <v>54</v>
      </c>
      <c r="CQ18" s="175">
        <f ca="1">CR18*CQ$20</f>
        <v>13.8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11.4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38.64</v>
      </c>
      <c r="CA19" s="14"/>
      <c r="CB19" s="15">
        <f ca="1">+BZ19+CA19</f>
        <v>38.64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48.3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39.9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138</v>
      </c>
      <c r="CR20" s="176">
        <f>SUM(CR16:CR19)</f>
        <v>1</v>
      </c>
      <c r="CS20" s="255">
        <f ca="1">IF(CR9="PR",VLOOKUP(CR8,'Gen SAT'!$I$51:$R$67,10,FALSE),IF(CR9="PB",VLOOKUP(CR8,'Gen SAT'!I72:R88,10,FALSE),"error"))</f>
        <v>114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91.08</v>
      </c>
      <c r="CC21" s="41">
        <f ca="1">SUM(CC17:CE17)</f>
        <v>75.240000000000009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0.8</v>
      </c>
      <c r="CY23" s="250"/>
      <c r="CZ23" s="250"/>
      <c r="DA23" s="250"/>
      <c r="DC23" s="161">
        <f ca="1">CQ$16*$CX23</f>
        <v>38.64</v>
      </c>
      <c r="DD23" s="50"/>
      <c r="DE23" s="162">
        <f ca="1">CS$16*$CX23</f>
        <v>31.92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91.08</v>
      </c>
      <c r="CC25" s="27">
        <f ca="1">SUM(CD30,CB30,CC27)</f>
        <v>75.240000000000009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9.66</v>
      </c>
      <c r="DD25" s="50"/>
      <c r="DE25" s="162">
        <f ca="1">CS$16*$CX25</f>
        <v>7.98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91.08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138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114.00000000000001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0.5</v>
      </c>
      <c r="CZ28" s="250"/>
      <c r="DA28" s="250"/>
      <c r="DC28" s="161">
        <f ca="1">CQ$18*$CY28</f>
        <v>6.9</v>
      </c>
      <c r="DD28" s="50"/>
      <c r="DE28" s="164">
        <f ca="1">CS$18*$CY28</f>
        <v>5.7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91.08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75.240000000000009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6.9</v>
      </c>
      <c r="DD30" s="50"/>
      <c r="DE30" s="164">
        <f ca="1">CS$18*$CY30</f>
        <v>5.7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75.240000000000009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0.5</v>
      </c>
      <c r="DA33" s="250"/>
      <c r="DC33" s="161">
        <f t="shared" ref="DC33:DC38" ca="1" si="0">CQ$17*$CZ33</f>
        <v>13.8</v>
      </c>
      <c r="DD33" s="50"/>
      <c r="DE33" s="164">
        <f t="shared" ref="DE33:DE38" ca="1" si="1">CS$17*$CZ33</f>
        <v>11.4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91.08</v>
      </c>
      <c r="CC34" s="41">
        <f ca="1">SUM(CC30:CE30)</f>
        <v>75.240000000000009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6.9</v>
      </c>
      <c r="DD37" s="50"/>
      <c r="DE37" s="162">
        <f t="shared" ca="1" si="1"/>
        <v>5.7</v>
      </c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54.150000000000006</v>
      </c>
      <c r="AP38" s="58">
        <f ca="1">SUM(AQ43,AO43,AP40)</f>
        <v>65.550000000000011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91.08</v>
      </c>
      <c r="CC38" s="91">
        <f ca="1">SUM(CD43,CB43,CC40)</f>
        <v>75.240000000000009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6.9</v>
      </c>
      <c r="DE38" s="162">
        <f t="shared" ca="1" si="1"/>
        <v>5.7</v>
      </c>
    </row>
    <row r="39" spans="7:112" x14ac:dyDescent="0.25">
      <c r="O39" s="69"/>
      <c r="AB39" s="69"/>
      <c r="AK39" s="30"/>
      <c r="AL39" s="3"/>
      <c r="AM39" s="1"/>
      <c r="AN39" s="259">
        <v>0.5</v>
      </c>
      <c r="AO39" s="260">
        <v>0.5</v>
      </c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0.8</v>
      </c>
      <c r="DC39" s="161">
        <f ca="1">CQ$19*$DA39</f>
        <v>38.64</v>
      </c>
      <c r="DD39" s="50"/>
      <c r="DE39" s="164">
        <f ca="1">CS$19*$DA39</f>
        <v>31.92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52.440000000000005</v>
      </c>
      <c r="AQ40" s="7"/>
      <c r="AR40" s="19">
        <f ca="1">$BR$41*AS40</f>
        <v>52.440000000000005</v>
      </c>
      <c r="AS40" s="259">
        <v>0.5</v>
      </c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91.08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>
        <f ca="1">AN39*AM67</f>
        <v>10.83</v>
      </c>
      <c r="AO41" s="76">
        <f ca="1">AO39*BN44</f>
        <v>43.320000000000007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104.88000000000001</v>
      </c>
      <c r="BQ41" s="7"/>
      <c r="BR41" s="19">
        <f ca="1">BZ40+CC45+CE41</f>
        <v>104.88000000000001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6.9</v>
      </c>
      <c r="CD41" s="7"/>
      <c r="CE41" s="19">
        <f ca="1">DC38</f>
        <v>6.9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9.66</v>
      </c>
      <c r="DD41" s="50"/>
      <c r="DE41" s="164">
        <f ca="1">CS$19*$DA41</f>
        <v>7.98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10.83</v>
      </c>
      <c r="AO42" s="77">
        <f ca="1">AO40+AO41</f>
        <v>43.320000000000007</v>
      </c>
      <c r="AP42" s="86">
        <f ca="1">AQ42+AR42</f>
        <v>52.440000000000005</v>
      </c>
      <c r="AQ42" s="81"/>
      <c r="AR42" s="82">
        <f ca="1">$BR$41*AS42</f>
        <v>52.440000000000005</v>
      </c>
      <c r="AS42" s="262">
        <f>1-AS40</f>
        <v>0.5</v>
      </c>
      <c r="AT42" s="109">
        <f ca="1">SUM(AP40:AP42)</f>
        <v>104.88000000000001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104.88000000000001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104.88000000000001</v>
      </c>
      <c r="BU42" s="83"/>
      <c r="BV42" s="83"/>
      <c r="BW42" s="83"/>
      <c r="BX42" s="108">
        <f ca="1">SUM(CC41,BZ42,CC43)</f>
        <v>104.88000000000001</v>
      </c>
      <c r="BY42" s="78"/>
      <c r="BZ42" s="79">
        <f ca="1">BZ40+BZ41</f>
        <v>91.08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6.9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13.11</v>
      </c>
      <c r="AR43" s="6">
        <f ca="1">AR44+AR45</f>
        <v>43.320000000000007</v>
      </c>
      <c r="AS43" s="1"/>
      <c r="AT43" s="100">
        <f ca="1">SUM(AO44,AR43,AO42)</f>
        <v>86.640000000000015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86.640000000000015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86.640000000000015</v>
      </c>
      <c r="BX43" s="99">
        <f ca="1">SUM(CB43:CB45)</f>
        <v>86.640000000000015</v>
      </c>
      <c r="BY43" s="1"/>
      <c r="BZ43" s="21"/>
      <c r="CA43" s="14">
        <f ca="1">DE23+DE33+DE39</f>
        <v>75.240000000000009</v>
      </c>
      <c r="CB43" s="15">
        <f ca="1">+BZ43+CA43</f>
        <v>75.240000000000009</v>
      </c>
      <c r="CC43" s="56">
        <f ca="1">CC44+CC45</f>
        <v>6.9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5.7</v>
      </c>
      <c r="DC43" s="50">
        <f ca="1">SUM(DC23:DC42)</f>
        <v>138</v>
      </c>
      <c r="DE43" s="124">
        <f ca="1">SUM(DE23:DE42)</f>
        <v>114.00000000000001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AR46*BN44</f>
        <v>43.320000000000007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CA45+CA44+CA43</f>
        <v>86.640000000000015</v>
      </c>
      <c r="BO44" s="71">
        <f ca="1">+BM44+BN44</f>
        <v>86.640000000000015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5.7</v>
      </c>
      <c r="CB44" s="15">
        <f ca="1">+BZ44+CA44</f>
        <v>5.7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>
        <f ca="1">AM69*AQ47</f>
        <v>13.11</v>
      </c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5.7</v>
      </c>
      <c r="CB45" s="15">
        <f ca="1">+BZ45+CA45</f>
        <v>5.7</v>
      </c>
      <c r="CC45" s="17">
        <f ca="1">DC28</f>
        <v>6.9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259">
        <f>1-AO39</f>
        <v>0.5</v>
      </c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63.27</v>
      </c>
      <c r="AP47" s="105">
        <f ca="1">SUM(AP43:AR43)</f>
        <v>56.430000000000007</v>
      </c>
      <c r="AQ47" s="263">
        <v>0.5</v>
      </c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5.7</v>
      </c>
      <c r="CC47" s="105">
        <f ca="1">SUM(CC43:CE43)</f>
        <v>6.9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19.32</v>
      </c>
      <c r="P51" s="27">
        <f ca="1">SUM(Q56,O56,P53)</f>
        <v>15.96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19.32</v>
      </c>
      <c r="P53" s="6">
        <f ca="1">Q53+R53</f>
        <v>15.96</v>
      </c>
      <c r="Q53" s="7">
        <f ca="1">DE25+DE35+DE41</f>
        <v>15.96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21.66</v>
      </c>
      <c r="AD54" s="7">
        <f ca="1">Q53+Q54+Q55</f>
        <v>21.66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19.32</v>
      </c>
      <c r="P55" s="6">
        <f ca="1">Q55+R55</f>
        <v>5.7</v>
      </c>
      <c r="Q55" s="12">
        <f ca="1">DE30</f>
        <v>5.7</v>
      </c>
      <c r="R55" s="20"/>
      <c r="S55" s="4"/>
      <c r="T55" s="34">
        <f ca="1">SUM(P53:P55)</f>
        <v>21.66</v>
      </c>
      <c r="U55" s="4"/>
      <c r="V55" s="4"/>
      <c r="W55" s="4"/>
      <c r="X55" s="97">
        <f ca="1">SUM(AC54,Z55,AC56)</f>
        <v>21.66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21.66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6.9</v>
      </c>
      <c r="S56" s="1"/>
      <c r="T56" s="36">
        <f ca="1">SUM(O57,R56,O55)</f>
        <v>26.22</v>
      </c>
      <c r="U56" s="330" t="s">
        <v>29</v>
      </c>
      <c r="V56" s="331"/>
      <c r="W56" s="331"/>
      <c r="X56" s="99">
        <f ca="1">SUM(AB56:AB58)</f>
        <v>26.22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26.22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26.22</v>
      </c>
      <c r="AA57" s="14"/>
      <c r="AB57" s="6">
        <f ca="1">+Z57+AA57</f>
        <v>26.22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6.9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5.7</v>
      </c>
      <c r="P60" s="41">
        <f ca="1">SUM(P56:R56)</f>
        <v>6.9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27.36</v>
      </c>
      <c r="AP64" s="58">
        <f ca="1">SUM(AQ69,AO69,AP66)</f>
        <v>33.119999999999997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5.7</v>
      </c>
      <c r="CC64" s="27">
        <f ca="1">SUM(CD69,CB69,CC66)</f>
        <v>6.9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6.9</v>
      </c>
      <c r="AQ66" s="7"/>
      <c r="AR66" s="19">
        <f ca="1">BR67</f>
        <v>6.9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21.66</v>
      </c>
      <c r="AN67" s="8"/>
      <c r="AO67" s="76">
        <f ca="1">BN70</f>
        <v>5.7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6.9</v>
      </c>
      <c r="BQ67" s="7"/>
      <c r="BR67" s="19">
        <f ca="1">BZ66+CC71+CE67</f>
        <v>6.9</v>
      </c>
      <c r="BS67" s="1"/>
      <c r="BT67" s="95"/>
      <c r="BX67" s="32"/>
      <c r="BY67" s="3"/>
      <c r="BZ67" s="8"/>
      <c r="CA67" s="8">
        <f ca="1">CA41+CA45+CD42</f>
        <v>5.7</v>
      </c>
      <c r="CB67" s="9"/>
      <c r="CC67" s="6">
        <f ca="1">CD67+CE67</f>
        <v>6.9</v>
      </c>
      <c r="CD67" s="7"/>
      <c r="CE67" s="19">
        <f ca="1">DC37</f>
        <v>6.9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21.66</v>
      </c>
      <c r="AL68" s="4"/>
      <c r="AM68" s="10">
        <f ca="1">AM66+AM67</f>
        <v>21.66</v>
      </c>
      <c r="AN68" s="10">
        <f>AN66+AN67</f>
        <v>0</v>
      </c>
      <c r="AO68" s="77">
        <f ca="1">AO66+AO67</f>
        <v>5.7</v>
      </c>
      <c r="AP68" s="86">
        <f>AQ68+AR68</f>
        <v>0</v>
      </c>
      <c r="AQ68" s="81"/>
      <c r="AR68" s="82"/>
      <c r="AS68" s="78"/>
      <c r="AT68" s="109">
        <f ca="1">SUM(AP66:AP68)</f>
        <v>6.9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6.9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6.9</v>
      </c>
      <c r="BU68" s="136"/>
      <c r="BV68" s="136"/>
      <c r="BW68" s="136"/>
      <c r="BX68" s="84">
        <f ca="1">SUM(CC67,BZ68,CC69)</f>
        <v>6.9</v>
      </c>
      <c r="BY68" s="78"/>
      <c r="BZ68" s="79">
        <f ca="1">BZ66+BZ67</f>
        <v>0</v>
      </c>
      <c r="CA68" s="79">
        <f ca="1">CA66+CA67</f>
        <v>5.7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6.9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26.22</v>
      </c>
      <c r="AL69" s="1"/>
      <c r="AM69" s="21">
        <f ca="1">Z57</f>
        <v>26.22</v>
      </c>
      <c r="AN69" s="14"/>
      <c r="AO69" s="70">
        <f ca="1">+AM69+AN69</f>
        <v>26.22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5.7</v>
      </c>
      <c r="BK69" s="99">
        <f ca="1">SUM(BO69:BO71)</f>
        <v>5.7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5.7</v>
      </c>
      <c r="BX69" s="35">
        <f ca="1">SUM(CB69:CB71)</f>
        <v>5.7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6.9</v>
      </c>
      <c r="CE69" s="6">
        <f>CE70+CE71</f>
        <v>0</v>
      </c>
      <c r="CF69" s="1"/>
      <c r="CG69" s="36">
        <f ca="1">SUM(CB70,CE69,CB68)</f>
        <v>5.7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5.7</v>
      </c>
      <c r="BO70" s="71">
        <f ca="1">+BM70+BN70</f>
        <v>5.7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5.7</v>
      </c>
      <c r="CB70" s="15">
        <f ca="1">+BZ70+CA70</f>
        <v>5.7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6.9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5.7</v>
      </c>
      <c r="CC73" s="41">
        <f ca="1">SUM(CC69:CE69)</f>
        <v>6.9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637" priority="21" operator="equal">
      <formula>0</formula>
    </cfRule>
  </conditionalFormatting>
  <conditionalFormatting sqref="AX38:BG39 AX46:BG47 AX40:AY41 AX44:AY45">
    <cfRule type="cellIs" dxfId="1636" priority="20" operator="equal">
      <formula>0</formula>
    </cfRule>
  </conditionalFormatting>
  <conditionalFormatting sqref="AX25:BG26 AX33:BG34 AX27:AY28 BF27:BG28 BF31:BG32 AX31:AY32">
    <cfRule type="cellIs" dxfId="1635" priority="19" operator="equal">
      <formula>0</formula>
    </cfRule>
  </conditionalFormatting>
  <conditionalFormatting sqref="BK25:BT26 BK33:BT34 BK27:BL28 BS27:BT28 BS31:BT32 BK31:BL32">
    <cfRule type="cellIs" dxfId="1634" priority="18" operator="equal">
      <formula>0</formula>
    </cfRule>
  </conditionalFormatting>
  <conditionalFormatting sqref="BX12:CG13 BX20:CG21 BX14:BY19 CF14:CG19">
    <cfRule type="cellIs" dxfId="1633" priority="17" operator="equal">
      <formula>0</formula>
    </cfRule>
  </conditionalFormatting>
  <conditionalFormatting sqref="BX25:CG26 BX33:CG34 BX27:BY32 CF27:CG32">
    <cfRule type="cellIs" dxfId="1632" priority="16" operator="equal">
      <formula>0</formula>
    </cfRule>
  </conditionalFormatting>
  <conditionalFormatting sqref="BX64:CG65 BX72:CG73 BX66:BY71 CF66:CG71">
    <cfRule type="cellIs" dxfId="1631" priority="14" operator="equal">
      <formula>0</formula>
    </cfRule>
  </conditionalFormatting>
  <conditionalFormatting sqref="BX38:CG39 BX46:CG47 BX40:BY45 CF40:CG45">
    <cfRule type="cellIs" dxfId="1630" priority="15" operator="equal">
      <formula>0</formula>
    </cfRule>
  </conditionalFormatting>
  <conditionalFormatting sqref="K51:T52 K59:T60 K53:L58 S53:T58">
    <cfRule type="cellIs" dxfId="1629" priority="13" operator="equal">
      <formula>0</formula>
    </cfRule>
  </conditionalFormatting>
  <conditionalFormatting sqref="AK64:AT65 AK72:AT73 AK66:AL71 AS66:AT71">
    <cfRule type="cellIs" dxfId="1628" priority="12" operator="equal">
      <formula>0</formula>
    </cfRule>
  </conditionalFormatting>
  <conditionalFormatting sqref="BK38:BT39 BK46:BT47 BK40:BL45 BS40:BT45">
    <cfRule type="cellIs" dxfId="1627" priority="9" operator="equal">
      <formula>0</formula>
    </cfRule>
  </conditionalFormatting>
  <conditionalFormatting sqref="AK25:AT26 AK33:AT34 AK27:AL32 AS27:AT32">
    <cfRule type="cellIs" dxfId="1626" priority="8" operator="equal">
      <formula>0</formula>
    </cfRule>
  </conditionalFormatting>
  <conditionalFormatting sqref="AX51:BG52 AX59:BG60 AX53:AY58 BF53:BG58">
    <cfRule type="cellIs" dxfId="1625" priority="11" operator="equal">
      <formula>0</formula>
    </cfRule>
  </conditionalFormatting>
  <conditionalFormatting sqref="BK51:BT52 BK59:BT60 BK53:BL58 BS53:BT58">
    <cfRule type="cellIs" dxfId="1624" priority="10" operator="equal">
      <formula>0</formula>
    </cfRule>
  </conditionalFormatting>
  <conditionalFormatting sqref="BK64:BT65 BK72:BT73 BK66:BL71 BS66:BT71">
    <cfRule type="cellIs" dxfId="1623" priority="7" operator="equal">
      <formula>0</formula>
    </cfRule>
  </conditionalFormatting>
  <conditionalFormatting sqref="X51:AG52 X59:AG60 X53:Y58 AF53:AG58">
    <cfRule type="cellIs" dxfId="1622" priority="6" operator="equal">
      <formula>0</formula>
    </cfRule>
  </conditionalFormatting>
  <conditionalFormatting sqref="AK38:AT39 AK46:AT47 AK40:AL45 AS40:AT45">
    <cfRule type="cellIs" dxfId="1621" priority="5" operator="equal">
      <formula>0</formula>
    </cfRule>
  </conditionalFormatting>
  <conditionalFormatting sqref="AX42:AY43">
    <cfRule type="cellIs" dxfId="1620" priority="4" operator="equal">
      <formula>0</formula>
    </cfRule>
  </conditionalFormatting>
  <conditionalFormatting sqref="AO51:AP52 AO59:AP60">
    <cfRule type="cellIs" dxfId="1619" priority="3" operator="equal">
      <formula>0</formula>
    </cfRule>
  </conditionalFormatting>
  <conditionalFormatting sqref="BO75:BP76">
    <cfRule type="cellIs" dxfId="1618" priority="2" operator="equal">
      <formula>0</formula>
    </cfRule>
  </conditionalFormatting>
  <conditionalFormatting sqref="AO75:AP76">
    <cfRule type="cellIs" dxfId="1617" priority="1" operator="equal">
      <formula>0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R1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Block3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0.83999999999999986</v>
      </c>
      <c r="CC12" s="27">
        <f ca="1">SUM(CD17,CB17,CC14)</f>
        <v>0.55999999999999994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0.83999999999999986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0.55999999999999994</v>
      </c>
      <c r="BY16" s="4"/>
      <c r="BZ16" s="10">
        <f>BZ14+BZ15</f>
        <v>0</v>
      </c>
      <c r="CA16" s="10">
        <f ca="1">CA14+CA15</f>
        <v>0.83999999999999986</v>
      </c>
      <c r="CB16" s="11">
        <f>CB14+CB15</f>
        <v>0</v>
      </c>
      <c r="CC16" s="6">
        <f ca="1">CD16+CE16</f>
        <v>0.30000000000000004</v>
      </c>
      <c r="CD16" s="12"/>
      <c r="CE16" s="20">
        <f ca="1">DC36+DC34+DC33</f>
        <v>0.30000000000000004</v>
      </c>
      <c r="CF16" s="4"/>
      <c r="CG16" s="34">
        <f ca="1">SUM(CC14:CC16)</f>
        <v>0.30000000000000004</v>
      </c>
      <c r="CH16" s="13"/>
      <c r="CI16" s="13"/>
      <c r="CJ16" s="13"/>
      <c r="CP16" s="124" t="s">
        <v>52</v>
      </c>
      <c r="CQ16" s="175">
        <f ca="1">CR16*CQ$20</f>
        <v>1.0499999999999998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0.7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0.83999999999999986</v>
      </c>
      <c r="BY17" s="1"/>
      <c r="BZ17" s="21"/>
      <c r="CA17" s="14"/>
      <c r="CB17" s="15">
        <f>+BZ17+CA17</f>
        <v>0</v>
      </c>
      <c r="CC17" s="16">
        <f ca="1">CC18+CC19</f>
        <v>0.55999999999999994</v>
      </c>
      <c r="CD17" s="6">
        <f ca="1">CD18+CD19</f>
        <v>0.55999999999999994</v>
      </c>
      <c r="CE17" s="6">
        <f ca="1">CE18+CE19</f>
        <v>0.20000000000000004</v>
      </c>
      <c r="CF17" s="1"/>
      <c r="CG17" s="36">
        <f ca="1">SUM(CB18,CE17,CB16)</f>
        <v>0.20000000000000004</v>
      </c>
      <c r="CP17" s="124" t="s">
        <v>53</v>
      </c>
      <c r="CQ17" s="175">
        <f ca="1">CR17*CQ$20</f>
        <v>0.60000000000000009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0.4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0.55999999999999994</v>
      </c>
      <c r="CD18" s="8">
        <f ca="1">DE24+DE23</f>
        <v>0.55999999999999994</v>
      </c>
      <c r="CE18" s="8">
        <f ca="1">DE33+DE34</f>
        <v>0.20000000000000004</v>
      </c>
      <c r="CF18" s="1"/>
      <c r="CG18" s="31"/>
      <c r="CP18" s="124" t="s">
        <v>54</v>
      </c>
      <c r="CQ18" s="175">
        <f ca="1">CR18*CQ$20</f>
        <v>0.30000000000000004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0.2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0.83999999999999986</v>
      </c>
      <c r="CA19" s="14"/>
      <c r="CB19" s="15">
        <f ca="1">+BZ19+CA19</f>
        <v>0.83999999999999986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1.0499999999999998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0.7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3</v>
      </c>
      <c r="CR20" s="176">
        <f>SUM(CR16:CR19)</f>
        <v>1</v>
      </c>
      <c r="CS20" s="255">
        <f ca="1">IF(CR9="PR",VLOOKUP(CR8,'Gen SAT'!$I$51:$R$67,10,FALSE),IF(CR9="PB",VLOOKUP(CR8,'Gen SAT'!I72:R88,10,FALSE),"error"))</f>
        <v>2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1.9799999999999998</v>
      </c>
      <c r="CC21" s="41">
        <f ca="1">SUM(CC17:CE17)</f>
        <v>1.3199999999999998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0.15749999999999997</v>
      </c>
      <c r="DD23" s="50"/>
      <c r="DE23" s="162">
        <f ca="1">CS$16*$CX23</f>
        <v>0.105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0.68249999999999988</v>
      </c>
      <c r="DD24" s="50"/>
      <c r="DE24" s="162">
        <f ca="1">CS$16*$CX24</f>
        <v>0.45499999999999996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1.9799999999999998</v>
      </c>
      <c r="CC25" s="27">
        <f ca="1">SUM(CD30,CB30,CC27)</f>
        <v>1.3199999999999998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0.20999999999999996</v>
      </c>
      <c r="DD25" s="50"/>
      <c r="DE25" s="162">
        <f ca="1">CS$16*$CX25</f>
        <v>0.13999999999999999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1.9799999999999998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2.9999999999999996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1.9799999999999998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0.5</v>
      </c>
      <c r="CZ29" s="250"/>
      <c r="DA29" s="250"/>
      <c r="DC29" s="163">
        <f ca="1">CQ$18*$CY29</f>
        <v>0.15000000000000002</v>
      </c>
      <c r="DD29" s="50"/>
      <c r="DE29" s="164">
        <f ca="1">CS$18*$CY29</f>
        <v>0.1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1.3199999999999998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0.15000000000000002</v>
      </c>
      <c r="DD30" s="50"/>
      <c r="DE30" s="164">
        <f ca="1">CS$18*$CY30</f>
        <v>0.1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1.3199999999999998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0.1</v>
      </c>
      <c r="DA33" s="250"/>
      <c r="DC33" s="161">
        <f t="shared" ref="DC33:DC38" ca="1" si="0">CQ$17*$CZ33</f>
        <v>6.0000000000000012E-2</v>
      </c>
      <c r="DD33" s="50"/>
      <c r="DE33" s="164">
        <f t="shared" ref="DE33:DE38" ca="1" si="1">CS$17*$CZ33</f>
        <v>4.0000000000000008E-2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1.9799999999999998</v>
      </c>
      <c r="CC34" s="41">
        <f ca="1">SUM(CC30:CE30)</f>
        <v>1.3199999999999998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0.4</v>
      </c>
      <c r="DA34" s="250"/>
      <c r="DC34" s="163">
        <f t="shared" ca="1" si="0"/>
        <v>0.24000000000000005</v>
      </c>
      <c r="DD34" s="50"/>
      <c r="DE34" s="164">
        <f t="shared" ca="1" si="1"/>
        <v>0.16000000000000003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0.15000000000000002</v>
      </c>
      <c r="DD37" s="50"/>
      <c r="DE37" s="162">
        <f t="shared" ca="1" si="1"/>
        <v>0.1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1.9799999999999998</v>
      </c>
      <c r="CC38" s="91">
        <f ca="1">SUM(CD43,CB43,CC40)</f>
        <v>1.3199999999999998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0.15000000000000002</v>
      </c>
      <c r="DE38" s="162">
        <f t="shared" ca="1" si="1"/>
        <v>0.1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0.15</v>
      </c>
      <c r="DC39" s="161">
        <f ca="1">CQ$19*$DA39</f>
        <v>0.15749999999999997</v>
      </c>
      <c r="DD39" s="50"/>
      <c r="DE39" s="164">
        <f ca="1">CS$19*$DA39</f>
        <v>0.105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0.37499999999999994</v>
      </c>
      <c r="CA40" s="17">
        <f ca="1">CA27+BZ32+CE29-BZ40</f>
        <v>1.6049999999999998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0.65</v>
      </c>
      <c r="DC40" s="163">
        <f ca="1">CQ$19*$DA40</f>
        <v>0.68249999999999988</v>
      </c>
      <c r="DD40" s="50"/>
      <c r="DE40" s="164">
        <f ca="1">CS$19*$DA40</f>
        <v>0.45499999999999996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0.52499999999999991</v>
      </c>
      <c r="BQ41" s="7"/>
      <c r="BR41" s="19">
        <f ca="1">BZ40+CC45+CE41</f>
        <v>0.52499999999999991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0.15000000000000002</v>
      </c>
      <c r="CD41" s="7"/>
      <c r="CE41" s="19">
        <f ca="1">DC38</f>
        <v>0.15000000000000002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0.20999999999999996</v>
      </c>
      <c r="DD41" s="50"/>
      <c r="DE41" s="164">
        <f ca="1">CS$19*$DA41</f>
        <v>0.13999999999999999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0.52499999999999991</v>
      </c>
      <c r="AQ42" s="81"/>
      <c r="AR42" s="82">
        <f ca="1">BR41</f>
        <v>0.52499999999999991</v>
      </c>
      <c r="AS42" s="78"/>
      <c r="AT42" s="109">
        <f ca="1">SUM(AP40:AP42)</f>
        <v>0.52499999999999991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0.52499999999999991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0.52499999999999991</v>
      </c>
      <c r="BU42" s="83"/>
      <c r="BV42" s="83"/>
      <c r="BW42" s="83"/>
      <c r="BX42" s="108">
        <f ca="1">SUM(CC41,BZ42,CC43)</f>
        <v>0.52499999999999991</v>
      </c>
      <c r="BY42" s="78"/>
      <c r="BZ42" s="79">
        <f ca="1">BZ40+BZ41</f>
        <v>0.37499999999999994</v>
      </c>
      <c r="CA42" s="79">
        <f ca="1">CA40+CA41</f>
        <v>1.6049999999999998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0.15000000000000002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0.35</v>
      </c>
      <c r="AS43" s="1"/>
      <c r="AT43" s="100">
        <f ca="1">SUM(AO44,AR43,AO42)</f>
        <v>0.35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0.35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0.35</v>
      </c>
      <c r="BX43" s="99">
        <f ca="1">SUM(CB43:CB45)</f>
        <v>0.35</v>
      </c>
      <c r="BY43" s="1"/>
      <c r="BZ43" s="21"/>
      <c r="CA43" s="14">
        <f ca="1">DE23+DE33+DE39</f>
        <v>0.25</v>
      </c>
      <c r="CB43" s="15">
        <f ca="1">+BZ43+CA43</f>
        <v>0.25</v>
      </c>
      <c r="CC43" s="56">
        <f ca="1">CC44+CC45</f>
        <v>0</v>
      </c>
      <c r="CD43" s="6">
        <f ca="1">CD44+CD45</f>
        <v>1.0699999999999998</v>
      </c>
      <c r="CE43" s="6">
        <f>CE44+CE45</f>
        <v>0</v>
      </c>
      <c r="CF43" s="1"/>
      <c r="CG43" s="100">
        <f ca="1">SUM(CB44,CE43,CB42)</f>
        <v>0.1</v>
      </c>
      <c r="DC43" s="50">
        <f ca="1">SUM(DC23:DC42)</f>
        <v>3</v>
      </c>
      <c r="DE43" s="124">
        <f ca="1">SUM(DE23:DE42)</f>
        <v>2.0000000000000004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0.35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0.35</v>
      </c>
      <c r="BO44" s="71">
        <f ca="1">+BM44+BN44</f>
        <v>0.35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0.1</v>
      </c>
      <c r="CB44" s="15">
        <f ca="1">+BZ44+CA44</f>
        <v>0.1</v>
      </c>
      <c r="CC44" s="8"/>
      <c r="CD44" s="8">
        <f ca="1">CA69</f>
        <v>1.0699999999999998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0.52499999999999991</v>
      </c>
      <c r="AP47" s="105">
        <f ca="1">SUM(AP43:AR43)</f>
        <v>0.35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1.6049999999999998</v>
      </c>
      <c r="CC47" s="105">
        <f ca="1">SUM(CC43:CE43)</f>
        <v>1.0699999999999998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0.41999999999999993</v>
      </c>
      <c r="P51" s="27">
        <f ca="1">SUM(Q56,O56,P53)</f>
        <v>0.27999999999999997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0.41999999999999993</v>
      </c>
      <c r="P53" s="6">
        <f ca="1">Q53+R53</f>
        <v>0.27999999999999997</v>
      </c>
      <c r="Q53" s="7">
        <f ca="1">DE25+DE35+DE41</f>
        <v>0.27999999999999997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0.38</v>
      </c>
      <c r="AD54" s="7">
        <f ca="1">Q53+Q54+Q55</f>
        <v>0.38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0.41999999999999993</v>
      </c>
      <c r="P55" s="6">
        <f ca="1">Q55+R55</f>
        <v>0.1</v>
      </c>
      <c r="Q55" s="12">
        <f ca="1">DE30</f>
        <v>0.1</v>
      </c>
      <c r="R55" s="20"/>
      <c r="S55" s="4"/>
      <c r="T55" s="34">
        <f ca="1">SUM(P53:P55)</f>
        <v>0.38</v>
      </c>
      <c r="U55" s="4"/>
      <c r="V55" s="4"/>
      <c r="W55" s="4"/>
      <c r="X55" s="97">
        <f ca="1">SUM(AC54,Z55,AC56)</f>
        <v>0.38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0.38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0.15000000000000002</v>
      </c>
      <c r="S56" s="1"/>
      <c r="T56" s="36">
        <f ca="1">SUM(O57,R56,O55)</f>
        <v>0.56999999999999995</v>
      </c>
      <c r="U56" s="330" t="s">
        <v>29</v>
      </c>
      <c r="V56" s="331"/>
      <c r="W56" s="331"/>
      <c r="X56" s="99">
        <f ca="1">SUM(AB56:AB58)</f>
        <v>0.56999999999999995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0.56999999999999995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0.56999999999999995</v>
      </c>
      <c r="AA57" s="14"/>
      <c r="AB57" s="6">
        <f ca="1">+Z57+AA57</f>
        <v>0.56999999999999995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0.15000000000000002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0.1</v>
      </c>
      <c r="P60" s="41">
        <f ca="1">SUM(P56:R56)</f>
        <v>0.15000000000000002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0.82499999999999996</v>
      </c>
      <c r="AP64" s="58">
        <f ca="1">SUM(AQ69,AO69,AP66)</f>
        <v>1.2374999999999998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1.6049999999999998</v>
      </c>
      <c r="CC64" s="27">
        <f ca="1">SUM(CD69,CB69,CC66)</f>
        <v>1.0699999999999998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0.9524999999999999</v>
      </c>
      <c r="AQ66" s="7"/>
      <c r="AR66" s="19">
        <f ca="1">AS66*BR67</f>
        <v>0.9524999999999999</v>
      </c>
      <c r="AS66" s="259">
        <f>1-AS67</f>
        <v>0.5</v>
      </c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1.6049999999999998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AD54*AL69</f>
        <v>0.19</v>
      </c>
      <c r="AN67" s="8"/>
      <c r="AO67" s="76">
        <f ca="1">AS66*BN70</f>
        <v>0.63500000000000001</v>
      </c>
      <c r="AP67" s="6">
        <f ca="1">AQ67+AR67</f>
        <v>0.9524999999999999</v>
      </c>
      <c r="AQ67" s="7"/>
      <c r="AR67" s="19">
        <f ca="1">BR67*AS67</f>
        <v>0.9524999999999999</v>
      </c>
      <c r="AS67" s="259">
        <v>0.5</v>
      </c>
      <c r="AT67" s="95"/>
      <c r="BK67" s="96"/>
      <c r="BL67" s="3"/>
      <c r="BM67" s="8"/>
      <c r="BN67" s="8"/>
      <c r="BO67" s="76"/>
      <c r="BP67" s="6">
        <f ca="1">BQ67+BR67</f>
        <v>1.9049999999999998</v>
      </c>
      <c r="BQ67" s="7"/>
      <c r="BR67" s="19">
        <f ca="1">BZ66+CC71+CE67</f>
        <v>1.9049999999999998</v>
      </c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0.15000000000000002</v>
      </c>
      <c r="CD67" s="7"/>
      <c r="CE67" s="19">
        <f ca="1">DC37</f>
        <v>0.15000000000000002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1.1424999999999998</v>
      </c>
      <c r="AL68" s="4"/>
      <c r="AM68" s="10">
        <f ca="1">AM66+AM67</f>
        <v>0.19</v>
      </c>
      <c r="AN68" s="10">
        <f>AN66+AN67</f>
        <v>0</v>
      </c>
      <c r="AO68" s="77">
        <f ca="1">AO66+AO67</f>
        <v>0.63500000000000001</v>
      </c>
      <c r="AP68" s="86">
        <f>AQ68+AR68</f>
        <v>0</v>
      </c>
      <c r="AQ68" s="81"/>
      <c r="AR68" s="82"/>
      <c r="AS68" s="78"/>
      <c r="AT68" s="109">
        <f ca="1">SUM(AP66:AP68)</f>
        <v>1.9049999999999998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1.9049999999999998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1.9049999999999998</v>
      </c>
      <c r="BU68" s="136"/>
      <c r="BV68" s="136"/>
      <c r="BW68" s="136"/>
      <c r="BX68" s="84">
        <f ca="1">SUM(CC67,BZ68,CC69)</f>
        <v>1.9049999999999998</v>
      </c>
      <c r="BY68" s="78"/>
      <c r="BZ68" s="79">
        <f ca="1">BZ66+BZ67</f>
        <v>1.6049999999999998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0.15000000000000002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0.91999999999999993</v>
      </c>
      <c r="AL69" s="259">
        <v>0.5</v>
      </c>
      <c r="AM69" s="21">
        <f ca="1">AL69*Z57</f>
        <v>0.28499999999999998</v>
      </c>
      <c r="AN69" s="14"/>
      <c r="AO69" s="70">
        <f ca="1">+AM69+AN69</f>
        <v>0.28499999999999998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1.27</v>
      </c>
      <c r="BK69" s="99">
        <f ca="1">SUM(BO69:BO71)</f>
        <v>1.27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1.27</v>
      </c>
      <c r="BX69" s="35">
        <f ca="1">SUM(CB69:CB71)</f>
        <v>1.27</v>
      </c>
      <c r="BY69" s="1"/>
      <c r="BZ69" s="21"/>
      <c r="CA69" s="14">
        <f ca="1">DE24+DE40+DE34</f>
        <v>1.0699999999999998</v>
      </c>
      <c r="CB69" s="15">
        <f ca="1">+BZ69+CA69</f>
        <v>1.0699999999999998</v>
      </c>
      <c r="CC69" s="16">
        <f ca="1">CC70+CC71</f>
        <v>0.15000000000000002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0.1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/>
      <c r="AM70" s="21"/>
      <c r="AN70" s="14">
        <f ca="1">BN70*AS67</f>
        <v>0.63500000000000001</v>
      </c>
      <c r="AO70" s="71">
        <f ca="1">+AM70+AN70</f>
        <v>0.63500000000000001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1.27</v>
      </c>
      <c r="BO70" s="71">
        <f ca="1">+BM70+BN70</f>
        <v>1.27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0.1</v>
      </c>
      <c r="CB70" s="15">
        <f ca="1">+BZ70+CA70</f>
        <v>0.1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0.1</v>
      </c>
      <c r="CB71" s="15">
        <f ca="1">+BZ71+CA71</f>
        <v>0.1</v>
      </c>
      <c r="CC71" s="17">
        <f ca="1">DC29</f>
        <v>0.15000000000000002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0.1</v>
      </c>
      <c r="CC73" s="41">
        <f ca="1">SUM(CC69:CE69)</f>
        <v>0.15000000000000002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616" priority="21" operator="equal">
      <formula>0</formula>
    </cfRule>
  </conditionalFormatting>
  <conditionalFormatting sqref="AX38:BG39 AX46:BG47 AX40:AY41 AX44:AY45">
    <cfRule type="cellIs" dxfId="1615" priority="20" operator="equal">
      <formula>0</formula>
    </cfRule>
  </conditionalFormatting>
  <conditionalFormatting sqref="AX25:BG26 AX33:BG34 AX27:AY28 BF27:BG28 BF31:BG32 AX31:AY32">
    <cfRule type="cellIs" dxfId="1614" priority="19" operator="equal">
      <formula>0</formula>
    </cfRule>
  </conditionalFormatting>
  <conditionalFormatting sqref="BK25:BT26 BK33:BT34 BK27:BL28 BS27:BT28 BS31:BT32 BK31:BL32">
    <cfRule type="cellIs" dxfId="1613" priority="18" operator="equal">
      <formula>0</formula>
    </cfRule>
  </conditionalFormatting>
  <conditionalFormatting sqref="BX12:CG13 BX20:CG21 BX14:BY19 CF14:CG19">
    <cfRule type="cellIs" dxfId="1612" priority="17" operator="equal">
      <formula>0</formula>
    </cfRule>
  </conditionalFormatting>
  <conditionalFormatting sqref="BX25:CG26 BX33:CG34 BX27:BY32 CF27:CG32">
    <cfRule type="cellIs" dxfId="1611" priority="16" operator="equal">
      <formula>0</formula>
    </cfRule>
  </conditionalFormatting>
  <conditionalFormatting sqref="BX64:CG65 BX72:CG73 BX66:BY71 CF66:CG71">
    <cfRule type="cellIs" dxfId="1610" priority="14" operator="equal">
      <formula>0</formula>
    </cfRule>
  </conditionalFormatting>
  <conditionalFormatting sqref="BX38:CG39 BX46:CG47 BX40:BY45 CF40:CG45">
    <cfRule type="cellIs" dxfId="1609" priority="15" operator="equal">
      <formula>0</formula>
    </cfRule>
  </conditionalFormatting>
  <conditionalFormatting sqref="K51:T52 K59:T60 K53:L58 S53:T58">
    <cfRule type="cellIs" dxfId="1608" priority="13" operator="equal">
      <formula>0</formula>
    </cfRule>
  </conditionalFormatting>
  <conditionalFormatting sqref="AK64:AT65 AK72:AT73 AK66:AL71 AS66:AT71">
    <cfRule type="cellIs" dxfId="1607" priority="12" operator="equal">
      <formula>0</formula>
    </cfRule>
  </conditionalFormatting>
  <conditionalFormatting sqref="BK38:BT39 BK46:BT47 BK40:BL45 BS40:BT45">
    <cfRule type="cellIs" dxfId="1606" priority="9" operator="equal">
      <formula>0</formula>
    </cfRule>
  </conditionalFormatting>
  <conditionalFormatting sqref="AK25:AT26 AK33:AT34 AK27:AL32 AS27:AT32">
    <cfRule type="cellIs" dxfId="1605" priority="8" operator="equal">
      <formula>0</formula>
    </cfRule>
  </conditionalFormatting>
  <conditionalFormatting sqref="AX51:BG52 AX59:BG60 AX53:AY58 BF53:BG58">
    <cfRule type="cellIs" dxfId="1604" priority="11" operator="equal">
      <formula>0</formula>
    </cfRule>
  </conditionalFormatting>
  <conditionalFormatting sqref="BK51:BT52 BK59:BT60 BK53:BL58 BS53:BT58">
    <cfRule type="cellIs" dxfId="1603" priority="10" operator="equal">
      <formula>0</formula>
    </cfRule>
  </conditionalFormatting>
  <conditionalFormatting sqref="BK64:BT65 BK72:BT73 BK66:BL71 BS66:BT71">
    <cfRule type="cellIs" dxfId="1602" priority="7" operator="equal">
      <formula>0</formula>
    </cfRule>
  </conditionalFormatting>
  <conditionalFormatting sqref="X51:AG52 X59:AG60 X53:Y58 AF53:AG58">
    <cfRule type="cellIs" dxfId="1601" priority="6" operator="equal">
      <formula>0</formula>
    </cfRule>
  </conditionalFormatting>
  <conditionalFormatting sqref="AK38:AT39 AK46:AT47 AK40:AL45 AS40:AT45">
    <cfRule type="cellIs" dxfId="1600" priority="5" operator="equal">
      <formula>0</formula>
    </cfRule>
  </conditionalFormatting>
  <conditionalFormatting sqref="AX42:AY43">
    <cfRule type="cellIs" dxfId="1599" priority="4" operator="equal">
      <formula>0</formula>
    </cfRule>
  </conditionalFormatting>
  <conditionalFormatting sqref="AO51:AP52 AO59:AP60">
    <cfRule type="cellIs" dxfId="1598" priority="3" operator="equal">
      <formula>0</formula>
    </cfRule>
  </conditionalFormatting>
  <conditionalFormatting sqref="BO75:BP76">
    <cfRule type="cellIs" dxfId="1597" priority="2" operator="equal">
      <formula>0</formula>
    </cfRule>
  </conditionalFormatting>
  <conditionalFormatting sqref="AO75:AP76">
    <cfRule type="cellIs" dxfId="1596" priority="1" operator="equal">
      <formula>0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K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Block4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1.9599999999999997</v>
      </c>
      <c r="CC12" s="27">
        <f ca="1">SUM(CD17,CB17,CC14)</f>
        <v>1.1199999999999999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1.9599999999999997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1.1199999999999999</v>
      </c>
      <c r="BY16" s="4"/>
      <c r="BZ16" s="10">
        <f>BZ14+BZ15</f>
        <v>0</v>
      </c>
      <c r="CA16" s="10">
        <f ca="1">CA14+CA15</f>
        <v>1.9599999999999997</v>
      </c>
      <c r="CB16" s="11">
        <f>CB14+CB15</f>
        <v>0</v>
      </c>
      <c r="CC16" s="6">
        <f ca="1">CD16+CE16</f>
        <v>0.70000000000000007</v>
      </c>
      <c r="CD16" s="12"/>
      <c r="CE16" s="20">
        <f ca="1">DC36+DC34+DC33</f>
        <v>0.70000000000000007</v>
      </c>
      <c r="CF16" s="4"/>
      <c r="CG16" s="34">
        <f ca="1">SUM(CC14:CC16)</f>
        <v>0.70000000000000007</v>
      </c>
      <c r="CH16" s="13"/>
      <c r="CI16" s="13"/>
      <c r="CJ16" s="13"/>
      <c r="CP16" s="124" t="s">
        <v>52</v>
      </c>
      <c r="CQ16" s="175">
        <f ca="1">CR16*CQ$20</f>
        <v>2.4499999999999997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1.4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1.9599999999999997</v>
      </c>
      <c r="BY17" s="1"/>
      <c r="BZ17" s="21"/>
      <c r="CA17" s="14"/>
      <c r="CB17" s="15">
        <f>+BZ17+CA17</f>
        <v>0</v>
      </c>
      <c r="CC17" s="16">
        <f ca="1">CC18+CC19</f>
        <v>1.1199999999999999</v>
      </c>
      <c r="CD17" s="6">
        <f ca="1">CD18+CD19</f>
        <v>1.1199999999999999</v>
      </c>
      <c r="CE17" s="6">
        <f ca="1">CE18+CE19</f>
        <v>0.40000000000000008</v>
      </c>
      <c r="CF17" s="1"/>
      <c r="CG17" s="36">
        <f ca="1">SUM(CB18,CE17,CB16)</f>
        <v>0.40000000000000008</v>
      </c>
      <c r="CP17" s="124" t="s">
        <v>53</v>
      </c>
      <c r="CQ17" s="175">
        <f ca="1">CR17*CQ$20</f>
        <v>1.4000000000000001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0.8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1.1199999999999999</v>
      </c>
      <c r="CD18" s="8">
        <f ca="1">DE24+DE23</f>
        <v>1.1199999999999999</v>
      </c>
      <c r="CE18" s="8">
        <f ca="1">DE33+DE34</f>
        <v>0.40000000000000008</v>
      </c>
      <c r="CF18" s="1"/>
      <c r="CG18" s="31"/>
      <c r="CP18" s="124" t="s">
        <v>54</v>
      </c>
      <c r="CQ18" s="175">
        <f ca="1">CR18*CQ$20</f>
        <v>0.70000000000000007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0.4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1.9599999999999997</v>
      </c>
      <c r="CA19" s="14"/>
      <c r="CB19" s="15">
        <f ca="1">+BZ19+CA19</f>
        <v>1.9599999999999997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2.4499999999999997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1.4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7</v>
      </c>
      <c r="CR20" s="176">
        <f>SUM(CR16:CR19)</f>
        <v>1</v>
      </c>
      <c r="CS20" s="255">
        <f ca="1">IF(CR9="PR",VLOOKUP(CR8,'Gen SAT'!$I$51:$R$67,10,FALSE),IF(CR9="PB",VLOOKUP(CR8,'Gen SAT'!I72:R88,10,FALSE),"error"))</f>
        <v>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4.6199999999999992</v>
      </c>
      <c r="CC21" s="41">
        <f ca="1">SUM(CC17:CE17)</f>
        <v>2.6399999999999997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0.36749999999999994</v>
      </c>
      <c r="DD23" s="50"/>
      <c r="DE23" s="162">
        <f ca="1">CS$16*$CX23</f>
        <v>0.21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1.5924999999999998</v>
      </c>
      <c r="DD24" s="50"/>
      <c r="DE24" s="162">
        <f ca="1">CS$16*$CX24</f>
        <v>0.90999999999999992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4.6199999999999992</v>
      </c>
      <c r="CC25" s="27">
        <f ca="1">SUM(CD30,CB30,CC27)</f>
        <v>2.6399999999999997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0.49</v>
      </c>
      <c r="DD25" s="50"/>
      <c r="DE25" s="162">
        <f ca="1">CS$16*$CX25</f>
        <v>0.27999999999999997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4.6199999999999992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6.9999999999999991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4.6199999999999992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0.5</v>
      </c>
      <c r="CZ29" s="250"/>
      <c r="DA29" s="250"/>
      <c r="DC29" s="163">
        <f ca="1">CQ$18*$CY29</f>
        <v>0.35000000000000003</v>
      </c>
      <c r="DD29" s="50"/>
      <c r="DE29" s="164">
        <f ca="1">CS$18*$CY29</f>
        <v>0.2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2.6399999999999997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0.35000000000000003</v>
      </c>
      <c r="DD30" s="50"/>
      <c r="DE30" s="164">
        <f ca="1">CS$18*$CY30</f>
        <v>0.2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2.6399999999999997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0.1</v>
      </c>
      <c r="DA33" s="250"/>
      <c r="DC33" s="161">
        <f t="shared" ref="DC33:DC38" ca="1" si="0">CQ$17*$CZ33</f>
        <v>0.14000000000000001</v>
      </c>
      <c r="DD33" s="50"/>
      <c r="DE33" s="164">
        <f t="shared" ref="DE33:DE38" ca="1" si="1">CS$17*$CZ33</f>
        <v>8.0000000000000016E-2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4.6199999999999992</v>
      </c>
      <c r="CC34" s="41">
        <f ca="1">SUM(CC30:CE30)</f>
        <v>2.6399999999999997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0.4</v>
      </c>
      <c r="DA34" s="250"/>
      <c r="DC34" s="163">
        <f t="shared" ca="1" si="0"/>
        <v>0.56000000000000005</v>
      </c>
      <c r="DD34" s="50"/>
      <c r="DE34" s="164">
        <f t="shared" ca="1" si="1"/>
        <v>0.32000000000000006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0.35000000000000003</v>
      </c>
      <c r="DD37" s="50"/>
      <c r="DE37" s="162">
        <f t="shared" ca="1" si="1"/>
        <v>0.2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4.6199999999999992</v>
      </c>
      <c r="CC38" s="91">
        <f ca="1">SUM(CD43,CB43,CC40)</f>
        <v>2.6399999999999997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0.35000000000000003</v>
      </c>
      <c r="DE38" s="162">
        <f t="shared" ca="1" si="1"/>
        <v>0.2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0.15</v>
      </c>
      <c r="DC39" s="161">
        <f ca="1">CQ$19*$DA39</f>
        <v>0.36749999999999994</v>
      </c>
      <c r="DD39" s="50"/>
      <c r="DE39" s="164">
        <f ca="1">CS$19*$DA39</f>
        <v>0.21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0.87499999999999989</v>
      </c>
      <c r="CA40" s="17">
        <f ca="1">CA27+BZ32+CE29-BZ40</f>
        <v>3.7449999999999992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0.65</v>
      </c>
      <c r="DC40" s="163">
        <f ca="1">CQ$19*$DA40</f>
        <v>1.5924999999999998</v>
      </c>
      <c r="DD40" s="50"/>
      <c r="DE40" s="164">
        <f ca="1">CS$19*$DA40</f>
        <v>0.90999999999999992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1.2249999999999999</v>
      </c>
      <c r="BQ41" s="7"/>
      <c r="BR41" s="19">
        <f ca="1">BZ40+CC45+CE41</f>
        <v>1.2249999999999999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0.35000000000000003</v>
      </c>
      <c r="CD41" s="7"/>
      <c r="CE41" s="19">
        <f ca="1">DC38</f>
        <v>0.35000000000000003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0.49</v>
      </c>
      <c r="DD41" s="50"/>
      <c r="DE41" s="164">
        <f ca="1">CS$19*$DA41</f>
        <v>0.27999999999999997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1.2249999999999999</v>
      </c>
      <c r="AQ42" s="81"/>
      <c r="AR42" s="82">
        <f ca="1">BR41</f>
        <v>1.2249999999999999</v>
      </c>
      <c r="AS42" s="78"/>
      <c r="AT42" s="109">
        <f ca="1">SUM(AP40:AP42)</f>
        <v>1.2249999999999999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1.2249999999999999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1.2249999999999999</v>
      </c>
      <c r="BU42" s="83"/>
      <c r="BV42" s="83"/>
      <c r="BW42" s="83"/>
      <c r="BX42" s="108">
        <f ca="1">SUM(CC41,BZ42,CC43)</f>
        <v>1.2249999999999999</v>
      </c>
      <c r="BY42" s="78"/>
      <c r="BZ42" s="79">
        <f ca="1">BZ40+BZ41</f>
        <v>0.87499999999999989</v>
      </c>
      <c r="CA42" s="79">
        <f ca="1">CA40+CA41</f>
        <v>3.7449999999999992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0.35000000000000003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0.7</v>
      </c>
      <c r="AS43" s="1"/>
      <c r="AT43" s="100">
        <f ca="1">SUM(AO44,AR43,AO42)</f>
        <v>0.7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0.7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0.7</v>
      </c>
      <c r="BX43" s="99">
        <f ca="1">SUM(CB43:CB45)</f>
        <v>0.7</v>
      </c>
      <c r="BY43" s="1"/>
      <c r="BZ43" s="21"/>
      <c r="CA43" s="14">
        <f ca="1">DE23+DE33+DE39</f>
        <v>0.5</v>
      </c>
      <c r="CB43" s="15">
        <f ca="1">+BZ43+CA43</f>
        <v>0.5</v>
      </c>
      <c r="CC43" s="56">
        <f ca="1">CC44+CC45</f>
        <v>0</v>
      </c>
      <c r="CD43" s="6">
        <f ca="1">CD44+CD45</f>
        <v>2.1399999999999997</v>
      </c>
      <c r="CE43" s="6">
        <f>CE44+CE45</f>
        <v>0</v>
      </c>
      <c r="CF43" s="1"/>
      <c r="CG43" s="100">
        <f ca="1">SUM(CB44,CE43,CB42)</f>
        <v>0.2</v>
      </c>
      <c r="DC43" s="50">
        <f ca="1">SUM(DC23:DC42)</f>
        <v>7</v>
      </c>
      <c r="DE43" s="124">
        <f ca="1">SUM(DE23:DE42)</f>
        <v>4.0000000000000009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0.7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0.7</v>
      </c>
      <c r="BO44" s="71">
        <f ca="1">+BM44+BN44</f>
        <v>0.7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0.2</v>
      </c>
      <c r="CB44" s="15">
        <f ca="1">+BZ44+CA44</f>
        <v>0.2</v>
      </c>
      <c r="CC44" s="8"/>
      <c r="CD44" s="8">
        <f ca="1">CA69</f>
        <v>2.1399999999999997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1.2249999999999999</v>
      </c>
      <c r="AP47" s="105">
        <f ca="1">SUM(AP43:AR43)</f>
        <v>0.7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3.7449999999999992</v>
      </c>
      <c r="CC47" s="105">
        <f ca="1">SUM(CC43:CE43)</f>
        <v>2.1399999999999997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0.98</v>
      </c>
      <c r="P51" s="27">
        <f ca="1">SUM(Q56,O56,P53)</f>
        <v>0.55999999999999994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0.98</v>
      </c>
      <c r="P53" s="6">
        <f ca="1">Q53+R53</f>
        <v>0.55999999999999994</v>
      </c>
      <c r="Q53" s="7">
        <f ca="1">DE25+DE35+DE41</f>
        <v>0.55999999999999994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0.76</v>
      </c>
      <c r="AD54" s="7">
        <f ca="1">Q53+Q54+Q55</f>
        <v>0.76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0.98</v>
      </c>
      <c r="P55" s="6">
        <f ca="1">Q55+R55</f>
        <v>0.2</v>
      </c>
      <c r="Q55" s="12">
        <f ca="1">DE30</f>
        <v>0.2</v>
      </c>
      <c r="R55" s="20"/>
      <c r="S55" s="4"/>
      <c r="T55" s="34">
        <f ca="1">SUM(P53:P55)</f>
        <v>0.76</v>
      </c>
      <c r="U55" s="4"/>
      <c r="V55" s="4"/>
      <c r="W55" s="4"/>
      <c r="X55" s="97">
        <f ca="1">SUM(AC54,Z55,AC56)</f>
        <v>0.76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0.76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0.35000000000000003</v>
      </c>
      <c r="S56" s="1"/>
      <c r="T56" s="36">
        <f ca="1">SUM(O57,R56,O55)</f>
        <v>1.33</v>
      </c>
      <c r="U56" s="330" t="s">
        <v>29</v>
      </c>
      <c r="V56" s="331"/>
      <c r="W56" s="331"/>
      <c r="X56" s="99">
        <f ca="1">SUM(AB56:AB58)</f>
        <v>1.33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1.33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1.33</v>
      </c>
      <c r="AA57" s="14"/>
      <c r="AB57" s="6">
        <f ca="1">+Z57+AA57</f>
        <v>1.33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0.35000000000000003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0.2</v>
      </c>
      <c r="P60" s="41">
        <f ca="1">SUM(P56:R56)</f>
        <v>0.35000000000000003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1.2249999999999999</v>
      </c>
      <c r="AP64" s="58">
        <f ca="1">SUM(AQ69,AO69,AP66)</f>
        <v>0.7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3.7449999999999997</v>
      </c>
      <c r="CC64" s="27">
        <f ca="1">SUM(CD69,CB69,CC66)</f>
        <v>2.1399999999999997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>
        <f ca="1">AR42</f>
        <v>1.2249999999999999</v>
      </c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3.7449999999999997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0.35000000000000003</v>
      </c>
      <c r="CD67" s="7"/>
      <c r="CE67" s="19">
        <f ca="1">DC37</f>
        <v>0.35000000000000003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0.76</v>
      </c>
      <c r="AL68" s="4"/>
      <c r="AM68" s="10">
        <f>AM66+AM67</f>
        <v>0</v>
      </c>
      <c r="AN68" s="10">
        <f ca="1">AN66+AN67</f>
        <v>1.2249999999999999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 ca="1">BQ68+BR68</f>
        <v>4.4449999999999994</v>
      </c>
      <c r="BQ68" s="81"/>
      <c r="BR68" s="82">
        <f ca="1">BZ66+CC71+CE67</f>
        <v>4.4449999999999994</v>
      </c>
      <c r="BS68" s="78"/>
      <c r="BT68" s="109">
        <f ca="1">SUM(BP66:BP68)</f>
        <v>4.4449999999999994</v>
      </c>
      <c r="BU68" s="136"/>
      <c r="BV68" s="136"/>
      <c r="BW68" s="136"/>
      <c r="BX68" s="84">
        <f ca="1">SUM(CC67,BZ68,CC69)</f>
        <v>4.4449999999999994</v>
      </c>
      <c r="BY68" s="78"/>
      <c r="BZ68" s="79">
        <f ca="1">BZ66+BZ67</f>
        <v>3.7449999999999997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0.35000000000000003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1.33</v>
      </c>
      <c r="AL69" s="1"/>
      <c r="AM69" s="21"/>
      <c r="AN69" s="14"/>
      <c r="AO69" s="70">
        <f>+AM69+AN69</f>
        <v>0</v>
      </c>
      <c r="AP69" s="6">
        <f ca="1">AP70+AP71</f>
        <v>0.76</v>
      </c>
      <c r="AQ69" s="6">
        <f ca="1">AQ70+AQ71</f>
        <v>0.7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 ca="1">BR70+BR71</f>
        <v>2.54</v>
      </c>
      <c r="BS69" s="1"/>
      <c r="BT69" s="100">
        <f ca="1">SUM(BO70,BR69,BO68)</f>
        <v>2.54</v>
      </c>
      <c r="BX69" s="35">
        <f ca="1">SUM(CB69:CB71)</f>
        <v>2.54</v>
      </c>
      <c r="BY69" s="1"/>
      <c r="BZ69" s="21"/>
      <c r="CA69" s="14">
        <f ca="1">DE24+DE40+DE34</f>
        <v>2.1399999999999997</v>
      </c>
      <c r="CB69" s="15">
        <f ca="1">+BZ69+CA69</f>
        <v>2.1399999999999997</v>
      </c>
      <c r="CC69" s="16">
        <f ca="1">CC70+CC71</f>
        <v>0.35000000000000003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>
        <f ca="1">AD54</f>
        <v>0.76</v>
      </c>
      <c r="AQ70" s="8">
        <f ca="1">AR44</f>
        <v>0.7</v>
      </c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>
        <f ca="1">CA69+CA70+CA71</f>
        <v>2.54</v>
      </c>
      <c r="BS70" s="1"/>
      <c r="BT70" s="95"/>
      <c r="BX70" s="30"/>
      <c r="BY70" s="3"/>
      <c r="BZ70" s="21"/>
      <c r="CA70" s="14">
        <f ca="1">DE37</f>
        <v>0.2</v>
      </c>
      <c r="CB70" s="15">
        <f ca="1">+BZ70+CA70</f>
        <v>0.2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>
        <f ca="1">Z57</f>
        <v>1.33</v>
      </c>
      <c r="AN71" s="14"/>
      <c r="AO71" s="71">
        <f ca="1">+AM71+AN71</f>
        <v>1.33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0.2</v>
      </c>
      <c r="CB71" s="15">
        <f ca="1">+BZ71+CA71</f>
        <v>0.2</v>
      </c>
      <c r="CC71" s="17">
        <f ca="1">DC29</f>
        <v>0.35000000000000003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2.5549999999999997</v>
      </c>
      <c r="AP73" s="105">
        <f ca="1">SUM(AP69:AR69)</f>
        <v>1.46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4.4449999999999994</v>
      </c>
      <c r="BP73" s="105">
        <f ca="1">SUM(BP69:BR69)</f>
        <v>2.54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0.2</v>
      </c>
      <c r="CC73" s="41">
        <f ca="1">SUM(CC69:CE69)</f>
        <v>0.35000000000000003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595" priority="21" operator="equal">
      <formula>0</formula>
    </cfRule>
  </conditionalFormatting>
  <conditionalFormatting sqref="AX38:BG39 AX46:BG47 AX40:AY41 AX44:AY45">
    <cfRule type="cellIs" dxfId="1594" priority="20" operator="equal">
      <formula>0</formula>
    </cfRule>
  </conditionalFormatting>
  <conditionalFormatting sqref="AX25:BG26 AX33:BG34 AX27:AY28 BF27:BG28 BF31:BG32 AX31:AY32">
    <cfRule type="cellIs" dxfId="1593" priority="19" operator="equal">
      <formula>0</formula>
    </cfRule>
  </conditionalFormatting>
  <conditionalFormatting sqref="BK25:BT26 BK33:BT34 BK27:BL28 BS27:BT28 BS31:BT32 BK31:BL32">
    <cfRule type="cellIs" dxfId="1592" priority="18" operator="equal">
      <formula>0</formula>
    </cfRule>
  </conditionalFormatting>
  <conditionalFormatting sqref="BX12:CG13 BX20:CG21 BX14:BY19 CF14:CG19">
    <cfRule type="cellIs" dxfId="1591" priority="17" operator="equal">
      <formula>0</formula>
    </cfRule>
  </conditionalFormatting>
  <conditionalFormatting sqref="BX25:CG26 BX33:CG34 BX27:BY32 CF27:CG32">
    <cfRule type="cellIs" dxfId="1590" priority="16" operator="equal">
      <formula>0</formula>
    </cfRule>
  </conditionalFormatting>
  <conditionalFormatting sqref="BX64:CG65 BX72:CG73 BX66:BY71 CF66:CG71">
    <cfRule type="cellIs" dxfId="1589" priority="14" operator="equal">
      <formula>0</formula>
    </cfRule>
  </conditionalFormatting>
  <conditionalFormatting sqref="BX38:CG39 BX46:CG47 BX40:BY45 CF40:CG45">
    <cfRule type="cellIs" dxfId="1588" priority="15" operator="equal">
      <formula>0</formula>
    </cfRule>
  </conditionalFormatting>
  <conditionalFormatting sqref="K51:T52 K59:T60 K53:L58 S53:T58">
    <cfRule type="cellIs" dxfId="1587" priority="13" operator="equal">
      <formula>0</formula>
    </cfRule>
  </conditionalFormatting>
  <conditionalFormatting sqref="AK64:AT65 AK72:AT73 AK66:AL71 AS66:AT71">
    <cfRule type="cellIs" dxfId="1586" priority="12" operator="equal">
      <formula>0</formula>
    </cfRule>
  </conditionalFormatting>
  <conditionalFormatting sqref="BK38:BT39 BK46:BT47 BK40:BL45 BS40:BT45">
    <cfRule type="cellIs" dxfId="1585" priority="9" operator="equal">
      <formula>0</formula>
    </cfRule>
  </conditionalFormatting>
  <conditionalFormatting sqref="AK25:AT26 AK33:AT34 AK27:AL32 AS27:AT32">
    <cfRule type="cellIs" dxfId="1584" priority="8" operator="equal">
      <formula>0</formula>
    </cfRule>
  </conditionalFormatting>
  <conditionalFormatting sqref="AX51:BG52 AX59:BG60 AX53:AY58 BF53:BG58">
    <cfRule type="cellIs" dxfId="1583" priority="11" operator="equal">
      <formula>0</formula>
    </cfRule>
  </conditionalFormatting>
  <conditionalFormatting sqref="BK51:BT52 BK59:BT60 BK53:BL58 BS53:BT58">
    <cfRule type="cellIs" dxfId="1582" priority="10" operator="equal">
      <formula>0</formula>
    </cfRule>
  </conditionalFormatting>
  <conditionalFormatting sqref="BK64:BT65 BK72:BT73 BK66:BL71 BS66:BT71">
    <cfRule type="cellIs" dxfId="1581" priority="7" operator="equal">
      <formula>0</formula>
    </cfRule>
  </conditionalFormatting>
  <conditionalFormatting sqref="X51:AG52 X59:AG60 X53:Y58 AF53:AG58">
    <cfRule type="cellIs" dxfId="1580" priority="6" operator="equal">
      <formula>0</formula>
    </cfRule>
  </conditionalFormatting>
  <conditionalFormatting sqref="AK38:AT39 AK46:AT47 AK40:AL45 AS40:AT45">
    <cfRule type="cellIs" dxfId="1579" priority="5" operator="equal">
      <formula>0</formula>
    </cfRule>
  </conditionalFormatting>
  <conditionalFormatting sqref="AX42:AY43">
    <cfRule type="cellIs" dxfId="1578" priority="4" operator="equal">
      <formula>0</formula>
    </cfRule>
  </conditionalFormatting>
  <conditionalFormatting sqref="AO51:AP52 AO59:AP60">
    <cfRule type="cellIs" dxfId="1577" priority="3" operator="equal">
      <formula>0</formula>
    </cfRule>
  </conditionalFormatting>
  <conditionalFormatting sqref="BO75:BP76">
    <cfRule type="cellIs" dxfId="1576" priority="2" operator="equal">
      <formula>0</formula>
    </cfRule>
  </conditionalFormatting>
  <conditionalFormatting sqref="AO75:AP76">
    <cfRule type="cellIs" dxfId="1575" priority="1" operator="equal">
      <formula>0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R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Block5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1.1199999999999999</v>
      </c>
      <c r="CC12" s="27">
        <f ca="1">SUM(CD17,CB17,CC14)</f>
        <v>0.55999999999999994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1.1199999999999999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0.55999999999999994</v>
      </c>
      <c r="BY16" s="4"/>
      <c r="BZ16" s="10">
        <f>BZ14+BZ15</f>
        <v>0</v>
      </c>
      <c r="CA16" s="10">
        <f ca="1">CA14+CA15</f>
        <v>1.1199999999999999</v>
      </c>
      <c r="CB16" s="11">
        <f>CB14+CB15</f>
        <v>0</v>
      </c>
      <c r="CC16" s="6">
        <f ca="1">CD16+CE16</f>
        <v>0.40000000000000008</v>
      </c>
      <c r="CD16" s="12"/>
      <c r="CE16" s="20">
        <f ca="1">DC36+DC34+DC33</f>
        <v>0.40000000000000008</v>
      </c>
      <c r="CF16" s="4"/>
      <c r="CG16" s="34">
        <f ca="1">SUM(CC14:CC16)</f>
        <v>0.40000000000000008</v>
      </c>
      <c r="CH16" s="13"/>
      <c r="CI16" s="13"/>
      <c r="CJ16" s="13"/>
      <c r="CP16" s="124" t="s">
        <v>52</v>
      </c>
      <c r="CQ16" s="175">
        <f ca="1">CR16*CQ$20</f>
        <v>1.4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0.7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1.1199999999999999</v>
      </c>
      <c r="BY17" s="1"/>
      <c r="BZ17" s="21"/>
      <c r="CA17" s="14"/>
      <c r="CB17" s="15">
        <f>+BZ17+CA17</f>
        <v>0</v>
      </c>
      <c r="CC17" s="16">
        <f ca="1">CC18+CC19</f>
        <v>0.55999999999999994</v>
      </c>
      <c r="CD17" s="6">
        <f ca="1">CD18+CD19</f>
        <v>0.55999999999999994</v>
      </c>
      <c r="CE17" s="6">
        <f ca="1">CE18+CE19</f>
        <v>0.20000000000000004</v>
      </c>
      <c r="CF17" s="1"/>
      <c r="CG17" s="36">
        <f ca="1">SUM(CB18,CE17,CB16)</f>
        <v>0.20000000000000004</v>
      </c>
      <c r="CP17" s="124" t="s">
        <v>53</v>
      </c>
      <c r="CQ17" s="175">
        <f ca="1">CR17*CQ$20</f>
        <v>0.8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0.4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0.55999999999999994</v>
      </c>
      <c r="CD18" s="8">
        <f ca="1">DE24+DE23</f>
        <v>0.55999999999999994</v>
      </c>
      <c r="CE18" s="8">
        <f ca="1">DE33+DE34</f>
        <v>0.20000000000000004</v>
      </c>
      <c r="CF18" s="1"/>
      <c r="CG18" s="31"/>
      <c r="CP18" s="124" t="s">
        <v>54</v>
      </c>
      <c r="CQ18" s="175">
        <f ca="1">CR18*CQ$20</f>
        <v>0.4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0.2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1.1199999999999999</v>
      </c>
      <c r="CA19" s="14"/>
      <c r="CB19" s="15">
        <f ca="1">+BZ19+CA19</f>
        <v>1.1199999999999999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1.4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0.7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4</v>
      </c>
      <c r="CR20" s="176">
        <f>SUM(CR16:CR19)</f>
        <v>1</v>
      </c>
      <c r="CS20" s="255">
        <f ca="1">IF(CR9="PR",VLOOKUP(CR8,'Gen SAT'!$I$51:$R$67,10,FALSE),IF(CR9="PB",VLOOKUP(CR8,'Gen SAT'!I72:R88,10,FALSE),"error"))</f>
        <v>2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2.6399999999999997</v>
      </c>
      <c r="CC21" s="41">
        <f ca="1">SUM(CC17:CE17)</f>
        <v>1.3199999999999998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0.21</v>
      </c>
      <c r="DD23" s="50"/>
      <c r="DE23" s="162">
        <f ca="1">CS$16*$CX23</f>
        <v>0.105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0.90999999999999992</v>
      </c>
      <c r="DD24" s="50"/>
      <c r="DE24" s="162">
        <f ca="1">CS$16*$CX24</f>
        <v>0.45499999999999996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2.6399999999999997</v>
      </c>
      <c r="CC25" s="27">
        <f ca="1">SUM(CD30,CB30,CC27)</f>
        <v>1.3199999999999998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0.27999999999999997</v>
      </c>
      <c r="DD25" s="50"/>
      <c r="DE25" s="162">
        <f ca="1">CS$16*$CX25</f>
        <v>0.13999999999999999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2.6399999999999997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4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2.6399999999999997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0.5</v>
      </c>
      <c r="CZ29" s="250"/>
      <c r="DA29" s="250"/>
      <c r="DC29" s="163">
        <f ca="1">CQ$18*$CY29</f>
        <v>0.2</v>
      </c>
      <c r="DD29" s="50"/>
      <c r="DE29" s="164">
        <f ca="1">CS$18*$CY29</f>
        <v>0.1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1.3199999999999998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0.2</v>
      </c>
      <c r="DD30" s="50"/>
      <c r="DE30" s="164">
        <f ca="1">CS$18*$CY30</f>
        <v>0.1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1.3199999999999998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0.1</v>
      </c>
      <c r="DA33" s="250"/>
      <c r="DC33" s="161">
        <f t="shared" ref="DC33:DC38" ca="1" si="0">CQ$17*$CZ33</f>
        <v>8.0000000000000016E-2</v>
      </c>
      <c r="DD33" s="50"/>
      <c r="DE33" s="164">
        <f t="shared" ref="DE33:DE38" ca="1" si="1">CS$17*$CZ33</f>
        <v>4.0000000000000008E-2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2.6399999999999997</v>
      </c>
      <c r="CC34" s="41">
        <f ca="1">SUM(CC30:CE30)</f>
        <v>1.3199999999999998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0.4</v>
      </c>
      <c r="DA34" s="250"/>
      <c r="DC34" s="163">
        <f t="shared" ca="1" si="0"/>
        <v>0.32000000000000006</v>
      </c>
      <c r="DD34" s="50"/>
      <c r="DE34" s="164">
        <f t="shared" ca="1" si="1"/>
        <v>0.16000000000000003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0.2</v>
      </c>
      <c r="DD37" s="50"/>
      <c r="DE37" s="162">
        <f t="shared" ca="1" si="1"/>
        <v>0.1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2.6399999999999997</v>
      </c>
      <c r="CC38" s="91">
        <f ca="1">SUM(CD43,CB43,CC40)</f>
        <v>1.3199999999999998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0.2</v>
      </c>
      <c r="DE38" s="162">
        <f t="shared" ca="1" si="1"/>
        <v>0.1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0.15</v>
      </c>
      <c r="DC39" s="161">
        <f ca="1">CQ$19*$DA39</f>
        <v>0.21</v>
      </c>
      <c r="DD39" s="50"/>
      <c r="DE39" s="164">
        <f ca="1">CS$19*$DA39</f>
        <v>0.105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0.5</v>
      </c>
      <c r="CA40" s="17">
        <f ca="1">CA27+BZ32+CE29-BZ40</f>
        <v>2.1399999999999997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0.65</v>
      </c>
      <c r="DC40" s="163">
        <f ca="1">CQ$19*$DA40</f>
        <v>0.90999999999999992</v>
      </c>
      <c r="DD40" s="50"/>
      <c r="DE40" s="164">
        <f ca="1">CS$19*$DA40</f>
        <v>0.45499999999999996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0.7</v>
      </c>
      <c r="BQ41" s="7"/>
      <c r="BR41" s="19">
        <f ca="1">BZ40+CC45+CE41</f>
        <v>0.7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0.2</v>
      </c>
      <c r="CD41" s="7"/>
      <c r="CE41" s="19">
        <f ca="1">DC38</f>
        <v>0.2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0.27999999999999997</v>
      </c>
      <c r="DD41" s="50"/>
      <c r="DE41" s="164">
        <f ca="1">CS$19*$DA41</f>
        <v>0.13999999999999999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0.7</v>
      </c>
      <c r="AQ42" s="81"/>
      <c r="AR42" s="82">
        <f ca="1">BR41</f>
        <v>0.7</v>
      </c>
      <c r="AS42" s="78"/>
      <c r="AT42" s="109">
        <f ca="1">SUM(AP40:AP42)</f>
        <v>0.7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0.7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0.7</v>
      </c>
      <c r="BU42" s="83"/>
      <c r="BV42" s="83"/>
      <c r="BW42" s="83"/>
      <c r="BX42" s="108">
        <f ca="1">SUM(CC41,BZ42,CC43)</f>
        <v>0.7</v>
      </c>
      <c r="BY42" s="78"/>
      <c r="BZ42" s="79">
        <f ca="1">BZ40+BZ41</f>
        <v>0.5</v>
      </c>
      <c r="CA42" s="79">
        <f ca="1">CA40+CA41</f>
        <v>2.1399999999999997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0.2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0.35</v>
      </c>
      <c r="AS43" s="1"/>
      <c r="AT43" s="100">
        <f ca="1">SUM(AO44,AR43,AO42)</f>
        <v>0.35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0.35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0.35</v>
      </c>
      <c r="BX43" s="99">
        <f ca="1">SUM(CB43:CB45)</f>
        <v>0.35</v>
      </c>
      <c r="BY43" s="1"/>
      <c r="BZ43" s="21"/>
      <c r="CA43" s="14">
        <f ca="1">DE23+DE33+DE39</f>
        <v>0.25</v>
      </c>
      <c r="CB43" s="15">
        <f ca="1">+BZ43+CA43</f>
        <v>0.25</v>
      </c>
      <c r="CC43" s="56">
        <f ca="1">CC44+CC45</f>
        <v>0</v>
      </c>
      <c r="CD43" s="6">
        <f ca="1">CD44+CD45</f>
        <v>1.0699999999999998</v>
      </c>
      <c r="CE43" s="6">
        <f>CE44+CE45</f>
        <v>0</v>
      </c>
      <c r="CF43" s="1"/>
      <c r="CG43" s="100">
        <f ca="1">SUM(CB44,CE43,CB42)</f>
        <v>0.1</v>
      </c>
      <c r="DC43" s="50">
        <f ca="1">SUM(DC23:DC42)</f>
        <v>4.0000000000000009</v>
      </c>
      <c r="DE43" s="124">
        <f ca="1">SUM(DE23:DE42)</f>
        <v>2.0000000000000004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0.35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CA43+CA44+CA45</f>
        <v>0.35</v>
      </c>
      <c r="BO44" s="71">
        <f ca="1">+BM44+BN44</f>
        <v>0.35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0.1</v>
      </c>
      <c r="CB44" s="15">
        <f ca="1">+BZ44+CA44</f>
        <v>0.1</v>
      </c>
      <c r="CC44" s="8"/>
      <c r="CD44" s="8">
        <f ca="1">CA69</f>
        <v>1.0699999999999998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0.7</v>
      </c>
      <c r="AP47" s="105">
        <f ca="1">SUM(AP43:AR43)</f>
        <v>0.35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2.1399999999999997</v>
      </c>
      <c r="CC47" s="105">
        <f ca="1">SUM(CC43:CE43)</f>
        <v>1.0699999999999998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0.55999999999999994</v>
      </c>
      <c r="P51" s="27">
        <f ca="1">SUM(Q56,O56,P53)</f>
        <v>0.27999999999999997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0.55999999999999994</v>
      </c>
      <c r="P53" s="6">
        <f ca="1">Q53+R53</f>
        <v>0.27999999999999997</v>
      </c>
      <c r="Q53" s="7">
        <f ca="1">DE25+DE35+DE41</f>
        <v>0.27999999999999997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0.38</v>
      </c>
      <c r="AD54" s="7">
        <f ca="1">Q53+Q54+Q55</f>
        <v>0.38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0.55999999999999994</v>
      </c>
      <c r="P55" s="6">
        <f ca="1">Q55+R55</f>
        <v>0.1</v>
      </c>
      <c r="Q55" s="12">
        <f ca="1">DE30</f>
        <v>0.1</v>
      </c>
      <c r="R55" s="20"/>
      <c r="S55" s="4"/>
      <c r="T55" s="34">
        <f ca="1">SUM(P53:P55)</f>
        <v>0.38</v>
      </c>
      <c r="U55" s="4"/>
      <c r="V55" s="4"/>
      <c r="W55" s="4"/>
      <c r="X55" s="97">
        <f ca="1">SUM(AC54,Z55,AC56)</f>
        <v>0.38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0.38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0.2</v>
      </c>
      <c r="S56" s="1"/>
      <c r="T56" s="36">
        <f ca="1">SUM(O57,R56,O55)</f>
        <v>0.76</v>
      </c>
      <c r="U56" s="330" t="s">
        <v>29</v>
      </c>
      <c r="V56" s="331"/>
      <c r="W56" s="331"/>
      <c r="X56" s="99">
        <f ca="1">SUM(AB56:AB58)</f>
        <v>0.76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0.76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0.76</v>
      </c>
      <c r="AA57" s="14"/>
      <c r="AB57" s="6">
        <f ca="1">+Z57+AA57</f>
        <v>0.76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0.1</v>
      </c>
      <c r="P60" s="41">
        <f ca="1">SUM(P56:R56)</f>
        <v>0.2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0.7</v>
      </c>
      <c r="AP64" s="58">
        <f ca="1">SUM(AQ69,AO69,AP66)</f>
        <v>0.35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2.1399999999999997</v>
      </c>
      <c r="CC64" s="27">
        <f ca="1">SUM(CD69,CB69,CC66)</f>
        <v>1.0699999999999998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>
        <f ca="1">AR42</f>
        <v>0.7</v>
      </c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2.1399999999999997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0.2</v>
      </c>
      <c r="CD67" s="7"/>
      <c r="CE67" s="19">
        <f ca="1">DC37</f>
        <v>0.2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0.38</v>
      </c>
      <c r="AL68" s="4"/>
      <c r="AM68" s="10">
        <f>AM66+AM67</f>
        <v>0</v>
      </c>
      <c r="AN68" s="10">
        <f ca="1">AN66+AN67</f>
        <v>0.7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 ca="1">BQ68+BR68</f>
        <v>2.54</v>
      </c>
      <c r="BQ68" s="81"/>
      <c r="BR68" s="82">
        <f ca="1">BZ66+CC71+CE67</f>
        <v>2.54</v>
      </c>
      <c r="BS68" s="78"/>
      <c r="BT68" s="109">
        <f ca="1">SUM(BP66:BP68)</f>
        <v>2.54</v>
      </c>
      <c r="BU68" s="136"/>
      <c r="BV68" s="136"/>
      <c r="BW68" s="136"/>
      <c r="BX68" s="84">
        <f ca="1">SUM(CC67,BZ68,CC69)</f>
        <v>2.54</v>
      </c>
      <c r="BY68" s="78"/>
      <c r="BZ68" s="79">
        <f ca="1">BZ66+BZ67</f>
        <v>2.1399999999999997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0.2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0.76</v>
      </c>
      <c r="AL69" s="1"/>
      <c r="AM69" s="21"/>
      <c r="AN69" s="14"/>
      <c r="AO69" s="70">
        <f>+AM69+AN69</f>
        <v>0</v>
      </c>
      <c r="AP69" s="6">
        <f ca="1">AP70+AP71</f>
        <v>0.38</v>
      </c>
      <c r="AQ69" s="6">
        <f ca="1">AQ70+AQ71</f>
        <v>0.35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 ca="1">BR70+BR71</f>
        <v>1.27</v>
      </c>
      <c r="BS69" s="1"/>
      <c r="BT69" s="100">
        <f ca="1">SUM(BO70,BR69,BO68)</f>
        <v>1.27</v>
      </c>
      <c r="BX69" s="35">
        <f ca="1">SUM(CB69:CB71)</f>
        <v>1.27</v>
      </c>
      <c r="BY69" s="1"/>
      <c r="BZ69" s="21"/>
      <c r="CA69" s="14">
        <f ca="1">DE24+DE40+DE34</f>
        <v>1.0699999999999998</v>
      </c>
      <c r="CB69" s="15">
        <f ca="1">+BZ69+CA69</f>
        <v>1.0699999999999998</v>
      </c>
      <c r="CC69" s="16">
        <f ca="1">CC70+CC71</f>
        <v>0.2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0.1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>
        <f ca="1">AD54</f>
        <v>0.38</v>
      </c>
      <c r="AQ70" s="8">
        <f ca="1">AR44</f>
        <v>0.35</v>
      </c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>
        <f ca="1">CA69+CA70+CA71</f>
        <v>1.27</v>
      </c>
      <c r="BS70" s="1"/>
      <c r="BT70" s="95"/>
      <c r="BX70" s="30"/>
      <c r="BY70" s="3"/>
      <c r="BZ70" s="21"/>
      <c r="CA70" s="14">
        <f ca="1">DE37</f>
        <v>0.1</v>
      </c>
      <c r="CB70" s="15">
        <f ca="1">+BZ70+CA70</f>
        <v>0.1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>
        <f ca="1">Z57</f>
        <v>0.76</v>
      </c>
      <c r="AN71" s="14"/>
      <c r="AO71" s="71">
        <f ca="1">+AM71+AN71</f>
        <v>0.76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0.1</v>
      </c>
      <c r="CB71" s="15">
        <f ca="1">+BZ71+CA71</f>
        <v>0.1</v>
      </c>
      <c r="CC71" s="17">
        <f ca="1">DC29</f>
        <v>0.2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1.46</v>
      </c>
      <c r="AP73" s="105">
        <f ca="1">SUM(AP69:AR69)</f>
        <v>0.73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2.54</v>
      </c>
      <c r="BP73" s="105">
        <f ca="1">SUM(BP69:BR69)</f>
        <v>1.27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0.1</v>
      </c>
      <c r="CC73" s="41">
        <f ca="1">SUM(CC69:CE69)</f>
        <v>0.2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574" priority="21" operator="equal">
      <formula>0</formula>
    </cfRule>
  </conditionalFormatting>
  <conditionalFormatting sqref="AX38:BG39 AX46:BG47 AX40:AY41 AX44:AY45">
    <cfRule type="cellIs" dxfId="1573" priority="20" operator="equal">
      <formula>0</formula>
    </cfRule>
  </conditionalFormatting>
  <conditionalFormatting sqref="AX25:BG26 AX33:BG34 AX27:AY28 BF27:BG28 BF31:BG32 AX31:AY32">
    <cfRule type="cellIs" dxfId="1572" priority="19" operator="equal">
      <formula>0</formula>
    </cfRule>
  </conditionalFormatting>
  <conditionalFormatting sqref="BK25:BT26 BK33:BT34 BK27:BL28 BS27:BT28 BS31:BT32 BK31:BL32">
    <cfRule type="cellIs" dxfId="1571" priority="18" operator="equal">
      <formula>0</formula>
    </cfRule>
  </conditionalFormatting>
  <conditionalFormatting sqref="BX12:CG13 BX20:CG21 BX14:BY19 CF14:CG19">
    <cfRule type="cellIs" dxfId="1570" priority="17" operator="equal">
      <formula>0</formula>
    </cfRule>
  </conditionalFormatting>
  <conditionalFormatting sqref="BX25:CG26 BX33:CG34 BX27:BY32 CF27:CG32">
    <cfRule type="cellIs" dxfId="1569" priority="16" operator="equal">
      <formula>0</formula>
    </cfRule>
  </conditionalFormatting>
  <conditionalFormatting sqref="BX64:CG65 BX72:CG73 BX66:BY71 CF66:CG71">
    <cfRule type="cellIs" dxfId="1568" priority="14" operator="equal">
      <formula>0</formula>
    </cfRule>
  </conditionalFormatting>
  <conditionalFormatting sqref="BX38:CG39 BX46:CG47 BX40:BY45 CF40:CG45">
    <cfRule type="cellIs" dxfId="1567" priority="15" operator="equal">
      <formula>0</formula>
    </cfRule>
  </conditionalFormatting>
  <conditionalFormatting sqref="K51:T52 K59:T60 K53:L58 S53:T58">
    <cfRule type="cellIs" dxfId="1566" priority="13" operator="equal">
      <formula>0</formula>
    </cfRule>
  </conditionalFormatting>
  <conditionalFormatting sqref="AK64:AT65 AK72:AT73 AK66:AL71 AS66:AT71">
    <cfRule type="cellIs" dxfId="1565" priority="12" operator="equal">
      <formula>0</formula>
    </cfRule>
  </conditionalFormatting>
  <conditionalFormatting sqref="BK38:BT39 BK46:BT47 BK40:BL45 BS40:BT45">
    <cfRule type="cellIs" dxfId="1564" priority="9" operator="equal">
      <formula>0</formula>
    </cfRule>
  </conditionalFormatting>
  <conditionalFormatting sqref="AK25:AT26 AK33:AT34 AK27:AL32 AS27:AT32">
    <cfRule type="cellIs" dxfId="1563" priority="8" operator="equal">
      <formula>0</formula>
    </cfRule>
  </conditionalFormatting>
  <conditionalFormatting sqref="AX51:BG52 AX59:BG60 AX53:AY58 BF53:BG58">
    <cfRule type="cellIs" dxfId="1562" priority="11" operator="equal">
      <formula>0</formula>
    </cfRule>
  </conditionalFormatting>
  <conditionalFormatting sqref="BK51:BT52 BK59:BT60 BK53:BL58 BS53:BT58">
    <cfRule type="cellIs" dxfId="1561" priority="10" operator="equal">
      <formula>0</formula>
    </cfRule>
  </conditionalFormatting>
  <conditionalFormatting sqref="BK64:BT65 BK72:BT73 BK66:BL71 BS66:BT71">
    <cfRule type="cellIs" dxfId="1560" priority="7" operator="equal">
      <formula>0</formula>
    </cfRule>
  </conditionalFormatting>
  <conditionalFormatting sqref="X51:AG52 X59:AG60 X53:Y58 AF53:AG58">
    <cfRule type="cellIs" dxfId="1559" priority="6" operator="equal">
      <formula>0</formula>
    </cfRule>
  </conditionalFormatting>
  <conditionalFormatting sqref="AK38:AT39 AK46:AT47 AK40:AL45 AS40:AT45">
    <cfRule type="cellIs" dxfId="1558" priority="5" operator="equal">
      <formula>0</formula>
    </cfRule>
  </conditionalFormatting>
  <conditionalFormatting sqref="AX42:AY43">
    <cfRule type="cellIs" dxfId="1557" priority="4" operator="equal">
      <formula>0</formula>
    </cfRule>
  </conditionalFormatting>
  <conditionalFormatting sqref="AO51:AP52 AO59:AP60">
    <cfRule type="cellIs" dxfId="1556" priority="3" operator="equal">
      <formula>0</formula>
    </cfRule>
  </conditionalFormatting>
  <conditionalFormatting sqref="BO75:BP76">
    <cfRule type="cellIs" dxfId="1555" priority="2" operator="equal">
      <formula>0</formula>
    </cfRule>
  </conditionalFormatting>
  <conditionalFormatting sqref="AO75:AP76">
    <cfRule type="cellIs" dxfId="1554" priority="1" operator="equal">
      <formula>0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W1" zoomScale="55" zoomScaleNormal="55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65" width="5.28515625" style="124"/>
    <col min="66" max="66" width="9.140625" style="124" bestFit="1" customWidth="1"/>
    <col min="67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Block6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152</v>
      </c>
    </row>
    <row r="12" spans="8:100" x14ac:dyDescent="0.25">
      <c r="BX12" s="23"/>
      <c r="BY12" s="24"/>
      <c r="BZ12" s="24"/>
      <c r="CA12" s="25"/>
      <c r="CB12" s="26">
        <f ca="1">SUM(BZ16:CB16)</f>
        <v>1.1199999999999999</v>
      </c>
      <c r="CC12" s="27">
        <f ca="1">SUM(CD17,CB17,CC14)</f>
        <v>0.55999999999999994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1.1199999999999999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0.55999999999999994</v>
      </c>
      <c r="BY16" s="4"/>
      <c r="BZ16" s="10">
        <f>BZ14+BZ15</f>
        <v>0</v>
      </c>
      <c r="CA16" s="10">
        <f ca="1">CA14+CA15</f>
        <v>1.1199999999999999</v>
      </c>
      <c r="CB16" s="11">
        <f>CB14+CB15</f>
        <v>0</v>
      </c>
      <c r="CC16" s="6">
        <f ca="1">CD16+CE16</f>
        <v>0.40000000000000008</v>
      </c>
      <c r="CD16" s="12"/>
      <c r="CE16" s="20">
        <f ca="1">DC36+DC34+DC33</f>
        <v>0.40000000000000008</v>
      </c>
      <c r="CF16" s="4"/>
      <c r="CG16" s="34">
        <f ca="1">SUM(CC14:CC16)</f>
        <v>0.40000000000000008</v>
      </c>
      <c r="CH16" s="13"/>
      <c r="CI16" s="13"/>
      <c r="CJ16" s="13"/>
      <c r="CP16" s="124" t="s">
        <v>52</v>
      </c>
      <c r="CQ16" s="175">
        <f ca="1">CR16*CQ$20</f>
        <v>1.4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0.7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1.1199999999999999</v>
      </c>
      <c r="BY17" s="1"/>
      <c r="BZ17" s="21"/>
      <c r="CA17" s="14"/>
      <c r="CB17" s="15">
        <f>+BZ17+CA17</f>
        <v>0</v>
      </c>
      <c r="CC17" s="16">
        <f ca="1">CC18+CC19</f>
        <v>0.55999999999999994</v>
      </c>
      <c r="CD17" s="6">
        <f ca="1">CD18+CD19</f>
        <v>0.55999999999999994</v>
      </c>
      <c r="CE17" s="6">
        <f ca="1">CE18+CE19</f>
        <v>0.20000000000000004</v>
      </c>
      <c r="CF17" s="1"/>
      <c r="CG17" s="36">
        <f ca="1">SUM(CB18,CE17,CB16)</f>
        <v>0.20000000000000004</v>
      </c>
      <c r="CP17" s="124" t="s">
        <v>53</v>
      </c>
      <c r="CQ17" s="175">
        <f ca="1">CR17*CQ$20</f>
        <v>0.8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0.4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0.55999999999999994</v>
      </c>
      <c r="CD18" s="8">
        <f ca="1">DE24+DE23</f>
        <v>0.55999999999999994</v>
      </c>
      <c r="CE18" s="8">
        <f ca="1">DE33+DE34</f>
        <v>0.20000000000000004</v>
      </c>
      <c r="CF18" s="1"/>
      <c r="CG18" s="31"/>
      <c r="CP18" s="124" t="s">
        <v>54</v>
      </c>
      <c r="CQ18" s="175">
        <f ca="1">CR18*CQ$20</f>
        <v>0.4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0.2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1.1199999999999999</v>
      </c>
      <c r="CA19" s="14"/>
      <c r="CB19" s="15">
        <f ca="1">+BZ19+CA19</f>
        <v>1.1199999999999999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1.4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0.7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4</v>
      </c>
      <c r="CR20" s="176">
        <f>SUM(CR16:CR19)</f>
        <v>1</v>
      </c>
      <c r="CS20" s="255">
        <f ca="1">IF(CR9="PR",VLOOKUP(CR8,'Gen SAT'!$I$51:$R$67,10,FALSE),IF(CR9="PB",VLOOKUP(CR8,'Gen SAT'!I72:R88,10,FALSE),"error"))</f>
        <v>2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2.6399999999999997</v>
      </c>
      <c r="CC21" s="41">
        <f ca="1">SUM(CC17:CE17)</f>
        <v>1.3199999999999998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Office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0.21</v>
      </c>
      <c r="DD23" s="50"/>
      <c r="DE23" s="162">
        <f ca="1">CS$16*$CX23</f>
        <v>0.105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0.90999999999999992</v>
      </c>
      <c r="DD24" s="50"/>
      <c r="DE24" s="162">
        <f ca="1">CS$16*$CX24</f>
        <v>0.45499999999999996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2.6399999999999997</v>
      </c>
      <c r="CC25" s="27">
        <f ca="1">SUM(CD30,CB30,CC27)</f>
        <v>1.3199999999999998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0.27999999999999997</v>
      </c>
      <c r="DD25" s="50"/>
      <c r="DE25" s="162">
        <f ca="1">CS$16*$CX25</f>
        <v>0.13999999999999999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2.6399999999999997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4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2.6399999999999997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0.5</v>
      </c>
      <c r="CZ29" s="250"/>
      <c r="DA29" s="250"/>
      <c r="DC29" s="163">
        <f ca="1">CQ$18*$CY29</f>
        <v>0.2</v>
      </c>
      <c r="DD29" s="50"/>
      <c r="DE29" s="164">
        <f ca="1">CS$18*$CY29</f>
        <v>0.1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1.3199999999999998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0.2</v>
      </c>
      <c r="DD30" s="50"/>
      <c r="DE30" s="164">
        <f ca="1">CS$18*$CY30</f>
        <v>0.1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1.3199999999999998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0.1</v>
      </c>
      <c r="DA33" s="250"/>
      <c r="DC33" s="161">
        <f t="shared" ref="DC33:DC38" ca="1" si="0">CQ$17*$CZ33</f>
        <v>8.0000000000000016E-2</v>
      </c>
      <c r="DD33" s="50"/>
      <c r="DE33" s="164">
        <f t="shared" ref="DE33:DE38" ca="1" si="1">CS$17*$CZ33</f>
        <v>4.0000000000000008E-2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2.6399999999999997</v>
      </c>
      <c r="CC34" s="41">
        <f ca="1">SUM(CC30:CE30)</f>
        <v>1.3199999999999998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0.4</v>
      </c>
      <c r="DA34" s="250"/>
      <c r="DC34" s="163">
        <f t="shared" ca="1" si="0"/>
        <v>0.32000000000000006</v>
      </c>
      <c r="DD34" s="50"/>
      <c r="DE34" s="164">
        <f t="shared" ca="1" si="1"/>
        <v>0.16000000000000003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0.2</v>
      </c>
      <c r="DD37" s="50"/>
      <c r="DE37" s="162">
        <f t="shared" ca="1" si="1"/>
        <v>0.1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2.6399999999999997</v>
      </c>
      <c r="CC38" s="91">
        <f ca="1">SUM(CD43,CB43,CC40)</f>
        <v>1.3199999999999998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0.2</v>
      </c>
      <c r="DE38" s="162">
        <f t="shared" ca="1" si="1"/>
        <v>0.1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0.15</v>
      </c>
      <c r="DC39" s="161">
        <f ca="1">CQ$19*$DA39</f>
        <v>0.21</v>
      </c>
      <c r="DD39" s="50"/>
      <c r="DE39" s="164">
        <f ca="1">CS$19*$DA39</f>
        <v>0.105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0.5</v>
      </c>
      <c r="CA40" s="17">
        <f ca="1">CA27+BZ32+CE29-BZ40</f>
        <v>2.1399999999999997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0.65</v>
      </c>
      <c r="DC40" s="163">
        <f ca="1">CQ$19*$DA40</f>
        <v>0.90999999999999992</v>
      </c>
      <c r="DD40" s="50"/>
      <c r="DE40" s="164">
        <f ca="1">CS$19*$DA40</f>
        <v>0.45499999999999996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0.7</v>
      </c>
      <c r="BQ41" s="7"/>
      <c r="BR41" s="19">
        <f ca="1">BZ40+CC45+CE41</f>
        <v>0.7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0.2</v>
      </c>
      <c r="CD41" s="7"/>
      <c r="CE41" s="19">
        <f ca="1">DC38</f>
        <v>0.2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0.27999999999999997</v>
      </c>
      <c r="DD41" s="50"/>
      <c r="DE41" s="164">
        <f ca="1">CS$19*$DA41</f>
        <v>0.13999999999999999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0.7</v>
      </c>
      <c r="AQ42" s="81"/>
      <c r="AR42" s="82">
        <f ca="1">BR41</f>
        <v>0.7</v>
      </c>
      <c r="AS42" s="78"/>
      <c r="AT42" s="109">
        <f ca="1">SUM(AP40:AP42)</f>
        <v>0.7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0.7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0.7</v>
      </c>
      <c r="BU42" s="83"/>
      <c r="BV42" s="83"/>
      <c r="BW42" s="83"/>
      <c r="BX42" s="108">
        <f ca="1">SUM(CC41,BZ42,CC43)</f>
        <v>0.7</v>
      </c>
      <c r="BY42" s="78"/>
      <c r="BZ42" s="79">
        <f ca="1">BZ40+BZ41</f>
        <v>0.5</v>
      </c>
      <c r="CA42" s="79">
        <f ca="1">CA40+CA41</f>
        <v>2.1399999999999997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0.2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0.35</v>
      </c>
      <c r="AS43" s="1"/>
      <c r="AT43" s="100">
        <f ca="1">SUM(AO44,AR43,AO42)</f>
        <v>0.35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0.35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0.35</v>
      </c>
      <c r="BX43" s="99">
        <f ca="1">SUM(CB43:CB45)</f>
        <v>0.35</v>
      </c>
      <c r="BY43" s="1"/>
      <c r="BZ43" s="21"/>
      <c r="CA43" s="14">
        <f ca="1">DE23+DE33+DE39</f>
        <v>0.25</v>
      </c>
      <c r="CB43" s="15">
        <f ca="1">+BZ43+CA43</f>
        <v>0.25</v>
      </c>
      <c r="CC43" s="56">
        <f ca="1">CC44+CC45</f>
        <v>0</v>
      </c>
      <c r="CD43" s="6">
        <f ca="1">CD44+CD45</f>
        <v>1.0699999999999998</v>
      </c>
      <c r="CE43" s="6">
        <f>CE44+CE45</f>
        <v>0</v>
      </c>
      <c r="CF43" s="1"/>
      <c r="CG43" s="100">
        <f ca="1">SUM(CB44,CE43,CB42)</f>
        <v>0.1</v>
      </c>
      <c r="DC43" s="50">
        <f ca="1">SUM(DC23:DC42)</f>
        <v>4.0000000000000009</v>
      </c>
      <c r="DE43" s="124">
        <f ca="1">SUM(DE23:DE42)</f>
        <v>2.0000000000000004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BN44</f>
        <v>0.35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CA43+CA45+CA44</f>
        <v>0.35</v>
      </c>
      <c r="BO44" s="71">
        <f ca="1">+BM44+BN44</f>
        <v>0.35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0.1</v>
      </c>
      <c r="CB44" s="15">
        <f ca="1">+BZ44+CA44</f>
        <v>0.1</v>
      </c>
      <c r="CC44" s="8"/>
      <c r="CD44" s="8">
        <f ca="1">CA69</f>
        <v>1.0699999999999998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0.7</v>
      </c>
      <c r="AP47" s="105">
        <f ca="1">SUM(AP43:AR43)</f>
        <v>0.35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2.1399999999999997</v>
      </c>
      <c r="CC47" s="105">
        <f ca="1">SUM(CC43:CE43)</f>
        <v>1.0699999999999998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0.55999999999999994</v>
      </c>
      <c r="P51" s="27">
        <f ca="1">SUM(Q56,O56,P53)</f>
        <v>0.27999999999999997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0.55999999999999994</v>
      </c>
      <c r="P53" s="6">
        <f ca="1">Q53+R53</f>
        <v>0.27999999999999997</v>
      </c>
      <c r="Q53" s="7">
        <f ca="1">DE25+DE35+DE41</f>
        <v>0.27999999999999997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0.38</v>
      </c>
      <c r="AD54" s="7">
        <f ca="1">Q53+Q54+Q55</f>
        <v>0.38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0.55999999999999994</v>
      </c>
      <c r="P55" s="6">
        <f ca="1">Q55+R55</f>
        <v>0.1</v>
      </c>
      <c r="Q55" s="12">
        <f ca="1">DE30</f>
        <v>0.1</v>
      </c>
      <c r="R55" s="20"/>
      <c r="S55" s="4"/>
      <c r="T55" s="34">
        <f ca="1">SUM(P53:P55)</f>
        <v>0.38</v>
      </c>
      <c r="U55" s="4"/>
      <c r="V55" s="4"/>
      <c r="W55" s="4"/>
      <c r="X55" s="97">
        <f ca="1">SUM(AC54,Z55,AC56)</f>
        <v>0.38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0.38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0.2</v>
      </c>
      <c r="S56" s="1"/>
      <c r="T56" s="36">
        <f ca="1">SUM(O57,R56,O55)</f>
        <v>0.76</v>
      </c>
      <c r="U56" s="330" t="s">
        <v>29</v>
      </c>
      <c r="V56" s="331"/>
      <c r="W56" s="331"/>
      <c r="X56" s="99">
        <f ca="1">SUM(AB56:AB58)</f>
        <v>0.76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0.76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0.76</v>
      </c>
      <c r="AA57" s="14"/>
      <c r="AB57" s="6">
        <f ca="1">+Z57+AA57</f>
        <v>0.76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0.1</v>
      </c>
      <c r="P60" s="41">
        <f ca="1">SUM(P56:R56)</f>
        <v>0.2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0.19</v>
      </c>
      <c r="AP64" s="58">
        <f ca="1">SUM(AQ69,AO69,AP66)</f>
        <v>0.38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2.1399999999999997</v>
      </c>
      <c r="CC64" s="27">
        <f ca="1">SUM(CD69,CB69,CC66)</f>
        <v>1.0699999999999998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2.1399999999999997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0.19</v>
      </c>
      <c r="AN67" s="8"/>
      <c r="AO67" s="76"/>
      <c r="AP67" s="6">
        <f ca="1">AQ67+AR67</f>
        <v>0.19</v>
      </c>
      <c r="AQ67" s="7">
        <f ca="1">AL70*AD54</f>
        <v>0.19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2.54</v>
      </c>
      <c r="BQ67" s="7"/>
      <c r="BR67" s="19">
        <f ca="1">BZ66+CE67+CC71</f>
        <v>2.54</v>
      </c>
      <c r="BS67" s="1"/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0.2</v>
      </c>
      <c r="CD67" s="7"/>
      <c r="CE67" s="19">
        <f ca="1">DC37</f>
        <v>0.2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0.38</v>
      </c>
      <c r="AL68" s="4"/>
      <c r="AM68" s="10">
        <f ca="1">AM66+AM67</f>
        <v>0.19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0.19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2.54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2.54</v>
      </c>
      <c r="BU68" s="136"/>
      <c r="BV68" s="136"/>
      <c r="BW68" s="136"/>
      <c r="BX68" s="84">
        <f ca="1">SUM(CC67,BZ68,CC69)</f>
        <v>2.54</v>
      </c>
      <c r="BY68" s="78"/>
      <c r="BZ68" s="79">
        <f ca="1">BZ66+BZ67</f>
        <v>2.1399999999999997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0.2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0.76</v>
      </c>
      <c r="AL69" s="259">
        <v>0.5</v>
      </c>
      <c r="AM69" s="21">
        <f ca="1">AL69*Z57</f>
        <v>0.38</v>
      </c>
      <c r="AN69" s="14"/>
      <c r="AO69" s="70">
        <f ca="1">+AM69+AN69</f>
        <v>0.38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0.38</v>
      </c>
      <c r="BK69" s="99">
        <f ca="1">SUM(BO69:BO71)</f>
        <v>1.27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1.27</v>
      </c>
      <c r="BX69" s="35">
        <f ca="1">SUM(CB69:CB71)</f>
        <v>1.27</v>
      </c>
      <c r="BY69" s="1"/>
      <c r="BZ69" s="21"/>
      <c r="CA69" s="14">
        <f ca="1">DE24+DE40+DE34</f>
        <v>1.0699999999999998</v>
      </c>
      <c r="CB69" s="15">
        <f ca="1">+BZ69+CA69</f>
        <v>1.0699999999999998</v>
      </c>
      <c r="CC69" s="16">
        <f ca="1">CC70+CC71</f>
        <v>0.2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0.1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0.5</v>
      </c>
      <c r="AM70" s="21">
        <f ca="1">AL70*Z57</f>
        <v>0.38</v>
      </c>
      <c r="AN70" s="14"/>
      <c r="AO70" s="71">
        <f ca="1">+AM70+AN70</f>
        <v>0.38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1.27</v>
      </c>
      <c r="BO70" s="71">
        <f ca="1">+BM70+BN70</f>
        <v>1.27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0.1</v>
      </c>
      <c r="CB70" s="15">
        <f ca="1">+BZ70+CA70</f>
        <v>0.1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0.1</v>
      </c>
      <c r="CB71" s="15">
        <f ca="1">+BZ71+CA71</f>
        <v>0.1</v>
      </c>
      <c r="CC71" s="17">
        <f ca="1">DC29</f>
        <v>0.2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0.1</v>
      </c>
      <c r="CC73" s="41">
        <f ca="1">SUM(CC69:CE69)</f>
        <v>0.2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553" priority="21" operator="equal">
      <formula>0</formula>
    </cfRule>
  </conditionalFormatting>
  <conditionalFormatting sqref="AX38:BG39 AX46:BG47 AX40:AY41 AX44:AY45">
    <cfRule type="cellIs" dxfId="1552" priority="20" operator="equal">
      <formula>0</formula>
    </cfRule>
  </conditionalFormatting>
  <conditionalFormatting sqref="AX25:BG26 AX33:BG34 AX27:AY28 BF27:BG28 BF31:BG32 AX31:AY32">
    <cfRule type="cellIs" dxfId="1551" priority="19" operator="equal">
      <formula>0</formula>
    </cfRule>
  </conditionalFormatting>
  <conditionalFormatting sqref="BK25:BT26 BK33:BT34 BK27:BL28 BS27:BT28 BS31:BT32 BK31:BL32">
    <cfRule type="cellIs" dxfId="1550" priority="18" operator="equal">
      <formula>0</formula>
    </cfRule>
  </conditionalFormatting>
  <conditionalFormatting sqref="BX12:CG13 BX20:CG21 BX14:BY19 CF14:CG19">
    <cfRule type="cellIs" dxfId="1549" priority="17" operator="equal">
      <formula>0</formula>
    </cfRule>
  </conditionalFormatting>
  <conditionalFormatting sqref="BX25:CG26 BX33:CG34 BX27:BY32 CF27:CG32">
    <cfRule type="cellIs" dxfId="1548" priority="16" operator="equal">
      <formula>0</formula>
    </cfRule>
  </conditionalFormatting>
  <conditionalFormatting sqref="BX64:CG65 BX72:CG73 BX66:BY71 CF66:CG71">
    <cfRule type="cellIs" dxfId="1547" priority="14" operator="equal">
      <formula>0</formula>
    </cfRule>
  </conditionalFormatting>
  <conditionalFormatting sqref="BX38:CG39 BX46:CG47 BX40:BY45 CF40:CG45">
    <cfRule type="cellIs" dxfId="1546" priority="15" operator="equal">
      <formula>0</formula>
    </cfRule>
  </conditionalFormatting>
  <conditionalFormatting sqref="K51:T52 K59:T60 K53:L58 S53:T58">
    <cfRule type="cellIs" dxfId="1545" priority="13" operator="equal">
      <formula>0</formula>
    </cfRule>
  </conditionalFormatting>
  <conditionalFormatting sqref="AK64:AT65 AK72:AT73 AK66:AL71 AS66:AT71">
    <cfRule type="cellIs" dxfId="1544" priority="12" operator="equal">
      <formula>0</formula>
    </cfRule>
  </conditionalFormatting>
  <conditionalFormatting sqref="BK38:BT39 BK46:BT47 BK40:BL45 BS40:BT45">
    <cfRule type="cellIs" dxfId="1543" priority="9" operator="equal">
      <formula>0</formula>
    </cfRule>
  </conditionalFormatting>
  <conditionalFormatting sqref="AK25:AT26 AK33:AT34 AK27:AL32 AS27:AT32">
    <cfRule type="cellIs" dxfId="1542" priority="8" operator="equal">
      <formula>0</formula>
    </cfRule>
  </conditionalFormatting>
  <conditionalFormatting sqref="AX51:BG52 AX59:BG60 AX53:AY58 BF53:BG58">
    <cfRule type="cellIs" dxfId="1541" priority="11" operator="equal">
      <formula>0</formula>
    </cfRule>
  </conditionalFormatting>
  <conditionalFormatting sqref="BK51:BT52 BK59:BT60 BK53:BL58 BS53:BT58">
    <cfRule type="cellIs" dxfId="1540" priority="10" operator="equal">
      <formula>0</formula>
    </cfRule>
  </conditionalFormatting>
  <conditionalFormatting sqref="BK64:BT65 BK72:BT73 BK66:BL71 BS66:BT71">
    <cfRule type="cellIs" dxfId="1539" priority="7" operator="equal">
      <formula>0</formula>
    </cfRule>
  </conditionalFormatting>
  <conditionalFormatting sqref="X51:AG52 X59:AG60 X53:Y58 AF53:AG58">
    <cfRule type="cellIs" dxfId="1538" priority="6" operator="equal">
      <formula>0</formula>
    </cfRule>
  </conditionalFormatting>
  <conditionalFormatting sqref="AK38:AT39 AK46:AT47 AK40:AL45 AS40:AT45">
    <cfRule type="cellIs" dxfId="1537" priority="5" operator="equal">
      <formula>0</formula>
    </cfRule>
  </conditionalFormatting>
  <conditionalFormatting sqref="AX42:AY43">
    <cfRule type="cellIs" dxfId="1536" priority="4" operator="equal">
      <formula>0</formula>
    </cfRule>
  </conditionalFormatting>
  <conditionalFormatting sqref="AO51:AP52 AO59:AP60">
    <cfRule type="cellIs" dxfId="1535" priority="3" operator="equal">
      <formula>0</formula>
    </cfRule>
  </conditionalFormatting>
  <conditionalFormatting sqref="BO75:BP76">
    <cfRule type="cellIs" dxfId="1534" priority="2" operator="equal">
      <formula>0</formula>
    </cfRule>
  </conditionalFormatting>
  <conditionalFormatting sqref="AO75:AP76">
    <cfRule type="cellIs" dxfId="1533" priority="1" operator="equal">
      <formula>0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Block7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11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14</v>
      </c>
      <c r="CC12" s="27">
        <f ca="1">SUM(CD17,CB17,CC14)</f>
        <v>11.200000000000001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14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11.200000000000001</v>
      </c>
      <c r="BY16" s="4"/>
      <c r="BZ16" s="10">
        <f>BZ14+BZ15</f>
        <v>0</v>
      </c>
      <c r="CA16" s="10">
        <f ca="1">CA14+CA15</f>
        <v>14</v>
      </c>
      <c r="CB16" s="11">
        <f>CB14+CB15</f>
        <v>0</v>
      </c>
      <c r="CC16" s="6">
        <f ca="1">CD16+CE16</f>
        <v>5</v>
      </c>
      <c r="CD16" s="12"/>
      <c r="CE16" s="20">
        <f ca="1">DC36+DC34+DC33</f>
        <v>5</v>
      </c>
      <c r="CF16" s="4"/>
      <c r="CG16" s="34">
        <f ca="1">SUM(CC14:CC16)</f>
        <v>5</v>
      </c>
      <c r="CH16" s="13"/>
      <c r="CI16" s="13"/>
      <c r="CJ16" s="13"/>
      <c r="CP16" s="124" t="s">
        <v>52</v>
      </c>
      <c r="CQ16" s="175">
        <f ca="1">CR16*CQ$20</f>
        <v>17.5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14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14</v>
      </c>
      <c r="BY17" s="1"/>
      <c r="BZ17" s="21"/>
      <c r="CA17" s="14"/>
      <c r="CB17" s="15">
        <f>+BZ17+CA17</f>
        <v>0</v>
      </c>
      <c r="CC17" s="16">
        <f ca="1">CC18+CC19</f>
        <v>11.200000000000001</v>
      </c>
      <c r="CD17" s="6">
        <f ca="1">CD18+CD19</f>
        <v>11.200000000000001</v>
      </c>
      <c r="CE17" s="6">
        <f ca="1">CE18+CE19</f>
        <v>4</v>
      </c>
      <c r="CF17" s="1"/>
      <c r="CG17" s="36">
        <f ca="1">SUM(CB18,CE17,CB16)</f>
        <v>4</v>
      </c>
      <c r="CP17" s="124" t="s">
        <v>53</v>
      </c>
      <c r="CQ17" s="175">
        <f ca="1">CR17*CQ$20</f>
        <v>10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8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11.200000000000001</v>
      </c>
      <c r="CD18" s="8">
        <f ca="1">DE24+DE23</f>
        <v>11.200000000000001</v>
      </c>
      <c r="CE18" s="8">
        <f ca="1">DE33+DE34</f>
        <v>4</v>
      </c>
      <c r="CF18" s="1"/>
      <c r="CG18" s="31"/>
      <c r="CP18" s="124" t="s">
        <v>54</v>
      </c>
      <c r="CQ18" s="175">
        <f ca="1">CR18*CQ$20</f>
        <v>5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4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14</v>
      </c>
      <c r="CA19" s="14"/>
      <c r="CB19" s="15">
        <f ca="1">+BZ19+CA19</f>
        <v>14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17.5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14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50</v>
      </c>
      <c r="CR20" s="176">
        <f>SUM(CR16:CR19)</f>
        <v>1</v>
      </c>
      <c r="CS20" s="255">
        <f ca="1">IF(CR9="PR",VLOOKUP(CR8,'Gen SAT'!$I$51:$R$67,10,FALSE),IF(CR9="PB",VLOOKUP(CR8,'Gen SAT'!I72:R88,10,FALSE),"error"))</f>
        <v>40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33</v>
      </c>
      <c r="CC21" s="41">
        <f ca="1">SUM(CC17:CE17)</f>
        <v>26.400000000000002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0.8</v>
      </c>
      <c r="CY23" s="250"/>
      <c r="CZ23" s="250"/>
      <c r="DA23" s="250"/>
      <c r="DC23" s="161">
        <f ca="1">CQ$16*$CX23</f>
        <v>14</v>
      </c>
      <c r="DD23" s="50"/>
      <c r="DE23" s="162">
        <f ca="1">CS$16*$CX23</f>
        <v>11.200000000000001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33</v>
      </c>
      <c r="CC25" s="27">
        <f ca="1">SUM(CD30,CB30,CC27)</f>
        <v>26.400000000000002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3.5</v>
      </c>
      <c r="DD25" s="50"/>
      <c r="DE25" s="162">
        <f ca="1">CS$16*$CX25</f>
        <v>2.8000000000000003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33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50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40.000000000000007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0.5</v>
      </c>
      <c r="CZ28" s="250"/>
      <c r="DA28" s="250"/>
      <c r="DC28" s="161">
        <f ca="1">CQ$18*$CY28</f>
        <v>2.5</v>
      </c>
      <c r="DD28" s="50"/>
      <c r="DE28" s="164">
        <f ca="1">CS$18*$CY28</f>
        <v>2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33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26.400000000000002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2.5</v>
      </c>
      <c r="DD30" s="50"/>
      <c r="DE30" s="164">
        <f ca="1">CS$18*$CY30</f>
        <v>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26.400000000000002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0.5</v>
      </c>
      <c r="DA33" s="250"/>
      <c r="DC33" s="161">
        <f t="shared" ref="DC33:DC38" ca="1" si="0">CQ$17*$CZ33</f>
        <v>5</v>
      </c>
      <c r="DD33" s="50"/>
      <c r="DE33" s="164">
        <f t="shared" ref="DE33:DE38" ca="1" si="1">CS$17*$CZ33</f>
        <v>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33</v>
      </c>
      <c r="CC34" s="41">
        <f ca="1">SUM(CC30:CE30)</f>
        <v>26.400000000000002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2.5</v>
      </c>
      <c r="DD37" s="50"/>
      <c r="DE37" s="162">
        <f t="shared" ca="1" si="1"/>
        <v>2</v>
      </c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19</v>
      </c>
      <c r="AP38" s="58">
        <f ca="1">SUM(AQ43,AO43,AP40)</f>
        <v>23.75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33</v>
      </c>
      <c r="CC38" s="91">
        <f ca="1">SUM(CD43,CB43,CC40)</f>
        <v>26.400000000000002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2.5</v>
      </c>
      <c r="DE38" s="162">
        <f t="shared" ca="1" si="1"/>
        <v>2</v>
      </c>
    </row>
    <row r="39" spans="7:112" x14ac:dyDescent="0.25">
      <c r="O39" s="69"/>
      <c r="AB39" s="69"/>
      <c r="AK39" s="30"/>
      <c r="AL39" s="3"/>
      <c r="AM39" s="1"/>
      <c r="AN39" s="259">
        <v>0.5</v>
      </c>
      <c r="AO39" s="260">
        <v>0.5</v>
      </c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0.8</v>
      </c>
      <c r="DC39" s="161">
        <f ca="1">CQ$19*$DA39</f>
        <v>14</v>
      </c>
      <c r="DD39" s="50"/>
      <c r="DE39" s="164">
        <f ca="1">CS$19*$DA39</f>
        <v>11.200000000000001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19</v>
      </c>
      <c r="AQ40" s="7"/>
      <c r="AR40" s="19">
        <f ca="1">$BR$41*AS40</f>
        <v>19</v>
      </c>
      <c r="AS40" s="259">
        <v>0.5</v>
      </c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33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>
        <f ca="1">AN39*AM67</f>
        <v>3.8000000000000003</v>
      </c>
      <c r="AO41" s="76">
        <f ca="1">AO39*BN44</f>
        <v>15.200000000000001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38</v>
      </c>
      <c r="BQ41" s="7"/>
      <c r="BR41" s="19">
        <f ca="1">BZ40+CC45+CE41</f>
        <v>38</v>
      </c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2.5</v>
      </c>
      <c r="CD41" s="7"/>
      <c r="CE41" s="19">
        <f ca="1">DC38</f>
        <v>2.5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3.5</v>
      </c>
      <c r="DD41" s="50"/>
      <c r="DE41" s="164">
        <f ca="1">CS$19*$DA41</f>
        <v>2.8000000000000003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3.8000000000000003</v>
      </c>
      <c r="AO42" s="77">
        <f ca="1">AO40+AO41</f>
        <v>15.200000000000001</v>
      </c>
      <c r="AP42" s="86">
        <f ca="1">AQ42+AR42</f>
        <v>19</v>
      </c>
      <c r="AQ42" s="81"/>
      <c r="AR42" s="82">
        <f ca="1">$BR$41*AS42</f>
        <v>19</v>
      </c>
      <c r="AS42" s="262">
        <f>1-AS40</f>
        <v>0.5</v>
      </c>
      <c r="AT42" s="109">
        <f ca="1">SUM(AP40:AP42)</f>
        <v>38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38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38</v>
      </c>
      <c r="BU42" s="83"/>
      <c r="BV42" s="83"/>
      <c r="BW42" s="83"/>
      <c r="BX42" s="108">
        <f ca="1">SUM(CC41,BZ42,CC43)</f>
        <v>38</v>
      </c>
      <c r="BY42" s="78"/>
      <c r="BZ42" s="79">
        <f ca="1">BZ40+BZ41</f>
        <v>33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2.5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4.75</v>
      </c>
      <c r="AR43" s="6">
        <f ca="1">AR44+AR45</f>
        <v>15.200000000000001</v>
      </c>
      <c r="AS43" s="1"/>
      <c r="AT43" s="100">
        <f ca="1">SUM(AO44,AR43,AO42)</f>
        <v>30.400000000000002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30.400000000000002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30.400000000000002</v>
      </c>
      <c r="BX43" s="99">
        <f ca="1">SUM(CB43:CB45)</f>
        <v>30.400000000000002</v>
      </c>
      <c r="BY43" s="1"/>
      <c r="BZ43" s="21"/>
      <c r="CA43" s="14">
        <f ca="1">DE23+DE33+DE39</f>
        <v>26.400000000000002</v>
      </c>
      <c r="CB43" s="15">
        <f ca="1">+BZ43+CA43</f>
        <v>26.400000000000002</v>
      </c>
      <c r="CC43" s="56">
        <f ca="1">CC44+CC45</f>
        <v>2.5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2</v>
      </c>
      <c r="DC43" s="50">
        <f ca="1">SUM(DC23:DC42)</f>
        <v>50</v>
      </c>
      <c r="DE43" s="124">
        <f ca="1">SUM(DE23:DE42)</f>
        <v>40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AR46*BN44</f>
        <v>15.200000000000001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CA45+CA44+CA43</f>
        <v>30.400000000000002</v>
      </c>
      <c r="BO44" s="71">
        <f ca="1">+BM44+BN44</f>
        <v>30.400000000000002</v>
      </c>
      <c r="BP44" s="8"/>
      <c r="BQ44" s="8"/>
      <c r="BR44" s="8"/>
      <c r="BS44" s="1"/>
      <c r="BT44" s="95"/>
      <c r="BX44" s="94"/>
      <c r="BY44" s="3"/>
      <c r="BZ44" s="21"/>
      <c r="CA44" s="14">
        <f ca="1">DE38</f>
        <v>2</v>
      </c>
      <c r="CB44" s="15">
        <f ca="1">+BZ44+CA44</f>
        <v>2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>
        <f ca="1">AM69*AQ47</f>
        <v>4.75</v>
      </c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2</v>
      </c>
      <c r="CB45" s="15">
        <f ca="1">+BZ45+CA45</f>
        <v>2</v>
      </c>
      <c r="CC45" s="17">
        <f ca="1">DC28</f>
        <v>2.5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259">
        <f>1-AO39</f>
        <v>0.5</v>
      </c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22.8</v>
      </c>
      <c r="AP47" s="105">
        <f ca="1">SUM(AP43:AR43)</f>
        <v>19.950000000000003</v>
      </c>
      <c r="AQ47" s="263">
        <v>0.5</v>
      </c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</v>
      </c>
      <c r="CC47" s="105">
        <f ca="1">SUM(CC43:CE43)</f>
        <v>2.5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7</v>
      </c>
      <c r="P51" s="27">
        <f ca="1">SUM(Q56,O56,P53)</f>
        <v>5.6000000000000005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7</v>
      </c>
      <c r="P53" s="6">
        <f ca="1">Q53+R53</f>
        <v>5.6000000000000005</v>
      </c>
      <c r="Q53" s="7">
        <f ca="1">DE25+DE35+DE41</f>
        <v>5.6000000000000005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7.6000000000000005</v>
      </c>
      <c r="AD54" s="7">
        <f ca="1">Q53+Q54+Q55</f>
        <v>7.6000000000000005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7</v>
      </c>
      <c r="P55" s="6">
        <f ca="1">Q55+R55</f>
        <v>2</v>
      </c>
      <c r="Q55" s="12">
        <f ca="1">DE30</f>
        <v>2</v>
      </c>
      <c r="R55" s="20"/>
      <c r="S55" s="4"/>
      <c r="T55" s="34">
        <f ca="1">SUM(P53:P55)</f>
        <v>7.6000000000000005</v>
      </c>
      <c r="U55" s="4"/>
      <c r="V55" s="4"/>
      <c r="W55" s="4"/>
      <c r="X55" s="97">
        <f ca="1">SUM(AC54,Z55,AC56)</f>
        <v>7.6000000000000005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7.6000000000000005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2.5</v>
      </c>
      <c r="S56" s="1"/>
      <c r="T56" s="36">
        <f ca="1">SUM(O57,R56,O55)</f>
        <v>9.5</v>
      </c>
      <c r="U56" s="330" t="s">
        <v>29</v>
      </c>
      <c r="V56" s="331"/>
      <c r="W56" s="331"/>
      <c r="X56" s="99">
        <f ca="1">SUM(AB56:AB58)</f>
        <v>9.5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9.5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9.5</v>
      </c>
      <c r="AA57" s="14"/>
      <c r="AB57" s="6">
        <f ca="1">+Z57+AA57</f>
        <v>9.5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2.5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</v>
      </c>
      <c r="P60" s="41">
        <f ca="1">SUM(P56:R56)</f>
        <v>2.5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9.6000000000000014</v>
      </c>
      <c r="AP64" s="58">
        <f ca="1">SUM(AQ69,AO69,AP66)</f>
        <v>12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</v>
      </c>
      <c r="CC64" s="27">
        <f ca="1">SUM(CD69,CB69,CC66)</f>
        <v>2.5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2.5</v>
      </c>
      <c r="AQ66" s="7"/>
      <c r="AR66" s="19">
        <f ca="1">BR67</f>
        <v>2.5</v>
      </c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AD54</f>
        <v>7.6000000000000005</v>
      </c>
      <c r="AN67" s="8"/>
      <c r="AO67" s="76">
        <f ca="1">BN70</f>
        <v>2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2.5</v>
      </c>
      <c r="BQ67" s="7"/>
      <c r="BR67" s="19">
        <f ca="1">BZ66+CC71+CE67</f>
        <v>2.5</v>
      </c>
      <c r="BS67" s="1"/>
      <c r="BT67" s="95"/>
      <c r="BX67" s="32"/>
      <c r="BY67" s="3"/>
      <c r="BZ67" s="8"/>
      <c r="CA67" s="8">
        <f ca="1">CA41+CA45+CD42</f>
        <v>2</v>
      </c>
      <c r="CB67" s="9"/>
      <c r="CC67" s="6">
        <f ca="1">CD67+CE67</f>
        <v>2.5</v>
      </c>
      <c r="CD67" s="7"/>
      <c r="CE67" s="19">
        <f ca="1">DC37</f>
        <v>2.5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7.6000000000000005</v>
      </c>
      <c r="AL68" s="4"/>
      <c r="AM68" s="10">
        <f ca="1">AM66+AM67</f>
        <v>7.6000000000000005</v>
      </c>
      <c r="AN68" s="10">
        <f>AN66+AN67</f>
        <v>0</v>
      </c>
      <c r="AO68" s="77">
        <f ca="1">AO66+AO67</f>
        <v>2</v>
      </c>
      <c r="AP68" s="86">
        <f>AQ68+AR68</f>
        <v>0</v>
      </c>
      <c r="AQ68" s="81"/>
      <c r="AR68" s="82"/>
      <c r="AS68" s="78"/>
      <c r="AT68" s="109">
        <f ca="1">SUM(AP66:AP68)</f>
        <v>2.5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2.5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2.5</v>
      </c>
      <c r="BU68" s="136"/>
      <c r="BV68" s="136"/>
      <c r="BW68" s="136"/>
      <c r="BX68" s="84">
        <f ca="1">SUM(CC67,BZ68,CC69)</f>
        <v>2.5</v>
      </c>
      <c r="BY68" s="78"/>
      <c r="BZ68" s="79">
        <f ca="1">BZ66+BZ67</f>
        <v>0</v>
      </c>
      <c r="CA68" s="79">
        <f ca="1">CA66+CA67</f>
        <v>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2.5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9.5</v>
      </c>
      <c r="AL69" s="1"/>
      <c r="AM69" s="21">
        <f ca="1">Z57</f>
        <v>9.5</v>
      </c>
      <c r="AN69" s="14"/>
      <c r="AO69" s="70">
        <f ca="1">+AM69+AN69</f>
        <v>9.5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2</v>
      </c>
      <c r="BK69" s="99">
        <f ca="1">SUM(BO69:BO71)</f>
        <v>2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2</v>
      </c>
      <c r="BX69" s="35">
        <f ca="1">SUM(CB69:CB71)</f>
        <v>2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2.5</v>
      </c>
      <c r="CE69" s="6">
        <f>CE70+CE71</f>
        <v>0</v>
      </c>
      <c r="CF69" s="1"/>
      <c r="CG69" s="36">
        <f ca="1">SUM(CB70,CE69,CB68)</f>
        <v>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CA69+CA70+CA71</f>
        <v>2</v>
      </c>
      <c r="BO70" s="71">
        <f ca="1">+BM70+BN70</f>
        <v>2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2</v>
      </c>
      <c r="CB70" s="15">
        <f ca="1">+BZ70+CA70</f>
        <v>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2.5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</v>
      </c>
      <c r="CC73" s="41">
        <f ca="1">SUM(CC69:CE69)</f>
        <v>2.5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532" priority="21" operator="equal">
      <formula>0</formula>
    </cfRule>
  </conditionalFormatting>
  <conditionalFormatting sqref="AX38:BG39 AX46:BG47 AX40:AY41 AX44:AY45">
    <cfRule type="cellIs" dxfId="1531" priority="20" operator="equal">
      <formula>0</formula>
    </cfRule>
  </conditionalFormatting>
  <conditionalFormatting sqref="AX25:BG26 AX33:BG34 AX27:AY28 BF27:BG28 BF31:BG32 AX31:AY32">
    <cfRule type="cellIs" dxfId="1530" priority="19" operator="equal">
      <formula>0</formula>
    </cfRule>
  </conditionalFormatting>
  <conditionalFormatting sqref="BK25:BT26 BK33:BT34 BK27:BL28 BS27:BT28 BS31:BT32 BK31:BL32">
    <cfRule type="cellIs" dxfId="1529" priority="18" operator="equal">
      <formula>0</formula>
    </cfRule>
  </conditionalFormatting>
  <conditionalFormatting sqref="BX12:CG13 BX20:CG21 BX14:BY19 CF14:CG19">
    <cfRule type="cellIs" dxfId="1528" priority="17" operator="equal">
      <formula>0</formula>
    </cfRule>
  </conditionalFormatting>
  <conditionalFormatting sqref="BX25:CG26 BX33:CG34 BX27:BY32 CF27:CG32">
    <cfRule type="cellIs" dxfId="1527" priority="16" operator="equal">
      <formula>0</formula>
    </cfRule>
  </conditionalFormatting>
  <conditionalFormatting sqref="BX64:CG65 BX72:CG73 BX66:BY71 CF66:CG71">
    <cfRule type="cellIs" dxfId="1526" priority="14" operator="equal">
      <formula>0</formula>
    </cfRule>
  </conditionalFormatting>
  <conditionalFormatting sqref="BX38:CG39 BX46:CG47 BX40:BY45 CF40:CG45">
    <cfRule type="cellIs" dxfId="1525" priority="15" operator="equal">
      <formula>0</formula>
    </cfRule>
  </conditionalFormatting>
  <conditionalFormatting sqref="K51:T52 K59:T60 K53:L58 S53:T58">
    <cfRule type="cellIs" dxfId="1524" priority="13" operator="equal">
      <formula>0</formula>
    </cfRule>
  </conditionalFormatting>
  <conditionalFormatting sqref="AK64:AT65 AK72:AT73 AK66:AL71 AS66:AT71">
    <cfRule type="cellIs" dxfId="1523" priority="12" operator="equal">
      <formula>0</formula>
    </cfRule>
  </conditionalFormatting>
  <conditionalFormatting sqref="BK38:BT39 BK46:BT47 BK40:BL45 BS40:BT45">
    <cfRule type="cellIs" dxfId="1522" priority="9" operator="equal">
      <formula>0</formula>
    </cfRule>
  </conditionalFormatting>
  <conditionalFormatting sqref="AK25:AT26 AK33:AT34 AK27:AL32 AS27:AT32">
    <cfRule type="cellIs" dxfId="1521" priority="8" operator="equal">
      <formula>0</formula>
    </cfRule>
  </conditionalFormatting>
  <conditionalFormatting sqref="AX51:BG52 AX59:BG60 AX53:AY58 BF53:BG58">
    <cfRule type="cellIs" dxfId="1520" priority="11" operator="equal">
      <formula>0</formula>
    </cfRule>
  </conditionalFormatting>
  <conditionalFormatting sqref="BK51:BT52 BK59:BT60 BK53:BL58 BS53:BT58">
    <cfRule type="cellIs" dxfId="1519" priority="10" operator="equal">
      <formula>0</formula>
    </cfRule>
  </conditionalFormatting>
  <conditionalFormatting sqref="BK64:BT65 BK72:BT73 BK66:BL71 BS66:BT71">
    <cfRule type="cellIs" dxfId="1518" priority="7" operator="equal">
      <formula>0</formula>
    </cfRule>
  </conditionalFormatting>
  <conditionalFormatting sqref="X51:AG52 X59:AG60 X53:Y58 AF53:AG58">
    <cfRule type="cellIs" dxfId="1517" priority="6" operator="equal">
      <formula>0</formula>
    </cfRule>
  </conditionalFormatting>
  <conditionalFormatting sqref="AK38:AT39 AK46:AT47 AK40:AL45 AS40:AT45">
    <cfRule type="cellIs" dxfId="1516" priority="5" operator="equal">
      <formula>0</formula>
    </cfRule>
  </conditionalFormatting>
  <conditionalFormatting sqref="AX42:AY43">
    <cfRule type="cellIs" dxfId="1515" priority="4" operator="equal">
      <formula>0</formula>
    </cfRule>
  </conditionalFormatting>
  <conditionalFormatting sqref="AO51:AP52 AO59:AP60">
    <cfRule type="cellIs" dxfId="1514" priority="3" operator="equal">
      <formula>0</formula>
    </cfRule>
  </conditionalFormatting>
  <conditionalFormatting sqref="BO75:BP76">
    <cfRule type="cellIs" dxfId="1513" priority="2" operator="equal">
      <formula>0</formula>
    </cfRule>
  </conditionalFormatting>
  <conditionalFormatting sqref="AO75:AP76">
    <cfRule type="cellIs" dxfId="1512" priority="1" operator="equal">
      <formula>0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3:DH80"/>
  <sheetViews>
    <sheetView topLeftCell="AT6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64" width="5.28515625" style="124"/>
    <col min="65" max="65" width="8" style="124" customWidth="1"/>
    <col min="66" max="66" width="6" style="124" bestFit="1" customWidth="1"/>
    <col min="67" max="67" width="5.28515625" style="124"/>
    <col min="68" max="68" width="10" style="124" bestFit="1" customWidth="1"/>
    <col min="69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3" spans="8:100" x14ac:dyDescent="0.25">
      <c r="BM3" s="124" t="e">
        <f ca="1">EXACT(CR8,'Gen SAT'!I51:I67)</f>
        <v>#VALUE!</v>
      </c>
      <c r="BP3" s="124">
        <f ca="1">MATCH(CR8,'Gen SAT'!I51:I67,0)</f>
        <v>12</v>
      </c>
    </row>
    <row r="5" spans="8:100" x14ac:dyDescent="0.25">
      <c r="BM5" s="124" t="e">
        <f ca="1">MATCH(TRUE,EXACT(CR8,'Gen SAT'!I51:I67))</f>
        <v>#VALUE!</v>
      </c>
    </row>
    <row r="6" spans="8:100" x14ac:dyDescent="0.25">
      <c r="BM6" s="124" t="s">
        <v>56</v>
      </c>
      <c r="BN6" s="124" t="s">
        <v>57</v>
      </c>
      <c r="CQ6" s="230" t="s">
        <v>115</v>
      </c>
      <c r="CR6" s="231" t="str">
        <f ca="1">MID(CELL("filename",A1),FIND("]",CELL("filename",A1))+1,255)</f>
        <v>SAT Block12 PR</v>
      </c>
      <c r="CV6" s="124" t="s">
        <v>134</v>
      </c>
    </row>
    <row r="7" spans="8:100" ht="18.75" x14ac:dyDescent="0.3">
      <c r="BM7" s="124">
        <f ca="1">IF(CR9="PR",INDEX('Gen SAT'!Q51:Q67,MATCH(CR8,'Gen SAT'!I51:I67,0)),IF(CR9="PB",INDEX('Gen SAT'!Q72:Q88,MATCH(CR8,'Gen SAT'!I72:I88,0))))</f>
        <v>30</v>
      </c>
      <c r="BN7" s="124">
        <f ca="1">IF(CR9="PR",INDEX('Gen SAT'!R51:R67,MATCH(CR8,'Gen SAT'!I51:I67,0)),IF(CR9="PB",INDEX('Gen SAT'!R72:R88,MATCH(CR8,'Gen SAT'!I72:I88,0))))</f>
        <v>53</v>
      </c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I8" s="124" t="s">
        <v>126</v>
      </c>
      <c r="CJ8" s="124" t="str">
        <f ca="1">IF(CR8=CI8,"match","nomatch")</f>
        <v>match</v>
      </c>
      <c r="CQ8" s="230" t="s">
        <v>133</v>
      </c>
      <c r="CR8" s="240" t="str">
        <f ca="1">TRIM(MID(CR6,CV7+1,CV9-CV7-1))</f>
        <v>Block12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12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6</v>
      </c>
      <c r="CC12" s="27">
        <f ca="1">SUM(CD17,CB17,CC14)</f>
        <v>10.600000000000001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6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15.9</v>
      </c>
      <c r="BY16" s="4"/>
      <c r="BZ16" s="10">
        <f>BZ14+BZ15</f>
        <v>0</v>
      </c>
      <c r="CA16" s="10">
        <f ca="1">CA14+CA15</f>
        <v>6</v>
      </c>
      <c r="CB16" s="11">
        <f>CB14+CB15</f>
        <v>0</v>
      </c>
      <c r="CC16" s="6">
        <f ca="1">CD16+CE16</f>
        <v>1.5000000000000002</v>
      </c>
      <c r="CD16" s="12"/>
      <c r="CE16" s="20">
        <f ca="1">DC36+DC34+DC33</f>
        <v>1.5000000000000002</v>
      </c>
      <c r="CF16" s="4"/>
      <c r="CG16" s="34">
        <f ca="1">SUM(CC14:CC16)</f>
        <v>1.5000000000000002</v>
      </c>
      <c r="CH16" s="13"/>
      <c r="CI16" s="13"/>
      <c r="CJ16" s="13"/>
      <c r="CP16" s="124" t="s">
        <v>52</v>
      </c>
      <c r="CQ16" s="175">
        <f ca="1">CR16*CQ$20</f>
        <v>7.5</v>
      </c>
      <c r="CR16" s="253">
        <f>IF($CR$10="Commercial", VLOOKUP($CP16,'Gen SAT'!$V$23:$X$26,2,FALSE),IF($CR$10="Residential", VLOOKUP($CP16,'Gen SAT'!$V$16:$X$19,2,FALSE)))</f>
        <v>0.25</v>
      </c>
      <c r="CS16" s="177">
        <f ca="1">CT16*CS$20</f>
        <v>13.25</v>
      </c>
      <c r="CT16" s="252">
        <f>IF($CR$10="Commercial", VLOOKUP($CP16,'Gen SAT'!$V$23:$X$26,2,FALSE),IF($CR$10="Residential", VLOOKUP($CP16,'Gen SAT'!$V$16:$X$19,2,FALSE)))</f>
        <v>0.25</v>
      </c>
    </row>
    <row r="17" spans="7:109" x14ac:dyDescent="0.25">
      <c r="O17" s="69"/>
      <c r="BX17" s="35">
        <f ca="1">SUM(CB17:CB19)</f>
        <v>9</v>
      </c>
      <c r="BY17" s="1"/>
      <c r="BZ17" s="21"/>
      <c r="CA17" s="14"/>
      <c r="CB17" s="15">
        <f>+BZ17+CA17</f>
        <v>0</v>
      </c>
      <c r="CC17" s="16">
        <f ca="1">CC18+CC19</f>
        <v>15.9</v>
      </c>
      <c r="CD17" s="6">
        <f ca="1">CD18+CD19</f>
        <v>10.600000000000001</v>
      </c>
      <c r="CE17" s="6">
        <f ca="1">CE18+CE19</f>
        <v>2.6500000000000008</v>
      </c>
      <c r="CF17" s="1"/>
      <c r="CG17" s="36">
        <f ca="1">SUM(CB18,CE17,CB16)</f>
        <v>2.6500000000000008</v>
      </c>
      <c r="CP17" s="124" t="s">
        <v>53</v>
      </c>
      <c r="CQ17" s="175">
        <f ca="1">CR17*CQ$20</f>
        <v>1.5</v>
      </c>
      <c r="CR17" s="253">
        <f>IF($CR$10="Commercial", VLOOKUP($CP17,'Gen SAT'!$V$23:$X$26,2,FALSE),IF($CR$10="Residential", VLOOKUP($CP17,'Gen SAT'!$V$16:$X$19,2,FALSE)))</f>
        <v>0.05</v>
      </c>
      <c r="CS17" s="177">
        <f ca="1">CT17*CS$20</f>
        <v>2.6500000000000004</v>
      </c>
      <c r="CT17" s="252">
        <f>IF($CR$10="Commercial", VLOOKUP($CP17,'Gen SAT'!$V$23:$X$26,2,FALSE),IF($CR$10="Residential", VLOOKUP($CP17,'Gen SAT'!$V$16:$X$19,2,FALSE)))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15.9</v>
      </c>
      <c r="CD18" s="8">
        <f ca="1">DE24+DE23</f>
        <v>10.600000000000001</v>
      </c>
      <c r="CE18" s="8">
        <f ca="1">DE33+DE34</f>
        <v>2.6500000000000008</v>
      </c>
      <c r="CF18" s="1"/>
      <c r="CG18" s="31"/>
      <c r="CP18" s="124" t="s">
        <v>54</v>
      </c>
      <c r="CQ18" s="175">
        <f ca="1">CR18*CQ$20</f>
        <v>6</v>
      </c>
      <c r="CR18" s="253">
        <f>IF($CR$10="Commercial", VLOOKUP($CP18,'Gen SAT'!$V$23:$X$26,2,FALSE),IF($CR$10="Residential", VLOOKUP($CP18,'Gen SAT'!$V$16:$X$19,2,FALSE)))</f>
        <v>0.2</v>
      </c>
      <c r="CS18" s="177">
        <f ca="1">CT18*CS$20</f>
        <v>10.600000000000001</v>
      </c>
      <c r="CT18" s="252">
        <f>IF($CR$10="Commercial", VLOOKUP($CP18,'Gen SAT'!$V$23:$X$26,2,FALSE),IF($CR$10="Residential", VLOOKUP($CP18,'Gen SAT'!$V$16:$X$19,2,FALSE)))</f>
        <v>0.2</v>
      </c>
    </row>
    <row r="19" spans="7:109" x14ac:dyDescent="0.25">
      <c r="O19" s="69"/>
      <c r="BX19" s="30"/>
      <c r="BY19" s="3"/>
      <c r="BZ19" s="21">
        <f ca="1">DC42+DC40+DC39</f>
        <v>9</v>
      </c>
      <c r="CA19" s="14"/>
      <c r="CB19" s="15">
        <f ca="1">+BZ19+CA19</f>
        <v>9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15</v>
      </c>
      <c r="CR19" s="253">
        <f>IF($CR$10="Commercial", VLOOKUP($CP19,'Gen SAT'!$V$23:$X$26,2,FALSE),IF($CR$10="Residential", VLOOKUP($CP19,'Gen SAT'!$V$16:$X$19,2,FALSE)))</f>
        <v>0.5</v>
      </c>
      <c r="CS19" s="177">
        <f ca="1">CT19*CS$20</f>
        <v>26.5</v>
      </c>
      <c r="CT19" s="252">
        <f>IF($CR$10="Commercial", VLOOKUP($CP19,'Gen SAT'!$V$23:$X$26,2,FALSE),IF($CR$10="Residential", VLOOKUP($CP19,'Gen SAT'!$V$16:$X$19,2,FALSE)))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30</v>
      </c>
      <c r="CR20" s="176">
        <f>SUM(CR16:CR19)</f>
        <v>1</v>
      </c>
      <c r="CS20" s="255">
        <f ca="1">IF(CR9="PR",VLOOKUP(CR8,'Gen SAT'!$I$51:$R$67,10,FALSE),IF(CR9="PB",VLOOKUP(CR8,'Gen SAT'!$I$72:$R$88,10,FALSE),"error"))</f>
        <v>53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16.5</v>
      </c>
      <c r="CC21" s="41">
        <f ca="1">SUM(CC17:CE17)</f>
        <v>29.150000000000002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1.125</v>
      </c>
      <c r="DD23" s="50"/>
      <c r="DE23" s="162">
        <f ca="1">CS$16*$CX23</f>
        <v>1.9874999999999998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4.875</v>
      </c>
      <c r="DD24" s="50"/>
      <c r="DE24" s="162">
        <f ca="1">CS$16*$CX24</f>
        <v>8.6125000000000007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16.5</v>
      </c>
      <c r="CC25" s="27">
        <f ca="1">SUM(CD30,CB30,CC27)</f>
        <v>29.150000000000002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1.5</v>
      </c>
      <c r="DD25" s="50"/>
      <c r="DE25" s="162">
        <f ca="1">CS$16*$CX25</f>
        <v>2.6500000000000004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16.5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30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53.000000000000007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16.5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0.6</v>
      </c>
      <c r="CZ29" s="250"/>
      <c r="DA29" s="250"/>
      <c r="DC29" s="163">
        <f ca="1">CQ$18*$CY29</f>
        <v>3.5999999999999996</v>
      </c>
      <c r="DD29" s="50"/>
      <c r="DE29" s="164">
        <f ca="1">CS$18*$CY29</f>
        <v>6.36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29.150000000000002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0.4</v>
      </c>
      <c r="CZ30" s="250"/>
      <c r="DA30" s="250"/>
      <c r="DC30" s="163">
        <f ca="1">CQ$18*$CY30</f>
        <v>2.4000000000000004</v>
      </c>
      <c r="DD30" s="50"/>
      <c r="DE30" s="164">
        <f ca="1">CS$18*$CY30</f>
        <v>4.2400000000000011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29.150000000000002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0.2</v>
      </c>
      <c r="DA33" s="250"/>
      <c r="DC33" s="161">
        <f t="shared" ref="DC33:DC38" ca="1" si="0">CQ$17*$CZ33</f>
        <v>0.30000000000000004</v>
      </c>
      <c r="DD33" s="50"/>
      <c r="DE33" s="164">
        <f t="shared" ref="DE33:DE38" ca="1" si="1">CS$17*$CZ33</f>
        <v>0.53000000000000014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16.5</v>
      </c>
      <c r="CC34" s="41">
        <f ca="1">SUM(CC30:CE30)</f>
        <v>29.150000000000002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0.8</v>
      </c>
      <c r="DA34" s="250"/>
      <c r="DC34" s="163">
        <f t="shared" ca="1" si="0"/>
        <v>1.2000000000000002</v>
      </c>
      <c r="DD34" s="50"/>
      <c r="DE34" s="164">
        <f t="shared" ca="1" si="1"/>
        <v>2.1200000000000006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16.5</v>
      </c>
      <c r="CC38" s="91">
        <f ca="1">SUM(CD43,CB43,CC40)</f>
        <v>29.150000000000002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</v>
      </c>
      <c r="DC39" s="161">
        <f ca="1">CQ$19*$DA39</f>
        <v>1.5</v>
      </c>
      <c r="DD39" s="50"/>
      <c r="DE39" s="164">
        <f ca="1">CS$19*$DA39</f>
        <v>2.6500000000000004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2.9249999999999998</v>
      </c>
      <c r="CA40" s="17">
        <f ca="1">CA27+BZ32+CE29-BZ40</f>
        <v>13.574999999999999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0.5</v>
      </c>
      <c r="DC40" s="163">
        <f ca="1">CQ$19*$DA40</f>
        <v>7.5</v>
      </c>
      <c r="DD40" s="50"/>
      <c r="DE40" s="164">
        <f ca="1">CS$19*$DA40</f>
        <v>13.25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0.4</v>
      </c>
      <c r="DC41" s="163">
        <f ca="1">CQ$19*$DA41</f>
        <v>6</v>
      </c>
      <c r="DD41" s="50"/>
      <c r="DE41" s="164">
        <f ca="1">CS$19*$DA41</f>
        <v>10.600000000000001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2.9249999999999998</v>
      </c>
      <c r="BQ42" s="81"/>
      <c r="BR42" s="82">
        <f ca="1">SUM(BZ40,CC45,CE41)</f>
        <v>2.9249999999999998</v>
      </c>
      <c r="BS42" s="78"/>
      <c r="BT42" s="109">
        <f ca="1">SUM(BP40:BP42)</f>
        <v>2.9249999999999998</v>
      </c>
      <c r="BU42" s="83"/>
      <c r="BV42" s="83"/>
      <c r="BW42" s="83"/>
      <c r="BX42" s="108">
        <f ca="1">SUM(CC41,BZ42,CC43)</f>
        <v>2.9249999999999998</v>
      </c>
      <c r="BY42" s="78"/>
      <c r="BZ42" s="79">
        <f ca="1">BZ40+BZ41</f>
        <v>2.9249999999999998</v>
      </c>
      <c r="CA42" s="79">
        <f ca="1">CA40+CA41</f>
        <v>13.574999999999999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5.1675000000000004</v>
      </c>
      <c r="BS43" s="1"/>
      <c r="BT43" s="100">
        <f ca="1">SUM(BO44,BR43,BO42)</f>
        <v>5.1675000000000004</v>
      </c>
      <c r="BX43" s="99">
        <f ca="1">SUM(CB43:CB45)</f>
        <v>5.1675000000000004</v>
      </c>
      <c r="BY43" s="1"/>
      <c r="BZ43" s="21"/>
      <c r="CA43" s="14">
        <f ca="1">DE23+DE33+DE39</f>
        <v>5.1675000000000004</v>
      </c>
      <c r="CB43" s="15">
        <f ca="1">+BZ43+CA43</f>
        <v>5.1675000000000004</v>
      </c>
      <c r="CC43" s="56">
        <f ca="1">CC44+CC45</f>
        <v>0</v>
      </c>
      <c r="CD43" s="6">
        <f ca="1">CD44+CD45</f>
        <v>23.982500000000002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30</v>
      </c>
      <c r="DE43" s="124">
        <f ca="1">SUM(DE23:DE42)</f>
        <v>53.000000000000007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5.1675000000000004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23.982500000000002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>
        <f>+BM46+BN46</f>
        <v>0</v>
      </c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2.9249999999999998</v>
      </c>
      <c r="BP47" s="105">
        <f ca="1">SUM(BP43:BR43)</f>
        <v>5.1675000000000004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13.574999999999999</v>
      </c>
      <c r="CC47" s="105">
        <f ca="1">SUM(CC43:CE43)</f>
        <v>23.982500000000002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7.5</v>
      </c>
      <c r="P51" s="27">
        <f ca="1">SUM(Q56,O56,P53)</f>
        <v>13.250000000000002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7.5</v>
      </c>
      <c r="P53" s="6">
        <f ca="1">Q53+R53</f>
        <v>13.250000000000002</v>
      </c>
      <c r="Q53" s="7">
        <f ca="1">DE25+DE35+DE41</f>
        <v>13.250000000000002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17.490000000000002</v>
      </c>
      <c r="AD54" s="7">
        <f ca="1">AP70+AQ67+AM67</f>
        <v>17.490000000000002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7.5</v>
      </c>
      <c r="P55" s="6">
        <f ca="1">Q55+R55</f>
        <v>4.2400000000000011</v>
      </c>
      <c r="Q55" s="12">
        <f ca="1">DE30</f>
        <v>4.2400000000000011</v>
      </c>
      <c r="R55" s="20"/>
      <c r="S55" s="4"/>
      <c r="T55" s="34">
        <f ca="1">SUM(P53:P55)</f>
        <v>17.490000000000002</v>
      </c>
      <c r="U55" s="4"/>
      <c r="V55" s="4"/>
      <c r="W55" s="4"/>
      <c r="X55" s="97">
        <f ca="1">SUM(AC54,Z55,AC56)</f>
        <v>17.490000000000002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17.490000000000002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2.4000000000000004</v>
      </c>
      <c r="S56" s="1"/>
      <c r="T56" s="36">
        <f ca="1">SUM(O57,R56,O55)</f>
        <v>9.9</v>
      </c>
      <c r="U56" s="330" t="s">
        <v>29</v>
      </c>
      <c r="V56" s="331"/>
      <c r="W56" s="331"/>
      <c r="X56" s="99">
        <f ca="1">SUM(AB56:AB58)</f>
        <v>9.9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9.9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9.9</v>
      </c>
      <c r="AA57" s="14"/>
      <c r="AB57" s="6">
        <f ca="1">+Z57+AA57</f>
        <v>9.9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2.4000000000000004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4.2400000000000011</v>
      </c>
      <c r="P60" s="41">
        <f ca="1">SUM(P56:R56)</f>
        <v>2.4000000000000004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2.9249999999999998</v>
      </c>
      <c r="BP64" s="91">
        <f ca="1">SUM(BQ69,BO69,BP66)</f>
        <v>5.1675000000000004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13.574999999999999</v>
      </c>
      <c r="CC64" s="27">
        <f ca="1">SUM(CD69,CB69,CC66)</f>
        <v>23.982500000000002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259">
        <v>0.5</v>
      </c>
      <c r="BO65" s="260">
        <f>1-BN65</f>
        <v>0.5</v>
      </c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>
        <f ca="1">BN65*SUM($BM$45,$BR$42,$BN$40)</f>
        <v>1.4624999999999999</v>
      </c>
      <c r="BO66" s="75">
        <f ca="1">BO65*SUM($BM$45,$BR$42,$BN$40)</f>
        <v>1.4624999999999999</v>
      </c>
      <c r="BP66" s="6">
        <f ca="1">BQ66+BR66</f>
        <v>2.5837500000000002</v>
      </c>
      <c r="BQ66" s="7">
        <f ca="1">BO65*BR44</f>
        <v>2.5837500000000002</v>
      </c>
      <c r="BR66" s="19"/>
      <c r="BS66" s="1"/>
      <c r="BT66" s="95"/>
      <c r="BX66" s="30"/>
      <c r="BY66" s="3"/>
      <c r="BZ66" s="17">
        <f ca="1">DC40+DC34+DC24</f>
        <v>13.574999999999999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3.4980000000000007</v>
      </c>
      <c r="AQ67" s="7">
        <f ca="1">BQ67+BP70+BM67</f>
        <v>3.4980000000000007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3.4980000000000007</v>
      </c>
      <c r="BQ67" s="7">
        <f ca="1">SUM(Q53:Q55)*AL70</f>
        <v>3.4980000000000007</v>
      </c>
      <c r="BR67" s="19"/>
      <c r="BS67" s="1"/>
      <c r="BT67" s="95"/>
      <c r="BU67" s="171" t="s">
        <v>160</v>
      </c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17.490000000000002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3.4980000000000007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3.4980000000000007</v>
      </c>
      <c r="BL68" s="78"/>
      <c r="BM68" s="79">
        <f>BM66+BM67</f>
        <v>0</v>
      </c>
      <c r="BN68" s="79">
        <f ca="1">BN66+BN67</f>
        <v>1.4624999999999999</v>
      </c>
      <c r="BO68" s="80">
        <f ca="1">BO66+BO67</f>
        <v>1.4624999999999999</v>
      </c>
      <c r="BP68" s="79">
        <f ca="1">BQ68+BR68</f>
        <v>8.5874999999999986</v>
      </c>
      <c r="BQ68" s="81"/>
      <c r="BR68" s="82">
        <f ca="1">SUM(BZ66,CC71,CE67)*BU68</f>
        <v>8.5874999999999986</v>
      </c>
      <c r="BS68" s="78"/>
      <c r="BT68" s="109">
        <f ca="1">SUM(BP66:BP68)</f>
        <v>14.66925</v>
      </c>
      <c r="BU68" s="261">
        <v>0.5</v>
      </c>
      <c r="BV68" s="136"/>
      <c r="BW68" s="136"/>
      <c r="BX68" s="84">
        <f ca="1">SUM(CC67,BZ68,CC69)</f>
        <v>17.174999999999997</v>
      </c>
      <c r="BY68" s="78"/>
      <c r="BZ68" s="79">
        <f ca="1">BZ66+BZ67</f>
        <v>13.574999999999999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9.9</v>
      </c>
      <c r="AL69" s="1"/>
      <c r="AM69" s="21"/>
      <c r="AN69" s="14"/>
      <c r="AO69" s="70">
        <f>+AM69+AN69</f>
        <v>0</v>
      </c>
      <c r="AP69" s="6">
        <f ca="1">AP70+AP71</f>
        <v>13.992000000000003</v>
      </c>
      <c r="AQ69" s="6">
        <f>AQ70+AQ71</f>
        <v>0</v>
      </c>
      <c r="AR69" s="6">
        <f>AR70+AR71</f>
        <v>0</v>
      </c>
      <c r="AS69" s="1"/>
      <c r="AT69" s="100">
        <f ca="1">SUM(AO70,AR69,AO68)</f>
        <v>1.9800000000000002</v>
      </c>
      <c r="BK69" s="99">
        <f ca="1">SUM(BO69:BO71)</f>
        <v>1.9800000000000002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 ca="1">BQ70+BQ71</f>
        <v>2.5837500000000002</v>
      </c>
      <c r="BR69" s="6">
        <f ca="1">BR70+BR71</f>
        <v>15.171250000000001</v>
      </c>
      <c r="BS69" s="1"/>
      <c r="BT69" s="100">
        <f ca="1">SUM(BO70,BR69,BO68)</f>
        <v>18.61375</v>
      </c>
      <c r="BX69" s="35">
        <f ca="1">SUM(CB69:CB71)</f>
        <v>30.342500000000001</v>
      </c>
      <c r="BY69" s="1"/>
      <c r="BZ69" s="21"/>
      <c r="CA69" s="14">
        <f ca="1">DE24+DE40+DE34</f>
        <v>23.982500000000002</v>
      </c>
      <c r="CB69" s="15">
        <f ca="1">+BZ69+CA69</f>
        <v>23.982500000000002</v>
      </c>
      <c r="CC69" s="16">
        <f ca="1">CC70+CC71</f>
        <v>3.5999999999999996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0.2</v>
      </c>
      <c r="AM70" s="21">
        <f ca="1">Z57*AL70</f>
        <v>1.9800000000000002</v>
      </c>
      <c r="AN70" s="14"/>
      <c r="AO70" s="71">
        <f ca="1">+AM70+AN70</f>
        <v>1.9800000000000002</v>
      </c>
      <c r="AP70" s="8">
        <f ca="1">AL71*SUM(Q53:Q55)</f>
        <v>13.992000000000003</v>
      </c>
      <c r="AQ70" s="8"/>
      <c r="AR70" s="8"/>
      <c r="AS70" s="1"/>
      <c r="AT70" s="95"/>
      <c r="BA70" s="216" t="s">
        <v>111</v>
      </c>
      <c r="BK70" s="94"/>
      <c r="BL70" s="3"/>
      <c r="BM70" s="21">
        <f ca="1">AM70</f>
        <v>1.9800000000000002</v>
      </c>
      <c r="BN70" s="14"/>
      <c r="BO70" s="71">
        <f ca="1">+BM70+BN70</f>
        <v>1.9800000000000002</v>
      </c>
      <c r="BP70" s="8"/>
      <c r="BQ70" s="8">
        <f ca="1">BN65*BR44</f>
        <v>2.5837500000000002</v>
      </c>
      <c r="BR70" s="8">
        <f ca="1">BU68*SUM(CA69:CA71)</f>
        <v>15.171250000000001</v>
      </c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247">
        <f>1-AL70</f>
        <v>0.8</v>
      </c>
      <c r="AM71" s="21">
        <f ca="1">AL71*Z57</f>
        <v>7.9200000000000008</v>
      </c>
      <c r="AN71" s="14"/>
      <c r="AO71" s="71">
        <f ca="1">+AM71+AN71</f>
        <v>7.9200000000000008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6.36</v>
      </c>
      <c r="CB71" s="15">
        <f ca="1">+BZ71+CA71</f>
        <v>6.36</v>
      </c>
      <c r="CC71" s="17">
        <f ca="1">DC29</f>
        <v>3.5999999999999996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7.9200000000000008</v>
      </c>
      <c r="AP73" s="105">
        <f ca="1">SUM(AP69:AR69)</f>
        <v>13.992000000000003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10.049999999999999</v>
      </c>
      <c r="BP73" s="105">
        <f ca="1">SUM(BP69:BR69)</f>
        <v>17.755000000000003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6.36</v>
      </c>
      <c r="CC73" s="41">
        <f ca="1">SUM(CC69:CE69)</f>
        <v>3.5999999999999996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  <row r="80" spans="35:112" ht="14.25" customHeight="1" x14ac:dyDescent="0.25"/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511" priority="21" operator="equal">
      <formula>0</formula>
    </cfRule>
  </conditionalFormatting>
  <conditionalFormatting sqref="AX38:BG39 AX46:BG47 AX40:AY41 AX44:AY45">
    <cfRule type="cellIs" dxfId="1510" priority="20" operator="equal">
      <formula>0</formula>
    </cfRule>
  </conditionalFormatting>
  <conditionalFormatting sqref="AX25:BG26 AX33:BG34 AX27:AY28 BF27:BG28 BF31:BG32 AX31:AY32">
    <cfRule type="cellIs" dxfId="1509" priority="19" operator="equal">
      <formula>0</formula>
    </cfRule>
  </conditionalFormatting>
  <conditionalFormatting sqref="BK25:BT26 BK33:BT34 BK27:BL28 BS27:BT28 BS31:BT32 BK31:BL32">
    <cfRule type="cellIs" dxfId="1508" priority="18" operator="equal">
      <formula>0</formula>
    </cfRule>
  </conditionalFormatting>
  <conditionalFormatting sqref="BX12:CG13 BX20:CG21 BX14:BY19 CF14:CG19">
    <cfRule type="cellIs" dxfId="1507" priority="17" operator="equal">
      <formula>0</formula>
    </cfRule>
  </conditionalFormatting>
  <conditionalFormatting sqref="BX25:CG26 BX33:CG34 BX27:BY32 CF27:CG32">
    <cfRule type="cellIs" dxfId="1506" priority="16" operator="equal">
      <formula>0</formula>
    </cfRule>
  </conditionalFormatting>
  <conditionalFormatting sqref="BX64:CG65 BX72:CG73 BX66:BY71 CF66:CG71">
    <cfRule type="cellIs" dxfId="1505" priority="14" operator="equal">
      <formula>0</formula>
    </cfRule>
  </conditionalFormatting>
  <conditionalFormatting sqref="BX38:CG39 BX46:CG47 BX40:BY45 CF40:CG45">
    <cfRule type="cellIs" dxfId="1504" priority="15" operator="equal">
      <formula>0</formula>
    </cfRule>
  </conditionalFormatting>
  <conditionalFormatting sqref="K51:T52 K59:T60 K53:L58 S53:T58">
    <cfRule type="cellIs" dxfId="1503" priority="13" operator="equal">
      <formula>0</formula>
    </cfRule>
  </conditionalFormatting>
  <conditionalFormatting sqref="AK64:AT65 AK72:AT73 AK66:AL71 AS66:AT71">
    <cfRule type="cellIs" dxfId="1502" priority="12" operator="equal">
      <formula>0</formula>
    </cfRule>
  </conditionalFormatting>
  <conditionalFormatting sqref="BK38:BT39 BK46:BT47 BK40:BL45 BS40:BT45">
    <cfRule type="cellIs" dxfId="1501" priority="9" operator="equal">
      <formula>0</formula>
    </cfRule>
  </conditionalFormatting>
  <conditionalFormatting sqref="AK25:AT26 AK33:AT34 AK27:AL32 AS27:AT32">
    <cfRule type="cellIs" dxfId="1500" priority="8" operator="equal">
      <formula>0</formula>
    </cfRule>
  </conditionalFormatting>
  <conditionalFormatting sqref="AX51:BG52 AX59:BG60 AX53:AY58 BF53:BG58">
    <cfRule type="cellIs" dxfId="1499" priority="11" operator="equal">
      <formula>0</formula>
    </cfRule>
  </conditionalFormatting>
  <conditionalFormatting sqref="BK51:BT52 BK59:BT60 BK53:BL58 BS53:BT58">
    <cfRule type="cellIs" dxfId="1498" priority="10" operator="equal">
      <formula>0</formula>
    </cfRule>
  </conditionalFormatting>
  <conditionalFormatting sqref="BK64:BT65 BK72:BT73 BK66:BL71 BS66:BT71">
    <cfRule type="cellIs" dxfId="1497" priority="7" operator="equal">
      <formula>0</formula>
    </cfRule>
  </conditionalFormatting>
  <conditionalFormatting sqref="X51:AG52 X59:AG60 X53:Y58 AF53:AG58">
    <cfRule type="cellIs" dxfId="1496" priority="6" operator="equal">
      <formula>0</formula>
    </cfRule>
  </conditionalFormatting>
  <conditionalFormatting sqref="AK38:AT39 AK46:AT47 AK40:AL45 AS40:AT45">
    <cfRule type="cellIs" dxfId="1495" priority="5" operator="equal">
      <formula>0</formula>
    </cfRule>
  </conditionalFormatting>
  <conditionalFormatting sqref="AX42:AY43">
    <cfRule type="cellIs" dxfId="1494" priority="4" operator="equal">
      <formula>0</formula>
    </cfRule>
  </conditionalFormatting>
  <conditionalFormatting sqref="AO51:AP52 AO59:AP60">
    <cfRule type="cellIs" dxfId="1493" priority="3" operator="equal">
      <formula>0</formula>
    </cfRule>
  </conditionalFormatting>
  <conditionalFormatting sqref="BO75:BP76">
    <cfRule type="cellIs" dxfId="1492" priority="2" operator="equal">
      <formula>0</formula>
    </cfRule>
  </conditionalFormatting>
  <conditionalFormatting sqref="AO75:AP76">
    <cfRule type="cellIs" dxfId="149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R1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Block13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12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2.8</v>
      </c>
      <c r="CC12" s="27">
        <f ca="1">SUM(CD17,CB17,CC14)</f>
        <v>4.6000000000000005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6.9</v>
      </c>
      <c r="BY16" s="4"/>
      <c r="BZ16" s="10">
        <f>BZ14+BZ15</f>
        <v>0</v>
      </c>
      <c r="CA16" s="10">
        <f ca="1">CA14+CA15</f>
        <v>2.8</v>
      </c>
      <c r="CB16" s="11">
        <f>CB14+CB15</f>
        <v>0</v>
      </c>
      <c r="CC16" s="6">
        <f ca="1">CD16+CE16</f>
        <v>0.70000000000000007</v>
      </c>
      <c r="CD16" s="12"/>
      <c r="CE16" s="20">
        <f ca="1">DC36+DC34+DC33</f>
        <v>0.70000000000000007</v>
      </c>
      <c r="CF16" s="4"/>
      <c r="CG16" s="34">
        <f ca="1">SUM(CC14:CC16)</f>
        <v>0.70000000000000007</v>
      </c>
      <c r="CH16" s="13"/>
      <c r="CI16" s="13"/>
      <c r="CJ16" s="13"/>
      <c r="CP16" s="124" t="s">
        <v>52</v>
      </c>
      <c r="CQ16" s="175">
        <f ca="1">CR16*CQ$20</f>
        <v>3.5</v>
      </c>
      <c r="CR16" s="253">
        <f>IF($CR$10="Commercial", VLOOKUP($CP16,'Gen SAT'!$V$23:$X$26,2,FALSE),IF($CR$10="Residential", VLOOKUP($CP16,'Gen SAT'!$V$16:$X$19,2,FALSE)))</f>
        <v>0.25</v>
      </c>
      <c r="CS16" s="177">
        <f ca="1">CT16*CS$20</f>
        <v>5.75</v>
      </c>
      <c r="CT16" s="252">
        <f>IF($CR$10="Commercial", VLOOKUP($CP16,'Gen SAT'!$V$23:$X$26,2,FALSE),IF($CR$10="Residential", VLOOKUP($CP16,'Gen SAT'!$V$16:$X$19,2,FALSE)))</f>
        <v>0.25</v>
      </c>
    </row>
    <row r="17" spans="7:109" x14ac:dyDescent="0.25">
      <c r="O17" s="69"/>
      <c r="BX17" s="35">
        <f ca="1">SUM(CB17:CB19)</f>
        <v>4.2</v>
      </c>
      <c r="BY17" s="1"/>
      <c r="BZ17" s="21"/>
      <c r="CA17" s="14"/>
      <c r="CB17" s="15">
        <f>+BZ17+CA17</f>
        <v>0</v>
      </c>
      <c r="CC17" s="16">
        <f ca="1">CC18+CC19</f>
        <v>6.9</v>
      </c>
      <c r="CD17" s="6">
        <f ca="1">CD18+CD19</f>
        <v>4.6000000000000005</v>
      </c>
      <c r="CE17" s="6">
        <f ca="1">CE18+CE19</f>
        <v>1.1500000000000001</v>
      </c>
      <c r="CF17" s="1"/>
      <c r="CG17" s="36">
        <f ca="1">SUM(CB18,CE17,CB16)</f>
        <v>1.1500000000000001</v>
      </c>
      <c r="CP17" s="124" t="s">
        <v>53</v>
      </c>
      <c r="CQ17" s="175">
        <f ca="1">CR17*CQ$20</f>
        <v>0.70000000000000007</v>
      </c>
      <c r="CR17" s="253">
        <f>IF($CR$10="Commercial", VLOOKUP($CP17,'Gen SAT'!$V$23:$X$26,2,FALSE),IF($CR$10="Residential", VLOOKUP($CP17,'Gen SAT'!$V$16:$X$19,2,FALSE)))</f>
        <v>0.05</v>
      </c>
      <c r="CS17" s="177">
        <f ca="1">CT17*CS$20</f>
        <v>1.1500000000000001</v>
      </c>
      <c r="CT17" s="252">
        <f>IF($CR$10="Commercial", VLOOKUP($CP17,'Gen SAT'!$V$23:$X$26,2,FALSE),IF($CR$10="Residential", VLOOKUP($CP17,'Gen SAT'!$V$16:$X$19,2,FALSE)))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6.9</v>
      </c>
      <c r="CD18" s="8">
        <f ca="1">DE24+DE23</f>
        <v>4.6000000000000005</v>
      </c>
      <c r="CE18" s="8">
        <f ca="1">DE33+DE34</f>
        <v>1.1500000000000001</v>
      </c>
      <c r="CF18" s="1"/>
      <c r="CG18" s="31"/>
      <c r="CP18" s="124" t="s">
        <v>54</v>
      </c>
      <c r="CQ18" s="175">
        <f ca="1">CR18*CQ$20</f>
        <v>2.8000000000000003</v>
      </c>
      <c r="CR18" s="253">
        <f>IF($CR$10="Commercial", VLOOKUP($CP18,'Gen SAT'!$V$23:$X$26,2,FALSE),IF($CR$10="Residential", VLOOKUP($CP18,'Gen SAT'!$V$16:$X$19,2,FALSE)))</f>
        <v>0.2</v>
      </c>
      <c r="CS18" s="177">
        <f ca="1">CT18*CS$20</f>
        <v>4.6000000000000005</v>
      </c>
      <c r="CT18" s="252">
        <f>IF($CR$10="Commercial", VLOOKUP($CP18,'Gen SAT'!$V$23:$X$26,2,FALSE),IF($CR$10="Residential", VLOOKUP($CP18,'Gen SAT'!$V$16:$X$19,2,FALSE)))</f>
        <v>0.2</v>
      </c>
    </row>
    <row r="19" spans="7:109" x14ac:dyDescent="0.25">
      <c r="O19" s="69"/>
      <c r="BX19" s="30"/>
      <c r="BY19" s="3"/>
      <c r="BZ19" s="21">
        <f ca="1">DC42+DC40+DC39</f>
        <v>4.2</v>
      </c>
      <c r="CA19" s="14"/>
      <c r="CB19" s="15">
        <f ca="1">+BZ19+CA19</f>
        <v>4.2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7</v>
      </c>
      <c r="CR19" s="253">
        <f>IF($CR$10="Commercial", VLOOKUP($CP19,'Gen SAT'!$V$23:$X$26,2,FALSE),IF($CR$10="Residential", VLOOKUP($CP19,'Gen SAT'!$V$16:$X$19,2,FALSE)))</f>
        <v>0.5</v>
      </c>
      <c r="CS19" s="177">
        <f ca="1">CT19*CS$20</f>
        <v>11.5</v>
      </c>
      <c r="CT19" s="252">
        <f>IF($CR$10="Commercial", VLOOKUP($CP19,'Gen SAT'!$V$23:$X$26,2,FALSE),IF($CR$10="Residential", VLOOKUP($CP19,'Gen SAT'!$V$16:$X$19,2,FALSE)))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14</v>
      </c>
      <c r="CR20" s="176">
        <f>SUM(CR16:CR19)</f>
        <v>1</v>
      </c>
      <c r="CS20" s="255">
        <f ca="1">IF(CR9="PR",VLOOKUP(CR8,'Gen SAT'!$I$51:$R$67,10,FALSE),IF(CR9="PB",VLOOKUP(CR8,'Gen SAT'!$I$72:$R$88,10,FALSE),"error"))</f>
        <v>23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7.7</v>
      </c>
      <c r="CC21" s="41">
        <f ca="1">SUM(CC17:CE17)</f>
        <v>12.65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0.52500000000000002</v>
      </c>
      <c r="DD23" s="50"/>
      <c r="DE23" s="162">
        <f ca="1">CS$16*$CX23</f>
        <v>0.86249999999999993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2.2749999999999999</v>
      </c>
      <c r="DD24" s="50"/>
      <c r="DE24" s="162">
        <f ca="1">CS$16*$CX24</f>
        <v>3.7375000000000003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7.7</v>
      </c>
      <c r="CC25" s="27">
        <f ca="1">SUM(CD30,CB30,CC27)</f>
        <v>12.65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0.70000000000000007</v>
      </c>
      <c r="DD25" s="50"/>
      <c r="DE25" s="162">
        <f ca="1">CS$16*$CX25</f>
        <v>1.1500000000000001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7.7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14.000000000000002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23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7.7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0.6</v>
      </c>
      <c r="CZ29" s="250"/>
      <c r="DA29" s="250"/>
      <c r="DC29" s="163">
        <f ca="1">CQ$18*$CY29</f>
        <v>1.6800000000000002</v>
      </c>
      <c r="DD29" s="50"/>
      <c r="DE29" s="164">
        <f ca="1">CS$18*$CY29</f>
        <v>2.7600000000000002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12.65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0.4</v>
      </c>
      <c r="CZ30" s="250"/>
      <c r="DA30" s="250"/>
      <c r="DC30" s="163">
        <f ca="1">CQ$18*$CY30</f>
        <v>1.1200000000000001</v>
      </c>
      <c r="DD30" s="50"/>
      <c r="DE30" s="164">
        <f ca="1">CS$18*$CY30</f>
        <v>1.8400000000000003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12.65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0.2</v>
      </c>
      <c r="DA33" s="250"/>
      <c r="DC33" s="161">
        <f t="shared" ref="DC33:DC38" ca="1" si="0">CQ$17*$CZ33</f>
        <v>0.14000000000000001</v>
      </c>
      <c r="DD33" s="50"/>
      <c r="DE33" s="164">
        <f t="shared" ref="DE33:DE38" ca="1" si="1">CS$17*$CZ33</f>
        <v>0.23000000000000004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7.7</v>
      </c>
      <c r="CC34" s="41">
        <f ca="1">SUM(CC30:CE30)</f>
        <v>12.65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0.8</v>
      </c>
      <c r="DA34" s="250"/>
      <c r="DC34" s="163">
        <f t="shared" ca="1" si="0"/>
        <v>0.56000000000000005</v>
      </c>
      <c r="DD34" s="50"/>
      <c r="DE34" s="164">
        <f t="shared" ca="1" si="1"/>
        <v>0.92000000000000015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7.7</v>
      </c>
      <c r="CC38" s="91">
        <f ca="1">SUM(CD43,CB43,CC40)</f>
        <v>12.65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</v>
      </c>
      <c r="DC39" s="161">
        <f ca="1">CQ$19*$DA39</f>
        <v>0.70000000000000007</v>
      </c>
      <c r="DD39" s="50"/>
      <c r="DE39" s="164">
        <f ca="1">CS$19*$DA39</f>
        <v>1.1500000000000001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1.3650000000000002</v>
      </c>
      <c r="CA40" s="17">
        <f ca="1">CA27+BZ32+CE29-BZ40</f>
        <v>6.335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0.5</v>
      </c>
      <c r="DC40" s="163">
        <f ca="1">CQ$19*$DA40</f>
        <v>3.5</v>
      </c>
      <c r="DD40" s="50"/>
      <c r="DE40" s="164">
        <f ca="1">CS$19*$DA40</f>
        <v>5.75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0.4</v>
      </c>
      <c r="DC41" s="163">
        <f ca="1">CQ$19*$DA41</f>
        <v>2.8000000000000003</v>
      </c>
      <c r="DD41" s="50"/>
      <c r="DE41" s="164">
        <f ca="1">CS$19*$DA41</f>
        <v>4.6000000000000005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1.3650000000000002</v>
      </c>
      <c r="BQ42" s="81"/>
      <c r="BR42" s="82">
        <f ca="1">BZ40+CC45+CE41</f>
        <v>1.3650000000000002</v>
      </c>
      <c r="BS42" s="78"/>
      <c r="BT42" s="109">
        <f ca="1">SUM(BP40:BP42)</f>
        <v>1.3650000000000002</v>
      </c>
      <c r="BU42" s="83"/>
      <c r="BV42" s="83"/>
      <c r="BW42" s="83"/>
      <c r="BX42" s="108">
        <f ca="1">SUM(CC41,BZ42,CC43)</f>
        <v>1.3650000000000002</v>
      </c>
      <c r="BY42" s="78"/>
      <c r="BZ42" s="79">
        <f ca="1">BZ40+BZ41</f>
        <v>1.3650000000000002</v>
      </c>
      <c r="CA42" s="79">
        <f ca="1">CA40+CA41</f>
        <v>6.335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2.2425000000000002</v>
      </c>
      <c r="BS43" s="1"/>
      <c r="BT43" s="100">
        <f ca="1">SUM(BO44,BR43,BO42)</f>
        <v>2.2425000000000002</v>
      </c>
      <c r="BX43" s="99">
        <f ca="1">SUM(CB43:CB45)</f>
        <v>2.2425000000000002</v>
      </c>
      <c r="BY43" s="1"/>
      <c r="BZ43" s="21"/>
      <c r="CA43" s="14">
        <f ca="1">DE23+DE33+DE39</f>
        <v>2.2425000000000002</v>
      </c>
      <c r="CB43" s="15">
        <f ca="1">+BZ43+CA43</f>
        <v>2.2425000000000002</v>
      </c>
      <c r="CC43" s="56">
        <f ca="1">CC44+CC45</f>
        <v>0</v>
      </c>
      <c r="CD43" s="6">
        <f ca="1">CD44+CD45</f>
        <v>10.407500000000001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14</v>
      </c>
      <c r="DE43" s="124">
        <f ca="1">SUM(DE23:DE42)</f>
        <v>23.000000000000004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2.2425000000000002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10.407500000000001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1.3650000000000002</v>
      </c>
      <c r="BP47" s="105">
        <f ca="1">SUM(BP43:BR43)</f>
        <v>2.2425000000000002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6.335</v>
      </c>
      <c r="CC47" s="105">
        <f ca="1">SUM(CC43:CE43)</f>
        <v>10.407500000000001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3.5000000000000004</v>
      </c>
      <c r="P51" s="27">
        <f ca="1">SUM(Q56,O56,P53)</f>
        <v>5.7500000000000009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3.5000000000000004</v>
      </c>
      <c r="P53" s="6">
        <f ca="1">Q53+R53</f>
        <v>5.7500000000000009</v>
      </c>
      <c r="Q53" s="7">
        <f ca="1">DE25+DE35+DE41</f>
        <v>5.7500000000000009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7.5900000000000016</v>
      </c>
      <c r="AD54" s="7">
        <f ca="1">Q53+Q55</f>
        <v>7.5900000000000016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3.5000000000000004</v>
      </c>
      <c r="P55" s="6">
        <f ca="1">Q55+R55</f>
        <v>1.8400000000000003</v>
      </c>
      <c r="Q55" s="12">
        <f ca="1">DE30</f>
        <v>1.8400000000000003</v>
      </c>
      <c r="R55" s="20"/>
      <c r="S55" s="4"/>
      <c r="T55" s="34">
        <f ca="1">SUM(P53:P55)</f>
        <v>7.5900000000000016</v>
      </c>
      <c r="U55" s="4"/>
      <c r="V55" s="4"/>
      <c r="W55" s="4"/>
      <c r="X55" s="97">
        <f ca="1">SUM(AC54,Z55,AC56)</f>
        <v>7.5900000000000016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7.5900000000000016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1.1200000000000001</v>
      </c>
      <c r="S56" s="1"/>
      <c r="T56" s="36">
        <f ca="1">SUM(O57,R56,O55)</f>
        <v>4.620000000000001</v>
      </c>
      <c r="U56" s="330" t="s">
        <v>29</v>
      </c>
      <c r="V56" s="331"/>
      <c r="W56" s="331"/>
      <c r="X56" s="99">
        <f ca="1">SUM(AB56:AB58)</f>
        <v>4.620000000000001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4.620000000000001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O53+R58+M57</f>
        <v>4.620000000000001</v>
      </c>
      <c r="AA57" s="14"/>
      <c r="AB57" s="6">
        <f ca="1">+Z57+AA57</f>
        <v>4.620000000000001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1.1200000000000001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1.8400000000000003</v>
      </c>
      <c r="P60" s="41">
        <f ca="1">SUM(P56:R56)</f>
        <v>1.1200000000000001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1.3650000000000002</v>
      </c>
      <c r="BP64" s="91">
        <f ca="1">SUM(BQ69,BO69,BP66)</f>
        <v>2.2425000000000002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6.3350000000000009</v>
      </c>
      <c r="CC64" s="27">
        <f ca="1">SUM(CD69,CB69,CC66)</f>
        <v>10.407500000000001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259">
        <f>1-BN65</f>
        <v>0.5</v>
      </c>
      <c r="BN65" s="259">
        <v>0.5</v>
      </c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>
        <f ca="1">BM65*SUM($BM$45,$BR$42,$BN$40)</f>
        <v>0.68250000000000011</v>
      </c>
      <c r="BN66" s="17">
        <f ca="1">BN65*SUM($BM$45,$BR$42,$BN$40)</f>
        <v>0.68250000000000011</v>
      </c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>
        <f ca="1">DC40+DC34+DC24</f>
        <v>6.3350000000000009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7.5900000000000016</v>
      </c>
      <c r="AQ67" s="7">
        <f ca="1">AD54</f>
        <v>7.5900000000000016</v>
      </c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4.0075000000000003</v>
      </c>
      <c r="BQ67" s="7"/>
      <c r="BR67" s="19">
        <f ca="1">BS67*SUM($BZ$66,$CC$71,$CE$67)</f>
        <v>4.0075000000000003</v>
      </c>
      <c r="BS67" s="259">
        <v>0.5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7.5900000000000016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7.5900000000000016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4.6900000000000004</v>
      </c>
      <c r="BL68" s="78"/>
      <c r="BM68" s="79">
        <f ca="1">BM66+BM67</f>
        <v>0.68250000000000011</v>
      </c>
      <c r="BN68" s="79">
        <f ca="1">BN66+BN67</f>
        <v>0.68250000000000011</v>
      </c>
      <c r="BO68" s="80">
        <f>BO66+BO67</f>
        <v>0</v>
      </c>
      <c r="BP68" s="79">
        <f ca="1">BQ68+BR68</f>
        <v>4.0075000000000003</v>
      </c>
      <c r="BQ68" s="81"/>
      <c r="BR68" s="82">
        <f ca="1">BS68*SUM($BZ$66,$CC$71,$CE$67)</f>
        <v>4.0075000000000003</v>
      </c>
      <c r="BS68" s="262">
        <v>0.5</v>
      </c>
      <c r="BT68" s="109">
        <f ca="1">SUM(BP66:BP68)</f>
        <v>8.0150000000000006</v>
      </c>
      <c r="BU68" s="136"/>
      <c r="BV68" s="136"/>
      <c r="BW68" s="136"/>
      <c r="BX68" s="84">
        <f ca="1">SUM(CC67,BZ68,CC69)</f>
        <v>8.0150000000000006</v>
      </c>
      <c r="BY68" s="78"/>
      <c r="BZ68" s="79">
        <f ca="1">BZ66+BZ67</f>
        <v>6.3350000000000009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4.620000000000001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4.620000000000001</v>
      </c>
      <c r="BK69" s="99">
        <f ca="1">SUM(BO69:BO71)</f>
        <v>7.7050000000000001</v>
      </c>
      <c r="BL69" s="1"/>
      <c r="BM69" s="21"/>
      <c r="BN69" s="14">
        <f ca="1">BR44*BM65</f>
        <v>1.1212500000000001</v>
      </c>
      <c r="BO69" s="71">
        <f ca="1">+BM69+BN69</f>
        <v>1.1212500000000001</v>
      </c>
      <c r="BP69" s="6">
        <f>BP70+BP71</f>
        <v>0</v>
      </c>
      <c r="BQ69" s="6">
        <f ca="1">BQ70+BQ71</f>
        <v>1.1212500000000001</v>
      </c>
      <c r="BR69" s="6">
        <f ca="1">BR70+BR71</f>
        <v>6.5837500000000002</v>
      </c>
      <c r="BS69" s="1"/>
      <c r="BT69" s="100">
        <f ca="1">SUM(BO70,BR69,BO68)</f>
        <v>13.1675</v>
      </c>
      <c r="BX69" s="35">
        <f ca="1">SUM(CB69:CB71)</f>
        <v>13.1675</v>
      </c>
      <c r="BY69" s="1"/>
      <c r="BZ69" s="21"/>
      <c r="CA69" s="14">
        <f ca="1">DE24+DE40+DE34</f>
        <v>10.407500000000001</v>
      </c>
      <c r="CB69" s="15">
        <f ca="1">+BZ69+CA69</f>
        <v>10.407500000000001</v>
      </c>
      <c r="CC69" s="16">
        <f ca="1">CC70+CC71</f>
        <v>1.6800000000000002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4.620000000000001</v>
      </c>
      <c r="AN70" s="14"/>
      <c r="AO70" s="71">
        <f ca="1">+AM70+AN70</f>
        <v>4.620000000000001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BS67*SUM(CA69:CA71)</f>
        <v>6.5837500000000002</v>
      </c>
      <c r="BO70" s="71">
        <f ca="1">+BM70+BN70</f>
        <v>6.5837500000000002</v>
      </c>
      <c r="BP70" s="8"/>
      <c r="BQ70" s="8">
        <f ca="1">BN65*BR44</f>
        <v>1.1212500000000001</v>
      </c>
      <c r="BR70" s="8">
        <f ca="1">BS68*SUM(CA69:CA71)</f>
        <v>6.5837500000000002</v>
      </c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2.7600000000000002</v>
      </c>
      <c r="CB71" s="15">
        <f ca="1">+BZ71+CA71</f>
        <v>2.7600000000000002</v>
      </c>
      <c r="CC71" s="17">
        <f ca="1">DC29</f>
        <v>1.6800000000000002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4.6900000000000004</v>
      </c>
      <c r="BP73" s="105">
        <f ca="1">SUM(BP69:BR69)</f>
        <v>7.7050000000000001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2.7600000000000002</v>
      </c>
      <c r="CC73" s="41">
        <f ca="1">SUM(CC69:CE69)</f>
        <v>1.6800000000000002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490" priority="21" operator="equal">
      <formula>0</formula>
    </cfRule>
  </conditionalFormatting>
  <conditionalFormatting sqref="AX38:BG39 AX46:BG47 AX40:AY41 AX44:AY45">
    <cfRule type="cellIs" dxfId="1489" priority="20" operator="equal">
      <formula>0</formula>
    </cfRule>
  </conditionalFormatting>
  <conditionalFormatting sqref="AX25:BG26 AX33:BG34 AX27:AY28 BF27:BG28 BF31:BG32 AX31:AY32">
    <cfRule type="cellIs" dxfId="1488" priority="19" operator="equal">
      <formula>0</formula>
    </cfRule>
  </conditionalFormatting>
  <conditionalFormatting sqref="BK25:BT26 BK33:BT34 BK27:BL28 BS27:BT28 BS31:BT32 BK31:BL32">
    <cfRule type="cellIs" dxfId="1487" priority="18" operator="equal">
      <formula>0</formula>
    </cfRule>
  </conditionalFormatting>
  <conditionalFormatting sqref="BX12:CG13 BX20:CG21 BX14:BY19 CF14:CG19">
    <cfRule type="cellIs" dxfId="1486" priority="17" operator="equal">
      <formula>0</formula>
    </cfRule>
  </conditionalFormatting>
  <conditionalFormatting sqref="BX25:CG26 BX33:CG34 BX27:BY32 CF27:CG32">
    <cfRule type="cellIs" dxfId="1485" priority="16" operator="equal">
      <formula>0</formula>
    </cfRule>
  </conditionalFormatting>
  <conditionalFormatting sqref="BX64:CG65 BX72:CG73 BX66:BY71 CF66:CG71">
    <cfRule type="cellIs" dxfId="1484" priority="14" operator="equal">
      <formula>0</formula>
    </cfRule>
  </conditionalFormatting>
  <conditionalFormatting sqref="BX38:CG39 BX46:CG47 BX40:BY45 CF40:CG45">
    <cfRule type="cellIs" dxfId="1483" priority="15" operator="equal">
      <formula>0</formula>
    </cfRule>
  </conditionalFormatting>
  <conditionalFormatting sqref="K51:T52 K59:T60 K53:L58 S53:T58">
    <cfRule type="cellIs" dxfId="1482" priority="13" operator="equal">
      <formula>0</formula>
    </cfRule>
  </conditionalFormatting>
  <conditionalFormatting sqref="AK64:AT65 AK72:AT73 AK66:AL71 AS66:AT71">
    <cfRule type="cellIs" dxfId="1481" priority="12" operator="equal">
      <formula>0</formula>
    </cfRule>
  </conditionalFormatting>
  <conditionalFormatting sqref="BK38:BT39 BK46:BT47 BK40:BL45 BS40:BT45">
    <cfRule type="cellIs" dxfId="1480" priority="9" operator="equal">
      <formula>0</formula>
    </cfRule>
  </conditionalFormatting>
  <conditionalFormatting sqref="AK25:AT26 AK33:AT34 AK27:AL32 AS27:AT32">
    <cfRule type="cellIs" dxfId="1479" priority="8" operator="equal">
      <formula>0</formula>
    </cfRule>
  </conditionalFormatting>
  <conditionalFormatting sqref="AX51:BG52 AX59:BG60 AX53:AY58 BF53:BG58">
    <cfRule type="cellIs" dxfId="1478" priority="11" operator="equal">
      <formula>0</formula>
    </cfRule>
  </conditionalFormatting>
  <conditionalFormatting sqref="BK51:BT52 BK59:BT60 BK53:BL58 BS53:BT58">
    <cfRule type="cellIs" dxfId="1477" priority="10" operator="equal">
      <formula>0</formula>
    </cfRule>
  </conditionalFormatting>
  <conditionalFormatting sqref="BK64:BT65 BK72:BT73 BK66:BL71 BS66:BT71">
    <cfRule type="cellIs" dxfId="1476" priority="7" operator="equal">
      <formula>0</formula>
    </cfRule>
  </conditionalFormatting>
  <conditionalFormatting sqref="X51:AG52 X59:AG60 X53:Y58 AF53:AG58">
    <cfRule type="cellIs" dxfId="1475" priority="6" operator="equal">
      <formula>0</formula>
    </cfRule>
  </conditionalFormatting>
  <conditionalFormatting sqref="AK38:AT39 AK46:AT47 AK40:AL45 AS40:AT45">
    <cfRule type="cellIs" dxfId="1474" priority="5" operator="equal">
      <formula>0</formula>
    </cfRule>
  </conditionalFormatting>
  <conditionalFormatting sqref="AX42:AY43">
    <cfRule type="cellIs" dxfId="1473" priority="4" operator="equal">
      <formula>0</formula>
    </cfRule>
  </conditionalFormatting>
  <conditionalFormatting sqref="AO51:AP52 AO59:AP60">
    <cfRule type="cellIs" dxfId="1472" priority="3" operator="equal">
      <formula>0</formula>
    </cfRule>
  </conditionalFormatting>
  <conditionalFormatting sqref="BO75:BP76">
    <cfRule type="cellIs" dxfId="1471" priority="2" operator="equal">
      <formula>0</formula>
    </cfRule>
  </conditionalFormatting>
  <conditionalFormatting sqref="AO75:AP76">
    <cfRule type="cellIs" dxfId="1470" priority="1" operator="equal">
      <formula>0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S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66" width="5.28515625" style="124"/>
    <col min="67" max="67" width="11.7109375" style="124" customWidth="1"/>
    <col min="68" max="69" width="5.28515625" style="124"/>
    <col min="70" max="70" width="5.85546875" style="124" customWidth="1"/>
    <col min="71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Block14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12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3.4000000000000004</v>
      </c>
      <c r="CC12" s="27">
        <f ca="1">SUM(CD17,CB17,CC14)</f>
        <v>5.8000000000000007</v>
      </c>
      <c r="CD12" s="25"/>
      <c r="CE12" s="25"/>
      <c r="CF12" s="28"/>
      <c r="CG12" s="29"/>
      <c r="CR12" s="251" t="s">
        <v>147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3.4000000000000004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8.6999999999999993</v>
      </c>
      <c r="BY16" s="4"/>
      <c r="BZ16" s="10">
        <f>BZ14+BZ15</f>
        <v>0</v>
      </c>
      <c r="CA16" s="10">
        <f ca="1">CA14+CA15</f>
        <v>3.4000000000000004</v>
      </c>
      <c r="CB16" s="11">
        <f>CB14+CB15</f>
        <v>0</v>
      </c>
      <c r="CC16" s="6">
        <f ca="1">CD16+CE16</f>
        <v>0.8500000000000002</v>
      </c>
      <c r="CD16" s="12"/>
      <c r="CE16" s="20">
        <f ca="1">DC36+DC34+DC33</f>
        <v>0.8500000000000002</v>
      </c>
      <c r="CF16" s="4"/>
      <c r="CG16" s="34">
        <f ca="1">SUM(CC14:CC16)</f>
        <v>0.8500000000000002</v>
      </c>
      <c r="CH16" s="13"/>
      <c r="CI16" s="13"/>
      <c r="CJ16" s="13"/>
      <c r="CP16" s="124" t="s">
        <v>52</v>
      </c>
      <c r="CQ16" s="175">
        <f ca="1">CR16*CQ$20</f>
        <v>4.25</v>
      </c>
      <c r="CR16" s="253">
        <f>IF($CR$10="Commercial", VLOOKUP($CP16,'Gen SAT'!$V$23:$X$26,2,FALSE),IF($CR$10="Residential", VLOOKUP($CP16,'Gen SAT'!$V$16:$X$19,2,FALSE)))</f>
        <v>0.25</v>
      </c>
      <c r="CS16" s="177">
        <f ca="1">CT16*CS$20</f>
        <v>7.25</v>
      </c>
      <c r="CT16" s="252">
        <f>IF($CR$10="Commercial", VLOOKUP($CP16,'Gen SAT'!$V$23:$X$26,2,FALSE),IF($CR$10="Residential", VLOOKUP($CP16,'Gen SAT'!$V$16:$X$19,2,FALSE)))</f>
        <v>0.25</v>
      </c>
    </row>
    <row r="17" spans="7:109" x14ac:dyDescent="0.25">
      <c r="O17" s="69"/>
      <c r="BX17" s="35">
        <f ca="1">SUM(CB17:CB19)</f>
        <v>5.0999999999999996</v>
      </c>
      <c r="BY17" s="1"/>
      <c r="BZ17" s="21"/>
      <c r="CA17" s="14"/>
      <c r="CB17" s="15">
        <f>+BZ17+CA17</f>
        <v>0</v>
      </c>
      <c r="CC17" s="16">
        <f ca="1">CC18+CC19</f>
        <v>8.6999999999999993</v>
      </c>
      <c r="CD17" s="6">
        <f ca="1">CD18+CD19</f>
        <v>5.8000000000000007</v>
      </c>
      <c r="CE17" s="6">
        <f ca="1">CE18+CE19</f>
        <v>1.4500000000000002</v>
      </c>
      <c r="CF17" s="1"/>
      <c r="CG17" s="36">
        <f ca="1">SUM(CB18,CE17,CB16)</f>
        <v>1.4500000000000002</v>
      </c>
      <c r="CP17" s="124" t="s">
        <v>53</v>
      </c>
      <c r="CQ17" s="175">
        <f ca="1">CR17*CQ$20</f>
        <v>0.85000000000000009</v>
      </c>
      <c r="CR17" s="253">
        <f>IF($CR$10="Commercial", VLOOKUP($CP17,'Gen SAT'!$V$23:$X$26,2,FALSE),IF($CR$10="Residential", VLOOKUP($CP17,'Gen SAT'!$V$16:$X$19,2,FALSE)))</f>
        <v>0.05</v>
      </c>
      <c r="CS17" s="177">
        <f ca="1">CT17*CS$20</f>
        <v>1.4500000000000002</v>
      </c>
      <c r="CT17" s="252">
        <f>IF($CR$10="Commercial", VLOOKUP($CP17,'Gen SAT'!$V$23:$X$26,2,FALSE),IF($CR$10="Residential", VLOOKUP($CP17,'Gen SAT'!$V$16:$X$19,2,FALSE)))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8.6999999999999993</v>
      </c>
      <c r="CD18" s="8">
        <f ca="1">DE24+DE23</f>
        <v>5.8000000000000007</v>
      </c>
      <c r="CE18" s="8">
        <f ca="1">DE33+DE34</f>
        <v>1.4500000000000002</v>
      </c>
      <c r="CF18" s="1"/>
      <c r="CG18" s="31"/>
      <c r="CP18" s="124" t="s">
        <v>54</v>
      </c>
      <c r="CQ18" s="175">
        <f ca="1">CR18*CQ$20</f>
        <v>3.4000000000000004</v>
      </c>
      <c r="CR18" s="253">
        <f>IF($CR$10="Commercial", VLOOKUP($CP18,'Gen SAT'!$V$23:$X$26,2,FALSE),IF($CR$10="Residential", VLOOKUP($CP18,'Gen SAT'!$V$16:$X$19,2,FALSE)))</f>
        <v>0.2</v>
      </c>
      <c r="CS18" s="177">
        <f ca="1">CT18*CS$20</f>
        <v>5.8000000000000007</v>
      </c>
      <c r="CT18" s="252">
        <f>IF($CR$10="Commercial", VLOOKUP($CP18,'Gen SAT'!$V$23:$X$26,2,FALSE),IF($CR$10="Residential", VLOOKUP($CP18,'Gen SAT'!$V$16:$X$19,2,FALSE)))</f>
        <v>0.2</v>
      </c>
    </row>
    <row r="19" spans="7:109" x14ac:dyDescent="0.25">
      <c r="O19" s="69"/>
      <c r="BX19" s="30"/>
      <c r="BY19" s="3"/>
      <c r="BZ19" s="21">
        <f ca="1">DC42+DC40+DC39</f>
        <v>5.0999999999999996</v>
      </c>
      <c r="CA19" s="14"/>
      <c r="CB19" s="15">
        <f ca="1">+BZ19+CA19</f>
        <v>5.0999999999999996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8.5</v>
      </c>
      <c r="CR19" s="253">
        <f>IF($CR$10="Commercial", VLOOKUP($CP19,'Gen SAT'!$V$23:$X$26,2,FALSE),IF($CR$10="Residential", VLOOKUP($CP19,'Gen SAT'!$V$16:$X$19,2,FALSE)))</f>
        <v>0.5</v>
      </c>
      <c r="CS19" s="177">
        <f ca="1">CT19*CS$20</f>
        <v>14.5</v>
      </c>
      <c r="CT19" s="252">
        <f>IF($CR$10="Commercial", VLOOKUP($CP19,'Gen SAT'!$V$23:$X$26,2,FALSE),IF($CR$10="Residential", VLOOKUP($CP19,'Gen SAT'!$V$16:$X$19,2,FALSE)))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17</v>
      </c>
      <c r="CR20" s="176">
        <f>SUM(CR16:CR19)</f>
        <v>1</v>
      </c>
      <c r="CS20" s="255">
        <f ca="1">IF(CR9="PR",VLOOKUP(CR8,'Gen SAT'!$I$51:$R$67,10,FALSE),IF(CR9="PB",VLOOKUP(CR8,'Gen SAT'!$I$72:$R$88,10,FALSE),"error"))</f>
        <v>29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9.35</v>
      </c>
      <c r="CC21" s="41">
        <f ca="1">SUM(CC17:CE17)</f>
        <v>15.95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0.63749999999999996</v>
      </c>
      <c r="DD23" s="50"/>
      <c r="DE23" s="162">
        <f ca="1">CS$16*$CX23</f>
        <v>1.0874999999999999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2.7625000000000002</v>
      </c>
      <c r="DD24" s="50"/>
      <c r="DE24" s="162">
        <f ca="1">CS$16*$CX24</f>
        <v>4.7125000000000004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9.35</v>
      </c>
      <c r="CC25" s="27">
        <f ca="1">SUM(CD30,CB30,CC27)</f>
        <v>15.950000000000001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0.85000000000000009</v>
      </c>
      <c r="DD25" s="50"/>
      <c r="DE25" s="162">
        <f ca="1">CS$16*$CX25</f>
        <v>1.4500000000000002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9.35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17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9.35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0.6</v>
      </c>
      <c r="CZ29" s="250"/>
      <c r="DA29" s="250"/>
      <c r="DC29" s="163">
        <f ca="1">CQ$18*$CY29</f>
        <v>2.04</v>
      </c>
      <c r="DD29" s="50"/>
      <c r="DE29" s="164">
        <f ca="1">CS$18*$CY29</f>
        <v>3.4800000000000004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15.950000000000001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0.4</v>
      </c>
      <c r="CZ30" s="250"/>
      <c r="DA30" s="250"/>
      <c r="DC30" s="163">
        <f ca="1">CQ$18*$CY30</f>
        <v>1.3600000000000003</v>
      </c>
      <c r="DD30" s="50"/>
      <c r="DE30" s="164">
        <f ca="1">CS$18*$CY30</f>
        <v>2.3200000000000003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15.950000000000001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0.2</v>
      </c>
      <c r="DA33" s="250"/>
      <c r="DC33" s="161">
        <f t="shared" ref="DC33:DC38" ca="1" si="0">CQ$17*$CZ33</f>
        <v>0.17000000000000004</v>
      </c>
      <c r="DD33" s="50"/>
      <c r="DE33" s="164">
        <f t="shared" ref="DE33:DE38" ca="1" si="1">CS$17*$CZ33</f>
        <v>0.29000000000000004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9.35</v>
      </c>
      <c r="CC34" s="41">
        <f ca="1">SUM(CC30:CE30)</f>
        <v>15.950000000000001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0.8</v>
      </c>
      <c r="DA34" s="250"/>
      <c r="DC34" s="163">
        <f t="shared" ca="1" si="0"/>
        <v>0.68000000000000016</v>
      </c>
      <c r="DD34" s="50"/>
      <c r="DE34" s="164">
        <f t="shared" ca="1" si="1"/>
        <v>1.1600000000000001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9.35</v>
      </c>
      <c r="CC38" s="91">
        <f ca="1">SUM(CD43,CB43,CC40)</f>
        <v>15.950000000000001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</v>
      </c>
      <c r="DC39" s="161">
        <f ca="1">CQ$19*$DA39</f>
        <v>0.85000000000000009</v>
      </c>
      <c r="DD39" s="50"/>
      <c r="DE39" s="164">
        <f ca="1">CS$19*$DA39</f>
        <v>1.4500000000000002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1.6575000000000002</v>
      </c>
      <c r="CA40" s="17">
        <f ca="1">CA27+BZ32+CE29-BZ40</f>
        <v>7.692499999999999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0.5</v>
      </c>
      <c r="DC40" s="163">
        <f ca="1">CQ$19*$DA40</f>
        <v>4.25</v>
      </c>
      <c r="DD40" s="50"/>
      <c r="DE40" s="164">
        <f ca="1">CS$19*$DA40</f>
        <v>7.25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0.4</v>
      </c>
      <c r="DC41" s="163">
        <f ca="1">CQ$19*$DA41</f>
        <v>3.4000000000000004</v>
      </c>
      <c r="DD41" s="50"/>
      <c r="DE41" s="164">
        <f ca="1">CS$19*$DA41</f>
        <v>5.8000000000000007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1.6575000000000002</v>
      </c>
      <c r="BQ42" s="81"/>
      <c r="BR42" s="82">
        <f ca="1">BZ40+CC45+CE41</f>
        <v>1.6575000000000002</v>
      </c>
      <c r="BS42" s="78"/>
      <c r="BT42" s="109">
        <f ca="1">SUM(BP40:BP42)</f>
        <v>1.6575000000000002</v>
      </c>
      <c r="BU42" s="83"/>
      <c r="BV42" s="83"/>
      <c r="BW42" s="83"/>
      <c r="BX42" s="108">
        <f ca="1">SUM(CC41,BZ42,CC43)</f>
        <v>1.6575000000000002</v>
      </c>
      <c r="BY42" s="78"/>
      <c r="BZ42" s="79">
        <f ca="1">BZ40+BZ41</f>
        <v>1.6575000000000002</v>
      </c>
      <c r="CA42" s="79">
        <f ca="1">CA40+CA41</f>
        <v>7.692499999999999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2.8275000000000001</v>
      </c>
      <c r="BS43" s="1"/>
      <c r="BT43" s="100">
        <f ca="1">SUM(BO44,BR43,BO42)</f>
        <v>2.8275000000000001</v>
      </c>
      <c r="BX43" s="99">
        <f ca="1">SUM(CB43:CB45)</f>
        <v>2.8275000000000001</v>
      </c>
      <c r="BY43" s="1"/>
      <c r="BZ43" s="21"/>
      <c r="CA43" s="14">
        <f ca="1">DE23+DE33+DE39</f>
        <v>2.8275000000000001</v>
      </c>
      <c r="CB43" s="15">
        <f ca="1">+BZ43+CA43</f>
        <v>2.8275000000000001</v>
      </c>
      <c r="CC43" s="56">
        <f ca="1">CC44+CC45</f>
        <v>0</v>
      </c>
      <c r="CD43" s="6">
        <f ca="1">CD44+CD45</f>
        <v>13.1225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17</v>
      </c>
      <c r="DE43" s="124">
        <f ca="1">SUM(DE23:DE42)</f>
        <v>29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2.8275000000000001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13.1225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1.6575000000000002</v>
      </c>
      <c r="BP47" s="105">
        <f ca="1">SUM(BP43:BR43)</f>
        <v>2.8275000000000001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7.692499999999999</v>
      </c>
      <c r="CC47" s="105">
        <f ca="1">SUM(CC43:CE43)</f>
        <v>13.1225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4.25</v>
      </c>
      <c r="P51" s="27">
        <f ca="1">SUM(Q56,O56,P53)</f>
        <v>7.2500000000000009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4.25</v>
      </c>
      <c r="P53" s="6">
        <f ca="1">Q53+R53</f>
        <v>7.2500000000000009</v>
      </c>
      <c r="Q53" s="7">
        <f ca="1">DE25+DE35+DE41</f>
        <v>7.2500000000000009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9.57</v>
      </c>
      <c r="AD54" s="7">
        <f ca="1">Q53+Q54+Q55</f>
        <v>9.57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4.25</v>
      </c>
      <c r="P55" s="6">
        <f ca="1">Q55+R55</f>
        <v>2.3200000000000003</v>
      </c>
      <c r="Q55" s="12">
        <f ca="1">DE30</f>
        <v>2.3200000000000003</v>
      </c>
      <c r="R55" s="20"/>
      <c r="S55" s="4"/>
      <c r="T55" s="34">
        <f ca="1">SUM(P53:P55)</f>
        <v>9.57</v>
      </c>
      <c r="U55" s="4"/>
      <c r="V55" s="4"/>
      <c r="W55" s="4"/>
      <c r="X55" s="97">
        <f ca="1">SUM(AC54,Z55,AC56)</f>
        <v>9.57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9.57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1.3600000000000003</v>
      </c>
      <c r="S56" s="1"/>
      <c r="T56" s="36">
        <f ca="1">SUM(O57,R56,O55)</f>
        <v>5.61</v>
      </c>
      <c r="U56" s="330" t="s">
        <v>29</v>
      </c>
      <c r="V56" s="331"/>
      <c r="W56" s="331"/>
      <c r="X56" s="99">
        <f ca="1">SUM(AB56:AB58)</f>
        <v>5.61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5.61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5.61</v>
      </c>
      <c r="AA57" s="14"/>
      <c r="AB57" s="6">
        <f ca="1">+Z57+AA57</f>
        <v>5.61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1.3600000000000003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2.3200000000000003</v>
      </c>
      <c r="P60" s="41">
        <f ca="1">SUM(P56:R56)</f>
        <v>1.3600000000000003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7.6924999999999999</v>
      </c>
      <c r="CC64" s="27">
        <f ca="1">SUM(CD69,CB69,CC66)</f>
        <v>13.1225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0</v>
      </c>
      <c r="BQ66" s="7"/>
      <c r="BR66" s="19">
        <f ca="1">BS66*SUM($BZ$66,$CC$71,$CE$67)</f>
        <v>0</v>
      </c>
      <c r="BS66" s="259">
        <f>1-BS67</f>
        <v>0</v>
      </c>
      <c r="BT66" s="95"/>
      <c r="BX66" s="30"/>
      <c r="BY66" s="3"/>
      <c r="BZ66" s="17">
        <f ca="1">DC40+DC34+DC24</f>
        <v>7.6924999999999999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9.57</v>
      </c>
      <c r="AQ67" s="7">
        <f ca="1">AD54</f>
        <v>9.57</v>
      </c>
      <c r="AR67" s="19"/>
      <c r="AS67" s="1"/>
      <c r="AT67" s="95"/>
      <c r="BK67" s="96"/>
      <c r="BL67" s="3"/>
      <c r="BM67" s="8"/>
      <c r="BN67" s="8"/>
      <c r="BO67" s="76">
        <f ca="1">BS66*SUM($CA$69:$CA$71)</f>
        <v>0</v>
      </c>
      <c r="BP67" s="6">
        <f ca="1">BQ67+BR67</f>
        <v>9.7324999999999999</v>
      </c>
      <c r="BQ67" s="7"/>
      <c r="BR67" s="19">
        <f ca="1">BS67*SUM($BZ$66,$CC$71,$CE$67)</f>
        <v>9.7324999999999999</v>
      </c>
      <c r="BS67" s="259">
        <v>1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9.57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9.57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9.7324999999999999</v>
      </c>
      <c r="BL68" s="78"/>
      <c r="BM68" s="79">
        <f>BM66+BM67</f>
        <v>0</v>
      </c>
      <c r="BN68" s="79">
        <f>BN66+BN67</f>
        <v>0</v>
      </c>
      <c r="BO68" s="80">
        <f ca="1">BO66+BO67</f>
        <v>0</v>
      </c>
      <c r="BP68" s="79">
        <f>BQ68+BR68</f>
        <v>0</v>
      </c>
      <c r="BQ68" s="81"/>
      <c r="BR68" s="82"/>
      <c r="BS68" s="78"/>
      <c r="BT68" s="109">
        <f ca="1">SUM(BP66:BP68)</f>
        <v>9.7324999999999999</v>
      </c>
      <c r="BU68" s="136"/>
      <c r="BV68" s="136"/>
      <c r="BW68" s="136"/>
      <c r="BX68" s="84">
        <f ca="1">SUM(CC67,BZ68,CC69)</f>
        <v>9.7324999999999999</v>
      </c>
      <c r="BY68" s="78"/>
      <c r="BZ68" s="79">
        <f ca="1">BZ66+BZ67</f>
        <v>7.6924999999999999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5.61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5.61</v>
      </c>
      <c r="BK69" s="99">
        <f ca="1">SUM(BO69:BO71)</f>
        <v>16.602499999999999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16.602499999999999</v>
      </c>
      <c r="BX69" s="35">
        <f ca="1">SUM(CB69:CB71)</f>
        <v>16.602499999999999</v>
      </c>
      <c r="BY69" s="1"/>
      <c r="BZ69" s="21"/>
      <c r="CA69" s="14">
        <f ca="1">DE24+DE40+DE34</f>
        <v>13.1225</v>
      </c>
      <c r="CB69" s="15">
        <f ca="1">+BZ69+CA69</f>
        <v>13.1225</v>
      </c>
      <c r="CC69" s="16">
        <f ca="1">CC70+CC71</f>
        <v>2.04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5.61</v>
      </c>
      <c r="AN70" s="14"/>
      <c r="AO70" s="71">
        <f ca="1">+AM70+AN70</f>
        <v>5.61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BS67*SUM($CA$69:$CA$71)</f>
        <v>16.602499999999999</v>
      </c>
      <c r="BO70" s="71">
        <f ca="1">+BM70+BN70</f>
        <v>16.602499999999999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3.4800000000000004</v>
      </c>
      <c r="CB71" s="15">
        <f ca="1">+BZ71+CA71</f>
        <v>3.4800000000000004</v>
      </c>
      <c r="CC71" s="17">
        <f ca="1">DC29</f>
        <v>2.04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3.4800000000000004</v>
      </c>
      <c r="CC73" s="41">
        <f ca="1">SUM(CC69:CE69)</f>
        <v>2.04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469" priority="21" operator="equal">
      <formula>0</formula>
    </cfRule>
  </conditionalFormatting>
  <conditionalFormatting sqref="AX38:BG39 AX46:BG47 AX40:AY41 AX44:AY45">
    <cfRule type="cellIs" dxfId="1468" priority="20" operator="equal">
      <formula>0</formula>
    </cfRule>
  </conditionalFormatting>
  <conditionalFormatting sqref="AX25:BG26 AX33:BG34 AX27:AY28 BF27:BG28 BF31:BG32 AX31:AY32">
    <cfRule type="cellIs" dxfId="1467" priority="19" operator="equal">
      <formula>0</formula>
    </cfRule>
  </conditionalFormatting>
  <conditionalFormatting sqref="BK25:BT26 BK33:BT34 BK27:BL28 BS27:BT28 BS31:BT32 BK31:BL32">
    <cfRule type="cellIs" dxfId="1466" priority="18" operator="equal">
      <formula>0</formula>
    </cfRule>
  </conditionalFormatting>
  <conditionalFormatting sqref="BX12:CG13 BX20:CG21 BX14:BY19 CF14:CG19">
    <cfRule type="cellIs" dxfId="1465" priority="17" operator="equal">
      <formula>0</formula>
    </cfRule>
  </conditionalFormatting>
  <conditionalFormatting sqref="BX25:CG26 BX33:CG34 BX27:BY32 CF27:CG32">
    <cfRule type="cellIs" dxfId="1464" priority="16" operator="equal">
      <formula>0</formula>
    </cfRule>
  </conditionalFormatting>
  <conditionalFormatting sqref="BX64:CG65 BX72:CG73 BX66:BY71 CF66:CG71">
    <cfRule type="cellIs" dxfId="1463" priority="14" operator="equal">
      <formula>0</formula>
    </cfRule>
  </conditionalFormatting>
  <conditionalFormatting sqref="BX38:CG39 BX46:CG47 BX40:BY45 CF40:CG45">
    <cfRule type="cellIs" dxfId="1462" priority="15" operator="equal">
      <formula>0</formula>
    </cfRule>
  </conditionalFormatting>
  <conditionalFormatting sqref="K51:T52 K59:T60 K53:L58 S53:T58">
    <cfRule type="cellIs" dxfId="1461" priority="13" operator="equal">
      <formula>0</formula>
    </cfRule>
  </conditionalFormatting>
  <conditionalFormatting sqref="AK64:AT65 AK72:AT73 AK66:AL71 AS66:AT71">
    <cfRule type="cellIs" dxfId="1460" priority="12" operator="equal">
      <formula>0</formula>
    </cfRule>
  </conditionalFormatting>
  <conditionalFormatting sqref="BK38:BT39 BK46:BT47 BK40:BL45 BS40:BT45">
    <cfRule type="cellIs" dxfId="1459" priority="9" operator="equal">
      <formula>0</formula>
    </cfRule>
  </conditionalFormatting>
  <conditionalFormatting sqref="AK25:AT26 AK33:AT34 AK27:AL32 AS27:AT32">
    <cfRule type="cellIs" dxfId="1458" priority="8" operator="equal">
      <formula>0</formula>
    </cfRule>
  </conditionalFormatting>
  <conditionalFormatting sqref="AX51:BG52 AX59:BG60 AX53:AY58 BF53:BG58">
    <cfRule type="cellIs" dxfId="1457" priority="11" operator="equal">
      <formula>0</formula>
    </cfRule>
  </conditionalFormatting>
  <conditionalFormatting sqref="BK51:BT52 BK59:BT60 BK53:BL58 BS53:BT58">
    <cfRule type="cellIs" dxfId="1456" priority="10" operator="equal">
      <formula>0</formula>
    </cfRule>
  </conditionalFormatting>
  <conditionalFormatting sqref="BK64:BT65 BK72:BT73 BK66:BL71 BS66:BT71">
    <cfRule type="cellIs" dxfId="1455" priority="7" operator="equal">
      <formula>0</formula>
    </cfRule>
  </conditionalFormatting>
  <conditionalFormatting sqref="X51:AG52 X59:AG60 X53:Y58 AF53:AG58">
    <cfRule type="cellIs" dxfId="1454" priority="6" operator="equal">
      <formula>0</formula>
    </cfRule>
  </conditionalFormatting>
  <conditionalFormatting sqref="AK38:AT39 AK46:AT47 AK40:AL45 AS40:AT45">
    <cfRule type="cellIs" dxfId="1453" priority="5" operator="equal">
      <formula>0</formula>
    </cfRule>
  </conditionalFormatting>
  <conditionalFormatting sqref="AX42:AY43">
    <cfRule type="cellIs" dxfId="1452" priority="4" operator="equal">
      <formula>0</formula>
    </cfRule>
  </conditionalFormatting>
  <conditionalFormatting sqref="AO51:AP52 AO59:AP60">
    <cfRule type="cellIs" dxfId="1451" priority="3" operator="equal">
      <formula>0</formula>
    </cfRule>
  </conditionalFormatting>
  <conditionalFormatting sqref="BO75:BP76">
    <cfRule type="cellIs" dxfId="1450" priority="2" operator="equal">
      <formula>0</formula>
    </cfRule>
  </conditionalFormatting>
  <conditionalFormatting sqref="AO75:AP76">
    <cfRule type="cellIs" dxfId="144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Q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Block15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12</v>
      </c>
    </row>
    <row r="10" spans="8:100" x14ac:dyDescent="0.25">
      <c r="CC10" s="2"/>
      <c r="CQ10" s="230" t="s">
        <v>161</v>
      </c>
      <c r="CR10" s="125" t="s">
        <v>142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/>
    </row>
    <row r="12" spans="8:100" x14ac:dyDescent="0.25">
      <c r="BX12" s="23"/>
      <c r="BY12" s="24"/>
      <c r="BZ12" s="24"/>
      <c r="CA12" s="25"/>
      <c r="CB12" s="26">
        <f ca="1">SUM(BZ16:CB16)</f>
        <v>2.2000000000000002</v>
      </c>
      <c r="CC12" s="27">
        <f ca="1">SUM(CD17,CB17,CC14)</f>
        <v>3.8</v>
      </c>
      <c r="CD12" s="25"/>
      <c r="CE12" s="25"/>
      <c r="CF12" s="28"/>
      <c r="CG12" s="29"/>
      <c r="CR12" s="251" t="s">
        <v>148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2.2000000000000002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Residential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5.7</v>
      </c>
      <c r="BY16" s="4"/>
      <c r="BZ16" s="10">
        <f>BZ14+BZ15</f>
        <v>0</v>
      </c>
      <c r="CA16" s="10">
        <f ca="1">CA14+CA15</f>
        <v>2.2000000000000002</v>
      </c>
      <c r="CB16" s="11">
        <f>CB14+CB15</f>
        <v>0</v>
      </c>
      <c r="CC16" s="6">
        <f ca="1">CD16+CE16</f>
        <v>0.55000000000000004</v>
      </c>
      <c r="CD16" s="12"/>
      <c r="CE16" s="20">
        <f ca="1">DC36+DC34+DC33</f>
        <v>0.55000000000000004</v>
      </c>
      <c r="CF16" s="4"/>
      <c r="CG16" s="34">
        <f ca="1">SUM(CC14:CC16)</f>
        <v>0.55000000000000004</v>
      </c>
      <c r="CH16" s="13"/>
      <c r="CI16" s="13"/>
      <c r="CJ16" s="13"/>
      <c r="CP16" s="124" t="s">
        <v>52</v>
      </c>
      <c r="CQ16" s="175">
        <f ca="1">CR16*CQ$20</f>
        <v>2.75</v>
      </c>
      <c r="CR16" s="253">
        <f>IF($CR$10="Commercial", VLOOKUP($CP16,'Gen SAT'!$V$23:$X$26,2,FALSE),IF($CR$10="Residential", VLOOKUP($CP16,'Gen SAT'!$V$16:$X$19,2,FALSE)))</f>
        <v>0.25</v>
      </c>
      <c r="CS16" s="177">
        <f ca="1">CT16*CS$20</f>
        <v>4.75</v>
      </c>
      <c r="CT16" s="252">
        <f>IF($CR$10="Commercial", VLOOKUP($CP16,'Gen SAT'!$V$23:$X$26,2,FALSE),IF($CR$10="Residential", VLOOKUP($CP16,'Gen SAT'!$V$16:$X$19,2,FALSE)))</f>
        <v>0.25</v>
      </c>
    </row>
    <row r="17" spans="7:109" x14ac:dyDescent="0.25">
      <c r="O17" s="69"/>
      <c r="BX17" s="35">
        <f ca="1">SUM(CB17:CB19)</f>
        <v>3.3</v>
      </c>
      <c r="BY17" s="1"/>
      <c r="BZ17" s="21"/>
      <c r="CA17" s="14"/>
      <c r="CB17" s="15">
        <f>+BZ17+CA17</f>
        <v>0</v>
      </c>
      <c r="CC17" s="16">
        <f ca="1">CC18+CC19</f>
        <v>5.7</v>
      </c>
      <c r="CD17" s="6">
        <f ca="1">CD18+CD19</f>
        <v>3.8</v>
      </c>
      <c r="CE17" s="6">
        <f ca="1">CE18+CE19</f>
        <v>0.95000000000000018</v>
      </c>
      <c r="CF17" s="1"/>
      <c r="CG17" s="36">
        <f ca="1">SUM(CB18,CE17,CB16)</f>
        <v>0.95000000000000018</v>
      </c>
      <c r="CP17" s="124" t="s">
        <v>53</v>
      </c>
      <c r="CQ17" s="175">
        <f ca="1">CR17*CQ$20</f>
        <v>0.55000000000000004</v>
      </c>
      <c r="CR17" s="253">
        <f>IF($CR$10="Commercial", VLOOKUP($CP17,'Gen SAT'!$V$23:$X$26,2,FALSE),IF($CR$10="Residential", VLOOKUP($CP17,'Gen SAT'!$V$16:$X$19,2,FALSE)))</f>
        <v>0.05</v>
      </c>
      <c r="CS17" s="177">
        <f ca="1">CT17*CS$20</f>
        <v>0.95000000000000007</v>
      </c>
      <c r="CT17" s="252">
        <f>IF($CR$10="Commercial", VLOOKUP($CP17,'Gen SAT'!$V$23:$X$26,2,FALSE),IF($CR$10="Residential", VLOOKUP($CP17,'Gen SAT'!$V$16:$X$19,2,FALSE)))</f>
        <v>0.05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5.7</v>
      </c>
      <c r="CD18" s="8">
        <f ca="1">DE24+DE23</f>
        <v>3.8</v>
      </c>
      <c r="CE18" s="8">
        <f ca="1">DE33+DE34</f>
        <v>0.95000000000000018</v>
      </c>
      <c r="CF18" s="1"/>
      <c r="CG18" s="31"/>
      <c r="CP18" s="124" t="s">
        <v>54</v>
      </c>
      <c r="CQ18" s="175">
        <f ca="1">CR18*CQ$20</f>
        <v>2.2000000000000002</v>
      </c>
      <c r="CR18" s="253">
        <f>IF($CR$10="Commercial", VLOOKUP($CP18,'Gen SAT'!$V$23:$X$26,2,FALSE),IF($CR$10="Residential", VLOOKUP($CP18,'Gen SAT'!$V$16:$X$19,2,FALSE)))</f>
        <v>0.2</v>
      </c>
      <c r="CS18" s="177">
        <f ca="1">CT18*CS$20</f>
        <v>3.8000000000000003</v>
      </c>
      <c r="CT18" s="252">
        <f>IF($CR$10="Commercial", VLOOKUP($CP18,'Gen SAT'!$V$23:$X$26,2,FALSE),IF($CR$10="Residential", VLOOKUP($CP18,'Gen SAT'!$V$16:$X$19,2,FALSE)))</f>
        <v>0.2</v>
      </c>
    </row>
    <row r="19" spans="7:109" x14ac:dyDescent="0.25">
      <c r="O19" s="69"/>
      <c r="BX19" s="30"/>
      <c r="BY19" s="3"/>
      <c r="BZ19" s="21">
        <f ca="1">DC42+DC40+DC39</f>
        <v>3.3</v>
      </c>
      <c r="CA19" s="14"/>
      <c r="CB19" s="15">
        <f ca="1">+BZ19+CA19</f>
        <v>3.3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5.5</v>
      </c>
      <c r="CR19" s="253">
        <f>IF($CR$10="Commercial", VLOOKUP($CP19,'Gen SAT'!$V$23:$X$26,2,FALSE),IF($CR$10="Residential", VLOOKUP($CP19,'Gen SAT'!$V$16:$X$19,2,FALSE)))</f>
        <v>0.5</v>
      </c>
      <c r="CS19" s="177">
        <f ca="1">CT19*CS$20</f>
        <v>9.5</v>
      </c>
      <c r="CT19" s="252">
        <f>IF($CR$10="Commercial", VLOOKUP($CP19,'Gen SAT'!$V$23:$X$26,2,FALSE),IF($CR$10="Residential", VLOOKUP($CP19,'Gen SAT'!$V$16:$X$19,2,FALSE)))</f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11</v>
      </c>
      <c r="CR20" s="176">
        <f>SUM(CR16:CR19)</f>
        <v>1</v>
      </c>
      <c r="CS20" s="255">
        <f ca="1">IF(CR9="PR",VLOOKUP(CR8,'Gen SAT'!$I$51:$R$67,10,FALSE),IF(CR9="PB",VLOOKUP(CR8,'Gen SAT'!$I$72:$R$88,10,FALSE),"error"))</f>
        <v>19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6.05</v>
      </c>
      <c r="CC21" s="41">
        <f ca="1">SUM(CC17:CE17)</f>
        <v>10.45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ResidentialTRIP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0.15</v>
      </c>
      <c r="CY23" s="250"/>
      <c r="CZ23" s="250"/>
      <c r="DA23" s="250"/>
      <c r="DC23" s="161">
        <f ca="1">CQ$16*$CX23</f>
        <v>0.41249999999999998</v>
      </c>
      <c r="DD23" s="50"/>
      <c r="DE23" s="162">
        <f ca="1">CS$16*$CX23</f>
        <v>0.71250000000000002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0.65</v>
      </c>
      <c r="CY24" s="250"/>
      <c r="CZ24" s="250"/>
      <c r="DA24" s="250"/>
      <c r="DC24" s="161">
        <f ca="1">CQ$16*$CX24</f>
        <v>1.7875000000000001</v>
      </c>
      <c r="DD24" s="50"/>
      <c r="DE24" s="162">
        <f ca="1">CS$16*$CX24</f>
        <v>3.0874999999999999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6.05</v>
      </c>
      <c r="CC25" s="27">
        <f ca="1">SUM(CD30,CB30,CC27)</f>
        <v>10.45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0.55000000000000004</v>
      </c>
      <c r="DD25" s="50"/>
      <c r="DE25" s="162">
        <f ca="1">CS$16*$CX25</f>
        <v>0.95000000000000007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6.05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11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</v>
      </c>
      <c r="CZ28" s="250"/>
      <c r="DA28" s="250"/>
      <c r="DC28" s="161">
        <f ca="1">CQ$18*$CY28</f>
        <v>0</v>
      </c>
      <c r="DD28" s="50"/>
      <c r="DE28" s="164">
        <f ca="1">CS$18*$CY28</f>
        <v>0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6.05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0.6</v>
      </c>
      <c r="CZ29" s="250"/>
      <c r="DA29" s="250"/>
      <c r="DC29" s="163">
        <f ca="1">CQ$18*$CY29</f>
        <v>1.32</v>
      </c>
      <c r="DD29" s="50"/>
      <c r="DE29" s="164">
        <f ca="1">CS$18*$CY29</f>
        <v>2.2800000000000002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10.45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0.4</v>
      </c>
      <c r="CZ30" s="250"/>
      <c r="DA30" s="250"/>
      <c r="DC30" s="163">
        <f ca="1">CQ$18*$CY30</f>
        <v>0.88000000000000012</v>
      </c>
      <c r="DD30" s="50"/>
      <c r="DE30" s="164">
        <f ca="1">CS$18*$CY30</f>
        <v>1.5200000000000002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10.45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0.2</v>
      </c>
      <c r="DA33" s="250"/>
      <c r="DC33" s="161">
        <f t="shared" ref="DC33:DC38" ca="1" si="0">CQ$17*$CZ33</f>
        <v>0.11000000000000001</v>
      </c>
      <c r="DD33" s="50"/>
      <c r="DE33" s="164">
        <f t="shared" ref="DE33:DE38" ca="1" si="1">CS$17*$CZ33</f>
        <v>0.19000000000000003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6.05</v>
      </c>
      <c r="CC34" s="41">
        <f ca="1">SUM(CC30:CE30)</f>
        <v>10.45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0.8</v>
      </c>
      <c r="DA34" s="250"/>
      <c r="DC34" s="163">
        <f t="shared" ca="1" si="0"/>
        <v>0.44000000000000006</v>
      </c>
      <c r="DD34" s="50"/>
      <c r="DE34" s="164">
        <f t="shared" ca="1" si="1"/>
        <v>0.76000000000000012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</v>
      </c>
      <c r="DA37" s="250"/>
      <c r="DC37" s="161">
        <f t="shared" ca="1" si="0"/>
        <v>0</v>
      </c>
      <c r="DD37" s="50"/>
      <c r="DE37" s="162">
        <f t="shared" ca="1" si="1"/>
        <v>0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6.05</v>
      </c>
      <c r="CC38" s="91">
        <f ca="1">SUM(CD43,CB43,CC40)</f>
        <v>10.45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</v>
      </c>
      <c r="DA38" s="299"/>
      <c r="DC38" s="161">
        <f t="shared" ca="1" si="0"/>
        <v>0</v>
      </c>
      <c r="DE38" s="162">
        <f t="shared" ca="1" si="1"/>
        <v>0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0.1</v>
      </c>
      <c r="DC39" s="161">
        <f ca="1">CQ$19*$DA39</f>
        <v>0.55000000000000004</v>
      </c>
      <c r="DD39" s="50"/>
      <c r="DE39" s="164">
        <f ca="1">CS$19*$DA39</f>
        <v>0.95000000000000007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1.0725</v>
      </c>
      <c r="CA40" s="17">
        <f ca="1">CA27+BZ32+CE29-BZ40</f>
        <v>4.9775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0.5</v>
      </c>
      <c r="DC40" s="163">
        <f ca="1">CQ$19*$DA40</f>
        <v>2.75</v>
      </c>
      <c r="DD40" s="50"/>
      <c r="DE40" s="164">
        <f ca="1">CS$19*$DA40</f>
        <v>4.75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0</v>
      </c>
      <c r="CD41" s="7"/>
      <c r="CE41" s="19">
        <f ca="1">DC38</f>
        <v>0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0.4</v>
      </c>
      <c r="DC41" s="163">
        <f ca="1">CQ$19*$DA41</f>
        <v>2.2000000000000002</v>
      </c>
      <c r="DD41" s="50"/>
      <c r="DE41" s="164">
        <f ca="1">CS$19*$DA41</f>
        <v>3.8000000000000003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1.0725</v>
      </c>
      <c r="BQ42" s="81"/>
      <c r="BR42" s="82">
        <f ca="1">BZ40+CC45+CE41</f>
        <v>1.0725</v>
      </c>
      <c r="BS42" s="78"/>
      <c r="BT42" s="109">
        <f ca="1">SUM(BP40:BP42)</f>
        <v>1.0725</v>
      </c>
      <c r="BU42" s="83"/>
      <c r="BV42" s="83"/>
      <c r="BW42" s="83"/>
      <c r="BX42" s="108">
        <f ca="1">SUM(CC41,BZ42,CC43)</f>
        <v>1.0725</v>
      </c>
      <c r="BY42" s="78"/>
      <c r="BZ42" s="79">
        <f ca="1">BZ40+BZ41</f>
        <v>1.0725</v>
      </c>
      <c r="CA42" s="79">
        <f ca="1">CA40+CA41</f>
        <v>4.9775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1.8525</v>
      </c>
      <c r="BS43" s="1"/>
      <c r="BT43" s="100">
        <f ca="1">SUM(BO44,BR43,BO42)</f>
        <v>1.8525</v>
      </c>
      <c r="BX43" s="99">
        <f ca="1">SUM(CB43:CB45)</f>
        <v>1.8525</v>
      </c>
      <c r="BY43" s="1"/>
      <c r="BZ43" s="21"/>
      <c r="CA43" s="14">
        <f ca="1">DE23+DE33+DE39</f>
        <v>1.8525</v>
      </c>
      <c r="CB43" s="15">
        <f ca="1">+BZ43+CA43</f>
        <v>1.8525</v>
      </c>
      <c r="CC43" s="56">
        <f ca="1">CC44+CC45</f>
        <v>0</v>
      </c>
      <c r="CD43" s="6">
        <f ca="1">CD44+CD45</f>
        <v>8.5975000000000001</v>
      </c>
      <c r="CE43" s="6">
        <f>CE44+CE45</f>
        <v>0</v>
      </c>
      <c r="CF43" s="1"/>
      <c r="CG43" s="100">
        <f ca="1">SUM(CB44,CE43,CB42)</f>
        <v>0</v>
      </c>
      <c r="DC43" s="50">
        <f ca="1">SUM(DC23:DC42)</f>
        <v>11</v>
      </c>
      <c r="DE43" s="124">
        <f ca="1">SUM(DE23:DE42)</f>
        <v>19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>
        <f ca="1">CA43+CA44+CA45</f>
        <v>1.8525</v>
      </c>
      <c r="BS44" s="1"/>
      <c r="BT44" s="95"/>
      <c r="BX44" s="94"/>
      <c r="BY44" s="3"/>
      <c r="BZ44" s="21"/>
      <c r="CA44" s="14">
        <f ca="1">DE38</f>
        <v>0</v>
      </c>
      <c r="CB44" s="15">
        <f ca="1">+BZ44+CA44</f>
        <v>0</v>
      </c>
      <c r="CC44" s="8"/>
      <c r="CD44" s="8">
        <f ca="1">CA69</f>
        <v>8.5975000000000001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0</v>
      </c>
      <c r="CB45" s="15">
        <f ca="1">+BZ45+CA45</f>
        <v>0</v>
      </c>
      <c r="CC45" s="17">
        <f ca="1">DC28</f>
        <v>0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1.0725</v>
      </c>
      <c r="BP47" s="105">
        <f ca="1">SUM(BP43:BR43)</f>
        <v>1.8525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4.9775</v>
      </c>
      <c r="CC47" s="105">
        <f ca="1">SUM(CC43:CE43)</f>
        <v>8.5975000000000001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2.75</v>
      </c>
      <c r="P51" s="27">
        <f ca="1">SUM(Q56,O56,P53)</f>
        <v>4.75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2.75</v>
      </c>
      <c r="P53" s="6">
        <f ca="1">Q53+R53</f>
        <v>4.75</v>
      </c>
      <c r="Q53" s="7">
        <f ca="1">DE25+DE35+DE41</f>
        <v>4.75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6.2700000000000005</v>
      </c>
      <c r="AD54" s="7">
        <f ca="1">Q53+Q55+Q54</f>
        <v>6.2700000000000005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2.75</v>
      </c>
      <c r="P55" s="6">
        <f ca="1">Q55+R55</f>
        <v>1.5200000000000002</v>
      </c>
      <c r="Q55" s="12">
        <f ca="1">DE30</f>
        <v>1.5200000000000002</v>
      </c>
      <c r="R55" s="20"/>
      <c r="S55" s="4"/>
      <c r="T55" s="34">
        <f ca="1">SUM(P53:P55)</f>
        <v>6.2700000000000005</v>
      </c>
      <c r="U55" s="4"/>
      <c r="V55" s="4"/>
      <c r="W55" s="4"/>
      <c r="X55" s="97">
        <f ca="1">SUM(AC54,Z55,AC56)</f>
        <v>6.2700000000000005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6.2700000000000005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0.88000000000000012</v>
      </c>
      <c r="S56" s="1"/>
      <c r="T56" s="36">
        <f ca="1">SUM(O57,R56,O55)</f>
        <v>3.63</v>
      </c>
      <c r="U56" s="330" t="s">
        <v>29</v>
      </c>
      <c r="V56" s="331"/>
      <c r="W56" s="331"/>
      <c r="X56" s="99">
        <f ca="1">SUM(AB56:AB58)</f>
        <v>3.63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3.63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M57+O53+R58</f>
        <v>3.63</v>
      </c>
      <c r="AA57" s="14"/>
      <c r="AB57" s="6">
        <f ca="1">+Z57+AA57</f>
        <v>3.63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0.88000000000000012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1.5200000000000002</v>
      </c>
      <c r="P60" s="41">
        <f ca="1">SUM(P56:R56)</f>
        <v>0.88000000000000012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3.1350000000000002</v>
      </c>
      <c r="BP64" s="91">
        <f ca="1">SUM(BQ69,BO69,BP66)</f>
        <v>1.8149999999999999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4.9775</v>
      </c>
      <c r="CC64" s="27">
        <f ca="1">SUM(CD69,CB69,CC66)</f>
        <v>8.5975000000000001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259">
        <v>0.5</v>
      </c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W66" s="171"/>
      <c r="BX66" s="30"/>
      <c r="BY66" s="3"/>
      <c r="BZ66" s="17">
        <f ca="1">DC40+DC34+DC24</f>
        <v>4.9775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AQ67+AR67</f>
        <v>6.2700000000000005</v>
      </c>
      <c r="AQ67" s="7">
        <f ca="1">AD54</f>
        <v>6.2700000000000005</v>
      </c>
      <c r="AR67" s="19"/>
      <c r="AS67" s="1"/>
      <c r="AT67" s="95"/>
      <c r="BK67" s="96"/>
      <c r="BL67" s="3"/>
      <c r="BM67" s="8">
        <f ca="1">AQ67*BM65</f>
        <v>3.1350000000000002</v>
      </c>
      <c r="BN67" s="8"/>
      <c r="BO67" s="76"/>
      <c r="BP67" s="6">
        <f ca="1">BQ67+BR67</f>
        <v>3.1350000000000002</v>
      </c>
      <c r="BQ67" s="7">
        <f ca="1">AQ67*BS67</f>
        <v>3.1350000000000002</v>
      </c>
      <c r="BR67" s="19"/>
      <c r="BS67" s="259">
        <v>0.5</v>
      </c>
      <c r="BT67" s="95"/>
      <c r="BX67" s="32"/>
      <c r="BY67" s="3"/>
      <c r="BZ67" s="8"/>
      <c r="CA67" s="8">
        <f ca="1">CA41+CA45+CD42</f>
        <v>0</v>
      </c>
      <c r="CB67" s="9"/>
      <c r="CC67" s="6">
        <f ca="1">CD67+CE67</f>
        <v>0</v>
      </c>
      <c r="CD67" s="7"/>
      <c r="CE67" s="19">
        <f ca="1">DC37</f>
        <v>0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6.2700000000000005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6.2700000000000005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6.2700000000000005</v>
      </c>
      <c r="BL68" s="78"/>
      <c r="BM68" s="79">
        <f ca="1">BM66+BM67</f>
        <v>3.1350000000000002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3.1350000000000002</v>
      </c>
      <c r="BU68" s="136"/>
      <c r="BV68" s="136"/>
      <c r="BW68" s="136"/>
      <c r="BX68" s="84">
        <f ca="1">SUM(CC67,BZ68,CC69)</f>
        <v>6.2975000000000003</v>
      </c>
      <c r="BY68" s="78"/>
      <c r="BZ68" s="79">
        <f ca="1">BZ66+BZ67</f>
        <v>4.9775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3.63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3.63</v>
      </c>
      <c r="BK69" s="99">
        <f ca="1">SUM(BO69:BO71)</f>
        <v>3.63</v>
      </c>
      <c r="BL69" s="259">
        <v>0.5</v>
      </c>
      <c r="BM69" s="21">
        <f ca="1">$AM$70*BL69</f>
        <v>1.8149999999999999</v>
      </c>
      <c r="BN69" s="14"/>
      <c r="BO69" s="71">
        <f ca="1">+BM69+BN69</f>
        <v>1.8149999999999999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1.8149999999999999</v>
      </c>
      <c r="BX69" s="35">
        <f ca="1">SUM(CB69:CB71)</f>
        <v>10.877500000000001</v>
      </c>
      <c r="BY69" s="1"/>
      <c r="BZ69" s="21"/>
      <c r="CA69" s="14">
        <f ca="1">DE24+DE40+DE34</f>
        <v>8.5975000000000001</v>
      </c>
      <c r="CB69" s="15">
        <f ca="1">+BZ69+CA69</f>
        <v>8.5975000000000001</v>
      </c>
      <c r="CC69" s="16">
        <f ca="1">CC70+CC71</f>
        <v>1.32</v>
      </c>
      <c r="CD69" s="6">
        <f ca="1">CD70+CD71</f>
        <v>0</v>
      </c>
      <c r="CE69" s="6">
        <f>CE70+CE71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>
        <f ca="1">Z57</f>
        <v>3.63</v>
      </c>
      <c r="AN70" s="14"/>
      <c r="AO70" s="71">
        <f ca="1">+AM70+AN70</f>
        <v>3.63</v>
      </c>
      <c r="AP70" s="8"/>
      <c r="AQ70" s="8"/>
      <c r="AR70" s="8"/>
      <c r="AS70" s="1"/>
      <c r="AT70" s="95"/>
      <c r="BA70" s="216" t="s">
        <v>111</v>
      </c>
      <c r="BK70" s="94"/>
      <c r="BL70" s="247">
        <v>0.5</v>
      </c>
      <c r="BM70" s="21">
        <f ca="1">$AM$70*BL70</f>
        <v>1.8149999999999999</v>
      </c>
      <c r="BN70" s="14"/>
      <c r="BO70" s="71">
        <f ca="1">+BM70+BN70</f>
        <v>1.8149999999999999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0</v>
      </c>
      <c r="CB70" s="15">
        <f ca="1">+BZ70+CA70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2.2800000000000002</v>
      </c>
      <c r="CB71" s="15">
        <f ca="1">+BZ71+CA71</f>
        <v>2.2800000000000002</v>
      </c>
      <c r="CC71" s="17">
        <f ca="1">DC29</f>
        <v>1.32</v>
      </c>
      <c r="CD71" s="17">
        <f ca="1">DC28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2.2800000000000002</v>
      </c>
      <c r="CC73" s="41">
        <f ca="1">SUM(CC69:CE69)</f>
        <v>1.32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448" priority="21" operator="equal">
      <formula>0</formula>
    </cfRule>
  </conditionalFormatting>
  <conditionalFormatting sqref="AX38:BG39 AX46:BG47 AX40:AY41 AX44:AY45">
    <cfRule type="cellIs" dxfId="1447" priority="20" operator="equal">
      <formula>0</formula>
    </cfRule>
  </conditionalFormatting>
  <conditionalFormatting sqref="AX25:BG26 AX33:BG34 AX27:AY28 BF27:BG28 BF31:BG32 AX31:AY32">
    <cfRule type="cellIs" dxfId="1446" priority="19" operator="equal">
      <formula>0</formula>
    </cfRule>
  </conditionalFormatting>
  <conditionalFormatting sqref="BK25:BT26 BK33:BT34 BK27:BL28 BS27:BT28 BS31:BT32 BK31:BL32">
    <cfRule type="cellIs" dxfId="1445" priority="18" operator="equal">
      <formula>0</formula>
    </cfRule>
  </conditionalFormatting>
  <conditionalFormatting sqref="BX12:CG13 BX20:CG21 BX14:BY19 CF14:CG19">
    <cfRule type="cellIs" dxfId="1444" priority="17" operator="equal">
      <formula>0</formula>
    </cfRule>
  </conditionalFormatting>
  <conditionalFormatting sqref="BX25:CG26 BX33:CG34 BX27:BY32 CF27:CG32">
    <cfRule type="cellIs" dxfId="1443" priority="16" operator="equal">
      <formula>0</formula>
    </cfRule>
  </conditionalFormatting>
  <conditionalFormatting sqref="BX64:CG65 BX72:CG73 BX66:BY71 CF66:CG71">
    <cfRule type="cellIs" dxfId="1442" priority="14" operator="equal">
      <formula>0</formula>
    </cfRule>
  </conditionalFormatting>
  <conditionalFormatting sqref="BX38:CG39 BX46:CG47 BX40:BY45 CF40:CG45">
    <cfRule type="cellIs" dxfId="1441" priority="15" operator="equal">
      <formula>0</formula>
    </cfRule>
  </conditionalFormatting>
  <conditionalFormatting sqref="K51:T52 K59:T60 K53:L58 S53:T58">
    <cfRule type="cellIs" dxfId="1440" priority="13" operator="equal">
      <formula>0</formula>
    </cfRule>
  </conditionalFormatting>
  <conditionalFormatting sqref="AK64:AT65 AK72:AT73 AK66:AL71 AS66:AT71">
    <cfRule type="cellIs" dxfId="1439" priority="12" operator="equal">
      <formula>0</formula>
    </cfRule>
  </conditionalFormatting>
  <conditionalFormatting sqref="BK38:BT39 BK46:BT47 BK40:BL45 BS40:BT45">
    <cfRule type="cellIs" dxfId="1438" priority="9" operator="equal">
      <formula>0</formula>
    </cfRule>
  </conditionalFormatting>
  <conditionalFormatting sqref="AK25:AT26 AK33:AT34 AK27:AL32 AS27:AT32">
    <cfRule type="cellIs" dxfId="1437" priority="8" operator="equal">
      <formula>0</formula>
    </cfRule>
  </conditionalFormatting>
  <conditionalFormatting sqref="AX51:BG52 AX59:BG60 AX53:AY58 BF53:BG58">
    <cfRule type="cellIs" dxfId="1436" priority="11" operator="equal">
      <formula>0</formula>
    </cfRule>
  </conditionalFormatting>
  <conditionalFormatting sqref="BK51:BT52 BK59:BT60 BK53:BL58 BS53:BT58">
    <cfRule type="cellIs" dxfId="1435" priority="10" operator="equal">
      <formula>0</formula>
    </cfRule>
  </conditionalFormatting>
  <conditionalFormatting sqref="BK64:BT65 BK72:BT73 BK66:BL71 BS66:BT71">
    <cfRule type="cellIs" dxfId="1434" priority="7" operator="equal">
      <formula>0</formula>
    </cfRule>
  </conditionalFormatting>
  <conditionalFormatting sqref="X51:AG52 X59:AG60 X53:Y58 AF53:AG58">
    <cfRule type="cellIs" dxfId="1433" priority="6" operator="equal">
      <formula>0</formula>
    </cfRule>
  </conditionalFormatting>
  <conditionalFormatting sqref="AK38:AT39 AK46:AT47 AK40:AL45 AS40:AT45">
    <cfRule type="cellIs" dxfId="1432" priority="5" operator="equal">
      <formula>0</formula>
    </cfRule>
  </conditionalFormatting>
  <conditionalFormatting sqref="AX42:AY43">
    <cfRule type="cellIs" dxfId="1431" priority="4" operator="equal">
      <formula>0</formula>
    </cfRule>
  </conditionalFormatting>
  <conditionalFormatting sqref="AO51:AP52 AO59:AP60">
    <cfRule type="cellIs" dxfId="1430" priority="3" operator="equal">
      <formula>0</formula>
    </cfRule>
  </conditionalFormatting>
  <conditionalFormatting sqref="BO75:BP76">
    <cfRule type="cellIs" dxfId="1429" priority="2" operator="equal">
      <formula>0</formula>
    </cfRule>
  </conditionalFormatting>
  <conditionalFormatting sqref="AO75:AP76">
    <cfRule type="cellIs" dxfId="1428" priority="1" operator="equal">
      <formula>0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Block16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12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13.439999999999998</v>
      </c>
      <c r="CC12" s="27">
        <f ca="1">SUM(CD17,CB17,CC14)</f>
        <v>11.200000000000001</v>
      </c>
      <c r="CD12" s="25"/>
      <c r="CE12" s="25"/>
      <c r="CF12" s="28"/>
      <c r="CG12" s="29"/>
      <c r="CR12" s="251" t="s">
        <v>148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13.439999999999998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11.200000000000001</v>
      </c>
      <c r="BY16" s="4"/>
      <c r="BZ16" s="10">
        <f>BZ14+BZ15</f>
        <v>0</v>
      </c>
      <c r="CA16" s="10">
        <f ca="1">CA14+CA15</f>
        <v>13.439999999999998</v>
      </c>
      <c r="CB16" s="11">
        <f>CB14+CB15</f>
        <v>0</v>
      </c>
      <c r="CC16" s="6">
        <f ca="1">CD16+CE16</f>
        <v>4.8000000000000007</v>
      </c>
      <c r="CD16" s="12"/>
      <c r="CE16" s="20">
        <f ca="1">DC36+DC34+DC33</f>
        <v>4.8000000000000007</v>
      </c>
      <c r="CF16" s="4"/>
      <c r="CG16" s="34">
        <f ca="1">SUM(CC14:CC16)</f>
        <v>4.8000000000000007</v>
      </c>
      <c r="CH16" s="13"/>
      <c r="CI16" s="13"/>
      <c r="CJ16" s="13"/>
      <c r="CP16" s="124" t="s">
        <v>52</v>
      </c>
      <c r="CQ16" s="175">
        <f ca="1">CR16*CQ$20</f>
        <v>16.799999999999997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14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13.439999999999998</v>
      </c>
      <c r="BY17" s="1"/>
      <c r="BZ17" s="21"/>
      <c r="CA17" s="14"/>
      <c r="CB17" s="15">
        <f>+BZ17+CA17</f>
        <v>0</v>
      </c>
      <c r="CC17" s="16">
        <f ca="1">CC18+CC19</f>
        <v>11.200000000000001</v>
      </c>
      <c r="CD17" s="6">
        <f ca="1">CD18+CD19</f>
        <v>11.200000000000001</v>
      </c>
      <c r="CE17" s="6">
        <f ca="1">CE18+CE19</f>
        <v>4</v>
      </c>
      <c r="CF17" s="1"/>
      <c r="CG17" s="36">
        <f ca="1">SUM(CB18,CE17,CB16)</f>
        <v>4</v>
      </c>
      <c r="CP17" s="124" t="s">
        <v>53</v>
      </c>
      <c r="CQ17" s="175">
        <f ca="1">CR17*CQ$20</f>
        <v>9.6000000000000014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8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11.200000000000001</v>
      </c>
      <c r="CD18" s="8">
        <f ca="1">DE24+DE23</f>
        <v>11.200000000000001</v>
      </c>
      <c r="CE18" s="8">
        <f ca="1">DE33+DE34</f>
        <v>4</v>
      </c>
      <c r="CF18" s="1"/>
      <c r="CG18" s="31"/>
      <c r="CP18" s="124" t="s">
        <v>54</v>
      </c>
      <c r="CQ18" s="175">
        <f ca="1">CR18*CQ$20</f>
        <v>4.8000000000000007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4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13.439999999999998</v>
      </c>
      <c r="CA19" s="14"/>
      <c r="CB19" s="15">
        <f ca="1">+BZ19+CA19</f>
        <v>13.439999999999998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16.799999999999997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14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48</v>
      </c>
      <c r="CR20" s="176">
        <f>SUM(CR16:CR19)</f>
        <v>1</v>
      </c>
      <c r="CS20" s="255">
        <f ca="1">IF(CR9="PR",VLOOKUP(CR8,'Gen SAT'!$I$51:$R$67,10,FALSE),IF(CR9="PB",VLOOKUP(CR8,'Gen SAT'!$I$72:$R$88,10,FALSE),"error"))</f>
        <v>40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31.679999999999996</v>
      </c>
      <c r="CC21" s="41">
        <f ca="1">SUM(CC17:CE17)</f>
        <v>26.400000000000002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0.8</v>
      </c>
      <c r="CY23" s="250"/>
      <c r="CZ23" s="250"/>
      <c r="DA23" s="250"/>
      <c r="DC23" s="161">
        <f ca="1">CQ$16*$CX23</f>
        <v>13.439999999999998</v>
      </c>
      <c r="DD23" s="50"/>
      <c r="DE23" s="162">
        <f ca="1">CS$16*$CX23</f>
        <v>11.200000000000001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31.679999999999996</v>
      </c>
      <c r="CC25" s="27">
        <f ca="1">SUM(CD30,CB30,CC27)</f>
        <v>26.400000000000002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3.3599999999999994</v>
      </c>
      <c r="DD25" s="50"/>
      <c r="DE25" s="162">
        <f ca="1">CS$16*$CX25</f>
        <v>2.8000000000000003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31.679999999999996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47.999999999999993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40.000000000000007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0.5</v>
      </c>
      <c r="CZ28" s="250"/>
      <c r="DA28" s="250"/>
      <c r="DC28" s="161">
        <f ca="1">CQ$18*$CY28</f>
        <v>2.4000000000000004</v>
      </c>
      <c r="DD28" s="50"/>
      <c r="DE28" s="164">
        <f ca="1">CS$18*$CY28</f>
        <v>2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31.679999999999996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26.400000000000002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2.4000000000000004</v>
      </c>
      <c r="DD30" s="50"/>
      <c r="DE30" s="164">
        <f ca="1">CS$18*$CY30</f>
        <v>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26.400000000000002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0.5</v>
      </c>
      <c r="DA33" s="250"/>
      <c r="DC33" s="161">
        <f t="shared" ref="DC33:DC38" ca="1" si="0">CQ$17*$CZ33</f>
        <v>4.8000000000000007</v>
      </c>
      <c r="DD33" s="50"/>
      <c r="DE33" s="164">
        <f t="shared" ref="DE33:DE38" ca="1" si="1">CS$17*$CZ33</f>
        <v>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31.679999999999996</v>
      </c>
      <c r="CC34" s="41">
        <f ca="1">SUM(CC30:CE30)</f>
        <v>26.400000000000002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2.4000000000000004</v>
      </c>
      <c r="DD37" s="50"/>
      <c r="DE37" s="162">
        <f t="shared" ca="1" si="1"/>
        <v>2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31.679999999999996</v>
      </c>
      <c r="CC38" s="91">
        <f ca="1">SUM(CD43,CB43,CC40)</f>
        <v>26.400000000000002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2.4000000000000004</v>
      </c>
      <c r="DE38" s="162">
        <f t="shared" ca="1" si="1"/>
        <v>2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0.8</v>
      </c>
      <c r="DC39" s="161">
        <f ca="1">CQ$19*$DA39</f>
        <v>13.439999999999998</v>
      </c>
      <c r="DD39" s="50"/>
      <c r="DE39" s="164">
        <f ca="1">CS$19*$DA39</f>
        <v>11.200000000000001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31.679999999999996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3.8000000000000003</v>
      </c>
      <c r="BQ41" s="7">
        <f ca="1">AQ42</f>
        <v>3.8000000000000003</v>
      </c>
      <c r="BR41" s="19"/>
      <c r="BS41" s="1"/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2.4000000000000004</v>
      </c>
      <c r="CD41" s="7"/>
      <c r="CE41" s="19">
        <f ca="1">DC38</f>
        <v>2.4000000000000004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3.3599999999999994</v>
      </c>
      <c r="DD41" s="50"/>
      <c r="DE41" s="164">
        <f ca="1">CS$19*$DA41</f>
        <v>2.8000000000000003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3.8000000000000003</v>
      </c>
      <c r="AQ42" s="81">
        <f ca="1">AM67</f>
        <v>3.8000000000000003</v>
      </c>
      <c r="AR42" s="82"/>
      <c r="AS42" s="78"/>
      <c r="AT42" s="109">
        <f ca="1">SUM(AP40:AP42)</f>
        <v>3.8000000000000003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3.8000000000000003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18.239999999999998</v>
      </c>
      <c r="BQ42" s="81"/>
      <c r="BR42" s="82">
        <f ca="1">BS42*SUM(BZ40,CC45,CE41)</f>
        <v>18.239999999999998</v>
      </c>
      <c r="BS42" s="262">
        <v>0.5</v>
      </c>
      <c r="BT42" s="109">
        <f ca="1">SUM(BP40:BP42)</f>
        <v>22.04</v>
      </c>
      <c r="BU42" s="83"/>
      <c r="BV42" s="83"/>
      <c r="BW42" s="83"/>
      <c r="BX42" s="108">
        <f ca="1">SUM(CC41,BZ42,CC43)</f>
        <v>36.479999999999997</v>
      </c>
      <c r="BY42" s="78"/>
      <c r="BZ42" s="79">
        <f ca="1">BZ40+BZ41</f>
        <v>31.679999999999996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2.4000000000000004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4.5599999999999996</v>
      </c>
      <c r="AS43" s="1"/>
      <c r="AT43" s="100">
        <f ca="1">SUM(AO44,AR43,AO42)</f>
        <v>4.5599999999999996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4.5599999999999996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15.200000000000001</v>
      </c>
      <c r="BS43" s="1"/>
      <c r="BT43" s="100">
        <f ca="1">SUM(BO44,BR43,BO42)</f>
        <v>19.760000000000002</v>
      </c>
      <c r="BX43" s="99">
        <f ca="1">SUM(CB43:CB45)</f>
        <v>30.400000000000002</v>
      </c>
      <c r="BY43" s="1"/>
      <c r="BZ43" s="21"/>
      <c r="CA43" s="14">
        <f ca="1">DE23+DE33+DE39</f>
        <v>26.400000000000002</v>
      </c>
      <c r="CB43" s="15">
        <f ca="1">+BZ43+CA43</f>
        <v>26.400000000000002</v>
      </c>
      <c r="CC43" s="56">
        <f ca="1">CC44+CC45</f>
        <v>2.4000000000000004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2</v>
      </c>
      <c r="DC43" s="50">
        <f ca="1">SUM(DC23:DC42)</f>
        <v>47.999999999999993</v>
      </c>
      <c r="DE43" s="124">
        <f ca="1">SUM(DE23:DE42)</f>
        <v>40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>
        <f ca="1">AR45</f>
        <v>4.5599999999999996</v>
      </c>
      <c r="BN44" s="14"/>
      <c r="BO44" s="71">
        <f ca="1">+BM44+BN44</f>
        <v>4.5599999999999996</v>
      </c>
      <c r="BP44" s="8"/>
      <c r="BQ44" s="8"/>
      <c r="BR44" s="8">
        <f ca="1">BS42*SUM(CA43:CA45)</f>
        <v>15.200000000000001</v>
      </c>
      <c r="BS44" s="1"/>
      <c r="BT44" s="95"/>
      <c r="BX44" s="94"/>
      <c r="BY44" s="3"/>
      <c r="BZ44" s="21"/>
      <c r="CA44" s="14">
        <f ca="1">DE38</f>
        <v>2</v>
      </c>
      <c r="CB44" s="15">
        <f ca="1">+BZ44+CA44</f>
        <v>2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4.5599999999999996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2</v>
      </c>
      <c r="CB45" s="15">
        <f ca="1">+BZ45+CA45</f>
        <v>2</v>
      </c>
      <c r="CC45" s="17">
        <f ca="1">DC28</f>
        <v>2.4000000000000004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3.8000000000000003</v>
      </c>
      <c r="AP47" s="105">
        <f ca="1">SUM(AP43:AR43)</f>
        <v>4.5599999999999996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18.239999999999998</v>
      </c>
      <c r="BP47" s="105">
        <f ca="1">SUM(BP43:BR43)</f>
        <v>15.200000000000001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</v>
      </c>
      <c r="CC47" s="105">
        <f ca="1">SUM(CC43:CE43)</f>
        <v>2.4000000000000004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6.7199999999999989</v>
      </c>
      <c r="P51" s="27">
        <f ca="1">SUM(Q56,O56,P53)</f>
        <v>5.6000000000000005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6.7199999999999989</v>
      </c>
      <c r="P53" s="6">
        <f ca="1">Q53+R53</f>
        <v>5.6000000000000005</v>
      </c>
      <c r="Q53" s="7">
        <f ca="1">DE25+DE35+DE41</f>
        <v>5.6000000000000005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7.6000000000000005</v>
      </c>
      <c r="AD54" s="7">
        <f ca="1">Q55+Q54+Q53</f>
        <v>7.6000000000000005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6.7199999999999989</v>
      </c>
      <c r="P55" s="6">
        <f ca="1">Q55+R55</f>
        <v>2</v>
      </c>
      <c r="Q55" s="12">
        <f ca="1">DE30</f>
        <v>2</v>
      </c>
      <c r="R55" s="20"/>
      <c r="S55" s="4"/>
      <c r="T55" s="34">
        <f ca="1">SUM(P53:P55)</f>
        <v>7.6000000000000005</v>
      </c>
      <c r="U55" s="4"/>
      <c r="V55" s="4"/>
      <c r="W55" s="4"/>
      <c r="X55" s="97">
        <f ca="1">SUM(AC54,Z55,AC56)</f>
        <v>7.6000000000000005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7.6000000000000005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2.4000000000000004</v>
      </c>
      <c r="S56" s="1"/>
      <c r="T56" s="36">
        <f ca="1">SUM(O57,R56,O55)</f>
        <v>9.1199999999999992</v>
      </c>
      <c r="U56" s="330" t="s">
        <v>29</v>
      </c>
      <c r="V56" s="331"/>
      <c r="W56" s="331"/>
      <c r="X56" s="99">
        <f ca="1">SUM(AB56:AB58)</f>
        <v>9.1199999999999992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9.1199999999999992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9.1199999999999992</v>
      </c>
      <c r="AA57" s="14"/>
      <c r="AB57" s="6">
        <f ca="1">+Z57+AA57</f>
        <v>9.1199999999999992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2.4000000000000004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</v>
      </c>
      <c r="P60" s="41">
        <f ca="1">SUM(P56:R56)</f>
        <v>2.4000000000000004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3.8000000000000003</v>
      </c>
      <c r="AP64" s="58">
        <f ca="1">SUM(AQ69,AO69,AP66)</f>
        <v>4.5599999999999996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5.8000000000000007</v>
      </c>
      <c r="BP64" s="91">
        <f ca="1">SUM(BQ69,BO69,BP66)</f>
        <v>6.96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</v>
      </c>
      <c r="CC64" s="27">
        <f ca="1">SUM(CD69,CB69,CC66)</f>
        <v>2.4000000000000004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2.4000000000000004</v>
      </c>
      <c r="BQ66" s="7"/>
      <c r="BR66" s="19">
        <f ca="1">BZ66+CC71+CE67</f>
        <v>2.4000000000000004</v>
      </c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3.8000000000000003</v>
      </c>
      <c r="AN67" s="8"/>
      <c r="AO67" s="76"/>
      <c r="AP67" s="6">
        <f ca="1">AQ67+AR67</f>
        <v>3.8000000000000003</v>
      </c>
      <c r="AQ67" s="7">
        <f ca="1">AL70*AD54</f>
        <v>3.8000000000000003</v>
      </c>
      <c r="AR67" s="19"/>
      <c r="AS67" s="1"/>
      <c r="AT67" s="95"/>
      <c r="BK67" s="96"/>
      <c r="BL67" s="3"/>
      <c r="BM67" s="8">
        <f ca="1">AQ67</f>
        <v>3.8000000000000003</v>
      </c>
      <c r="BN67" s="8"/>
      <c r="BO67" s="76">
        <f ca="1">CA69+CA70+CA71</f>
        <v>2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2</v>
      </c>
      <c r="CB67" s="9"/>
      <c r="CC67" s="6">
        <f ca="1">CD67+CE67</f>
        <v>2.4000000000000004</v>
      </c>
      <c r="CD67" s="7"/>
      <c r="CE67" s="19">
        <f ca="1">DC37</f>
        <v>2.4000000000000004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7.6000000000000005</v>
      </c>
      <c r="AL68" s="4"/>
      <c r="AM68" s="10">
        <f ca="1">AM66+AM67</f>
        <v>3.8000000000000003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3.8000000000000003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3.8000000000000003</v>
      </c>
      <c r="BL68" s="78"/>
      <c r="BM68" s="79">
        <f ca="1">BM66+BM67</f>
        <v>3.8000000000000003</v>
      </c>
      <c r="BN68" s="79">
        <f>BN66+BN67</f>
        <v>0</v>
      </c>
      <c r="BO68" s="80">
        <f ca="1">BO66+BO67</f>
        <v>2</v>
      </c>
      <c r="BP68" s="79">
        <f>BQ68+BR68</f>
        <v>0</v>
      </c>
      <c r="BQ68" s="81"/>
      <c r="BR68" s="82"/>
      <c r="BS68" s="78"/>
      <c r="BT68" s="109">
        <f ca="1">SUM(BP66:BP68)</f>
        <v>2.4000000000000004</v>
      </c>
      <c r="BU68" s="136"/>
      <c r="BV68" s="136"/>
      <c r="BW68" s="136"/>
      <c r="BX68" s="84">
        <f ca="1">SUM(CC67,BZ68,CC69)</f>
        <v>2.4000000000000004</v>
      </c>
      <c r="BY68" s="78"/>
      <c r="BZ68" s="79">
        <f ca="1">BZ66+BZ67</f>
        <v>0</v>
      </c>
      <c r="CA68" s="79">
        <f ca="1">CA66+CA67</f>
        <v>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2.4000000000000004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9.1199999999999992</v>
      </c>
      <c r="AL69" s="259">
        <v>0.5</v>
      </c>
      <c r="AM69" s="21">
        <f ca="1">Z57*AL69</f>
        <v>4.5599999999999996</v>
      </c>
      <c r="AN69" s="14"/>
      <c r="AO69" s="70">
        <f ca="1">+AM69+AN69</f>
        <v>4.5599999999999996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4.5599999999999996</v>
      </c>
      <c r="BK69" s="99">
        <f ca="1">SUM(BO69:BO71)</f>
        <v>4.5599999999999996</v>
      </c>
      <c r="BL69" s="1"/>
      <c r="BM69" s="21">
        <f ca="1">AM70</f>
        <v>4.5599999999999996</v>
      </c>
      <c r="BN69" s="14"/>
      <c r="BO69" s="71">
        <f ca="1">+BM69+BN69</f>
        <v>4.5599999999999996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2</v>
      </c>
      <c r="BX69" s="35">
        <f ca="1">SUM(CB69:CB71)</f>
        <v>2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2.4000000000000004</v>
      </c>
      <c r="CE69" s="6">
        <f>CE70+CE71</f>
        <v>0</v>
      </c>
      <c r="CF69" s="1"/>
      <c r="CG69" s="36">
        <f ca="1">SUM(CB70,CE69,CB68)</f>
        <v>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f>1-AL69</f>
        <v>0.5</v>
      </c>
      <c r="AM70" s="21">
        <f ca="1">Z57*AL70</f>
        <v>4.5599999999999996</v>
      </c>
      <c r="AN70" s="14"/>
      <c r="AO70" s="71">
        <f ca="1">+AM70+AN70</f>
        <v>4.5599999999999996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2</v>
      </c>
      <c r="CB70" s="15">
        <f ca="1">+BZ70+CA70</f>
        <v>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2.4000000000000004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</v>
      </c>
      <c r="CC73" s="41">
        <f ca="1">SUM(CC69:CE69)</f>
        <v>2.4000000000000004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427" priority="21" operator="equal">
      <formula>0</formula>
    </cfRule>
  </conditionalFormatting>
  <conditionalFormatting sqref="AX38:BG39 AX46:BG47 AX40:AY41 AX44:AY45">
    <cfRule type="cellIs" dxfId="1426" priority="20" operator="equal">
      <formula>0</formula>
    </cfRule>
  </conditionalFormatting>
  <conditionalFormatting sqref="AX25:BG26 AX33:BG34 AX27:AY28 BF27:BG28 BF31:BG32 AX31:AY32">
    <cfRule type="cellIs" dxfId="1425" priority="19" operator="equal">
      <formula>0</formula>
    </cfRule>
  </conditionalFormatting>
  <conditionalFormatting sqref="BK25:BT26 BK33:BT34 BK27:BL28 BS27:BT28 BS31:BT32 BK31:BL32">
    <cfRule type="cellIs" dxfId="1424" priority="18" operator="equal">
      <formula>0</formula>
    </cfRule>
  </conditionalFormatting>
  <conditionalFormatting sqref="BX12:CG13 BX20:CG21 BX14:BY19 CF14:CG19">
    <cfRule type="cellIs" dxfId="1423" priority="17" operator="equal">
      <formula>0</formula>
    </cfRule>
  </conditionalFormatting>
  <conditionalFormatting sqref="BX25:CG26 BX33:CG34 BX27:BY32 CF27:CG32">
    <cfRule type="cellIs" dxfId="1422" priority="16" operator="equal">
      <formula>0</formula>
    </cfRule>
  </conditionalFormatting>
  <conditionalFormatting sqref="BX64:CG65 BX72:CG73 BX66:BY71 CF66:CG71">
    <cfRule type="cellIs" dxfId="1421" priority="14" operator="equal">
      <formula>0</formula>
    </cfRule>
  </conditionalFormatting>
  <conditionalFormatting sqref="BX38:CG39 BX46:CG47 BX40:BY45 CF40:CG45">
    <cfRule type="cellIs" dxfId="1420" priority="15" operator="equal">
      <formula>0</formula>
    </cfRule>
  </conditionalFormatting>
  <conditionalFormatting sqref="K51:T52 K59:T60 K53:L58 S53:T58">
    <cfRule type="cellIs" dxfId="1419" priority="13" operator="equal">
      <formula>0</formula>
    </cfRule>
  </conditionalFormatting>
  <conditionalFormatting sqref="AK64:AT65 AK72:AT73 AK66:AL71 AS66:AT71">
    <cfRule type="cellIs" dxfId="1418" priority="12" operator="equal">
      <formula>0</formula>
    </cfRule>
  </conditionalFormatting>
  <conditionalFormatting sqref="BK38:BT39 BK46:BT47 BK40:BL45 BS40:BT45">
    <cfRule type="cellIs" dxfId="1417" priority="9" operator="equal">
      <formula>0</formula>
    </cfRule>
  </conditionalFormatting>
  <conditionalFormatting sqref="AK25:AT26 AK33:AT34 AK27:AL32 AS27:AT32">
    <cfRule type="cellIs" dxfId="1416" priority="8" operator="equal">
      <formula>0</formula>
    </cfRule>
  </conditionalFormatting>
  <conditionalFormatting sqref="AX51:BG52 AX59:BG60 AX53:AY58 BF53:BG58">
    <cfRule type="cellIs" dxfId="1415" priority="11" operator="equal">
      <formula>0</formula>
    </cfRule>
  </conditionalFormatting>
  <conditionalFormatting sqref="BK51:BT52 BK59:BT60 BK53:BL58 BS53:BT58">
    <cfRule type="cellIs" dxfId="1414" priority="10" operator="equal">
      <formula>0</formula>
    </cfRule>
  </conditionalFormatting>
  <conditionalFormatting sqref="BK64:BT65 BK72:BT73 BK66:BL71 BS66:BT71">
    <cfRule type="cellIs" dxfId="1413" priority="7" operator="equal">
      <formula>0</formula>
    </cfRule>
  </conditionalFormatting>
  <conditionalFormatting sqref="X51:AG52 X59:AG60 X53:Y58 AF53:AG58">
    <cfRule type="cellIs" dxfId="1412" priority="6" operator="equal">
      <formula>0</formula>
    </cfRule>
  </conditionalFormatting>
  <conditionalFormatting sqref="AK38:AT39 AK46:AT47 AK40:AL45 AS40:AT45">
    <cfRule type="cellIs" dxfId="1411" priority="5" operator="equal">
      <formula>0</formula>
    </cfRule>
  </conditionalFormatting>
  <conditionalFormatting sqref="AX42:AY43">
    <cfRule type="cellIs" dxfId="1410" priority="4" operator="equal">
      <formula>0</formula>
    </cfRule>
  </conditionalFormatting>
  <conditionalFormatting sqref="AO51:AP52 AO59:AP60">
    <cfRule type="cellIs" dxfId="1409" priority="3" operator="equal">
      <formula>0</formula>
    </cfRule>
  </conditionalFormatting>
  <conditionalFormatting sqref="BO75:BP76">
    <cfRule type="cellIs" dxfId="1408" priority="2" operator="equal">
      <formula>0</formula>
    </cfRule>
  </conditionalFormatting>
  <conditionalFormatting sqref="AO75:AP76">
    <cfRule type="cellIs" dxfId="1407" priority="1" operator="equal">
      <formula>0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R1" zoomScale="70" zoomScaleNormal="70" workbookViewId="0">
      <selection activeCell="CR50" sqref="CR50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4" width="5.28515625" style="124"/>
    <col min="95" max="95" width="8.5703125" style="124" bestFit="1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Block17 PR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PR</v>
      </c>
      <c r="CV9" s="124">
        <f ca="1">FIND(" ",CR6,FIND(" ",CR6)+1)</f>
        <v>12</v>
      </c>
    </row>
    <row r="10" spans="8:100" x14ac:dyDescent="0.25">
      <c r="CC10" s="2"/>
      <c r="CQ10" s="230" t="s">
        <v>161</v>
      </c>
      <c r="CR10" s="125" t="s">
        <v>141</v>
      </c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  <c r="CQ11" s="230" t="s">
        <v>162</v>
      </c>
      <c r="CR11" s="125" t="s">
        <v>151</v>
      </c>
    </row>
    <row r="12" spans="8:100" x14ac:dyDescent="0.25">
      <c r="BX12" s="23"/>
      <c r="BY12" s="24"/>
      <c r="BZ12" s="24"/>
      <c r="CA12" s="25"/>
      <c r="CB12" s="26">
        <f ca="1">SUM(BZ16:CB16)</f>
        <v>9.8000000000000007</v>
      </c>
      <c r="CC12" s="27">
        <f ca="1">SUM(CD17,CB17,CC14)</f>
        <v>8.1199999999999992</v>
      </c>
      <c r="CD12" s="25"/>
      <c r="CE12" s="25"/>
      <c r="CF12" s="28"/>
      <c r="CG12" s="29"/>
      <c r="CR12" s="251" t="s">
        <v>148</v>
      </c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>
        <f ca="1">DC26+DC24+DC23</f>
        <v>9.8000000000000007</v>
      </c>
      <c r="CB14" s="18"/>
      <c r="CC14" s="6">
        <f>CD14+CE14</f>
        <v>0</v>
      </c>
      <c r="CD14" s="7"/>
      <c r="CE14" s="19"/>
      <c r="CF14" s="1"/>
      <c r="CG14" s="31"/>
      <c r="CQ14" s="114" t="str">
        <f>CONCATENATE(CR10," DISTRIBUTION")</f>
        <v>Commercial DISTRIBUTION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8.1199999999999992</v>
      </c>
      <c r="BY16" s="4"/>
      <c r="BZ16" s="10">
        <f>BZ14+BZ15</f>
        <v>0</v>
      </c>
      <c r="CA16" s="10">
        <f ca="1">CA14+CA15</f>
        <v>9.8000000000000007</v>
      </c>
      <c r="CB16" s="11">
        <f>CB14+CB15</f>
        <v>0</v>
      </c>
      <c r="CC16" s="6">
        <f ca="1">CD16+CE16</f>
        <v>3.5</v>
      </c>
      <c r="CD16" s="12"/>
      <c r="CE16" s="20">
        <f ca="1">DC36+DC34+DC33</f>
        <v>3.5</v>
      </c>
      <c r="CF16" s="4"/>
      <c r="CG16" s="34">
        <f ca="1">SUM(CC14:CC16)</f>
        <v>3.5</v>
      </c>
      <c r="CH16" s="13"/>
      <c r="CI16" s="13"/>
      <c r="CJ16" s="13"/>
      <c r="CP16" s="124" t="s">
        <v>52</v>
      </c>
      <c r="CQ16" s="175">
        <f ca="1">CR16*CQ$20</f>
        <v>12.25</v>
      </c>
      <c r="CR16" s="253">
        <f>IF($CR$10="Commercial", VLOOKUP($CP16,'Gen SAT'!$V$23:$X$26,2,FALSE),IF($CR$10="Residential", VLOOKUP($CP16,'Gen SAT'!$V$16:$X$19,2,FALSE)))</f>
        <v>0.35</v>
      </c>
      <c r="CS16" s="177">
        <f ca="1">CT16*CS$20</f>
        <v>10.149999999999999</v>
      </c>
      <c r="CT16" s="252">
        <f>IF($CR$10="Commercial", VLOOKUP($CP16,'Gen SAT'!$V$23:$X$26,2,FALSE),IF($CR$10="Residential", VLOOKUP($CP16,'Gen SAT'!$V$16:$X$19,2,FALSE)))</f>
        <v>0.35</v>
      </c>
    </row>
    <row r="17" spans="7:109" x14ac:dyDescent="0.25">
      <c r="O17" s="69"/>
      <c r="BX17" s="35">
        <f ca="1">SUM(CB17:CB19)</f>
        <v>9.8000000000000007</v>
      </c>
      <c r="BY17" s="1"/>
      <c r="BZ17" s="21"/>
      <c r="CA17" s="14"/>
      <c r="CB17" s="15">
        <f>+BZ17+CA17</f>
        <v>0</v>
      </c>
      <c r="CC17" s="16">
        <f ca="1">CC18+CC19</f>
        <v>8.1199999999999992</v>
      </c>
      <c r="CD17" s="6">
        <f ca="1">CD18+CD19</f>
        <v>8.1199999999999992</v>
      </c>
      <c r="CE17" s="6">
        <f ca="1">CE18+CE19</f>
        <v>2.9000000000000004</v>
      </c>
      <c r="CF17" s="1"/>
      <c r="CG17" s="36">
        <f ca="1">SUM(CB18,CE17,CB16)</f>
        <v>2.9000000000000004</v>
      </c>
      <c r="CP17" s="124" t="s">
        <v>53</v>
      </c>
      <c r="CQ17" s="175">
        <f ca="1">CR17*CQ$20</f>
        <v>7</v>
      </c>
      <c r="CR17" s="253">
        <f>IF($CR$10="Commercial", VLOOKUP($CP17,'Gen SAT'!$V$23:$X$26,2,FALSE),IF($CR$10="Residential", VLOOKUP($CP17,'Gen SAT'!$V$16:$X$19,2,FALSE)))</f>
        <v>0.2</v>
      </c>
      <c r="CS17" s="177">
        <f ca="1">CT17*CS$20</f>
        <v>5.8000000000000007</v>
      </c>
      <c r="CT17" s="252">
        <f>IF($CR$10="Commercial", VLOOKUP($CP17,'Gen SAT'!$V$23:$X$26,2,FALSE),IF($CR$10="Residential", VLOOKUP($CP17,'Gen SAT'!$V$16:$X$19,2,FALSE)))</f>
        <v>0.2</v>
      </c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>
        <f ca="1">DE39+DE40</f>
        <v>8.1199999999999992</v>
      </c>
      <c r="CD18" s="8">
        <f ca="1">DE24+DE23</f>
        <v>8.1199999999999992</v>
      </c>
      <c r="CE18" s="8">
        <f ca="1">DE33+DE34</f>
        <v>2.9000000000000004</v>
      </c>
      <c r="CF18" s="1"/>
      <c r="CG18" s="31"/>
      <c r="CP18" s="124" t="s">
        <v>54</v>
      </c>
      <c r="CQ18" s="175">
        <f ca="1">CR18*CQ$20</f>
        <v>3.5</v>
      </c>
      <c r="CR18" s="253">
        <f>IF($CR$10="Commercial", VLOOKUP($CP18,'Gen SAT'!$V$23:$X$26,2,FALSE),IF($CR$10="Residential", VLOOKUP($CP18,'Gen SAT'!$V$16:$X$19,2,FALSE)))</f>
        <v>0.1</v>
      </c>
      <c r="CS18" s="177">
        <f ca="1">CT18*CS$20</f>
        <v>2.9000000000000004</v>
      </c>
      <c r="CT18" s="252">
        <f>IF($CR$10="Commercial", VLOOKUP($CP18,'Gen SAT'!$V$23:$X$26,2,FALSE),IF($CR$10="Residential", VLOOKUP($CP18,'Gen SAT'!$V$16:$X$19,2,FALSE)))</f>
        <v>0.1</v>
      </c>
    </row>
    <row r="19" spans="7:109" x14ac:dyDescent="0.25">
      <c r="O19" s="69"/>
      <c r="BX19" s="30"/>
      <c r="BY19" s="3"/>
      <c r="BZ19" s="21">
        <f ca="1">DC42+DC40+DC39</f>
        <v>9.8000000000000007</v>
      </c>
      <c r="CA19" s="14"/>
      <c r="CB19" s="15">
        <f ca="1">+BZ19+CA19</f>
        <v>9.8000000000000007</v>
      </c>
      <c r="CC19" s="17"/>
      <c r="CD19" s="17"/>
      <c r="CE19" s="17"/>
      <c r="CF19" s="1"/>
      <c r="CG19" s="31"/>
      <c r="CP19" s="124" t="s">
        <v>55</v>
      </c>
      <c r="CQ19" s="175">
        <f ca="1">CR19*CQ$20</f>
        <v>12.25</v>
      </c>
      <c r="CR19" s="253">
        <f>IF($CR$10="Commercial", VLOOKUP($CP19,'Gen SAT'!$V$23:$X$26,2,FALSE),IF($CR$10="Residential", VLOOKUP($CP19,'Gen SAT'!$V$16:$X$19,2,FALSE)))</f>
        <v>0.35</v>
      </c>
      <c r="CS19" s="177">
        <f ca="1">CT19*CS$20</f>
        <v>10.149999999999999</v>
      </c>
      <c r="CT19" s="252">
        <f>IF($CR$10="Commercial", VLOOKUP($CP19,'Gen SAT'!$V$23:$X$26,2,FALSE),IF($CR$10="Residential", VLOOKUP($CP19,'Gen SAT'!$V$16:$X$19,2,FALSE)))</f>
        <v>0.35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54">
        <f ca="1">IF(CR9="PR",VLOOKUP(CR8,'Gen SAT'!$I$51:$R$67,9,FALSE),IF(CR9="PB",VLOOKUP(CR8,'Gen SAT'!$I$72:$R$88,9,FALSE),"error"))</f>
        <v>35</v>
      </c>
      <c r="CR20" s="176">
        <f>SUM(CR16:CR19)</f>
        <v>1</v>
      </c>
      <c r="CS20" s="255">
        <f ca="1">IF(CR9="PR",VLOOKUP(CR8,'Gen SAT'!$I$51:$R$67,10,FALSE),IF(CR9="PB",VLOOKUP(CR8,'Gen SAT'!$I$72:$R$88,10,FALSE),"error"))</f>
        <v>29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23.1</v>
      </c>
      <c r="CC21" s="41">
        <f ca="1">SUM(CC17:CE17)</f>
        <v>19.14</v>
      </c>
      <c r="CD21" s="39"/>
      <c r="CE21" s="39"/>
      <c r="CF21" s="39"/>
      <c r="CG21" s="42"/>
      <c r="CW21" s="124" t="s">
        <v>146</v>
      </c>
      <c r="CX21" s="124">
        <v>6</v>
      </c>
      <c r="CY21" s="124">
        <v>7</v>
      </c>
      <c r="CZ21" s="124">
        <v>8</v>
      </c>
      <c r="DA21" s="124">
        <v>9</v>
      </c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Q22" s="114" t="str">
        <f>IF(CR10="Commercial",CONCATENATE(CR10," ",CR11," TRIP ASSIGNMENT"),CONCATENATE(CR10,"TRIP ASSIGNMENT"))</f>
        <v>Commercial Retail TRIP ASSIGNMENT</v>
      </c>
      <c r="CX22" s="156" t="s">
        <v>62</v>
      </c>
      <c r="CY22" s="156" t="s">
        <v>64</v>
      </c>
      <c r="CZ22" s="156" t="s">
        <v>63</v>
      </c>
      <c r="DA22" s="157" t="s">
        <v>65</v>
      </c>
      <c r="DC22" s="159" t="s">
        <v>56</v>
      </c>
      <c r="DE22" s="160" t="s">
        <v>57</v>
      </c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124">
        <v>1.1000000000000001</v>
      </c>
      <c r="CP23" s="124" t="s">
        <v>52</v>
      </c>
      <c r="CQ23" s="124" t="s">
        <v>139</v>
      </c>
      <c r="CX23" s="250">
        <f>IF($CR$10="Commercial",IF($CR$11="Retail",VLOOKUP($CO23,'Gen SAT'!$V$53:$AD$72,CX$21,FALSE),IF($CR$11="Office",VLOOKUP($CO23,'Gen SAT'!$V$76:$AD$95,CX$21,FALSE))),IF($CR$10="Residential",VLOOKUP($CO23,'Gen SAT'!$V$30:$AD$49,CX$21,FALSE),"error"))</f>
        <v>0.8</v>
      </c>
      <c r="CY23" s="250"/>
      <c r="CZ23" s="250"/>
      <c r="DA23" s="250"/>
      <c r="DC23" s="161">
        <f ca="1">CQ$16*$CX23</f>
        <v>9.8000000000000007</v>
      </c>
      <c r="DD23" s="50"/>
      <c r="DE23" s="162">
        <f ca="1">CS$16*$CX23</f>
        <v>8.1199999999999992</v>
      </c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124">
        <v>1.2</v>
      </c>
      <c r="CP24" s="124" t="s">
        <v>52</v>
      </c>
      <c r="CQ24" s="124" t="s">
        <v>58</v>
      </c>
      <c r="CX24" s="250">
        <f>IF($CR$10="Commercial",IF($CR$11="Retail",VLOOKUP($CO24,'Gen SAT'!$V$53:$AD$72,CX$21,FALSE),IF($CR$11="Office",VLOOKUP($CO24,'Gen SAT'!$V$76:$AD$95,CX$21,FALSE))),IF($CR$10="Residential",VLOOKUP($CO24,'Gen SAT'!$V$30:$AD$49,CX$21,FALSE),"error"))</f>
        <v>0</v>
      </c>
      <c r="CY24" s="250"/>
      <c r="CZ24" s="250"/>
      <c r="DA24" s="250"/>
      <c r="DC24" s="161">
        <f ca="1">CQ$16*$CX24</f>
        <v>0</v>
      </c>
      <c r="DD24" s="50"/>
      <c r="DE24" s="162">
        <f ca="1">CS$16*$CX24</f>
        <v>0</v>
      </c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23.1</v>
      </c>
      <c r="CC25" s="27">
        <f ca="1">SUM(CD30,CB30,CC27)</f>
        <v>19.14</v>
      </c>
      <c r="CD25" s="25"/>
      <c r="CE25" s="25"/>
      <c r="CF25" s="28"/>
      <c r="CG25" s="29"/>
      <c r="CO25" s="124">
        <v>1.3</v>
      </c>
      <c r="CP25" s="124" t="s">
        <v>52</v>
      </c>
      <c r="CQ25" s="124" t="s">
        <v>59</v>
      </c>
      <c r="CX25" s="250">
        <f>IF($CR$10="Commercial",IF($CR$11="Retail",VLOOKUP($CO25,'Gen SAT'!$V$53:$AD$72,CX$21,FALSE),IF($CR$11="Office",VLOOKUP($CO25,'Gen SAT'!$V$76:$AD$95,CX$21,FALSE))),IF($CR$10="Residential",VLOOKUP($CO25,'Gen SAT'!$V$30:$AD$49,CX$21,FALSE),"error"))</f>
        <v>0.2</v>
      </c>
      <c r="CY25" s="250"/>
      <c r="CZ25" s="250"/>
      <c r="DA25" s="250"/>
      <c r="DC25" s="161">
        <f ca="1">CQ$16*$CX25</f>
        <v>2.4500000000000002</v>
      </c>
      <c r="DD25" s="50"/>
      <c r="DE25" s="162">
        <f ca="1">CS$16*$CX25</f>
        <v>2.0299999999999998</v>
      </c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124">
        <v>1.4</v>
      </c>
      <c r="CP26" s="124" t="s">
        <v>52</v>
      </c>
      <c r="CQ26" s="124" t="s">
        <v>70</v>
      </c>
      <c r="CX26" s="250">
        <f>IF($CR$10="Commercial",IF($CR$11="Retail",VLOOKUP($CO26,'Gen SAT'!$V$53:$AD$72,CX$21,FALSE),IF($CR$11="Office",VLOOKUP($CO26,'Gen SAT'!$V$76:$AD$95,CX$21,FALSE))),IF($CR$10="Residential",VLOOKUP($CO26,'Gen SAT'!$V$30:$AD$49,CX$21,FALSE),"error"))</f>
        <v>0</v>
      </c>
      <c r="CY26" s="250"/>
      <c r="CZ26" s="250"/>
      <c r="DA26" s="250"/>
      <c r="DC26" s="161">
        <f ca="1">CQ$16*$CX26</f>
        <v>0</v>
      </c>
      <c r="DD26" s="50"/>
      <c r="DE26" s="162">
        <f ca="1">CS$16*$CX26</f>
        <v>0</v>
      </c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>
        <f ca="1">DC42+DC36+DC26</f>
        <v>0</v>
      </c>
      <c r="CA27" s="17">
        <f ca="1">BZ19+CA14+CE16-BZ27</f>
        <v>23.1</v>
      </c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35</v>
      </c>
      <c r="CM27" s="124" t="str">
        <f ca="1">IF(CL27=CQ20,"OK","FIX")</f>
        <v>OK</v>
      </c>
      <c r="CX27" s="250"/>
      <c r="CY27" s="250"/>
      <c r="CZ27" s="250"/>
      <c r="DA27" s="250"/>
      <c r="DC27" s="161"/>
      <c r="DD27" s="50"/>
      <c r="DE27" s="162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29</v>
      </c>
      <c r="CM28" s="124" t="str">
        <f ca="1">IF(CL28=CS20,"OK","FIX")</f>
        <v>OK</v>
      </c>
      <c r="CO28" s="124">
        <v>2.1</v>
      </c>
      <c r="CP28" s="124" t="s">
        <v>54</v>
      </c>
      <c r="CQ28" s="124" t="s">
        <v>139</v>
      </c>
      <c r="CX28" s="250"/>
      <c r="CY28" s="250">
        <f>IF($CR$10="Commercial",IF($CR$11="Retail",VLOOKUP($CO28,'Gen SAT'!$V$53:$AD$72,CY$21,FALSE),IF($CR$11="Office",VLOOKUP($CO28,'Gen SAT'!$V$76:$AD$95,CY$21,FALSE))),IF($CR$10="Residential",VLOOKUP($CO28,'Gen SAT'!$V$30:$AD$49,CY$21,FALSE),"error"))</f>
        <v>0.5</v>
      </c>
      <c r="CZ28" s="250"/>
      <c r="DA28" s="250"/>
      <c r="DC28" s="161">
        <f ca="1">CQ$18*$CY28</f>
        <v>1.75</v>
      </c>
      <c r="DD28" s="50"/>
      <c r="DE28" s="164">
        <f ca="1">CS$18*$CY28</f>
        <v>1.4500000000000002</v>
      </c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BZ27+BZ28</f>
        <v>0</v>
      </c>
      <c r="CA29" s="10">
        <f ca="1">CA27+CA28</f>
        <v>23.1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124">
        <v>2.2000000000000002</v>
      </c>
      <c r="CP29" s="124" t="s">
        <v>54</v>
      </c>
      <c r="CQ29" s="124" t="s">
        <v>58</v>
      </c>
      <c r="CX29" s="250"/>
      <c r="CY29" s="250">
        <f>IF($CR$10="Commercial",IF($CR$11="Retail",VLOOKUP($CO29,'Gen SAT'!$V$53:$AD$72,CY$21,FALSE),IF($CR$11="Office",VLOOKUP($CO29,'Gen SAT'!$V$76:$AD$95,CY$21,FALSE))),IF($CR$10="Residential",VLOOKUP($CO29,'Gen SAT'!$V$30:$AD$49,CY$21,FALSE),"error"))</f>
        <v>0</v>
      </c>
      <c r="CZ29" s="250"/>
      <c r="DA29" s="250"/>
      <c r="DC29" s="163">
        <f ca="1">CQ$18*$CY29</f>
        <v>0</v>
      </c>
      <c r="DD29" s="50"/>
      <c r="DE29" s="164">
        <f ca="1">CS$18*$CY29</f>
        <v>0</v>
      </c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>
        <f ca="1">DE42+DE36+DE26</f>
        <v>0</v>
      </c>
      <c r="CB30" s="15">
        <f ca="1">+BZ30+CA30</f>
        <v>0</v>
      </c>
      <c r="CC30" s="56">
        <f ca="1">CC31+CC32</f>
        <v>0</v>
      </c>
      <c r="CD30" s="6">
        <f ca="1">CD31+CD32</f>
        <v>19.14</v>
      </c>
      <c r="CE30" s="6">
        <f>CE31+CE32</f>
        <v>0</v>
      </c>
      <c r="CF30" s="1"/>
      <c r="CG30" s="36">
        <f>SUM(CB31,CE30,CB29)</f>
        <v>0</v>
      </c>
      <c r="CO30" s="124">
        <v>2.2999999999999998</v>
      </c>
      <c r="CP30" s="124" t="s">
        <v>54</v>
      </c>
      <c r="CQ30" s="124" t="s">
        <v>59</v>
      </c>
      <c r="CX30" s="250"/>
      <c r="CY30" s="250">
        <f>IF($CR$10="Commercial",IF($CR$11="Retail",VLOOKUP($CO30,'Gen SAT'!$V$53:$AD$72,CY$21,FALSE),IF($CR$11="Office",VLOOKUP($CO30,'Gen SAT'!$V$76:$AD$95,CY$21,FALSE))),IF($CR$10="Residential",VLOOKUP($CO30,'Gen SAT'!$V$30:$AD$49,CY$21,FALSE),"error"))</f>
        <v>0.5</v>
      </c>
      <c r="CZ30" s="250"/>
      <c r="DA30" s="250"/>
      <c r="DC30" s="163">
        <f ca="1">CQ$18*$CY30</f>
        <v>1.75</v>
      </c>
      <c r="DD30" s="50"/>
      <c r="DE30" s="164">
        <f ca="1">CS$18*$CY30</f>
        <v>1.4500000000000002</v>
      </c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>
        <f ca="1">CD44+CA43</f>
        <v>19.14</v>
      </c>
      <c r="CE31" s="8"/>
      <c r="CF31" s="1"/>
      <c r="CG31" s="31"/>
      <c r="CO31" s="124">
        <v>2.4</v>
      </c>
      <c r="CP31" s="124" t="s">
        <v>54</v>
      </c>
      <c r="CQ31" s="124" t="s">
        <v>69</v>
      </c>
      <c r="CX31" s="250"/>
      <c r="CY31" s="250">
        <f>IF($CR$10="Commercial",IF($CR$11="Retail",VLOOKUP($CO31,'Gen SAT'!$V$53:$AD$72,CY$21,FALSE),IF($CR$11="Office",VLOOKUP($CO31,'Gen SAT'!$V$76:$AD$95,CY$21,FALSE))),IF($CR$10="Residential",VLOOKUP($CO31,'Gen SAT'!$V$30:$AD$49,CY$21,FALSE),"error"))</f>
        <v>0</v>
      </c>
      <c r="CZ31" s="250"/>
      <c r="DA31" s="250"/>
      <c r="DC31" s="161">
        <f ca="1">CQ$18*$CY31</f>
        <v>0</v>
      </c>
      <c r="DD31" s="50"/>
      <c r="DE31" s="162">
        <f ca="1">CS$18*$CY31</f>
        <v>0</v>
      </c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>
        <f ca="1">DE31</f>
        <v>0</v>
      </c>
      <c r="CB32" s="15">
        <f ca="1">+BZ32+CA32</f>
        <v>0</v>
      </c>
      <c r="CC32" s="17">
        <f ca="1">DC31</f>
        <v>0</v>
      </c>
      <c r="CD32" s="17"/>
      <c r="CE32" s="17"/>
      <c r="CF32" s="1"/>
      <c r="CG32" s="31"/>
      <c r="CX32" s="251"/>
      <c r="CY32" s="251"/>
      <c r="CZ32" s="251"/>
      <c r="DA32" s="251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124">
        <v>3.5</v>
      </c>
      <c r="CP33" s="124" t="s">
        <v>53</v>
      </c>
      <c r="CQ33" s="124" t="s">
        <v>140</v>
      </c>
      <c r="CX33" s="250"/>
      <c r="CY33" s="250"/>
      <c r="CZ33" s="250">
        <f>IF($CR$10="Commercial",IF($CR$11="Retail",VLOOKUP($CO33,'Gen SAT'!$V$53:$AD$72,CZ$21,FALSE),IF($CR$11="Office",VLOOKUP($CO33,'Gen SAT'!$V$76:$AD$95,CZ$21,FALSE))),IF($CR$10="Residential",VLOOKUP($CO33,'Gen SAT'!$V$30:$AD$49,CZ$21,FALSE),"error"))</f>
        <v>0.5</v>
      </c>
      <c r="DA33" s="250"/>
      <c r="DC33" s="161">
        <f t="shared" ref="DC33:DC38" ca="1" si="0">CQ$17*$CZ33</f>
        <v>3.5</v>
      </c>
      <c r="DD33" s="50"/>
      <c r="DE33" s="164">
        <f t="shared" ref="DE33:DE38" ca="1" si="1">CS$17*$CZ33</f>
        <v>2.9000000000000004</v>
      </c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23.1</v>
      </c>
      <c r="CC34" s="41">
        <f ca="1">SUM(CC30:CE30)</f>
        <v>19.14</v>
      </c>
      <c r="CD34" s="39"/>
      <c r="CE34" s="39"/>
      <c r="CF34" s="39"/>
      <c r="CG34" s="42"/>
      <c r="CO34" s="124">
        <v>3.6</v>
      </c>
      <c r="CP34" s="124" t="s">
        <v>53</v>
      </c>
      <c r="CQ34" s="124" t="s">
        <v>60</v>
      </c>
      <c r="CX34" s="250"/>
      <c r="CY34" s="250"/>
      <c r="CZ34" s="250">
        <f>IF($CR$10="Commercial",IF($CR$11="Retail",VLOOKUP($CO34,'Gen SAT'!$V$53:$AD$72,CZ$21,FALSE),IF($CR$11="Office",VLOOKUP($CO34,'Gen SAT'!$V$76:$AD$95,CZ$21,FALSE))),IF($CR$10="Residential",VLOOKUP($CO34,'Gen SAT'!$V$30:$AD$49,CZ$21,FALSE),"error"))</f>
        <v>0</v>
      </c>
      <c r="DA34" s="250"/>
      <c r="DC34" s="163">
        <f t="shared" ca="1" si="0"/>
        <v>0</v>
      </c>
      <c r="DD34" s="50"/>
      <c r="DE34" s="164">
        <f t="shared" ca="1" si="1"/>
        <v>0</v>
      </c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124">
        <v>3.7</v>
      </c>
      <c r="CP35" s="124" t="s">
        <v>53</v>
      </c>
      <c r="CQ35" s="124" t="s">
        <v>61</v>
      </c>
      <c r="CX35" s="250"/>
      <c r="CY35" s="250"/>
      <c r="CZ35" s="250">
        <f>IF($CR$10="Commercial",IF($CR$11="Retail",VLOOKUP($CO35,'Gen SAT'!$V$53:$AD$72,CZ$21,FALSE),IF($CR$11="Office",VLOOKUP($CO35,'Gen SAT'!$V$76:$AD$95,CZ$21,FALSE))),IF($CR$10="Residential",VLOOKUP($CO35,'Gen SAT'!$V$30:$AD$49,CZ$21,FALSE),"error"))</f>
        <v>0</v>
      </c>
      <c r="DA35" s="250"/>
      <c r="DC35" s="163">
        <f t="shared" ca="1" si="0"/>
        <v>0</v>
      </c>
      <c r="DD35" s="50"/>
      <c r="DE35" s="164">
        <f t="shared" ca="1" si="1"/>
        <v>0</v>
      </c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124">
        <v>3.8</v>
      </c>
      <c r="CP36" s="124" t="s">
        <v>53</v>
      </c>
      <c r="CQ36" s="124" t="s">
        <v>66</v>
      </c>
      <c r="CX36" s="250"/>
      <c r="CY36" s="250"/>
      <c r="CZ36" s="250">
        <f>IF($CR$10="Commercial",IF($CR$11="Retail",VLOOKUP($CO36,'Gen SAT'!$V$53:$AD$72,CZ$21,FALSE),IF($CR$11="Office",VLOOKUP($CO36,'Gen SAT'!$V$76:$AD$95,CZ$21,FALSE))),IF($CR$10="Residential",VLOOKUP($CO36,'Gen SAT'!$V$30:$AD$49,CZ$21,FALSE),"error"))</f>
        <v>0</v>
      </c>
      <c r="DA36" s="250"/>
      <c r="DC36" s="163">
        <f t="shared" ca="1" si="0"/>
        <v>0</v>
      </c>
      <c r="DD36" s="50"/>
      <c r="DE36" s="164">
        <f t="shared" ca="1" si="1"/>
        <v>0</v>
      </c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124">
        <v>3.9</v>
      </c>
      <c r="CP37" s="124" t="s">
        <v>53</v>
      </c>
      <c r="CQ37" s="124" t="s">
        <v>71</v>
      </c>
      <c r="CX37" s="250"/>
      <c r="CY37" s="250"/>
      <c r="CZ37" s="250">
        <f>IF($CR$10="Commercial",IF($CR$11="Retail",VLOOKUP($CO37,'Gen SAT'!$V$53:$AD$72,CZ$21,FALSE),IF($CR$11="Office",VLOOKUP($CO37,'Gen SAT'!$V$76:$AD$95,CZ$21,FALSE))),IF($CR$10="Residential",VLOOKUP($CO37,'Gen SAT'!$V$30:$AD$49,CZ$21,FALSE),"error"))</f>
        <v>0.25</v>
      </c>
      <c r="DA37" s="250"/>
      <c r="DC37" s="161">
        <f t="shared" ca="1" si="0"/>
        <v>1.75</v>
      </c>
      <c r="DD37" s="50"/>
      <c r="DE37" s="162">
        <f t="shared" ca="1" si="1"/>
        <v>1.4500000000000002</v>
      </c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23.1</v>
      </c>
      <c r="CC38" s="91">
        <f ca="1">SUM(CD43,CB43,CC40)</f>
        <v>19.14</v>
      </c>
      <c r="CD38" s="89"/>
      <c r="CE38" s="89"/>
      <c r="CF38" s="92"/>
      <c r="CG38" s="93"/>
      <c r="CO38" s="124">
        <v>3.11</v>
      </c>
      <c r="CP38" s="124" t="s">
        <v>53</v>
      </c>
      <c r="CQ38" s="124" t="s">
        <v>193</v>
      </c>
      <c r="CX38" s="299"/>
      <c r="CY38" s="299"/>
      <c r="CZ38" s="250">
        <f>IF($CR$10="Commercial",IF($CR$11="Retail",VLOOKUP($CO38,'Gen SAT'!$V$53:$AD$72,CZ$21,FALSE),IF($CR$11="Office",VLOOKUP($CO38,'Gen SAT'!$V$76:$AD$95,CZ$21,FALSE))),IF($CR$10="Residential",VLOOKUP($CO38,'Gen SAT'!$V$30:$AD$49,CZ$21,FALSE),"error"))</f>
        <v>0.25</v>
      </c>
      <c r="DA38" s="299"/>
      <c r="DC38" s="161">
        <f t="shared" ca="1" si="0"/>
        <v>1.75</v>
      </c>
      <c r="DE38" s="162">
        <f t="shared" ca="1" si="1"/>
        <v>1.4500000000000002</v>
      </c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124">
        <v>4</v>
      </c>
      <c r="CP39" s="124" t="s">
        <v>55</v>
      </c>
      <c r="CQ39" s="124" t="s">
        <v>140</v>
      </c>
      <c r="CX39" s="250"/>
      <c r="CY39" s="250"/>
      <c r="CZ39" s="250"/>
      <c r="DA39" s="250">
        <f>IF($CR$10="Commercial",IF($CR$11="Retail",VLOOKUP($CO39,'Gen SAT'!$V$53:$AD$72,DA$21,FALSE),IF($CR$11="Office",VLOOKUP($CO39,'Gen SAT'!$V$76:$AD$95,DA$21,FALSE))),IF($CR$10="Residential",VLOOKUP($CO39,'Gen SAT'!$V$30:$AD$49,DA$21,FALSE),"error"))</f>
        <v>0.8</v>
      </c>
      <c r="DC39" s="161">
        <f ca="1">CQ$19*$DA39</f>
        <v>9.8000000000000007</v>
      </c>
      <c r="DD39" s="50"/>
      <c r="DE39" s="164">
        <f ca="1">CS$19*$DA39</f>
        <v>8.1199999999999992</v>
      </c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>
        <f ca="1">DC23+DC33++DC39</f>
        <v>23.1</v>
      </c>
      <c r="CA40" s="17">
        <f ca="1">CA27+BZ32+CE29-BZ40</f>
        <v>0</v>
      </c>
      <c r="CB40" s="18"/>
      <c r="CC40" s="6">
        <f>CD40+CE40</f>
        <v>0</v>
      </c>
      <c r="CD40" s="7"/>
      <c r="CE40" s="19"/>
      <c r="CF40" s="1"/>
      <c r="CG40" s="95"/>
      <c r="CO40" s="124">
        <v>4.0999999999999996</v>
      </c>
      <c r="CP40" s="124" t="s">
        <v>55</v>
      </c>
      <c r="CQ40" s="124" t="s">
        <v>60</v>
      </c>
      <c r="CX40" s="250"/>
      <c r="CY40" s="250"/>
      <c r="CZ40" s="250"/>
      <c r="DA40" s="250">
        <f>IF($CR$10="Commercial",IF($CR$11="Retail",VLOOKUP($CO40,'Gen SAT'!$V$53:$AD$72,DA$21,FALSE),IF($CR$11="Office",VLOOKUP($CO40,'Gen SAT'!$V$76:$AD$95,DA$21,FALSE))),IF($CR$10="Residential",VLOOKUP($CO40,'Gen SAT'!$V$30:$AD$49,DA$21,FALSE),"error"))</f>
        <v>0</v>
      </c>
      <c r="DC40" s="163">
        <f ca="1">CQ$19*$DA40</f>
        <v>0</v>
      </c>
      <c r="DD40" s="50"/>
      <c r="DE40" s="164">
        <f ca="1">CS$19*$DA40</f>
        <v>0</v>
      </c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13.3</v>
      </c>
      <c r="BQ41" s="7"/>
      <c r="BR41" s="19">
        <f ca="1">BS41*SUM(BZ40,CC45,CE41)</f>
        <v>13.3</v>
      </c>
      <c r="BS41" s="259">
        <v>0.5</v>
      </c>
      <c r="BT41" s="95"/>
      <c r="BX41" s="96"/>
      <c r="BY41" s="3"/>
      <c r="BZ41" s="8"/>
      <c r="CA41" s="8">
        <f ca="1">CA32+CA28+CD29</f>
        <v>0</v>
      </c>
      <c r="CB41" s="9"/>
      <c r="CC41" s="6">
        <f ca="1">CD41+CE41</f>
        <v>1.75</v>
      </c>
      <c r="CD41" s="7"/>
      <c r="CE41" s="19">
        <f ca="1">DC38</f>
        <v>1.75</v>
      </c>
      <c r="CF41" s="1"/>
      <c r="CG41" s="95"/>
      <c r="CO41" s="124">
        <v>4.2</v>
      </c>
      <c r="CP41" s="124" t="s">
        <v>55</v>
      </c>
      <c r="CQ41" s="124" t="s">
        <v>67</v>
      </c>
      <c r="CX41" s="250"/>
      <c r="CY41" s="250"/>
      <c r="CZ41" s="250"/>
      <c r="DA41" s="250">
        <f>IF($CR$10="Commercial",IF($CR$11="Retail",VLOOKUP($CO41,'Gen SAT'!$V$53:$AD$72,DA$21,FALSE),IF($CR$11="Office",VLOOKUP($CO41,'Gen SAT'!$V$76:$AD$95,DA$21,FALSE))),IF($CR$10="Residential",VLOOKUP($CO41,'Gen SAT'!$V$30:$AD$49,DA$21,FALSE),"error"))</f>
        <v>0.2</v>
      </c>
      <c r="DC41" s="163">
        <f ca="1">CQ$19*$DA41</f>
        <v>2.4500000000000002</v>
      </c>
      <c r="DD41" s="50"/>
      <c r="DE41" s="164">
        <f ca="1">CS$19*$DA41</f>
        <v>2.0299999999999998</v>
      </c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 ca="1">AQ42+AR42</f>
        <v>2.7549999999999999</v>
      </c>
      <c r="AQ42" s="81">
        <f ca="1">AM67</f>
        <v>2.7549999999999999</v>
      </c>
      <c r="AR42" s="82"/>
      <c r="AS42" s="78"/>
      <c r="AT42" s="109">
        <f ca="1">SUM(AP40:AP42)</f>
        <v>2.7549999999999999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13.3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 ca="1">BQ42+BR42</f>
        <v>13.3</v>
      </c>
      <c r="BQ42" s="81"/>
      <c r="BR42" s="82">
        <f ca="1">BS42*SUM(BZ40,CC45,CE41)</f>
        <v>13.3</v>
      </c>
      <c r="BS42" s="262">
        <f>1-BS41</f>
        <v>0.5</v>
      </c>
      <c r="BT42" s="109">
        <f ca="1">SUM(BP40:BP42)</f>
        <v>26.6</v>
      </c>
      <c r="BU42" s="83"/>
      <c r="BV42" s="83"/>
      <c r="BW42" s="83"/>
      <c r="BX42" s="108">
        <f ca="1">SUM(CC41,BZ42,CC43)</f>
        <v>26.6</v>
      </c>
      <c r="BY42" s="78"/>
      <c r="BZ42" s="79">
        <f ca="1">BZ40+BZ41</f>
        <v>23.1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 ca="1">SUM(CC40:CC42)</f>
        <v>1.75</v>
      </c>
      <c r="CH42" s="83"/>
      <c r="CI42" s="83"/>
      <c r="CJ42" s="83"/>
      <c r="CO42" s="124">
        <v>4.3</v>
      </c>
      <c r="CP42" s="124" t="s">
        <v>55</v>
      </c>
      <c r="CQ42" s="124" t="s">
        <v>66</v>
      </c>
      <c r="CX42" s="250"/>
      <c r="CY42" s="250"/>
      <c r="CZ42" s="250"/>
      <c r="DA42" s="250">
        <f>IF($CR$10="Commercial",IF($CR$11="Retail",VLOOKUP($CO42,'Gen SAT'!$V$53:$AD$72,DA$21,FALSE),IF($CR$11="Office",VLOOKUP($CO42,'Gen SAT'!$V$76:$AD$95,DA$21,FALSE))),IF($CR$10="Residential",VLOOKUP($CO42,'Gen SAT'!$V$30:$AD$49,DA$21,FALSE),"error"))</f>
        <v>0</v>
      </c>
      <c r="DC42" s="161">
        <f ca="1">CQ$19*$DA42</f>
        <v>0</v>
      </c>
      <c r="DE42" s="162">
        <f ca="1">CS$19*$DA42</f>
        <v>0</v>
      </c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3.3250000000000002</v>
      </c>
      <c r="AS43" s="1"/>
      <c r="AT43" s="100">
        <f ca="1">SUM(AO44,AR43,AO42)</f>
        <v>3.3250000000000002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11.02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11.02</v>
      </c>
      <c r="BS43" s="1"/>
      <c r="BT43" s="100">
        <f ca="1">SUM(BO44,BR43,BO42)</f>
        <v>22.04</v>
      </c>
      <c r="BX43" s="99">
        <f ca="1">SUM(CB43:CB45)</f>
        <v>22.04</v>
      </c>
      <c r="BY43" s="1"/>
      <c r="BZ43" s="21"/>
      <c r="CA43" s="14">
        <f ca="1">DE23+DE33+DE39</f>
        <v>19.14</v>
      </c>
      <c r="CB43" s="15">
        <f ca="1">+BZ43+CA43</f>
        <v>19.14</v>
      </c>
      <c r="CC43" s="56">
        <f ca="1">CC44+CC45</f>
        <v>1.75</v>
      </c>
      <c r="CD43" s="6">
        <f ca="1">CD44+CD45</f>
        <v>0</v>
      </c>
      <c r="CE43" s="6">
        <f>CE44+CE45</f>
        <v>0</v>
      </c>
      <c r="CF43" s="1"/>
      <c r="CG43" s="100">
        <f ca="1">SUM(CB44,CE43,CB42)</f>
        <v>1.4500000000000002</v>
      </c>
      <c r="DC43" s="50">
        <f ca="1">SUM(DC23:DC42)</f>
        <v>35</v>
      </c>
      <c r="DE43" s="124">
        <f ca="1">SUM(DE23:DE42)</f>
        <v>29</v>
      </c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SUM(CA43:CA45)*BS41</f>
        <v>11.02</v>
      </c>
      <c r="BO44" s="71">
        <f ca="1">+BM44+BN44</f>
        <v>11.02</v>
      </c>
      <c r="BP44" s="8"/>
      <c r="BQ44" s="8"/>
      <c r="BR44" s="8">
        <f ca="1">BS42*SUM(CA43:CA45)</f>
        <v>11.02</v>
      </c>
      <c r="BS44" s="1"/>
      <c r="BT44" s="95"/>
      <c r="BX44" s="94"/>
      <c r="BY44" s="3"/>
      <c r="BZ44" s="21"/>
      <c r="CA44" s="14">
        <f ca="1">DE38</f>
        <v>1.4500000000000002</v>
      </c>
      <c r="CB44" s="15">
        <f ca="1">+BZ44+CA44</f>
        <v>1.4500000000000002</v>
      </c>
      <c r="CC44" s="8"/>
      <c r="CD44" s="8">
        <f ca="1">CA69</f>
        <v>0</v>
      </c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>
        <f ca="1">AM69</f>
        <v>3.3250000000000002</v>
      </c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3"/>
      <c r="BZ45" s="21"/>
      <c r="CA45" s="14">
        <f ca="1">DE28</f>
        <v>1.4500000000000002</v>
      </c>
      <c r="CB45" s="15">
        <f ca="1">+BZ45+CA45</f>
        <v>1.4500000000000002</v>
      </c>
      <c r="CC45" s="17">
        <f ca="1">DC28</f>
        <v>1.75</v>
      </c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2.7549999999999999</v>
      </c>
      <c r="AP47" s="105">
        <f ca="1">SUM(AP43:AR43)</f>
        <v>3.3250000000000002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13.3</v>
      </c>
      <c r="BP47" s="105">
        <f ca="1">SUM(BP43:BR43)</f>
        <v>11.02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1.4500000000000002</v>
      </c>
      <c r="CC47" s="105">
        <f ca="1">SUM(CC43:CE43)</f>
        <v>1.75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4.9000000000000004</v>
      </c>
      <c r="P51" s="27">
        <f ca="1">SUM(Q56,O56,P53)</f>
        <v>4.0599999999999996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 ca="1">DC25+DC35+DC41</f>
        <v>4.9000000000000004</v>
      </c>
      <c r="P53" s="6">
        <f ca="1">Q53+R53</f>
        <v>4.0599999999999996</v>
      </c>
      <c r="Q53" s="7">
        <f ca="1">DE25+DE35+DE41</f>
        <v>4.0599999999999996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AD54+AE54</f>
        <v>5.51</v>
      </c>
      <c r="AD54" s="7">
        <f ca="1">Q55+Q54+Q53</f>
        <v>5.51</v>
      </c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 ca="1">O53+O54</f>
        <v>4.9000000000000004</v>
      </c>
      <c r="P55" s="6">
        <f ca="1">Q55+R55</f>
        <v>1.4500000000000002</v>
      </c>
      <c r="Q55" s="12">
        <f ca="1">DE30</f>
        <v>1.4500000000000002</v>
      </c>
      <c r="R55" s="20"/>
      <c r="S55" s="4"/>
      <c r="T55" s="34">
        <f ca="1">SUM(P53:P55)</f>
        <v>5.51</v>
      </c>
      <c r="U55" s="4"/>
      <c r="V55" s="4"/>
      <c r="W55" s="4"/>
      <c r="X55" s="97">
        <f ca="1">SUM(AC54,Z55,AC56)</f>
        <v>5.51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 ca="1">SUM(AC53:AC55)</f>
        <v>5.51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 ca="1">R57+R58</f>
        <v>1.75</v>
      </c>
      <c r="S56" s="1"/>
      <c r="T56" s="36">
        <f ca="1">SUM(O57,R56,O55)</f>
        <v>6.65</v>
      </c>
      <c r="U56" s="330" t="s">
        <v>29</v>
      </c>
      <c r="V56" s="331"/>
      <c r="W56" s="331"/>
      <c r="X56" s="99">
        <f ca="1">SUM(AB56:AB58)</f>
        <v>6.65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 ca="1">SUM(AB57,AE56,AB55)</f>
        <v>6.65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>
        <f ca="1">R58+O53+M57</f>
        <v>6.65</v>
      </c>
      <c r="AA57" s="14"/>
      <c r="AB57" s="6">
        <f ca="1">+Z57+AA57</f>
        <v>6.65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 ca="1">DC30</f>
        <v>1.75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1.4500000000000002</v>
      </c>
      <c r="P60" s="41">
        <f ca="1">SUM(P56:R56)</f>
        <v>1.75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2.7549999999999999</v>
      </c>
      <c r="AP64" s="58">
        <f ca="1">SUM(AQ69,AO69,AP66)</f>
        <v>3.3250000000000002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4.2050000000000001</v>
      </c>
      <c r="BP64" s="91">
        <f ca="1">SUM(BQ69,BO69,BP66)</f>
        <v>5.0750000000000002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1.4500000000000002</v>
      </c>
      <c r="CC64" s="27">
        <f ca="1">SUM(CD69,CB69,CC66)</f>
        <v>1.75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1.75</v>
      </c>
      <c r="BQ66" s="7"/>
      <c r="BR66" s="19">
        <f ca="1">BZ66+CC71+CE67</f>
        <v>1.75</v>
      </c>
      <c r="BS66" s="1"/>
      <c r="BT66" s="95"/>
      <c r="BX66" s="30"/>
      <c r="BY66" s="3"/>
      <c r="BZ66" s="17">
        <f ca="1">DC40+DC34+DC24</f>
        <v>0</v>
      </c>
      <c r="CA66" s="17"/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>
        <f ca="1">AL69*AD54</f>
        <v>2.7549999999999999</v>
      </c>
      <c r="AN67" s="8"/>
      <c r="AO67" s="76"/>
      <c r="AP67" s="6">
        <f ca="1">AQ67+AR67</f>
        <v>2.7549999999999999</v>
      </c>
      <c r="AQ67" s="7">
        <f ca="1">AL70*AD54</f>
        <v>2.7549999999999999</v>
      </c>
      <c r="AR67" s="19"/>
      <c r="AS67" s="1"/>
      <c r="AT67" s="95"/>
      <c r="BK67" s="96"/>
      <c r="BL67" s="3"/>
      <c r="BM67" s="8">
        <f ca="1">AM67</f>
        <v>2.7549999999999999</v>
      </c>
      <c r="BN67" s="8"/>
      <c r="BO67" s="76">
        <f ca="1">CA69+CA70+CA71</f>
        <v>1.4500000000000002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>
        <f ca="1">CA41+CA45+CD42</f>
        <v>1.4500000000000002</v>
      </c>
      <c r="CB67" s="9"/>
      <c r="CC67" s="6">
        <f ca="1">CD67+CE67</f>
        <v>1.75</v>
      </c>
      <c r="CD67" s="7"/>
      <c r="CE67" s="19">
        <f ca="1">DC37</f>
        <v>1.75</v>
      </c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5.51</v>
      </c>
      <c r="AL68" s="4"/>
      <c r="AM68" s="10">
        <f ca="1">AM66+AM67</f>
        <v>2.7549999999999999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 ca="1">SUM(AP66:AP68)</f>
        <v>2.7549999999999999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2.7549999999999999</v>
      </c>
      <c r="BL68" s="78"/>
      <c r="BM68" s="79">
        <f ca="1">BM66+BM67</f>
        <v>2.7549999999999999</v>
      </c>
      <c r="BN68" s="79">
        <f>BN66+BN67</f>
        <v>0</v>
      </c>
      <c r="BO68" s="80">
        <f ca="1">BO66+BO67</f>
        <v>1.4500000000000002</v>
      </c>
      <c r="BP68" s="79">
        <f>BQ68+BR68</f>
        <v>0</v>
      </c>
      <c r="BQ68" s="81"/>
      <c r="BR68" s="82"/>
      <c r="BS68" s="78"/>
      <c r="BT68" s="109">
        <f ca="1">SUM(BP66:BP68)</f>
        <v>1.75</v>
      </c>
      <c r="BU68" s="136"/>
      <c r="BV68" s="136"/>
      <c r="BW68" s="136"/>
      <c r="BX68" s="84">
        <f ca="1">SUM(CC67,BZ68,CC69)</f>
        <v>1.75</v>
      </c>
      <c r="BY68" s="78"/>
      <c r="BZ68" s="79">
        <f ca="1">BZ66+BZ67</f>
        <v>0</v>
      </c>
      <c r="CA68" s="79">
        <f ca="1">CA66+CA67</f>
        <v>1.4500000000000002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 ca="1">SUM(CC66:CC68)</f>
        <v>1.75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6.65</v>
      </c>
      <c r="AL69" s="259">
        <f>1-AL70</f>
        <v>0.5</v>
      </c>
      <c r="AM69" s="21">
        <f ca="1">Z57*AL69</f>
        <v>3.3250000000000002</v>
      </c>
      <c r="AN69" s="14"/>
      <c r="AO69" s="70">
        <f ca="1">+AM69+AN69</f>
        <v>3.3250000000000002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3.3250000000000002</v>
      </c>
      <c r="BK69" s="99">
        <f ca="1">SUM(BO69:BO71)</f>
        <v>3.3250000000000002</v>
      </c>
      <c r="BL69" s="1"/>
      <c r="BM69" s="21">
        <f ca="1">AM70</f>
        <v>3.3250000000000002</v>
      </c>
      <c r="BN69" s="14"/>
      <c r="BO69" s="71">
        <f ca="1">+BM69+BN69</f>
        <v>3.3250000000000002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1.4500000000000002</v>
      </c>
      <c r="BX69" s="35">
        <f ca="1">SUM(CB69:CB71)</f>
        <v>1.4500000000000002</v>
      </c>
      <c r="BY69" s="1"/>
      <c r="BZ69" s="21"/>
      <c r="CA69" s="14">
        <f ca="1">DE24+DE40+DE34</f>
        <v>0</v>
      </c>
      <c r="CB69" s="15">
        <f ca="1">+BZ69+CA69</f>
        <v>0</v>
      </c>
      <c r="CC69" s="16">
        <f ca="1">CC70+CC71</f>
        <v>0</v>
      </c>
      <c r="CD69" s="6">
        <f ca="1">CD70+CD71</f>
        <v>1.75</v>
      </c>
      <c r="CE69" s="6">
        <f>CE70+CE71</f>
        <v>0</v>
      </c>
      <c r="CF69" s="1"/>
      <c r="CG69" s="36">
        <f ca="1">SUM(CB70,CE69,CB68)</f>
        <v>1.4500000000000002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247">
        <v>0.5</v>
      </c>
      <c r="AM70" s="21">
        <f ca="1">AL70*Z57</f>
        <v>3.3250000000000002</v>
      </c>
      <c r="AN70" s="14"/>
      <c r="AO70" s="71">
        <f ca="1">+AM70+AN70</f>
        <v>3.3250000000000002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>
        <f ca="1">DE37</f>
        <v>1.4500000000000002</v>
      </c>
      <c r="CB70" s="15">
        <f ca="1">+BZ70+CA70</f>
        <v>1.4500000000000002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3"/>
      <c r="BZ71" s="21"/>
      <c r="CA71" s="14">
        <f ca="1">DE29</f>
        <v>0</v>
      </c>
      <c r="CB71" s="15">
        <f ca="1">+BZ71+CA71</f>
        <v>0</v>
      </c>
      <c r="CC71" s="17">
        <f ca="1">DC29</f>
        <v>0</v>
      </c>
      <c r="CD71" s="17">
        <f ca="1">DC28</f>
        <v>1.75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1.4500000000000002</v>
      </c>
      <c r="CC73" s="41">
        <f ca="1">SUM(CC69:CE69)</f>
        <v>1.75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406" priority="21" operator="equal">
      <formula>0</formula>
    </cfRule>
  </conditionalFormatting>
  <conditionalFormatting sqref="AX38:BG39 AX46:BG47 AX40:AY41 AX44:AY45">
    <cfRule type="cellIs" dxfId="1405" priority="20" operator="equal">
      <formula>0</formula>
    </cfRule>
  </conditionalFormatting>
  <conditionalFormatting sqref="AX25:BG26 AX33:BG34 AX27:AY28 BF27:BG28 BF31:BG32 AX31:AY32">
    <cfRule type="cellIs" dxfId="1404" priority="19" operator="equal">
      <formula>0</formula>
    </cfRule>
  </conditionalFormatting>
  <conditionalFormatting sqref="BK25:BT26 BK33:BT34 BK27:BL28 BS27:BT28 BS31:BT32 BK31:BL32">
    <cfRule type="cellIs" dxfId="1403" priority="18" operator="equal">
      <formula>0</formula>
    </cfRule>
  </conditionalFormatting>
  <conditionalFormatting sqref="BX12:CG13 BX20:CG21 BX14:BY19 CF14:CG19">
    <cfRule type="cellIs" dxfId="1402" priority="17" operator="equal">
      <formula>0</formula>
    </cfRule>
  </conditionalFormatting>
  <conditionalFormatting sqref="BX25:CG26 BX33:CG34 BX27:BY32 CF27:CG32">
    <cfRule type="cellIs" dxfId="1401" priority="16" operator="equal">
      <formula>0</formula>
    </cfRule>
  </conditionalFormatting>
  <conditionalFormatting sqref="BX64:CG65 BX72:CG73 BX66:BY71 CF66:CG71">
    <cfRule type="cellIs" dxfId="1400" priority="14" operator="equal">
      <formula>0</formula>
    </cfRule>
  </conditionalFormatting>
  <conditionalFormatting sqref="BX38:CG39 BX46:CG47 BX40:BY45 CF40:CG45">
    <cfRule type="cellIs" dxfId="1399" priority="15" operator="equal">
      <formula>0</formula>
    </cfRule>
  </conditionalFormatting>
  <conditionalFormatting sqref="K51:T52 K59:T60 K53:L58 S53:T58">
    <cfRule type="cellIs" dxfId="1398" priority="13" operator="equal">
      <formula>0</formula>
    </cfRule>
  </conditionalFormatting>
  <conditionalFormatting sqref="AK64:AT65 AK72:AT73 AK66:AL71 AS66:AT71">
    <cfRule type="cellIs" dxfId="1397" priority="12" operator="equal">
      <formula>0</formula>
    </cfRule>
  </conditionalFormatting>
  <conditionalFormatting sqref="BK38:BT39 BK46:BT47 BK40:BL45 BS40:BT45">
    <cfRule type="cellIs" dxfId="1396" priority="9" operator="equal">
      <formula>0</formula>
    </cfRule>
  </conditionalFormatting>
  <conditionalFormatting sqref="AK25:AT26 AK33:AT34 AK27:AL32 AS27:AT32">
    <cfRule type="cellIs" dxfId="1395" priority="8" operator="equal">
      <formula>0</formula>
    </cfRule>
  </conditionalFormatting>
  <conditionalFormatting sqref="AX51:BG52 AX59:BG60 AX53:AY58 BF53:BG58">
    <cfRule type="cellIs" dxfId="1394" priority="11" operator="equal">
      <formula>0</formula>
    </cfRule>
  </conditionalFormatting>
  <conditionalFormatting sqref="BK51:BT52 BK59:BT60 BK53:BL58 BS53:BT58">
    <cfRule type="cellIs" dxfId="1393" priority="10" operator="equal">
      <formula>0</formula>
    </cfRule>
  </conditionalFormatting>
  <conditionalFormatting sqref="BK64:BT65 BK72:BT73 BK66:BL71 BS66:BT71">
    <cfRule type="cellIs" dxfId="1392" priority="7" operator="equal">
      <formula>0</formula>
    </cfRule>
  </conditionalFormatting>
  <conditionalFormatting sqref="X51:AG52 X59:AG60 X53:Y58 AF53:AG58">
    <cfRule type="cellIs" dxfId="1391" priority="6" operator="equal">
      <formula>0</formula>
    </cfRule>
  </conditionalFormatting>
  <conditionalFormatting sqref="AK38:AT39 AK46:AT47 AK40:AL45 AS40:AT45">
    <cfRule type="cellIs" dxfId="1390" priority="5" operator="equal">
      <formula>0</formula>
    </cfRule>
  </conditionalFormatting>
  <conditionalFormatting sqref="AX42:AY43">
    <cfRule type="cellIs" dxfId="1389" priority="4" operator="equal">
      <formula>0</formula>
    </cfRule>
  </conditionalFormatting>
  <conditionalFormatting sqref="AO51:AP52 AO59:AP60">
    <cfRule type="cellIs" dxfId="1388" priority="3" operator="equal">
      <formula>0</formula>
    </cfRule>
  </conditionalFormatting>
  <conditionalFormatting sqref="BO75:BP76">
    <cfRule type="cellIs" dxfId="1387" priority="2" operator="equal">
      <formula>0</formula>
    </cfRule>
  </conditionalFormatting>
  <conditionalFormatting sqref="AO75:AP76">
    <cfRule type="cellIs" dxfId="138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>
      <selection activeCell="BJ16" sqref="BJ16"/>
    </sheetView>
  </sheetViews>
  <sheetFormatPr defaultRowHeight="15" x14ac:dyDescent="0.25"/>
  <sheetData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1:DH78"/>
  <sheetViews>
    <sheetView topLeftCell="W1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1" spans="8:100" ht="15" customHeight="1" x14ac:dyDescent="0.25"/>
    <row r="2" spans="8:100" ht="15" customHeight="1" x14ac:dyDescent="0.25"/>
    <row r="6" spans="8:100" x14ac:dyDescent="0.25">
      <c r="CQ6" s="230" t="s">
        <v>115</v>
      </c>
      <c r="CR6" s="231" t="str">
        <f ca="1">MID(CELL("filename",A1),FIND("]",CELL("filename",A1))+1,255)</f>
        <v>AM Block1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IF(CL27=CQ20,"OK","FIX")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IF(CL28=CS20,"OK","FIX")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</v>
      </c>
      <c r="BQ41" s="7">
        <f ca="1">BZ41</f>
        <v>0</v>
      </c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</v>
      </c>
      <c r="BL43" s="1"/>
      <c r="BM43" s="21"/>
      <c r="BN43" s="14"/>
      <c r="BO43" s="71">
        <f>+BM43+BN43</f>
        <v>0</v>
      </c>
      <c r="BP43" s="6">
        <f ca="1"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CA43+CA45</f>
        <v>0</v>
      </c>
      <c r="BO44" s="71">
        <f ca="1">+BM44+BN44</f>
        <v>0</v>
      </c>
      <c r="BP44" s="8">
        <f ca="1">BQ66</f>
        <v>0</v>
      </c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>
        <f ca="1">BO67</f>
        <v>0</v>
      </c>
      <c r="BO45" s="71">
        <f ca="1"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0</v>
      </c>
      <c r="BP47" s="105">
        <f ca="1"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0</v>
      </c>
      <c r="BQ66" s="7">
        <f ca="1">CC70</f>
        <v>0</v>
      </c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0</v>
      </c>
      <c r="BP68" s="79">
        <f>BQ68+BR68</f>
        <v>0</v>
      </c>
      <c r="BQ68" s="81"/>
      <c r="BR68" s="82"/>
      <c r="BS68" s="78"/>
      <c r="BT68" s="109">
        <f ca="1"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385" priority="21" operator="equal">
      <formula>0</formula>
    </cfRule>
  </conditionalFormatting>
  <conditionalFormatting sqref="AX38:BG39 AX46:BG47 AX40:AY41 AX44:AY45">
    <cfRule type="cellIs" dxfId="1384" priority="20" operator="equal">
      <formula>0</formula>
    </cfRule>
  </conditionalFormatting>
  <conditionalFormatting sqref="AX25:BG26 AX33:BG34 AX27:AY28 BF27:BG28 BF31:BG32 AX31:AY32">
    <cfRule type="cellIs" dxfId="1383" priority="19" operator="equal">
      <formula>0</formula>
    </cfRule>
  </conditionalFormatting>
  <conditionalFormatting sqref="BK25:BT26 BK33:BT34 BK27:BL28 BS27:BT28 BS31:BT32 BK31:BL32">
    <cfRule type="cellIs" dxfId="1382" priority="18" operator="equal">
      <formula>0</formula>
    </cfRule>
  </conditionalFormatting>
  <conditionalFormatting sqref="BX12:CG13 BX20:CG21 BX14:BY19 CF14:CG19">
    <cfRule type="cellIs" dxfId="1381" priority="17" operator="equal">
      <formula>0</formula>
    </cfRule>
  </conditionalFormatting>
  <conditionalFormatting sqref="BX25:CG26 BX33:CG34 BX27:BY32 CF27:CG32">
    <cfRule type="cellIs" dxfId="1380" priority="16" operator="equal">
      <formula>0</formula>
    </cfRule>
  </conditionalFormatting>
  <conditionalFormatting sqref="BX64:CG65 BX72:CG73 BX66:BY71 CF66:CG71">
    <cfRule type="cellIs" dxfId="1379" priority="14" operator="equal">
      <formula>0</formula>
    </cfRule>
  </conditionalFormatting>
  <conditionalFormatting sqref="BX38:CG39 BX46:CG47 BX40:BY45 CF40:CG45">
    <cfRule type="cellIs" dxfId="1378" priority="15" operator="equal">
      <formula>0</formula>
    </cfRule>
  </conditionalFormatting>
  <conditionalFormatting sqref="K51:T52 K59:T60 K53:L58 S53:T58">
    <cfRule type="cellIs" dxfId="1377" priority="13" operator="equal">
      <formula>0</formula>
    </cfRule>
  </conditionalFormatting>
  <conditionalFormatting sqref="AK64:AT65 AK72:AT73 AK66:AL71 AS66:AT71">
    <cfRule type="cellIs" dxfId="1376" priority="12" operator="equal">
      <formula>0</formula>
    </cfRule>
  </conditionalFormatting>
  <conditionalFormatting sqref="BK38:BT39 BK46:BT47 BK40:BL45 BS40:BT45">
    <cfRule type="cellIs" dxfId="1375" priority="9" operator="equal">
      <formula>0</formula>
    </cfRule>
  </conditionalFormatting>
  <conditionalFormatting sqref="AK25:AT26 AK33:AT34 AK27:AL32 AS27:AT32">
    <cfRule type="cellIs" dxfId="1374" priority="8" operator="equal">
      <formula>0</formula>
    </cfRule>
  </conditionalFormatting>
  <conditionalFormatting sqref="AX51:BG52 AX59:BG60 AX53:AY58 BF53:BG58">
    <cfRule type="cellIs" dxfId="1373" priority="11" operator="equal">
      <formula>0</formula>
    </cfRule>
  </conditionalFormatting>
  <conditionalFormatting sqref="BK51:BT52 BK59:BT60 BK53:BL58 BS53:BT58">
    <cfRule type="cellIs" dxfId="1372" priority="10" operator="equal">
      <formula>0</formula>
    </cfRule>
  </conditionalFormatting>
  <conditionalFormatting sqref="BK64:BT65 BK72:BT73 BK66:BL71 BS66:BT71">
    <cfRule type="cellIs" dxfId="1371" priority="7" operator="equal">
      <formula>0</formula>
    </cfRule>
  </conditionalFormatting>
  <conditionalFormatting sqref="X51:AG52 X59:AG60 X53:Y58 AF53:AG58">
    <cfRule type="cellIs" dxfId="1370" priority="6" operator="equal">
      <formula>0</formula>
    </cfRule>
  </conditionalFormatting>
  <conditionalFormatting sqref="AK38:AT39 AK46:AT47 AK40:AL45 AS40:AT45">
    <cfRule type="cellIs" dxfId="1369" priority="5" operator="equal">
      <formula>0</formula>
    </cfRule>
  </conditionalFormatting>
  <conditionalFormatting sqref="AX42:AY43">
    <cfRule type="cellIs" dxfId="1368" priority="4" operator="equal">
      <formula>0</formula>
    </cfRule>
  </conditionalFormatting>
  <conditionalFormatting sqref="AO51:AP52 AO59:AP60">
    <cfRule type="cellIs" dxfId="1367" priority="3" operator="equal">
      <formula>0</formula>
    </cfRule>
  </conditionalFormatting>
  <conditionalFormatting sqref="BO75:BP76">
    <cfRule type="cellIs" dxfId="1366" priority="2" operator="equal">
      <formula>0</formula>
    </cfRule>
  </conditionalFormatting>
  <conditionalFormatting sqref="AO75:AP76">
    <cfRule type="cellIs" dxfId="1365" priority="1" operator="equal">
      <formula>0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W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Block2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IF(CL27=CQ20,"OK","FIX")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IF(CL28=CS20,"OK","FIX")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0</v>
      </c>
      <c r="AP38" s="58">
        <f ca="1"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0</v>
      </c>
      <c r="AQ40" s="7">
        <f ca="1">BQ41</f>
        <v>0</v>
      </c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>
        <f ca="1">AO67</f>
        <v>0</v>
      </c>
      <c r="AO41" s="76">
        <f ca="1">CA43+CA45</f>
        <v>0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</v>
      </c>
      <c r="BQ41" s="7">
        <f ca="1">BZ41</f>
        <v>0</v>
      </c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0</v>
      </c>
      <c r="AO42" s="77">
        <f ca="1">AO40+AO41</f>
        <v>0</v>
      </c>
      <c r="AP42" s="86">
        <f>AQ42+AR42</f>
        <v>0</v>
      </c>
      <c r="AQ42" s="81"/>
      <c r="AR42" s="82"/>
      <c r="AS42" s="78"/>
      <c r="AT42" s="109">
        <f ca="1"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0</v>
      </c>
      <c r="AR43" s="6">
        <f>AR44+AR45</f>
        <v>0</v>
      </c>
      <c r="AS43" s="1"/>
      <c r="AT43" s="100">
        <f ca="1"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>
        <f ca="1">AQ66</f>
        <v>0</v>
      </c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AO41</f>
        <v>0</v>
      </c>
      <c r="BO44" s="71">
        <f ca="1"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0</v>
      </c>
      <c r="AP47" s="105">
        <f ca="1"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</v>
      </c>
      <c r="AP64" s="58">
        <f ca="1"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0</v>
      </c>
      <c r="AQ66" s="7">
        <f ca="1">BQ67</f>
        <v>0</v>
      </c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>
        <f ca="1">BN70</f>
        <v>0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0</v>
      </c>
      <c r="BQ67" s="7">
        <f ca="1">CC70</f>
        <v>0</v>
      </c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 ca="1">AO66+AO67</f>
        <v>0</v>
      </c>
      <c r="AP68" s="86">
        <f>AQ68+AR68</f>
        <v>0</v>
      </c>
      <c r="AQ68" s="81"/>
      <c r="AR68" s="82"/>
      <c r="AS68" s="78"/>
      <c r="AT68" s="109">
        <f ca="1"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0</v>
      </c>
      <c r="BK69" s="99">
        <f ca="1"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CA71</f>
        <v>0</v>
      </c>
      <c r="BO70" s="71">
        <f ca="1"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364" priority="21" operator="equal">
      <formula>0</formula>
    </cfRule>
  </conditionalFormatting>
  <conditionalFormatting sqref="AX38:BG39 AX46:BG47 AX40:AY41 AX44:AY45">
    <cfRule type="cellIs" dxfId="1363" priority="20" operator="equal">
      <formula>0</formula>
    </cfRule>
  </conditionalFormatting>
  <conditionalFormatting sqref="AX25:BG26 AX33:BG34 AX27:AY28 BF27:BG28 BF31:BG32 AX31:AY32">
    <cfRule type="cellIs" dxfId="1362" priority="19" operator="equal">
      <formula>0</formula>
    </cfRule>
  </conditionalFormatting>
  <conditionalFormatting sqref="BK25:BT26 BK33:BT34 BK27:BL28 BS27:BT28 BS31:BT32 BK31:BL32">
    <cfRule type="cellIs" dxfId="1361" priority="18" operator="equal">
      <formula>0</formula>
    </cfRule>
  </conditionalFormatting>
  <conditionalFormatting sqref="BX12:CG13 BX20:CG21 BX14:BY19 CF14:CG19">
    <cfRule type="cellIs" dxfId="1360" priority="17" operator="equal">
      <formula>0</formula>
    </cfRule>
  </conditionalFormatting>
  <conditionalFormatting sqref="BX25:CG26 BX33:CG34 BX27:BY32 CF27:CG32">
    <cfRule type="cellIs" dxfId="1359" priority="16" operator="equal">
      <formula>0</formula>
    </cfRule>
  </conditionalFormatting>
  <conditionalFormatting sqref="BX64:CG65 BX72:CG73 BX66:BY71 CF66:CG71">
    <cfRule type="cellIs" dxfId="1358" priority="14" operator="equal">
      <formula>0</formula>
    </cfRule>
  </conditionalFormatting>
  <conditionalFormatting sqref="BX38:CG39 BX46:CG47 BX40:BY45 CF40:CG45">
    <cfRule type="cellIs" dxfId="1357" priority="15" operator="equal">
      <formula>0</formula>
    </cfRule>
  </conditionalFormatting>
  <conditionalFormatting sqref="K51:T52 K59:T60 K53:L58 S53:T58">
    <cfRule type="cellIs" dxfId="1356" priority="13" operator="equal">
      <formula>0</formula>
    </cfRule>
  </conditionalFormatting>
  <conditionalFormatting sqref="AK64:AT65 AK72:AT73 AK66:AL71 AS66:AT71">
    <cfRule type="cellIs" dxfId="1355" priority="12" operator="equal">
      <formula>0</formula>
    </cfRule>
  </conditionalFormatting>
  <conditionalFormatting sqref="BK38:BT39 BK46:BT47 BK40:BL45 BS40:BT45">
    <cfRule type="cellIs" dxfId="1354" priority="9" operator="equal">
      <formula>0</formula>
    </cfRule>
  </conditionalFormatting>
  <conditionalFormatting sqref="AK25:AT26 AK33:AT34 AK27:AL32 AS27:AT32">
    <cfRule type="cellIs" dxfId="1353" priority="8" operator="equal">
      <formula>0</formula>
    </cfRule>
  </conditionalFormatting>
  <conditionalFormatting sqref="AX51:BG52 AX59:BG60 AX53:AY58 BF53:BG58">
    <cfRule type="cellIs" dxfId="1352" priority="11" operator="equal">
      <formula>0</formula>
    </cfRule>
  </conditionalFormatting>
  <conditionalFormatting sqref="BK51:BT52 BK59:BT60 BK53:BL58 BS53:BT58">
    <cfRule type="cellIs" dxfId="1351" priority="10" operator="equal">
      <formula>0</formula>
    </cfRule>
  </conditionalFormatting>
  <conditionalFormatting sqref="BK64:BT65 BK72:BT73 BK66:BL71 BS66:BT71">
    <cfRule type="cellIs" dxfId="1350" priority="7" operator="equal">
      <formula>0</formula>
    </cfRule>
  </conditionalFormatting>
  <conditionalFormatting sqref="X51:AG52 X59:AG60 X53:Y58 AF53:AG58">
    <cfRule type="cellIs" dxfId="1349" priority="6" operator="equal">
      <formula>0</formula>
    </cfRule>
  </conditionalFormatting>
  <conditionalFormatting sqref="AK38:AT39 AK46:AT47 AK40:AL45 AS40:AT45">
    <cfRule type="cellIs" dxfId="1348" priority="5" operator="equal">
      <formula>0</formula>
    </cfRule>
  </conditionalFormatting>
  <conditionalFormatting sqref="AX42:AY43">
    <cfRule type="cellIs" dxfId="1347" priority="4" operator="equal">
      <formula>0</formula>
    </cfRule>
  </conditionalFormatting>
  <conditionalFormatting sqref="AO51:AP52 AO59:AP60">
    <cfRule type="cellIs" dxfId="1346" priority="3" operator="equal">
      <formula>0</formula>
    </cfRule>
  </conditionalFormatting>
  <conditionalFormatting sqref="BO75:BP76">
    <cfRule type="cellIs" dxfId="1345" priority="2" operator="equal">
      <formula>0</formula>
    </cfRule>
  </conditionalFormatting>
  <conditionalFormatting sqref="AO75:AP76">
    <cfRule type="cellIs" dxfId="1344" priority="1" operator="equal">
      <formula>0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H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Block3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343" priority="21" operator="equal">
      <formula>0</formula>
    </cfRule>
  </conditionalFormatting>
  <conditionalFormatting sqref="AX38:BG39 AX46:BG47 AX40:AY41 AX44:AY45">
    <cfRule type="cellIs" dxfId="1342" priority="20" operator="equal">
      <formula>0</formula>
    </cfRule>
  </conditionalFormatting>
  <conditionalFormatting sqref="AX25:BG26 AX33:BG34 AX27:AY28 BF27:BG28 BF31:BG32 AX31:AY32">
    <cfRule type="cellIs" dxfId="1341" priority="19" operator="equal">
      <formula>0</formula>
    </cfRule>
  </conditionalFormatting>
  <conditionalFormatting sqref="BK25:BT26 BK33:BT34 BK27:BL28 BS27:BT28 BS31:BT32 BK31:BL32">
    <cfRule type="cellIs" dxfId="1340" priority="18" operator="equal">
      <formula>0</formula>
    </cfRule>
  </conditionalFormatting>
  <conditionalFormatting sqref="BX12:CG13 BX20:CG21 BX14:BY19 CF14:CG19">
    <cfRule type="cellIs" dxfId="1339" priority="17" operator="equal">
      <formula>0</formula>
    </cfRule>
  </conditionalFormatting>
  <conditionalFormatting sqref="BX25:CG26 BX33:CG34 BX27:BY32 CF27:CG32">
    <cfRule type="cellIs" dxfId="1338" priority="16" operator="equal">
      <formula>0</formula>
    </cfRule>
  </conditionalFormatting>
  <conditionalFormatting sqref="BX64:CG65 BX72:CG73 BX66:BY71 CF66:CG71">
    <cfRule type="cellIs" dxfId="1337" priority="14" operator="equal">
      <formula>0</formula>
    </cfRule>
  </conditionalFormatting>
  <conditionalFormatting sqref="BX38:CG39 BX46:CG47 BX40:BY45 CF40:CG45">
    <cfRule type="cellIs" dxfId="1336" priority="15" operator="equal">
      <formula>0</formula>
    </cfRule>
  </conditionalFormatting>
  <conditionalFormatting sqref="K51:T52 K59:T60 K53:L58 S53:T58">
    <cfRule type="cellIs" dxfId="1335" priority="13" operator="equal">
      <formula>0</formula>
    </cfRule>
  </conditionalFormatting>
  <conditionalFormatting sqref="AK64:AT65 AK72:AT73 AK66:AL71 AS66:AT71">
    <cfRule type="cellIs" dxfId="1334" priority="12" operator="equal">
      <formula>0</formula>
    </cfRule>
  </conditionalFormatting>
  <conditionalFormatting sqref="BK38:BT39 BK46:BT47 BK40:BL45 BS40:BT45">
    <cfRule type="cellIs" dxfId="1333" priority="9" operator="equal">
      <formula>0</formula>
    </cfRule>
  </conditionalFormatting>
  <conditionalFormatting sqref="AK25:AT26 AK33:AT34 AK27:AL32 AS27:AT32">
    <cfRule type="cellIs" dxfId="1332" priority="8" operator="equal">
      <formula>0</formula>
    </cfRule>
  </conditionalFormatting>
  <conditionalFormatting sqref="AX51:BG52 AX59:BG60 AX53:AY58 BF53:BG58">
    <cfRule type="cellIs" dxfId="1331" priority="11" operator="equal">
      <formula>0</formula>
    </cfRule>
  </conditionalFormatting>
  <conditionalFormatting sqref="BK51:BT52 BK59:BT60 BK53:BL58 BS53:BT58">
    <cfRule type="cellIs" dxfId="1330" priority="10" operator="equal">
      <formula>0</formula>
    </cfRule>
  </conditionalFormatting>
  <conditionalFormatting sqref="BK64:BT65 BK72:BT73 BK66:BL71 BS66:BT71">
    <cfRule type="cellIs" dxfId="1329" priority="7" operator="equal">
      <formula>0</formula>
    </cfRule>
  </conditionalFormatting>
  <conditionalFormatting sqref="X51:AG52 X59:AG60 X53:Y58 AF53:AG58">
    <cfRule type="cellIs" dxfId="1328" priority="6" operator="equal">
      <formula>0</formula>
    </cfRule>
  </conditionalFormatting>
  <conditionalFormatting sqref="AK38:AT39 AK46:AT47 AK40:AL45 AS40:AT45">
    <cfRule type="cellIs" dxfId="1327" priority="5" operator="equal">
      <formula>0</formula>
    </cfRule>
  </conditionalFormatting>
  <conditionalFormatting sqref="AX42:AY43">
    <cfRule type="cellIs" dxfId="1326" priority="4" operator="equal">
      <formula>0</formula>
    </cfRule>
  </conditionalFormatting>
  <conditionalFormatting sqref="AO51:AP52 AO59:AP60">
    <cfRule type="cellIs" dxfId="1325" priority="3" operator="equal">
      <formula>0</formula>
    </cfRule>
  </conditionalFormatting>
  <conditionalFormatting sqref="BO75:BP76">
    <cfRule type="cellIs" dxfId="1324" priority="2" operator="equal">
      <formula>0</formula>
    </cfRule>
  </conditionalFormatting>
  <conditionalFormatting sqref="AO75:AP76">
    <cfRule type="cellIs" dxfId="1323" priority="1" operator="equal">
      <formula>0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W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Block4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322" priority="21" operator="equal">
      <formula>0</formula>
    </cfRule>
  </conditionalFormatting>
  <conditionalFormatting sqref="AX38:BG39 AX46:BG47 AX40:AY41 AX44:AY45">
    <cfRule type="cellIs" dxfId="1321" priority="20" operator="equal">
      <formula>0</formula>
    </cfRule>
  </conditionalFormatting>
  <conditionalFormatting sqref="AX25:BG26 AX33:BG34 AX27:AY28 BF27:BG28 BF31:BG32 AX31:AY32">
    <cfRule type="cellIs" dxfId="1320" priority="19" operator="equal">
      <formula>0</formula>
    </cfRule>
  </conditionalFormatting>
  <conditionalFormatting sqref="BK25:BT26 BK33:BT34 BK27:BL28 BS27:BT28 BS31:BT32 BK31:BL32">
    <cfRule type="cellIs" dxfId="1319" priority="18" operator="equal">
      <formula>0</formula>
    </cfRule>
  </conditionalFormatting>
  <conditionalFormatting sqref="BX12:CG13 BX20:CG21 BX14:BY19 CF14:CG19">
    <cfRule type="cellIs" dxfId="1318" priority="17" operator="equal">
      <formula>0</formula>
    </cfRule>
  </conditionalFormatting>
  <conditionalFormatting sqref="BX25:CG26 BX33:CG34 BX27:BY32 CF27:CG32">
    <cfRule type="cellIs" dxfId="1317" priority="16" operator="equal">
      <formula>0</formula>
    </cfRule>
  </conditionalFormatting>
  <conditionalFormatting sqref="BX64:CG65 BX72:CG73 BX66:BY71 CF66:CG71">
    <cfRule type="cellIs" dxfId="1316" priority="14" operator="equal">
      <formula>0</formula>
    </cfRule>
  </conditionalFormatting>
  <conditionalFormatting sqref="BX38:CG39 BX46:CG47 BX40:BY45 CF40:CG45">
    <cfRule type="cellIs" dxfId="1315" priority="15" operator="equal">
      <formula>0</formula>
    </cfRule>
  </conditionalFormatting>
  <conditionalFormatting sqref="K51:T52 K59:T60 K53:L58 S53:T58">
    <cfRule type="cellIs" dxfId="1314" priority="13" operator="equal">
      <formula>0</formula>
    </cfRule>
  </conditionalFormatting>
  <conditionalFormatting sqref="AK64:AT65 AK72:AT73 AK66:AL71 AS66:AT71">
    <cfRule type="cellIs" dxfId="1313" priority="12" operator="equal">
      <formula>0</formula>
    </cfRule>
  </conditionalFormatting>
  <conditionalFormatting sqref="BK38:BT39 BK46:BT47 BK40:BL45 BS40:BT45">
    <cfRule type="cellIs" dxfId="1312" priority="9" operator="equal">
      <formula>0</formula>
    </cfRule>
  </conditionalFormatting>
  <conditionalFormatting sqref="AK25:AT26 AK33:AT34 AK27:AL32 AS27:AT32">
    <cfRule type="cellIs" dxfId="1311" priority="8" operator="equal">
      <formula>0</formula>
    </cfRule>
  </conditionalFormatting>
  <conditionalFormatting sqref="AX51:BG52 AX59:BG60 AX53:AY58 BF53:BG58">
    <cfRule type="cellIs" dxfId="1310" priority="11" operator="equal">
      <formula>0</formula>
    </cfRule>
  </conditionalFormatting>
  <conditionalFormatting sqref="BK51:BT52 BK59:BT60 BK53:BL58 BS53:BT58">
    <cfRule type="cellIs" dxfId="1309" priority="10" operator="equal">
      <formula>0</formula>
    </cfRule>
  </conditionalFormatting>
  <conditionalFormatting sqref="BK64:BT65 BK72:BT73 BK66:BL71 BS66:BT71">
    <cfRule type="cellIs" dxfId="1308" priority="7" operator="equal">
      <formula>0</formula>
    </cfRule>
  </conditionalFormatting>
  <conditionalFormatting sqref="X51:AG52 X59:AG60 X53:Y58 AF53:AG58">
    <cfRule type="cellIs" dxfId="1307" priority="6" operator="equal">
      <formula>0</formula>
    </cfRule>
  </conditionalFormatting>
  <conditionalFormatting sqref="AK38:AT39 AK46:AT47 AK40:AL45 AS40:AT45">
    <cfRule type="cellIs" dxfId="1306" priority="5" operator="equal">
      <formula>0</formula>
    </cfRule>
  </conditionalFormatting>
  <conditionalFormatting sqref="AX42:AY43">
    <cfRule type="cellIs" dxfId="1305" priority="4" operator="equal">
      <formula>0</formula>
    </cfRule>
  </conditionalFormatting>
  <conditionalFormatting sqref="AO51:AP52 AO59:AP60">
    <cfRule type="cellIs" dxfId="1304" priority="3" operator="equal">
      <formula>0</formula>
    </cfRule>
  </conditionalFormatting>
  <conditionalFormatting sqref="BO75:BP76">
    <cfRule type="cellIs" dxfId="1303" priority="2" operator="equal">
      <formula>0</formula>
    </cfRule>
  </conditionalFormatting>
  <conditionalFormatting sqref="AO75:AP76">
    <cfRule type="cellIs" dxfId="1302" priority="1" operator="equal">
      <formula>0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Block5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301" priority="21" operator="equal">
      <formula>0</formula>
    </cfRule>
  </conditionalFormatting>
  <conditionalFormatting sqref="AX38:BG39 AX46:BG47 AX40:AY41 AX44:AY45">
    <cfRule type="cellIs" dxfId="1300" priority="20" operator="equal">
      <formula>0</formula>
    </cfRule>
  </conditionalFormatting>
  <conditionalFormatting sqref="AX25:BG26 AX33:BG34 AX27:AY28 BF27:BG28 BF31:BG32 AX31:AY32">
    <cfRule type="cellIs" dxfId="1299" priority="19" operator="equal">
      <formula>0</formula>
    </cfRule>
  </conditionalFormatting>
  <conditionalFormatting sqref="BK25:BT26 BK33:BT34 BK27:BL28 BS27:BT28 BS31:BT32 BK31:BL32">
    <cfRule type="cellIs" dxfId="1298" priority="18" operator="equal">
      <formula>0</formula>
    </cfRule>
  </conditionalFormatting>
  <conditionalFormatting sqref="BX12:CG13 BX20:CG21 BX14:BY19 CF14:CG19">
    <cfRule type="cellIs" dxfId="1297" priority="17" operator="equal">
      <formula>0</formula>
    </cfRule>
  </conditionalFormatting>
  <conditionalFormatting sqref="BX25:CG26 BX33:CG34 BX27:BY32 CF27:CG32">
    <cfRule type="cellIs" dxfId="1296" priority="16" operator="equal">
      <formula>0</formula>
    </cfRule>
  </conditionalFormatting>
  <conditionalFormatting sqref="BX64:CG65 BX72:CG73 BX66:BY71 CF66:CG71">
    <cfRule type="cellIs" dxfId="1295" priority="14" operator="equal">
      <formula>0</formula>
    </cfRule>
  </conditionalFormatting>
  <conditionalFormatting sqref="BX38:CG39 BX46:CG47 BX40:BY45 CF40:CG45">
    <cfRule type="cellIs" dxfId="1294" priority="15" operator="equal">
      <formula>0</formula>
    </cfRule>
  </conditionalFormatting>
  <conditionalFormatting sqref="K51:T52 K59:T60 K53:L58 S53:T58">
    <cfRule type="cellIs" dxfId="1293" priority="13" operator="equal">
      <formula>0</formula>
    </cfRule>
  </conditionalFormatting>
  <conditionalFormatting sqref="AK64:AT65 AK72:AT73 AK66:AL71 AS66:AT71">
    <cfRule type="cellIs" dxfId="1292" priority="12" operator="equal">
      <formula>0</formula>
    </cfRule>
  </conditionalFormatting>
  <conditionalFormatting sqref="BK38:BT39 BK46:BT47 BK40:BL45 BS40:BT45">
    <cfRule type="cellIs" dxfId="1291" priority="9" operator="equal">
      <formula>0</formula>
    </cfRule>
  </conditionalFormatting>
  <conditionalFormatting sqref="AK25:AT26 AK33:AT34 AK27:AL32 AS27:AT32">
    <cfRule type="cellIs" dxfId="1290" priority="8" operator="equal">
      <formula>0</formula>
    </cfRule>
  </conditionalFormatting>
  <conditionalFormatting sqref="AX51:BG52 AX59:BG60 AX53:AY58 BF53:BG58">
    <cfRule type="cellIs" dxfId="1289" priority="11" operator="equal">
      <formula>0</formula>
    </cfRule>
  </conditionalFormatting>
  <conditionalFormatting sqref="BK51:BT52 BK59:BT60 BK53:BL58 BS53:BT58">
    <cfRule type="cellIs" dxfId="1288" priority="10" operator="equal">
      <formula>0</formula>
    </cfRule>
  </conditionalFormatting>
  <conditionalFormatting sqref="BK64:BT65 BK72:BT73 BK66:BL71 BS66:BT71">
    <cfRule type="cellIs" dxfId="1287" priority="7" operator="equal">
      <formula>0</formula>
    </cfRule>
  </conditionalFormatting>
  <conditionalFormatting sqref="X51:AG52 X59:AG60 X53:Y58 AF53:AG58">
    <cfRule type="cellIs" dxfId="1286" priority="6" operator="equal">
      <formula>0</formula>
    </cfRule>
  </conditionalFormatting>
  <conditionalFormatting sqref="AK38:AT39 AK46:AT47 AK40:AL45 AS40:AT45">
    <cfRule type="cellIs" dxfId="1285" priority="5" operator="equal">
      <formula>0</formula>
    </cfRule>
  </conditionalFormatting>
  <conditionalFormatting sqref="AX42:AY43">
    <cfRule type="cellIs" dxfId="1284" priority="4" operator="equal">
      <formula>0</formula>
    </cfRule>
  </conditionalFormatting>
  <conditionalFormatting sqref="AO51:AP52 AO59:AP60">
    <cfRule type="cellIs" dxfId="1283" priority="3" operator="equal">
      <formula>0</formula>
    </cfRule>
  </conditionalFormatting>
  <conditionalFormatting sqref="BO75:BP76">
    <cfRule type="cellIs" dxfId="1282" priority="2" operator="equal">
      <formula>0</formula>
    </cfRule>
  </conditionalFormatting>
  <conditionalFormatting sqref="AO75:AP76">
    <cfRule type="cellIs" dxfId="1281" priority="1" operator="equal">
      <formula>0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Block6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280" priority="21" operator="equal">
      <formula>0</formula>
    </cfRule>
  </conditionalFormatting>
  <conditionalFormatting sqref="AX38:BG39 AX46:BG47 AX40:AY41 AX44:AY45">
    <cfRule type="cellIs" dxfId="1279" priority="20" operator="equal">
      <formula>0</formula>
    </cfRule>
  </conditionalFormatting>
  <conditionalFormatting sqref="AX25:BG26 AX33:BG34 AX27:AY28 BF27:BG28 BF31:BG32 AX31:AY32">
    <cfRule type="cellIs" dxfId="1278" priority="19" operator="equal">
      <formula>0</formula>
    </cfRule>
  </conditionalFormatting>
  <conditionalFormatting sqref="BK25:BT26 BK33:BT34 BK27:BL28 BS27:BT28 BS31:BT32 BK31:BL32">
    <cfRule type="cellIs" dxfId="1277" priority="18" operator="equal">
      <formula>0</formula>
    </cfRule>
  </conditionalFormatting>
  <conditionalFormatting sqref="BX12:CG13 BX20:CG21 BX14:BY19 CF14:CG19">
    <cfRule type="cellIs" dxfId="1276" priority="17" operator="equal">
      <formula>0</formula>
    </cfRule>
  </conditionalFormatting>
  <conditionalFormatting sqref="BX25:CG26 BX33:CG34 BX27:BY32 CF27:CG32">
    <cfRule type="cellIs" dxfId="1275" priority="16" operator="equal">
      <formula>0</formula>
    </cfRule>
  </conditionalFormatting>
  <conditionalFormatting sqref="BX64:CG65 BX72:CG73 BX66:BY71 CF66:CG71">
    <cfRule type="cellIs" dxfId="1274" priority="14" operator="equal">
      <formula>0</formula>
    </cfRule>
  </conditionalFormatting>
  <conditionalFormatting sqref="BX38:CG39 BX46:CG47 BX40:BY45 CF40:CG45">
    <cfRule type="cellIs" dxfId="1273" priority="15" operator="equal">
      <formula>0</formula>
    </cfRule>
  </conditionalFormatting>
  <conditionalFormatting sqref="K51:T52 K59:T60 K53:L58 S53:T58">
    <cfRule type="cellIs" dxfId="1272" priority="13" operator="equal">
      <formula>0</formula>
    </cfRule>
  </conditionalFormatting>
  <conditionalFormatting sqref="AK64:AT65 AK72:AT73 AK66:AL71 AS66:AT71">
    <cfRule type="cellIs" dxfId="1271" priority="12" operator="equal">
      <formula>0</formula>
    </cfRule>
  </conditionalFormatting>
  <conditionalFormatting sqref="BK38:BT39 BK46:BT47 BK40:BL45 BS40:BT45">
    <cfRule type="cellIs" dxfId="1270" priority="9" operator="equal">
      <formula>0</formula>
    </cfRule>
  </conditionalFormatting>
  <conditionalFormatting sqref="AK25:AT26 AK33:AT34 AK27:AL32 AS27:AT32">
    <cfRule type="cellIs" dxfId="1269" priority="8" operator="equal">
      <formula>0</formula>
    </cfRule>
  </conditionalFormatting>
  <conditionalFormatting sqref="AX51:BG52 AX59:BG60 AX53:AY58 BF53:BG58">
    <cfRule type="cellIs" dxfId="1268" priority="11" operator="equal">
      <formula>0</formula>
    </cfRule>
  </conditionalFormatting>
  <conditionalFormatting sqref="BK51:BT52 BK59:BT60 BK53:BL58 BS53:BT58">
    <cfRule type="cellIs" dxfId="1267" priority="10" operator="equal">
      <formula>0</formula>
    </cfRule>
  </conditionalFormatting>
  <conditionalFormatting sqref="BK64:BT65 BK72:BT73 BK66:BL71 BS66:BT71">
    <cfRule type="cellIs" dxfId="1266" priority="7" operator="equal">
      <formula>0</formula>
    </cfRule>
  </conditionalFormatting>
  <conditionalFormatting sqref="X51:AG52 X59:AG60 X53:Y58 AF53:AG58">
    <cfRule type="cellIs" dxfId="1265" priority="6" operator="equal">
      <formula>0</formula>
    </cfRule>
  </conditionalFormatting>
  <conditionalFormatting sqref="AK38:AT39 AK46:AT47 AK40:AL45 AS40:AT45">
    <cfRule type="cellIs" dxfId="1264" priority="5" operator="equal">
      <formula>0</formula>
    </cfRule>
  </conditionalFormatting>
  <conditionalFormatting sqref="AX42:AY43">
    <cfRule type="cellIs" dxfId="1263" priority="4" operator="equal">
      <formula>0</formula>
    </cfRule>
  </conditionalFormatting>
  <conditionalFormatting sqref="AO51:AP52 AO59:AP60">
    <cfRule type="cellIs" dxfId="1262" priority="3" operator="equal">
      <formula>0</formula>
    </cfRule>
  </conditionalFormatting>
  <conditionalFormatting sqref="BO75:BP76">
    <cfRule type="cellIs" dxfId="1261" priority="2" operator="equal">
      <formula>0</formula>
    </cfRule>
  </conditionalFormatting>
  <conditionalFormatting sqref="AO75:AP76">
    <cfRule type="cellIs" dxfId="1260" priority="1" operator="equal">
      <formula>0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W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customWidth="1"/>
    <col min="97" max="97" width="5.28515625" style="124"/>
    <col min="98" max="98" width="6.42578125" style="124" bestFit="1" customWidth="1"/>
    <col min="99" max="100" width="5.28515625" style="124"/>
    <col min="101" max="101" width="10" style="124" bestFit="1" customWidth="1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Block7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29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</v>
      </c>
      <c r="BQ41" s="7">
        <f ca="1">BZ41+CC44</f>
        <v>0</v>
      </c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0</v>
      </c>
      <c r="AS43" s="1"/>
      <c r="AT43" s="100">
        <f ca="1"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AQ66+BQ41-CA71</f>
        <v>0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AR44</f>
        <v>0</v>
      </c>
      <c r="BO44" s="71">
        <f ca="1"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 ca="1"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</v>
      </c>
      <c r="AP64" s="58">
        <f ca="1"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0</v>
      </c>
      <c r="AQ66" s="7">
        <f ca="1">CC70</f>
        <v>0</v>
      </c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>
        <f ca="1">CA71</f>
        <v>0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</v>
      </c>
      <c r="BP67" s="6">
        <f ca="1">CC70</f>
        <v>0</v>
      </c>
      <c r="BQ67" s="7">
        <f ca="1">AQ66</f>
        <v>0</v>
      </c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 ca="1">AO66+AO67</f>
        <v>0</v>
      </c>
      <c r="AP68" s="86">
        <f>AQ68+AR68</f>
        <v>0</v>
      </c>
      <c r="AQ68" s="81"/>
      <c r="AR68" s="82"/>
      <c r="AS68" s="78"/>
      <c r="AT68" s="109">
        <f ca="1"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0</v>
      </c>
      <c r="BP68" s="79">
        <f>BQ68+BR68</f>
        <v>0</v>
      </c>
      <c r="BQ68" s="81"/>
      <c r="BR68" s="82"/>
      <c r="BS68" s="78"/>
      <c r="BT68" s="109">
        <f ca="1"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0</v>
      </c>
      <c r="BK69" s="99">
        <f ca="1"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AO67</f>
        <v>0</v>
      </c>
      <c r="BO70" s="71">
        <f ca="1"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259" priority="21" operator="equal">
      <formula>0</formula>
    </cfRule>
  </conditionalFormatting>
  <conditionalFormatting sqref="AX38:BG39 AX46:BG47 AX40:AY41 AX44:AY45">
    <cfRule type="cellIs" dxfId="1258" priority="20" operator="equal">
      <formula>0</formula>
    </cfRule>
  </conditionalFormatting>
  <conditionalFormatting sqref="AX25:BG26 AX33:BG34 AX27:AY28 BF27:BG28 BF31:BG32 AX31:AY32">
    <cfRule type="cellIs" dxfId="1257" priority="19" operator="equal">
      <formula>0</formula>
    </cfRule>
  </conditionalFormatting>
  <conditionalFormatting sqref="BK25:BT26 BK33:BT34 BK27:BL28 BS27:BT28 BS31:BT32 BK31:BL32">
    <cfRule type="cellIs" dxfId="1256" priority="18" operator="equal">
      <formula>0</formula>
    </cfRule>
  </conditionalFormatting>
  <conditionalFormatting sqref="BX12:CG13 BX20:CG21 BX14:BY19 CF14:CG19">
    <cfRule type="cellIs" dxfId="1255" priority="17" operator="equal">
      <formula>0</formula>
    </cfRule>
  </conditionalFormatting>
  <conditionalFormatting sqref="BX25:CG26 BX33:CG34 BX27:BY32 CF27:CG32">
    <cfRule type="cellIs" dxfId="1254" priority="16" operator="equal">
      <formula>0</formula>
    </cfRule>
  </conditionalFormatting>
  <conditionalFormatting sqref="BX64:CG65 BX72:CG73 BX66:BY71 CF66:CG71">
    <cfRule type="cellIs" dxfId="1253" priority="14" operator="equal">
      <formula>0</formula>
    </cfRule>
  </conditionalFormatting>
  <conditionalFormatting sqref="BX38:CG39 BX46:CG47 BX40:BY45 CF40:CG45">
    <cfRule type="cellIs" dxfId="1252" priority="15" operator="equal">
      <formula>0</formula>
    </cfRule>
  </conditionalFormatting>
  <conditionalFormatting sqref="K51:T52 K59:T60 K53:L58 S53:T58">
    <cfRule type="cellIs" dxfId="1251" priority="13" operator="equal">
      <formula>0</formula>
    </cfRule>
  </conditionalFormatting>
  <conditionalFormatting sqref="AK64:AT65 AK72:AT73 AK66:AL71 AS66:AT71">
    <cfRule type="cellIs" dxfId="1250" priority="12" operator="equal">
      <formula>0</formula>
    </cfRule>
  </conditionalFormatting>
  <conditionalFormatting sqref="BK38:BT39 BK46:BT47 BK40:BL45 BS40:BT45">
    <cfRule type="cellIs" dxfId="1249" priority="9" operator="equal">
      <formula>0</formula>
    </cfRule>
  </conditionalFormatting>
  <conditionalFormatting sqref="AK25:AT26 AK33:AT34 AK27:AL32 AS27:AT32">
    <cfRule type="cellIs" dxfId="1248" priority="8" operator="equal">
      <formula>0</formula>
    </cfRule>
  </conditionalFormatting>
  <conditionalFormatting sqref="AX51:BG52 AX59:BG60 AX53:AY58 BF53:BG58">
    <cfRule type="cellIs" dxfId="1247" priority="11" operator="equal">
      <formula>0</formula>
    </cfRule>
  </conditionalFormatting>
  <conditionalFormatting sqref="BK51:BT52 BK59:BT60 BK53:BL58 BS53:BT58">
    <cfRule type="cellIs" dxfId="1246" priority="10" operator="equal">
      <formula>0</formula>
    </cfRule>
  </conditionalFormatting>
  <conditionalFormatting sqref="BK64:BT65 BK72:BT73 BK66:BL71 BS66:BT71">
    <cfRule type="cellIs" dxfId="1245" priority="7" operator="equal">
      <formula>0</formula>
    </cfRule>
  </conditionalFormatting>
  <conditionalFormatting sqref="X51:AG52 X59:AG60 X53:Y58 AF53:AG58">
    <cfRule type="cellIs" dxfId="1244" priority="6" operator="equal">
      <formula>0</formula>
    </cfRule>
  </conditionalFormatting>
  <conditionalFormatting sqref="AK38:AT39 AK46:AT47 AK40:AL45 AS40:AT45">
    <cfRule type="cellIs" dxfId="1243" priority="5" operator="equal">
      <formula>0</formula>
    </cfRule>
  </conditionalFormatting>
  <conditionalFormatting sqref="AX42:AY43">
    <cfRule type="cellIs" dxfId="1242" priority="4" operator="equal">
      <formula>0</formula>
    </cfRule>
  </conditionalFormatting>
  <conditionalFormatting sqref="AO51:AP52 AO59:AP60">
    <cfRule type="cellIs" dxfId="1241" priority="3" operator="equal">
      <formula>0</formula>
    </cfRule>
  </conditionalFormatting>
  <conditionalFormatting sqref="BO75:BP76">
    <cfRule type="cellIs" dxfId="1240" priority="2" operator="equal">
      <formula>0</formula>
    </cfRule>
  </conditionalFormatting>
  <conditionalFormatting sqref="AO75:AP76">
    <cfRule type="cellIs" dxfId="1239" priority="1" operator="equal">
      <formula>0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Block12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238" priority="21" operator="equal">
      <formula>0</formula>
    </cfRule>
  </conditionalFormatting>
  <conditionalFormatting sqref="AX38:BG39 AX46:BG47 AX40:AY41 AX44:AY45">
    <cfRule type="cellIs" dxfId="1237" priority="20" operator="equal">
      <formula>0</formula>
    </cfRule>
  </conditionalFormatting>
  <conditionalFormatting sqref="AX25:BG26 AX33:BG34 AX27:AY28 BF27:BG28 BF31:BG32 AX31:AY32">
    <cfRule type="cellIs" dxfId="1236" priority="19" operator="equal">
      <formula>0</formula>
    </cfRule>
  </conditionalFormatting>
  <conditionalFormatting sqref="BK25:BT26 BK33:BT34 BK27:BL28 BS27:BT28 BS31:BT32 BK31:BL32">
    <cfRule type="cellIs" dxfId="1235" priority="18" operator="equal">
      <formula>0</formula>
    </cfRule>
  </conditionalFormatting>
  <conditionalFormatting sqref="BX12:CG13 BX20:CG21 BX14:BY19 CF14:CG19">
    <cfRule type="cellIs" dxfId="1234" priority="17" operator="equal">
      <formula>0</formula>
    </cfRule>
  </conditionalFormatting>
  <conditionalFormatting sqref="BX25:CG26 BX33:CG34 BX27:BY32 CF27:CG32">
    <cfRule type="cellIs" dxfId="1233" priority="16" operator="equal">
      <formula>0</formula>
    </cfRule>
  </conditionalFormatting>
  <conditionalFormatting sqref="BX64:CG65 BX72:CG73 BX66:BY71 CF66:CG71">
    <cfRule type="cellIs" dxfId="1232" priority="14" operator="equal">
      <formula>0</formula>
    </cfRule>
  </conditionalFormatting>
  <conditionalFormatting sqref="BX38:CG39 BX46:CG47 BX40:BY45 CF40:CG45">
    <cfRule type="cellIs" dxfId="1231" priority="15" operator="equal">
      <formula>0</formula>
    </cfRule>
  </conditionalFormatting>
  <conditionalFormatting sqref="K51:T52 K59:T60 K53:L58 S53:T58">
    <cfRule type="cellIs" dxfId="1230" priority="13" operator="equal">
      <formula>0</formula>
    </cfRule>
  </conditionalFormatting>
  <conditionalFormatting sqref="AK64:AT65 AK72:AT73 AK66:AL71 AS66:AT71">
    <cfRule type="cellIs" dxfId="1229" priority="12" operator="equal">
      <formula>0</formula>
    </cfRule>
  </conditionalFormatting>
  <conditionalFormatting sqref="BK38:BT39 BK46:BT47 BK40:BL45 BS40:BT45">
    <cfRule type="cellIs" dxfId="1228" priority="9" operator="equal">
      <formula>0</formula>
    </cfRule>
  </conditionalFormatting>
  <conditionalFormatting sqref="AK25:AT26 AK33:AT34 AK27:AL32 AS27:AT32">
    <cfRule type="cellIs" dxfId="1227" priority="8" operator="equal">
      <formula>0</formula>
    </cfRule>
  </conditionalFormatting>
  <conditionalFormatting sqref="AX51:BG52 AX59:BG60 AX53:AY58 BF53:BG58">
    <cfRule type="cellIs" dxfId="1226" priority="11" operator="equal">
      <formula>0</formula>
    </cfRule>
  </conditionalFormatting>
  <conditionalFormatting sqref="BK51:BT52 BK59:BT60 BK53:BL58 BS53:BT58">
    <cfRule type="cellIs" dxfId="1225" priority="10" operator="equal">
      <formula>0</formula>
    </cfRule>
  </conditionalFormatting>
  <conditionalFormatting sqref="BK64:BT65 BK72:BT73 BK66:BL71 BS66:BT71">
    <cfRule type="cellIs" dxfId="1224" priority="7" operator="equal">
      <formula>0</formula>
    </cfRule>
  </conditionalFormatting>
  <conditionalFormatting sqref="X51:AG52 X59:AG60 X53:Y58 AF53:AG58">
    <cfRule type="cellIs" dxfId="1223" priority="6" operator="equal">
      <formula>0</formula>
    </cfRule>
  </conditionalFormatting>
  <conditionalFormatting sqref="AK38:AT39 AK46:AT47 AK40:AL45 AS40:AT45">
    <cfRule type="cellIs" dxfId="1222" priority="5" operator="equal">
      <formula>0</formula>
    </cfRule>
  </conditionalFormatting>
  <conditionalFormatting sqref="AX42:AY43">
    <cfRule type="cellIs" dxfId="1221" priority="4" operator="equal">
      <formula>0</formula>
    </cfRule>
  </conditionalFormatting>
  <conditionalFormatting sqref="AO51:AP52 AO59:AP60">
    <cfRule type="cellIs" dxfId="1220" priority="3" operator="equal">
      <formula>0</formula>
    </cfRule>
  </conditionalFormatting>
  <conditionalFormatting sqref="BO75:BP76">
    <cfRule type="cellIs" dxfId="1219" priority="2" operator="equal">
      <formula>0</formula>
    </cfRule>
  </conditionalFormatting>
  <conditionalFormatting sqref="AO75:AP76">
    <cfRule type="cellIs" dxfId="1218" priority="1" operator="equal">
      <formula>0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Block13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217" priority="21" operator="equal">
      <formula>0</formula>
    </cfRule>
  </conditionalFormatting>
  <conditionalFormatting sqref="AX38:BG39 AX46:BG47 AX40:AY41 AX44:AY45">
    <cfRule type="cellIs" dxfId="1216" priority="20" operator="equal">
      <formula>0</formula>
    </cfRule>
  </conditionalFormatting>
  <conditionalFormatting sqref="AX25:BG26 AX33:BG34 AX27:AY28 BF27:BG28 BF31:BG32 AX31:AY32">
    <cfRule type="cellIs" dxfId="1215" priority="19" operator="equal">
      <formula>0</formula>
    </cfRule>
  </conditionalFormatting>
  <conditionalFormatting sqref="BK25:BT26 BK33:BT34 BK27:BL28 BS27:BT28 BS31:BT32 BK31:BL32">
    <cfRule type="cellIs" dxfId="1214" priority="18" operator="equal">
      <formula>0</formula>
    </cfRule>
  </conditionalFormatting>
  <conditionalFormatting sqref="BX12:CG13 BX20:CG21 BX14:BY19 CF14:CG19">
    <cfRule type="cellIs" dxfId="1213" priority="17" operator="equal">
      <formula>0</formula>
    </cfRule>
  </conditionalFormatting>
  <conditionalFormatting sqref="BX25:CG26 BX33:CG34 BX27:BY32 CF27:CG32">
    <cfRule type="cellIs" dxfId="1212" priority="16" operator="equal">
      <formula>0</formula>
    </cfRule>
  </conditionalFormatting>
  <conditionalFormatting sqref="BX64:CG65 BX72:CG73 BX66:BY71 CF66:CG71">
    <cfRule type="cellIs" dxfId="1211" priority="14" operator="equal">
      <formula>0</formula>
    </cfRule>
  </conditionalFormatting>
  <conditionalFormatting sqref="BX38:CG39 BX46:CG47 BX40:BY45 CF40:CG45">
    <cfRule type="cellIs" dxfId="1210" priority="15" operator="equal">
      <formula>0</formula>
    </cfRule>
  </conditionalFormatting>
  <conditionalFormatting sqref="K51:T52 K59:T60 K53:L58 S53:T58">
    <cfRule type="cellIs" dxfId="1209" priority="13" operator="equal">
      <formula>0</formula>
    </cfRule>
  </conditionalFormatting>
  <conditionalFormatting sqref="AK64:AT65 AK72:AT73 AK66:AL71 AS66:AT71">
    <cfRule type="cellIs" dxfId="1208" priority="12" operator="equal">
      <formula>0</formula>
    </cfRule>
  </conditionalFormatting>
  <conditionalFormatting sqref="BK38:BT39 BK46:BT47 BK40:BL45 BS40:BT45">
    <cfRule type="cellIs" dxfId="1207" priority="9" operator="equal">
      <formula>0</formula>
    </cfRule>
  </conditionalFormatting>
  <conditionalFormatting sqref="AK25:AT26 AK33:AT34 AK27:AL32 AS27:AT32">
    <cfRule type="cellIs" dxfId="1206" priority="8" operator="equal">
      <formula>0</formula>
    </cfRule>
  </conditionalFormatting>
  <conditionalFormatting sqref="AX51:BG52 AX59:BG60 AX53:AY58 BF53:BG58">
    <cfRule type="cellIs" dxfId="1205" priority="11" operator="equal">
      <formula>0</formula>
    </cfRule>
  </conditionalFormatting>
  <conditionalFormatting sqref="BK51:BT52 BK59:BT60 BK53:BL58 BS53:BT58">
    <cfRule type="cellIs" dxfId="1204" priority="10" operator="equal">
      <formula>0</formula>
    </cfRule>
  </conditionalFormatting>
  <conditionalFormatting sqref="BK64:BT65 BK72:BT73 BK66:BL71 BS66:BT71">
    <cfRule type="cellIs" dxfId="1203" priority="7" operator="equal">
      <formula>0</formula>
    </cfRule>
  </conditionalFormatting>
  <conditionalFormatting sqref="X51:AG52 X59:AG60 X53:Y58 AF53:AG58">
    <cfRule type="cellIs" dxfId="1202" priority="6" operator="equal">
      <formula>0</formula>
    </cfRule>
  </conditionalFormatting>
  <conditionalFormatting sqref="AK38:AT39 AK46:AT47 AK40:AL45 AS40:AT45">
    <cfRule type="cellIs" dxfId="1201" priority="5" operator="equal">
      <formula>0</formula>
    </cfRule>
  </conditionalFormatting>
  <conditionalFormatting sqref="AX42:AY43">
    <cfRule type="cellIs" dxfId="1200" priority="4" operator="equal">
      <formula>0</formula>
    </cfRule>
  </conditionalFormatting>
  <conditionalFormatting sqref="AO51:AP52 AO59:AP60">
    <cfRule type="cellIs" dxfId="1199" priority="3" operator="equal">
      <formula>0</formula>
    </cfRule>
  </conditionalFormatting>
  <conditionalFormatting sqref="BO75:BP76">
    <cfRule type="cellIs" dxfId="1198" priority="2" operator="equal">
      <formula>0</formula>
    </cfRule>
  </conditionalFormatting>
  <conditionalFormatting sqref="AO75:AP76">
    <cfRule type="cellIs" dxfId="1197" priority="1" operator="equal">
      <formula>0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Block14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196" priority="21" operator="equal">
      <formula>0</formula>
    </cfRule>
  </conditionalFormatting>
  <conditionalFormatting sqref="AX38:BG39 AX46:BG47 AX40:AY41 AX44:AY45">
    <cfRule type="cellIs" dxfId="1195" priority="20" operator="equal">
      <formula>0</formula>
    </cfRule>
  </conditionalFormatting>
  <conditionalFormatting sqref="AX25:BG26 AX33:BG34 AX27:AY28 BF27:BG28 BF31:BG32 AX31:AY32">
    <cfRule type="cellIs" dxfId="1194" priority="19" operator="equal">
      <formula>0</formula>
    </cfRule>
  </conditionalFormatting>
  <conditionalFormatting sqref="BK25:BT26 BK33:BT34 BK27:BL28 BS27:BT28 BS31:BT32 BK31:BL32">
    <cfRule type="cellIs" dxfId="1193" priority="18" operator="equal">
      <formula>0</formula>
    </cfRule>
  </conditionalFormatting>
  <conditionalFormatting sqref="BX12:CG13 BX20:CG21 BX14:BY19 CF14:CG19">
    <cfRule type="cellIs" dxfId="1192" priority="17" operator="equal">
      <formula>0</formula>
    </cfRule>
  </conditionalFormatting>
  <conditionalFormatting sqref="BX25:CG26 BX33:CG34 BX27:BY32 CF27:CG32">
    <cfRule type="cellIs" dxfId="1191" priority="16" operator="equal">
      <formula>0</formula>
    </cfRule>
  </conditionalFormatting>
  <conditionalFormatting sqref="BX64:CG65 BX72:CG73 BX66:BY71 CF66:CG71">
    <cfRule type="cellIs" dxfId="1190" priority="14" operator="equal">
      <formula>0</formula>
    </cfRule>
  </conditionalFormatting>
  <conditionalFormatting sqref="BX38:CG39 BX46:CG47 BX40:BY45 CF40:CG45">
    <cfRule type="cellIs" dxfId="1189" priority="15" operator="equal">
      <formula>0</formula>
    </cfRule>
  </conditionalFormatting>
  <conditionalFormatting sqref="K51:T52 K59:T60 K53:L58 S53:T58">
    <cfRule type="cellIs" dxfId="1188" priority="13" operator="equal">
      <formula>0</formula>
    </cfRule>
  </conditionalFormatting>
  <conditionalFormatting sqref="AK64:AT65 AK72:AT73 AK66:AL71 AS66:AT71">
    <cfRule type="cellIs" dxfId="1187" priority="12" operator="equal">
      <formula>0</formula>
    </cfRule>
  </conditionalFormatting>
  <conditionalFormatting sqref="BK38:BT39 BK46:BT47 BK40:BL45 BS40:BT45">
    <cfRule type="cellIs" dxfId="1186" priority="9" operator="equal">
      <formula>0</formula>
    </cfRule>
  </conditionalFormatting>
  <conditionalFormatting sqref="AK25:AT26 AK33:AT34 AK27:AL32 AS27:AT32">
    <cfRule type="cellIs" dxfId="1185" priority="8" operator="equal">
      <formula>0</formula>
    </cfRule>
  </conditionalFormatting>
  <conditionalFormatting sqref="AX51:BG52 AX59:BG60 AX53:AY58 BF53:BG58">
    <cfRule type="cellIs" dxfId="1184" priority="11" operator="equal">
      <formula>0</formula>
    </cfRule>
  </conditionalFormatting>
  <conditionalFormatting sqref="BK51:BT52 BK59:BT60 BK53:BL58 BS53:BT58">
    <cfRule type="cellIs" dxfId="1183" priority="10" operator="equal">
      <formula>0</formula>
    </cfRule>
  </conditionalFormatting>
  <conditionalFormatting sqref="BK64:BT65 BK72:BT73 BK66:BL71 BS66:BT71">
    <cfRule type="cellIs" dxfId="1182" priority="7" operator="equal">
      <formula>0</formula>
    </cfRule>
  </conditionalFormatting>
  <conditionalFormatting sqref="X51:AG52 X59:AG60 X53:Y58 AF53:AG58">
    <cfRule type="cellIs" dxfId="1181" priority="6" operator="equal">
      <formula>0</formula>
    </cfRule>
  </conditionalFormatting>
  <conditionalFormatting sqref="AK38:AT39 AK46:AT47 AK40:AL45 AS40:AT45">
    <cfRule type="cellIs" dxfId="1180" priority="5" operator="equal">
      <formula>0</formula>
    </cfRule>
  </conditionalFormatting>
  <conditionalFormatting sqref="AX42:AY43">
    <cfRule type="cellIs" dxfId="1179" priority="4" operator="equal">
      <formula>0</formula>
    </cfRule>
  </conditionalFormatting>
  <conditionalFormatting sqref="AO51:AP52 AO59:AP60">
    <cfRule type="cellIs" dxfId="1178" priority="3" operator="equal">
      <formula>0</formula>
    </cfRule>
  </conditionalFormatting>
  <conditionalFormatting sqref="BO75:BP76">
    <cfRule type="cellIs" dxfId="1177" priority="2" operator="equal">
      <formula>0</formula>
    </cfRule>
  </conditionalFormatting>
  <conditionalFormatting sqref="AO75:AP76">
    <cfRule type="cellIs" dxfId="1176" priority="1" operator="equal">
      <formula>0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Block15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175" priority="21" operator="equal">
      <formula>0</formula>
    </cfRule>
  </conditionalFormatting>
  <conditionalFormatting sqref="AX38:BG39 AX46:BG47 AX40:AY41 AX44:AY45">
    <cfRule type="cellIs" dxfId="1174" priority="20" operator="equal">
      <formula>0</formula>
    </cfRule>
  </conditionalFormatting>
  <conditionalFormatting sqref="AX25:BG26 AX33:BG34 AX27:AY28 BF27:BG28 BF31:BG32 AX31:AY32">
    <cfRule type="cellIs" dxfId="1173" priority="19" operator="equal">
      <formula>0</formula>
    </cfRule>
  </conditionalFormatting>
  <conditionalFormatting sqref="BK25:BT26 BK33:BT34 BK27:BL28 BS27:BT28 BS31:BT32 BK31:BL32">
    <cfRule type="cellIs" dxfId="1172" priority="18" operator="equal">
      <formula>0</formula>
    </cfRule>
  </conditionalFormatting>
  <conditionalFormatting sqref="BX12:CG13 BX20:CG21 BX14:BY19 CF14:CG19">
    <cfRule type="cellIs" dxfId="1171" priority="17" operator="equal">
      <formula>0</formula>
    </cfRule>
  </conditionalFormatting>
  <conditionalFormatting sqref="BX25:CG26 BX33:CG34 BX27:BY32 CF27:CG32">
    <cfRule type="cellIs" dxfId="1170" priority="16" operator="equal">
      <formula>0</formula>
    </cfRule>
  </conditionalFormatting>
  <conditionalFormatting sqref="BX64:CG65 BX72:CG73 BX66:BY71 CF66:CG71">
    <cfRule type="cellIs" dxfId="1169" priority="14" operator="equal">
      <formula>0</formula>
    </cfRule>
  </conditionalFormatting>
  <conditionalFormatting sqref="BX38:CG39 BX46:CG47 BX40:BY45 CF40:CG45">
    <cfRule type="cellIs" dxfId="1168" priority="15" operator="equal">
      <formula>0</formula>
    </cfRule>
  </conditionalFormatting>
  <conditionalFormatting sqref="K51:T52 K59:T60 K53:L58 S53:T58">
    <cfRule type="cellIs" dxfId="1167" priority="13" operator="equal">
      <formula>0</formula>
    </cfRule>
  </conditionalFormatting>
  <conditionalFormatting sqref="AK64:AT65 AK72:AT73 AK66:AL71 AS66:AT71">
    <cfRule type="cellIs" dxfId="1166" priority="12" operator="equal">
      <formula>0</formula>
    </cfRule>
  </conditionalFormatting>
  <conditionalFormatting sqref="BK38:BT39 BK46:BT47 BK40:BL45 BS40:BT45">
    <cfRule type="cellIs" dxfId="1165" priority="9" operator="equal">
      <formula>0</formula>
    </cfRule>
  </conditionalFormatting>
  <conditionalFormatting sqref="AK25:AT26 AK33:AT34 AK27:AL32 AS27:AT32">
    <cfRule type="cellIs" dxfId="1164" priority="8" operator="equal">
      <formula>0</formula>
    </cfRule>
  </conditionalFormatting>
  <conditionalFormatting sqref="AX51:BG52 AX59:BG60 AX53:AY58 BF53:BG58">
    <cfRule type="cellIs" dxfId="1163" priority="11" operator="equal">
      <formula>0</formula>
    </cfRule>
  </conditionalFormatting>
  <conditionalFormatting sqref="BK51:BT52 BK59:BT60 BK53:BL58 BS53:BT58">
    <cfRule type="cellIs" dxfId="1162" priority="10" operator="equal">
      <formula>0</formula>
    </cfRule>
  </conditionalFormatting>
  <conditionalFormatting sqref="BK64:BT65 BK72:BT73 BK66:BL71 BS66:BT71">
    <cfRule type="cellIs" dxfId="1161" priority="7" operator="equal">
      <formula>0</formula>
    </cfRule>
  </conditionalFormatting>
  <conditionalFormatting sqref="X51:AG52 X59:AG60 X53:Y58 AF53:AG58">
    <cfRule type="cellIs" dxfId="1160" priority="6" operator="equal">
      <formula>0</formula>
    </cfRule>
  </conditionalFormatting>
  <conditionalFormatting sqref="AK38:AT39 AK46:AT47 AK40:AL45 AS40:AT45">
    <cfRule type="cellIs" dxfId="1159" priority="5" operator="equal">
      <formula>0</formula>
    </cfRule>
  </conditionalFormatting>
  <conditionalFormatting sqref="AX42:AY43">
    <cfRule type="cellIs" dxfId="1158" priority="4" operator="equal">
      <formula>0</formula>
    </cfRule>
  </conditionalFormatting>
  <conditionalFormatting sqref="AO51:AP52 AO59:AP60">
    <cfRule type="cellIs" dxfId="1157" priority="3" operator="equal">
      <formula>0</formula>
    </cfRule>
  </conditionalFormatting>
  <conditionalFormatting sqref="BO75:BP76">
    <cfRule type="cellIs" dxfId="1156" priority="2" operator="equal">
      <formula>0</formula>
    </cfRule>
  </conditionalFormatting>
  <conditionalFormatting sqref="AO75:AP76">
    <cfRule type="cellIs" dxfId="1155" priority="1" operator="equal">
      <formula>0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Block16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34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0</v>
      </c>
      <c r="BQ66" s="7">
        <f ca="1">CC70</f>
        <v>0</v>
      </c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0</v>
      </c>
      <c r="BP68" s="79">
        <f>BQ68+BR68</f>
        <v>0</v>
      </c>
      <c r="BQ68" s="81"/>
      <c r="BR68" s="82"/>
      <c r="BS68" s="78"/>
      <c r="BT68" s="109">
        <f ca="1"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154" priority="21" operator="equal">
      <formula>0</formula>
    </cfRule>
  </conditionalFormatting>
  <conditionalFormatting sqref="AX38:BG39 AX46:BG47 AX40:AY41 AX44:AY45">
    <cfRule type="cellIs" dxfId="1153" priority="20" operator="equal">
      <formula>0</formula>
    </cfRule>
  </conditionalFormatting>
  <conditionalFormatting sqref="AX25:BG26 AX33:BG34 AX27:AY28 BF27:BG28 BF31:BG32 AX31:AY32">
    <cfRule type="cellIs" dxfId="1152" priority="19" operator="equal">
      <formula>0</formula>
    </cfRule>
  </conditionalFormatting>
  <conditionalFormatting sqref="BK25:BT26 BK33:BT34 BK27:BL28 BS27:BT28 BS31:BT32 BK31:BL32">
    <cfRule type="cellIs" dxfId="1151" priority="18" operator="equal">
      <formula>0</formula>
    </cfRule>
  </conditionalFormatting>
  <conditionalFormatting sqref="BX12:CG13 BX20:CG21 BX14:BY19 CF14:CG19">
    <cfRule type="cellIs" dxfId="1150" priority="17" operator="equal">
      <formula>0</formula>
    </cfRule>
  </conditionalFormatting>
  <conditionalFormatting sqref="BX25:CG26 BX33:CG34 BX27:BY32 CF27:CG32">
    <cfRule type="cellIs" dxfId="1149" priority="16" operator="equal">
      <formula>0</formula>
    </cfRule>
  </conditionalFormatting>
  <conditionalFormatting sqref="BX64:CG65 BX72:CG73 BX66:BY71 CF66:CG71">
    <cfRule type="cellIs" dxfId="1148" priority="14" operator="equal">
      <formula>0</formula>
    </cfRule>
  </conditionalFormatting>
  <conditionalFormatting sqref="BX38:CG39 BX46:CG47 BX40:BY45 CF40:CG45">
    <cfRule type="cellIs" dxfId="1147" priority="15" operator="equal">
      <formula>0</formula>
    </cfRule>
  </conditionalFormatting>
  <conditionalFormatting sqref="K51:T52 K59:T60 K53:L58 S53:T58">
    <cfRule type="cellIs" dxfId="1146" priority="13" operator="equal">
      <formula>0</formula>
    </cfRule>
  </conditionalFormatting>
  <conditionalFormatting sqref="AK64:AT65 AK72:AT73 AK66:AL71 AS66:AT71">
    <cfRule type="cellIs" dxfId="1145" priority="12" operator="equal">
      <formula>0</formula>
    </cfRule>
  </conditionalFormatting>
  <conditionalFormatting sqref="BK38:BT39 BK46:BT47 BK40:BL45 BS40:BT45">
    <cfRule type="cellIs" dxfId="1144" priority="9" operator="equal">
      <formula>0</formula>
    </cfRule>
  </conditionalFormatting>
  <conditionalFormatting sqref="AK25:AT26 AK33:AT34 AK27:AL32 AS27:AT32">
    <cfRule type="cellIs" dxfId="1143" priority="8" operator="equal">
      <formula>0</formula>
    </cfRule>
  </conditionalFormatting>
  <conditionalFormatting sqref="AX51:BG52 AX59:BG60 AX53:AY58 BF53:BG58">
    <cfRule type="cellIs" dxfId="1142" priority="11" operator="equal">
      <formula>0</formula>
    </cfRule>
  </conditionalFormatting>
  <conditionalFormatting sqref="BK51:BT52 BK59:BT60 BK53:BL58 BS53:BT58">
    <cfRule type="cellIs" dxfId="1141" priority="10" operator="equal">
      <formula>0</formula>
    </cfRule>
  </conditionalFormatting>
  <conditionalFormatting sqref="BK64:BT65 BK72:BT73 BK66:BL71 BS66:BT71">
    <cfRule type="cellIs" dxfId="1140" priority="7" operator="equal">
      <formula>0</formula>
    </cfRule>
  </conditionalFormatting>
  <conditionalFormatting sqref="X51:AG52 X59:AG60 X53:Y58 AF53:AG58">
    <cfRule type="cellIs" dxfId="1139" priority="6" operator="equal">
      <formula>0</formula>
    </cfRule>
  </conditionalFormatting>
  <conditionalFormatting sqref="AK38:AT39 AK46:AT47 AK40:AL45 AS40:AT45">
    <cfRule type="cellIs" dxfId="1138" priority="5" operator="equal">
      <formula>0</formula>
    </cfRule>
  </conditionalFormatting>
  <conditionalFormatting sqref="AX42:AY43">
    <cfRule type="cellIs" dxfId="1137" priority="4" operator="equal">
      <formula>0</formula>
    </cfRule>
  </conditionalFormatting>
  <conditionalFormatting sqref="AO51:AP52 AO59:AP60">
    <cfRule type="cellIs" dxfId="1136" priority="3" operator="equal">
      <formula>0</formula>
    </cfRule>
  </conditionalFormatting>
  <conditionalFormatting sqref="BO75:BP76">
    <cfRule type="cellIs" dxfId="1135" priority="2" operator="equal">
      <formula>0</formula>
    </cfRule>
  </conditionalFormatting>
  <conditionalFormatting sqref="AO75:AP76">
    <cfRule type="cellIs" dxfId="1134" priority="1" operator="equal">
      <formula>0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V26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6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AM Block17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AM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AM'!$I$51:$R$67,9,FALSE),IF(CR9="PB",VLOOKUP(CR8,'Gen AM'!$I$72:$R$88,9,FALSE),"error"))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ht="15" customHeight="1" x14ac:dyDescent="0.25">
      <c r="G26" s="22"/>
      <c r="H26" s="22"/>
      <c r="I26" s="62"/>
      <c r="J26" s="62"/>
      <c r="K26" s="3"/>
      <c r="L26" s="3"/>
      <c r="M26" s="3"/>
      <c r="N26" s="234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229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customHeight="1" x14ac:dyDescent="0.25">
      <c r="G28" s="22"/>
      <c r="H28" s="22"/>
      <c r="I28" s="62"/>
      <c r="J28" s="62"/>
      <c r="K28" s="60"/>
      <c r="L28" s="3"/>
      <c r="M28" s="64"/>
      <c r="N28" s="229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233" t="s">
        <v>30</v>
      </c>
      <c r="AV28" s="225"/>
      <c r="AW28" s="226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229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227"/>
      <c r="AV29" s="228"/>
      <c r="AW29" s="228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229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229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229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229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229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0</v>
      </c>
      <c r="BQ41" s="7">
        <f ca="1">BZ41</f>
        <v>0</v>
      </c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0</v>
      </c>
      <c r="BS43" s="1"/>
      <c r="BT43" s="100">
        <f ca="1"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BZ41</f>
        <v>0</v>
      </c>
      <c r="BO44" s="71">
        <f ca="1">+BM44+BN44</f>
        <v>0</v>
      </c>
      <c r="BP44" s="8"/>
      <c r="BQ44" s="8"/>
      <c r="BR44" s="8">
        <f ca="1">CC70-CA71</f>
        <v>0</v>
      </c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 ca="1"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ht="15" customHeight="1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220" t="s">
        <v>29</v>
      </c>
      <c r="V56" s="221"/>
      <c r="W56" s="22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ht="15" customHeight="1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222"/>
      <c r="V57" s="223"/>
      <c r="W57" s="22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0</v>
      </c>
      <c r="BQ66" s="7">
        <f ca="1">CC70</f>
        <v>0</v>
      </c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conditionalFormatting sqref="K27:L32 S27:T32 K33:M34 K25:T26 O33:T34 BF40:BG43 BF45:BG45 BF44 BA44">
    <cfRule type="cellIs" dxfId="1133" priority="21" operator="equal">
      <formula>0</formula>
    </cfRule>
  </conditionalFormatting>
  <conditionalFormatting sqref="AX38:BG39 AX46:BG47 AX40:AY41 AX44:AY45">
    <cfRule type="cellIs" dxfId="1132" priority="20" operator="equal">
      <formula>0</formula>
    </cfRule>
  </conditionalFormatting>
  <conditionalFormatting sqref="AX25:BG26 AX33:BG34 AX27:AY28 BF27:BG28 BF31:BG32 AX31:AY32">
    <cfRule type="cellIs" dxfId="1131" priority="19" operator="equal">
      <formula>0</formula>
    </cfRule>
  </conditionalFormatting>
  <conditionalFormatting sqref="BK25:BT26 BK33:BT34 BK27:BL28 BS27:BT28 BS31:BT32 BK31:BL32">
    <cfRule type="cellIs" dxfId="1130" priority="18" operator="equal">
      <formula>0</formula>
    </cfRule>
  </conditionalFormatting>
  <conditionalFormatting sqref="BX12:CG13 BX20:CG21 BX14:BY19 CF14:CG19">
    <cfRule type="cellIs" dxfId="1129" priority="17" operator="equal">
      <formula>0</formula>
    </cfRule>
  </conditionalFormatting>
  <conditionalFormatting sqref="BX25:CG26 BX33:CG34 BX27:BY32 CF27:CG32">
    <cfRule type="cellIs" dxfId="1128" priority="16" operator="equal">
      <formula>0</formula>
    </cfRule>
  </conditionalFormatting>
  <conditionalFormatting sqref="BX64:CG65 BX72:CG73 BX66:BY71 CF66:CG71">
    <cfRule type="cellIs" dxfId="1127" priority="14" operator="equal">
      <formula>0</formula>
    </cfRule>
  </conditionalFormatting>
  <conditionalFormatting sqref="BX38:CG39 BX46:CG47 BX40:BY45 CF40:CG45">
    <cfRule type="cellIs" dxfId="1126" priority="15" operator="equal">
      <formula>0</formula>
    </cfRule>
  </conditionalFormatting>
  <conditionalFormatting sqref="K51:T52 K59:T60 K53:L58 S53:T58">
    <cfRule type="cellIs" dxfId="1125" priority="13" operator="equal">
      <formula>0</formula>
    </cfRule>
  </conditionalFormatting>
  <conditionalFormatting sqref="AK64:AT65 AK72:AT73 AK66:AL71 AS66:AT71">
    <cfRule type="cellIs" dxfId="1124" priority="12" operator="equal">
      <formula>0</formula>
    </cfRule>
  </conditionalFormatting>
  <conditionalFormatting sqref="BK38:BT39 BK46:BT47 BK40:BL45 BS40:BT45">
    <cfRule type="cellIs" dxfId="1123" priority="9" operator="equal">
      <formula>0</formula>
    </cfRule>
  </conditionalFormatting>
  <conditionalFormatting sqref="AK25:AT26 AK33:AT34 AK27:AL32 AS27:AT32">
    <cfRule type="cellIs" dxfId="1122" priority="8" operator="equal">
      <formula>0</formula>
    </cfRule>
  </conditionalFormatting>
  <conditionalFormatting sqref="AX51:BG52 AX59:BG60 AX53:AY58 BF53:BG58">
    <cfRule type="cellIs" dxfId="1121" priority="11" operator="equal">
      <formula>0</formula>
    </cfRule>
  </conditionalFormatting>
  <conditionalFormatting sqref="BK51:BT52 BK59:BT60 BK53:BL58 BS53:BT58">
    <cfRule type="cellIs" dxfId="1120" priority="10" operator="equal">
      <formula>0</formula>
    </cfRule>
  </conditionalFormatting>
  <conditionalFormatting sqref="BK64:BT65 BK72:BT73 BK66:BL71 BS66:BT71">
    <cfRule type="cellIs" dxfId="1119" priority="7" operator="equal">
      <formula>0</formula>
    </cfRule>
  </conditionalFormatting>
  <conditionalFormatting sqref="X51:AG52 X59:AG60 X53:Y58 AF53:AG58">
    <cfRule type="cellIs" dxfId="1118" priority="6" operator="equal">
      <formula>0</formula>
    </cfRule>
  </conditionalFormatting>
  <conditionalFormatting sqref="AK38:AT39 AK46:AT47 AK40:AL45 AS40:AT45">
    <cfRule type="cellIs" dxfId="1117" priority="5" operator="equal">
      <formula>0</formula>
    </cfRule>
  </conditionalFormatting>
  <conditionalFormatting sqref="AX42:AY43">
    <cfRule type="cellIs" dxfId="1116" priority="4" operator="equal">
      <formula>0</formula>
    </cfRule>
  </conditionalFormatting>
  <conditionalFormatting sqref="AO51:AP52 AO59:AP60">
    <cfRule type="cellIs" dxfId="1115" priority="3" operator="equal">
      <formula>0</formula>
    </cfRule>
  </conditionalFormatting>
  <conditionalFormatting sqref="BO75:BP76">
    <cfRule type="cellIs" dxfId="1114" priority="2" operator="equal">
      <formula>0</formula>
    </cfRule>
  </conditionalFormatting>
  <conditionalFormatting sqref="AO75:AP76">
    <cfRule type="cellIs" dxfId="111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Q2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-28.6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-23.400000000000002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-52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52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52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-28.6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28.6</v>
      </c>
      <c r="BQ41" s="7">
        <f ca="1">BZ41</f>
        <v>28.6</v>
      </c>
      <c r="BR41" s="19"/>
      <c r="BS41" s="1"/>
      <c r="BT41" s="95"/>
      <c r="BX41" s="96"/>
      <c r="BY41" s="3"/>
      <c r="BZ41" s="8">
        <f ca="1">-CA40</f>
        <v>28.6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52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28.6</v>
      </c>
      <c r="BU42" s="83"/>
      <c r="BV42" s="83"/>
      <c r="BW42" s="83"/>
      <c r="BX42" s="108">
        <f ca="1">SUM(CC41,BZ42,CC43)</f>
        <v>28.6</v>
      </c>
      <c r="BY42" s="78"/>
      <c r="BZ42" s="79">
        <f ca="1">BZ40+BZ41</f>
        <v>28.6</v>
      </c>
      <c r="CA42" s="79">
        <f ca="1">CA40+CA41</f>
        <v>-28.6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52</v>
      </c>
      <c r="BL43" s="1"/>
      <c r="BM43" s="21"/>
      <c r="BN43" s="14"/>
      <c r="BO43" s="71">
        <f>+BM43+BN43</f>
        <v>0</v>
      </c>
      <c r="BP43" s="6">
        <f ca="1">BP44+BP45</f>
        <v>23.400000000000002</v>
      </c>
      <c r="BQ43" s="6">
        <f>BQ44+BQ45</f>
        <v>0</v>
      </c>
      <c r="BR43" s="6">
        <f>BR44+BR45</f>
        <v>0</v>
      </c>
      <c r="BS43" s="1"/>
      <c r="BT43" s="100">
        <f ca="1">SUM(BO44,BR43,BO42)</f>
        <v>46.28</v>
      </c>
      <c r="BX43" s="99">
        <f ca="1">SUM(CB43:CB45)</f>
        <v>46.28</v>
      </c>
      <c r="BY43" s="1"/>
      <c r="BZ43" s="21"/>
      <c r="CA43" s="14">
        <f ca="1">CC70</f>
        <v>23.400000000000002</v>
      </c>
      <c r="CB43" s="15">
        <f ca="1">+BZ43+CA43</f>
        <v>23.400000000000002</v>
      </c>
      <c r="CC43" s="56">
        <f>CC44+CC45</f>
        <v>0</v>
      </c>
      <c r="CD43" s="6">
        <f ca="1">CD44+CD45</f>
        <v>-23.400000000000002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CA43+CA45</f>
        <v>46.28</v>
      </c>
      <c r="BO44" s="71">
        <f ca="1">+BM44+BN44</f>
        <v>46.28</v>
      </c>
      <c r="BP44" s="8">
        <f ca="1">BQ66</f>
        <v>23.400000000000002</v>
      </c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>
        <f ca="1">BO67</f>
        <v>5.7199999999999989</v>
      </c>
      <c r="BO45" s="71">
        <f ca="1">+BM45+BN45</f>
        <v>5.7199999999999989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22.880000000000003</v>
      </c>
      <c r="CB45" s="15">
        <f ca="1">+BZ45+CA45</f>
        <v>22.880000000000003</v>
      </c>
      <c r="CC45" s="17"/>
      <c r="CD45" s="17">
        <f ca="1">CD71</f>
        <v>-23.400000000000002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5.7199999999999989</v>
      </c>
      <c r="BP47" s="105">
        <f ca="1">SUM(BP43:BR43)</f>
        <v>23.400000000000002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-5.7199999999999989</v>
      </c>
      <c r="CC47" s="105">
        <f ca="1">SUM(CC43:CE43)</f>
        <v>-23.400000000000002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5.7199999999999989</v>
      </c>
      <c r="BP64" s="91">
        <f ca="1">SUM(BQ69,BO69,BP66)</f>
        <v>23.400000000000002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-5.7199999999999989</v>
      </c>
      <c r="CC64" s="27">
        <f ca="1">SUM(CD69,CB69,CC66)</f>
        <v>-23.400000000000002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23.400000000000002</v>
      </c>
      <c r="BQ66" s="7">
        <f ca="1">CC70</f>
        <v>23.400000000000002</v>
      </c>
      <c r="BR66" s="19"/>
      <c r="BS66" s="1"/>
      <c r="BT66" s="95"/>
      <c r="BX66" s="30"/>
      <c r="BY66" s="3"/>
      <c r="BZ66" s="17"/>
      <c r="CA66" s="17">
        <f ca="1">CA45+CA40</f>
        <v>-5.7199999999999989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5.7199999999999989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5.7199999999999989</v>
      </c>
      <c r="BP68" s="79">
        <f>BQ68+BR68</f>
        <v>0</v>
      </c>
      <c r="BQ68" s="81"/>
      <c r="BR68" s="82"/>
      <c r="BS68" s="78"/>
      <c r="BT68" s="109">
        <f ca="1">SUM(BP66:BP68)</f>
        <v>23.400000000000002</v>
      </c>
      <c r="BU68" s="136"/>
      <c r="BV68" s="136"/>
      <c r="BW68" s="136"/>
      <c r="BX68" s="84">
        <f ca="1">SUM(CC67,BZ68,CC69)</f>
        <v>23.400000000000002</v>
      </c>
      <c r="BY68" s="78"/>
      <c r="BZ68" s="79">
        <f>BZ66+BZ67</f>
        <v>0</v>
      </c>
      <c r="CA68" s="79">
        <f ca="1">CA66+CA67</f>
        <v>-5.7199999999999989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5.7199999999999989</v>
      </c>
      <c r="BX69" s="35">
        <f ca="1">SUM(CB69:CB71)</f>
        <v>5.7199999999999989</v>
      </c>
      <c r="BY69" s="1"/>
      <c r="BZ69" s="21"/>
      <c r="CA69" s="14"/>
      <c r="CB69" s="15">
        <f>+BZ69+CA69</f>
        <v>0</v>
      </c>
      <c r="CC69" s="16">
        <f ca="1">CC70+CC71</f>
        <v>23.400000000000002</v>
      </c>
      <c r="CD69" s="6">
        <f ca="1">CD70+CD71</f>
        <v>-23.400000000000002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23.400000000000002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5.7199999999999989</v>
      </c>
      <c r="CB71" s="15">
        <f ca="1">+BZ71+CA71</f>
        <v>5.7199999999999989</v>
      </c>
      <c r="CC71" s="17"/>
      <c r="CD71" s="17">
        <f ca="1">CQ18</f>
        <v>-23.400000000000002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112" priority="21" operator="equal">
      <formula>0</formula>
    </cfRule>
  </conditionalFormatting>
  <conditionalFormatting sqref="AX38:BG39 AX46:BG47 AX40:AY41 AX44:AY45">
    <cfRule type="cellIs" dxfId="1111" priority="20" operator="equal">
      <formula>0</formula>
    </cfRule>
  </conditionalFormatting>
  <conditionalFormatting sqref="AX25:BG26 AX33:BG34 AX27:AY28 BF27:BG28 BF31:BG32 AX31:AY32">
    <cfRule type="cellIs" dxfId="1110" priority="19" operator="equal">
      <formula>0</formula>
    </cfRule>
  </conditionalFormatting>
  <conditionalFormatting sqref="BK25:BT26 BK33:BT34 BK27:BL28 BS27:BT28 BS31:BT32 BK31:BL32">
    <cfRule type="cellIs" dxfId="1109" priority="18" operator="equal">
      <formula>0</formula>
    </cfRule>
  </conditionalFormatting>
  <conditionalFormatting sqref="BX12:CG13 BX20:CG21 BX14:BY19 CF14:CG19">
    <cfRule type="cellIs" dxfId="1108" priority="17" operator="equal">
      <formula>0</formula>
    </cfRule>
  </conditionalFormatting>
  <conditionalFormatting sqref="BX25:CG26 BX33:CG34 BX27:BY32 CF27:CG32">
    <cfRule type="cellIs" dxfId="1107" priority="16" operator="equal">
      <formula>0</formula>
    </cfRule>
  </conditionalFormatting>
  <conditionalFormatting sqref="BX64:CG65 BX72:CG73 BX66:BY71 CF66:CG71">
    <cfRule type="cellIs" dxfId="1106" priority="14" operator="equal">
      <formula>0</formula>
    </cfRule>
  </conditionalFormatting>
  <conditionalFormatting sqref="BX38:CG39 BX46:CG47 BX40:BY45 CF40:CG45">
    <cfRule type="cellIs" dxfId="1105" priority="15" operator="equal">
      <formula>0</formula>
    </cfRule>
  </conditionalFormatting>
  <conditionalFormatting sqref="K51:T52 K59:T60 K53:L58 S53:T58">
    <cfRule type="cellIs" dxfId="1104" priority="13" operator="equal">
      <formula>0</formula>
    </cfRule>
  </conditionalFormatting>
  <conditionalFormatting sqref="AK64:AT65 AK72:AT73 AK66:AL71 AS66:AT71">
    <cfRule type="cellIs" dxfId="1103" priority="12" operator="equal">
      <formula>0</formula>
    </cfRule>
  </conditionalFormatting>
  <conditionalFormatting sqref="BK38:BT39 BK46:BT47 BK40:BL45 BS40:BT45">
    <cfRule type="cellIs" dxfId="1102" priority="9" operator="equal">
      <formula>0</formula>
    </cfRule>
  </conditionalFormatting>
  <conditionalFormatting sqref="AK25:AT26 AK33:AT34 AK27:AL32 AS27:AT32">
    <cfRule type="cellIs" dxfId="1101" priority="8" operator="equal">
      <formula>0</formula>
    </cfRule>
  </conditionalFormatting>
  <conditionalFormatting sqref="AX51:BG52 AX59:BG60 AX53:AY58 BF53:BG58">
    <cfRule type="cellIs" dxfId="1100" priority="11" operator="equal">
      <formula>0</formula>
    </cfRule>
  </conditionalFormatting>
  <conditionalFormatting sqref="BK51:BT52 BK59:BT60 BK53:BL58 BS53:BT58">
    <cfRule type="cellIs" dxfId="1099" priority="10" operator="equal">
      <formula>0</formula>
    </cfRule>
  </conditionalFormatting>
  <conditionalFormatting sqref="BK64:BT65 BK72:BT73 BK66:BL71 BS66:BT71">
    <cfRule type="cellIs" dxfId="1098" priority="7" operator="equal">
      <formula>0</formula>
    </cfRule>
  </conditionalFormatting>
  <conditionalFormatting sqref="X51:AG52 X59:AG60 X53:Y58 AF53:AG58">
    <cfRule type="cellIs" dxfId="1097" priority="6" operator="equal">
      <formula>0</formula>
    </cfRule>
  </conditionalFormatting>
  <conditionalFormatting sqref="AK38:AT39 AK46:AT47 AK40:AL45 AS40:AT45">
    <cfRule type="cellIs" dxfId="1096" priority="5" operator="equal">
      <formula>0</formula>
    </cfRule>
  </conditionalFormatting>
  <conditionalFormatting sqref="AX42:AY43">
    <cfRule type="cellIs" dxfId="1095" priority="4" operator="equal">
      <formula>0</formula>
    </cfRule>
  </conditionalFormatting>
  <conditionalFormatting sqref="AO51:AP52 AO59:AP60">
    <cfRule type="cellIs" dxfId="1094" priority="3" operator="equal">
      <formula>0</formula>
    </cfRule>
  </conditionalFormatting>
  <conditionalFormatting sqref="BO75:BP76">
    <cfRule type="cellIs" dxfId="1093" priority="2" operator="equal">
      <formula>0</formula>
    </cfRule>
  </conditionalFormatting>
  <conditionalFormatting sqref="AO75:AP76">
    <cfRule type="cellIs" dxfId="1092" priority="1" operator="equal">
      <formula>0</formula>
    </cfRule>
  </conditionalFormatting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Q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Block2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-11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-9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-20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20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20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20</v>
      </c>
      <c r="AP38" s="58">
        <f ca="1">SUM(AQ43,AO43,AP40)</f>
        <v>20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11</v>
      </c>
      <c r="AQ40" s="7">
        <f ca="1">BQ41</f>
        <v>11</v>
      </c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-11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>
        <f ca="1">AO67</f>
        <v>2.1999999999999993</v>
      </c>
      <c r="AO41" s="76">
        <f ca="1">CA43+CA45</f>
        <v>17.8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11</v>
      </c>
      <c r="BQ41" s="7">
        <f ca="1">BZ41</f>
        <v>11</v>
      </c>
      <c r="BR41" s="19"/>
      <c r="BS41" s="1"/>
      <c r="BT41" s="95"/>
      <c r="BX41" s="96"/>
      <c r="BY41" s="3"/>
      <c r="BZ41" s="8">
        <f ca="1">-CA40</f>
        <v>11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2.1999999999999993</v>
      </c>
      <c r="AO42" s="77">
        <f ca="1">AO40+AO41</f>
        <v>17.8</v>
      </c>
      <c r="AP42" s="86">
        <f>AQ42+AR42</f>
        <v>0</v>
      </c>
      <c r="AQ42" s="81"/>
      <c r="AR42" s="82"/>
      <c r="AS42" s="78"/>
      <c r="AT42" s="109">
        <f ca="1">SUM(AP40:AP42)</f>
        <v>11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11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11</v>
      </c>
      <c r="BU42" s="83"/>
      <c r="BV42" s="83"/>
      <c r="BW42" s="83"/>
      <c r="BX42" s="108">
        <f ca="1">SUM(CC41,BZ42,CC43)</f>
        <v>11</v>
      </c>
      <c r="BY42" s="78"/>
      <c r="BZ42" s="79">
        <f ca="1">BZ40+BZ41</f>
        <v>11</v>
      </c>
      <c r="CA42" s="79">
        <f ca="1">CA40+CA41</f>
        <v>-11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9</v>
      </c>
      <c r="AR43" s="6">
        <f>AR44+AR45</f>
        <v>0</v>
      </c>
      <c r="AS43" s="1"/>
      <c r="AT43" s="100">
        <f ca="1">SUM(AO44,AR43,AO42)</f>
        <v>17.8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17.8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17.8</v>
      </c>
      <c r="BX43" s="99">
        <f ca="1">SUM(CB43:CB45)</f>
        <v>17.8</v>
      </c>
      <c r="BY43" s="1"/>
      <c r="BZ43" s="21"/>
      <c r="CA43" s="14">
        <f ca="1">CC70</f>
        <v>9</v>
      </c>
      <c r="CB43" s="15">
        <f ca="1">+BZ43+CA43</f>
        <v>9</v>
      </c>
      <c r="CC43" s="56">
        <f>CC44+CC45</f>
        <v>0</v>
      </c>
      <c r="CD43" s="6">
        <f ca="1">CD44+CD45</f>
        <v>-9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>
        <f ca="1">AQ66</f>
        <v>9</v>
      </c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AO41</f>
        <v>17.8</v>
      </c>
      <c r="BO44" s="71">
        <f ca="1">+BM44+BN44</f>
        <v>17.8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8.8000000000000007</v>
      </c>
      <c r="CB45" s="15">
        <f ca="1">+BZ45+CA45</f>
        <v>8.8000000000000007</v>
      </c>
      <c r="CC45" s="17"/>
      <c r="CD45" s="17">
        <f ca="1">CD71</f>
        <v>-9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2.1999999999999993</v>
      </c>
      <c r="AP47" s="105">
        <f ca="1">SUM(AP43:AR43)</f>
        <v>9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-2.1999999999999993</v>
      </c>
      <c r="CC47" s="105">
        <f ca="1">SUM(CC43:CE43)</f>
        <v>-9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2.1999999999999993</v>
      </c>
      <c r="AP64" s="58">
        <f ca="1">SUM(AQ69,AO69,AP66)</f>
        <v>9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-2.1999999999999993</v>
      </c>
      <c r="CC64" s="27">
        <f ca="1">SUM(CD69,CB69,CC66)</f>
        <v>-9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9</v>
      </c>
      <c r="AQ66" s="7">
        <f ca="1">BQ67</f>
        <v>9</v>
      </c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-2.1999999999999993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>
        <f ca="1">BN70</f>
        <v>2.1999999999999993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9</v>
      </c>
      <c r="BQ67" s="7">
        <f ca="1">CC70</f>
        <v>9</v>
      </c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 ca="1">AO66+AO67</f>
        <v>2.1999999999999993</v>
      </c>
      <c r="AP68" s="86">
        <f>AQ68+AR68</f>
        <v>0</v>
      </c>
      <c r="AQ68" s="81"/>
      <c r="AR68" s="82"/>
      <c r="AS68" s="78"/>
      <c r="AT68" s="109">
        <f ca="1">SUM(AP66:AP68)</f>
        <v>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9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9</v>
      </c>
      <c r="BU68" s="136"/>
      <c r="BV68" s="136"/>
      <c r="BW68" s="136"/>
      <c r="BX68" s="84">
        <f ca="1">SUM(CC67,BZ68,CC69)</f>
        <v>9</v>
      </c>
      <c r="BY68" s="78"/>
      <c r="BZ68" s="79">
        <f>BZ66+BZ67</f>
        <v>0</v>
      </c>
      <c r="CA68" s="79">
        <f ca="1">CA66+CA67</f>
        <v>-2.1999999999999993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2.1999999999999993</v>
      </c>
      <c r="BK69" s="99">
        <f ca="1">SUM(BO69:BO71)</f>
        <v>2.1999999999999993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2.1999999999999993</v>
      </c>
      <c r="BX69" s="35">
        <f ca="1">SUM(CB69:CB71)</f>
        <v>2.1999999999999993</v>
      </c>
      <c r="BY69" s="1"/>
      <c r="BZ69" s="21"/>
      <c r="CA69" s="14"/>
      <c r="CB69" s="15">
        <f>+BZ69+CA69</f>
        <v>0</v>
      </c>
      <c r="CC69" s="16">
        <f ca="1">CC70+CC71</f>
        <v>9</v>
      </c>
      <c r="CD69" s="6">
        <f ca="1">CD70+CD71</f>
        <v>-9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CA71</f>
        <v>2.1999999999999993</v>
      </c>
      <c r="BO70" s="71">
        <f ca="1">+BM70+BN70</f>
        <v>2.1999999999999993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9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2.1999999999999993</v>
      </c>
      <c r="CB71" s="15">
        <f ca="1">+BZ71+CA71</f>
        <v>2.1999999999999993</v>
      </c>
      <c r="CC71" s="17"/>
      <c r="CD71" s="17">
        <f ca="1">CQ18</f>
        <v>-9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091" priority="21" operator="equal">
      <formula>0</formula>
    </cfRule>
  </conditionalFormatting>
  <conditionalFormatting sqref="AX38:BG39 AX46:BG47 AX40:AY41 AX44:AY45">
    <cfRule type="cellIs" dxfId="1090" priority="20" operator="equal">
      <formula>0</formula>
    </cfRule>
  </conditionalFormatting>
  <conditionalFormatting sqref="AX25:BG26 AX33:BG34 AX27:AY28 BF27:BG28 BF31:BG32 AX31:AY32">
    <cfRule type="cellIs" dxfId="1089" priority="19" operator="equal">
      <formula>0</formula>
    </cfRule>
  </conditionalFormatting>
  <conditionalFormatting sqref="BK25:BT26 BK33:BT34 BK27:BL28 BS27:BT28 BS31:BT32 BK31:BL32">
    <cfRule type="cellIs" dxfId="1088" priority="18" operator="equal">
      <formula>0</formula>
    </cfRule>
  </conditionalFormatting>
  <conditionalFormatting sqref="BX12:CG13 BX20:CG21 BX14:BY19 CF14:CG19">
    <cfRule type="cellIs" dxfId="1087" priority="17" operator="equal">
      <formula>0</formula>
    </cfRule>
  </conditionalFormatting>
  <conditionalFormatting sqref="BX25:CG26 BX33:CG34 BX27:BY32 CF27:CG32">
    <cfRule type="cellIs" dxfId="1086" priority="16" operator="equal">
      <formula>0</formula>
    </cfRule>
  </conditionalFormatting>
  <conditionalFormatting sqref="BX64:CG65 BX72:CG73 BX66:BY71 CF66:CG71">
    <cfRule type="cellIs" dxfId="1085" priority="14" operator="equal">
      <formula>0</formula>
    </cfRule>
  </conditionalFormatting>
  <conditionalFormatting sqref="BX38:CG39 BX46:CG47 BX40:BY45 CF40:CG45">
    <cfRule type="cellIs" dxfId="1084" priority="15" operator="equal">
      <formula>0</formula>
    </cfRule>
  </conditionalFormatting>
  <conditionalFormatting sqref="K51:T52 K59:T60 K53:L58 S53:T58">
    <cfRule type="cellIs" dxfId="1083" priority="13" operator="equal">
      <formula>0</formula>
    </cfRule>
  </conditionalFormatting>
  <conditionalFormatting sqref="AK64:AT65 AK72:AT73 AK66:AL71 AS66:AT71">
    <cfRule type="cellIs" dxfId="1082" priority="12" operator="equal">
      <formula>0</formula>
    </cfRule>
  </conditionalFormatting>
  <conditionalFormatting sqref="BK38:BT39 BK46:BT47 BK40:BL45 BS40:BT45">
    <cfRule type="cellIs" dxfId="1081" priority="9" operator="equal">
      <formula>0</formula>
    </cfRule>
  </conditionalFormatting>
  <conditionalFormatting sqref="AK25:AT26 AK33:AT34 AK27:AL32 AS27:AT32">
    <cfRule type="cellIs" dxfId="1080" priority="8" operator="equal">
      <formula>0</formula>
    </cfRule>
  </conditionalFormatting>
  <conditionalFormatting sqref="AX51:BG52 AX59:BG60 AX53:AY58 BF53:BG58">
    <cfRule type="cellIs" dxfId="1079" priority="11" operator="equal">
      <formula>0</formula>
    </cfRule>
  </conditionalFormatting>
  <conditionalFormatting sqref="BK51:BT52 BK59:BT60 BK53:BL58 BS53:BT58">
    <cfRule type="cellIs" dxfId="1078" priority="10" operator="equal">
      <formula>0</formula>
    </cfRule>
  </conditionalFormatting>
  <conditionalFormatting sqref="BK64:BT65 BK72:BT73 BK66:BL71 BS66:BT71">
    <cfRule type="cellIs" dxfId="1077" priority="7" operator="equal">
      <formula>0</formula>
    </cfRule>
  </conditionalFormatting>
  <conditionalFormatting sqref="X51:AG52 X59:AG60 X53:Y58 AF53:AG58">
    <cfRule type="cellIs" dxfId="1076" priority="6" operator="equal">
      <formula>0</formula>
    </cfRule>
  </conditionalFormatting>
  <conditionalFormatting sqref="AK38:AT39 AK46:AT47 AK40:AL45 AS40:AT45">
    <cfRule type="cellIs" dxfId="1075" priority="5" operator="equal">
      <formula>0</formula>
    </cfRule>
  </conditionalFormatting>
  <conditionalFormatting sqref="AX42:AY43">
    <cfRule type="cellIs" dxfId="1074" priority="4" operator="equal">
      <formula>0</formula>
    </cfRule>
  </conditionalFormatting>
  <conditionalFormatting sqref="AO51:AP52 AO59:AP60">
    <cfRule type="cellIs" dxfId="1073" priority="3" operator="equal">
      <formula>0</formula>
    </cfRule>
  </conditionalFormatting>
  <conditionalFormatting sqref="BO75:BP76">
    <cfRule type="cellIs" dxfId="1072" priority="2" operator="equal">
      <formula>0</formula>
    </cfRule>
  </conditionalFormatting>
  <conditionalFormatting sqref="AO75:AP76">
    <cfRule type="cellIs" dxfId="1071" priority="1" operator="equal">
      <formula>0</formula>
    </cfRule>
  </conditionalFormatting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Q1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Block3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070" priority="21" operator="equal">
      <formula>0</formula>
    </cfRule>
  </conditionalFormatting>
  <conditionalFormatting sqref="AX38:BG39 AX46:BG47 AX40:AY41 AX44:AY45">
    <cfRule type="cellIs" dxfId="1069" priority="20" operator="equal">
      <formula>0</formula>
    </cfRule>
  </conditionalFormatting>
  <conditionalFormatting sqref="AX25:BG26 AX33:BG34 AX27:AY28 BF27:BG28 BF31:BG32 AX31:AY32">
    <cfRule type="cellIs" dxfId="1068" priority="19" operator="equal">
      <formula>0</formula>
    </cfRule>
  </conditionalFormatting>
  <conditionalFormatting sqref="BK25:BT26 BK33:BT34 BK27:BL28 BS27:BT28 BS31:BT32 BK31:BL32">
    <cfRule type="cellIs" dxfId="1067" priority="18" operator="equal">
      <formula>0</formula>
    </cfRule>
  </conditionalFormatting>
  <conditionalFormatting sqref="BX12:CG13 BX20:CG21 BX14:BY19 CF14:CG19">
    <cfRule type="cellIs" dxfId="1066" priority="17" operator="equal">
      <formula>0</formula>
    </cfRule>
  </conditionalFormatting>
  <conditionalFormatting sqref="BX25:CG26 BX33:CG34 BX27:BY32 CF27:CG32">
    <cfRule type="cellIs" dxfId="1065" priority="16" operator="equal">
      <formula>0</formula>
    </cfRule>
  </conditionalFormatting>
  <conditionalFormatting sqref="BX64:CG65 BX72:CG73 BX66:BY71 CF66:CG71">
    <cfRule type="cellIs" dxfId="1064" priority="14" operator="equal">
      <formula>0</formula>
    </cfRule>
  </conditionalFormatting>
  <conditionalFormatting sqref="BX38:CG39 BX46:CG47 BX40:BY45 CF40:CG45">
    <cfRule type="cellIs" dxfId="1063" priority="15" operator="equal">
      <formula>0</formula>
    </cfRule>
  </conditionalFormatting>
  <conditionalFormatting sqref="K51:T52 K59:T60 K53:L58 S53:T58">
    <cfRule type="cellIs" dxfId="1062" priority="13" operator="equal">
      <formula>0</formula>
    </cfRule>
  </conditionalFormatting>
  <conditionalFormatting sqref="AK64:AT65 AK72:AT73 AK66:AL71 AS66:AT71">
    <cfRule type="cellIs" dxfId="1061" priority="12" operator="equal">
      <formula>0</formula>
    </cfRule>
  </conditionalFormatting>
  <conditionalFormatting sqref="BK38:BT39 BK46:BT47 BK40:BL45 BS40:BT45">
    <cfRule type="cellIs" dxfId="1060" priority="9" operator="equal">
      <formula>0</formula>
    </cfRule>
  </conditionalFormatting>
  <conditionalFormatting sqref="AK25:AT26 AK33:AT34 AK27:AL32 AS27:AT32">
    <cfRule type="cellIs" dxfId="1059" priority="8" operator="equal">
      <formula>0</formula>
    </cfRule>
  </conditionalFormatting>
  <conditionalFormatting sqref="AX51:BG52 AX59:BG60 AX53:AY58 BF53:BG58">
    <cfRule type="cellIs" dxfId="1058" priority="11" operator="equal">
      <formula>0</formula>
    </cfRule>
  </conditionalFormatting>
  <conditionalFormatting sqref="BK51:BT52 BK59:BT60 BK53:BL58 BS53:BT58">
    <cfRule type="cellIs" dxfId="1057" priority="10" operator="equal">
      <formula>0</formula>
    </cfRule>
  </conditionalFormatting>
  <conditionalFormatting sqref="BK64:BT65 BK72:BT73 BK66:BL71 BS66:BT71">
    <cfRule type="cellIs" dxfId="1056" priority="7" operator="equal">
      <formula>0</formula>
    </cfRule>
  </conditionalFormatting>
  <conditionalFormatting sqref="X51:AG52 X59:AG60 X53:Y58 AF53:AG58">
    <cfRule type="cellIs" dxfId="1055" priority="6" operator="equal">
      <formula>0</formula>
    </cfRule>
  </conditionalFormatting>
  <conditionalFormatting sqref="AK38:AT39 AK46:AT47 AK40:AL45 AS40:AT45">
    <cfRule type="cellIs" dxfId="1054" priority="5" operator="equal">
      <formula>0</formula>
    </cfRule>
  </conditionalFormatting>
  <conditionalFormatting sqref="AX42:AY43">
    <cfRule type="cellIs" dxfId="1053" priority="4" operator="equal">
      <formula>0</formula>
    </cfRule>
  </conditionalFormatting>
  <conditionalFormatting sqref="AO51:AP52 AO59:AP60">
    <cfRule type="cellIs" dxfId="1052" priority="3" operator="equal">
      <formula>0</formula>
    </cfRule>
  </conditionalFormatting>
  <conditionalFormatting sqref="BO75:BP76">
    <cfRule type="cellIs" dxfId="1051" priority="2" operator="equal">
      <formula>0</formula>
    </cfRule>
  </conditionalFormatting>
  <conditionalFormatting sqref="AO75:AP76">
    <cfRule type="cellIs" dxfId="1050" priority="1" operator="equal">
      <formula>0</formula>
    </cfRule>
  </conditionalFormatting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Q16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Block4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049" priority="21" operator="equal">
      <formula>0</formula>
    </cfRule>
  </conditionalFormatting>
  <conditionalFormatting sqref="AX38:BG39 AX46:BG47 AX40:AY41 AX44:AY45">
    <cfRule type="cellIs" dxfId="1048" priority="20" operator="equal">
      <formula>0</formula>
    </cfRule>
  </conditionalFormatting>
  <conditionalFormatting sqref="AX25:BG26 AX33:BG34 AX27:AY28 BF27:BG28 BF31:BG32 AX31:AY32">
    <cfRule type="cellIs" dxfId="1047" priority="19" operator="equal">
      <formula>0</formula>
    </cfRule>
  </conditionalFormatting>
  <conditionalFormatting sqref="BK25:BT26 BK33:BT34 BK27:BL28 BS27:BT28 BS31:BT32 BK31:BL32">
    <cfRule type="cellIs" dxfId="1046" priority="18" operator="equal">
      <formula>0</formula>
    </cfRule>
  </conditionalFormatting>
  <conditionalFormatting sqref="BX12:CG13 BX20:CG21 BX14:BY19 CF14:CG19">
    <cfRule type="cellIs" dxfId="1045" priority="17" operator="equal">
      <formula>0</formula>
    </cfRule>
  </conditionalFormatting>
  <conditionalFormatting sqref="BX25:CG26 BX33:CG34 BX27:BY32 CF27:CG32">
    <cfRule type="cellIs" dxfId="1044" priority="16" operator="equal">
      <formula>0</formula>
    </cfRule>
  </conditionalFormatting>
  <conditionalFormatting sqref="BX64:CG65 BX72:CG73 BX66:BY71 CF66:CG71">
    <cfRule type="cellIs" dxfId="1043" priority="14" operator="equal">
      <formula>0</formula>
    </cfRule>
  </conditionalFormatting>
  <conditionalFormatting sqref="BX38:CG39 BX46:CG47 BX40:BY45 CF40:CG45">
    <cfRule type="cellIs" dxfId="1042" priority="15" operator="equal">
      <formula>0</formula>
    </cfRule>
  </conditionalFormatting>
  <conditionalFormatting sqref="K51:T52 K59:T60 K53:L58 S53:T58">
    <cfRule type="cellIs" dxfId="1041" priority="13" operator="equal">
      <formula>0</formula>
    </cfRule>
  </conditionalFormatting>
  <conditionalFormatting sqref="AK64:AT65 AK72:AT73 AK66:AL71 AS66:AT71">
    <cfRule type="cellIs" dxfId="1040" priority="12" operator="equal">
      <formula>0</formula>
    </cfRule>
  </conditionalFormatting>
  <conditionalFormatting sqref="BK38:BT39 BK46:BT47 BK40:BL45 BS40:BT45">
    <cfRule type="cellIs" dxfId="1039" priority="9" operator="equal">
      <formula>0</formula>
    </cfRule>
  </conditionalFormatting>
  <conditionalFormatting sqref="AK25:AT26 AK33:AT34 AK27:AL32 AS27:AT32">
    <cfRule type="cellIs" dxfId="1038" priority="8" operator="equal">
      <formula>0</formula>
    </cfRule>
  </conditionalFormatting>
  <conditionalFormatting sqref="AX51:BG52 AX59:BG60 AX53:AY58 BF53:BG58">
    <cfRule type="cellIs" dxfId="1037" priority="11" operator="equal">
      <formula>0</formula>
    </cfRule>
  </conditionalFormatting>
  <conditionalFormatting sqref="BK51:BT52 BK59:BT60 BK53:BL58 BS53:BT58">
    <cfRule type="cellIs" dxfId="1036" priority="10" operator="equal">
      <formula>0</formula>
    </cfRule>
  </conditionalFormatting>
  <conditionalFormatting sqref="BK64:BT65 BK72:BT73 BK66:BL71 BS66:BT71">
    <cfRule type="cellIs" dxfId="1035" priority="7" operator="equal">
      <formula>0</formula>
    </cfRule>
  </conditionalFormatting>
  <conditionalFormatting sqref="X51:AG52 X59:AG60 X53:Y58 AF53:AG58">
    <cfRule type="cellIs" dxfId="1034" priority="6" operator="equal">
      <formula>0</formula>
    </cfRule>
  </conditionalFormatting>
  <conditionalFormatting sqref="AK38:AT39 AK46:AT47 AK40:AL45 AS40:AT45">
    <cfRule type="cellIs" dxfId="1033" priority="5" operator="equal">
      <formula>0</formula>
    </cfRule>
  </conditionalFormatting>
  <conditionalFormatting sqref="AX42:AY43">
    <cfRule type="cellIs" dxfId="1032" priority="4" operator="equal">
      <formula>0</formula>
    </cfRule>
  </conditionalFormatting>
  <conditionalFormatting sqref="AO51:AP52 AO59:AP60">
    <cfRule type="cellIs" dxfId="1031" priority="3" operator="equal">
      <formula>0</formula>
    </cfRule>
  </conditionalFormatting>
  <conditionalFormatting sqref="BO75:BP76">
    <cfRule type="cellIs" dxfId="1030" priority="2" operator="equal">
      <formula>0</formula>
    </cfRule>
  </conditionalFormatting>
  <conditionalFormatting sqref="AO75:AP76">
    <cfRule type="cellIs" dxfId="1029" priority="1" operator="equal">
      <formula>0</formula>
    </cfRule>
  </conditionalFormatting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Q26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Block5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028" priority="21" operator="equal">
      <formula>0</formula>
    </cfRule>
  </conditionalFormatting>
  <conditionalFormatting sqref="AX38:BG39 AX46:BG47 AX40:AY41 AX44:AY45">
    <cfRule type="cellIs" dxfId="1027" priority="20" operator="equal">
      <formula>0</formula>
    </cfRule>
  </conditionalFormatting>
  <conditionalFormatting sqref="AX25:BG26 AX33:BG34 AX27:AY28 BF27:BG28 BF31:BG32 AX31:AY32">
    <cfRule type="cellIs" dxfId="1026" priority="19" operator="equal">
      <formula>0</formula>
    </cfRule>
  </conditionalFormatting>
  <conditionalFormatting sqref="BK25:BT26 BK33:BT34 BK27:BL28 BS27:BT28 BS31:BT32 BK31:BL32">
    <cfRule type="cellIs" dxfId="1025" priority="18" operator="equal">
      <formula>0</formula>
    </cfRule>
  </conditionalFormatting>
  <conditionalFormatting sqref="BX12:CG13 BX20:CG21 BX14:BY19 CF14:CG19">
    <cfRule type="cellIs" dxfId="1024" priority="17" operator="equal">
      <formula>0</formula>
    </cfRule>
  </conditionalFormatting>
  <conditionalFormatting sqref="BX25:CG26 BX33:CG34 BX27:BY32 CF27:CG32">
    <cfRule type="cellIs" dxfId="1023" priority="16" operator="equal">
      <formula>0</formula>
    </cfRule>
  </conditionalFormatting>
  <conditionalFormatting sqref="BX64:CG65 BX72:CG73 BX66:BY71 CF66:CG71">
    <cfRule type="cellIs" dxfId="1022" priority="14" operator="equal">
      <formula>0</formula>
    </cfRule>
  </conditionalFormatting>
  <conditionalFormatting sqref="BX38:CG39 BX46:CG47 BX40:BY45 CF40:CG45">
    <cfRule type="cellIs" dxfId="1021" priority="15" operator="equal">
      <formula>0</formula>
    </cfRule>
  </conditionalFormatting>
  <conditionalFormatting sqref="K51:T52 K59:T60 K53:L58 S53:T58">
    <cfRule type="cellIs" dxfId="1020" priority="13" operator="equal">
      <formula>0</formula>
    </cfRule>
  </conditionalFormatting>
  <conditionalFormatting sqref="AK64:AT65 AK72:AT73 AK66:AL71 AS66:AT71">
    <cfRule type="cellIs" dxfId="1019" priority="12" operator="equal">
      <formula>0</formula>
    </cfRule>
  </conditionalFormatting>
  <conditionalFormatting sqref="BK38:BT39 BK46:BT47 BK40:BL45 BS40:BT45">
    <cfRule type="cellIs" dxfId="1018" priority="9" operator="equal">
      <formula>0</formula>
    </cfRule>
  </conditionalFormatting>
  <conditionalFormatting sqref="AK25:AT26 AK33:AT34 AK27:AL32 AS27:AT32">
    <cfRule type="cellIs" dxfId="1017" priority="8" operator="equal">
      <formula>0</formula>
    </cfRule>
  </conditionalFormatting>
  <conditionalFormatting sqref="AX51:BG52 AX59:BG60 AX53:AY58 BF53:BG58">
    <cfRule type="cellIs" dxfId="1016" priority="11" operator="equal">
      <formula>0</formula>
    </cfRule>
  </conditionalFormatting>
  <conditionalFormatting sqref="BK51:BT52 BK59:BT60 BK53:BL58 BS53:BT58">
    <cfRule type="cellIs" dxfId="1015" priority="10" operator="equal">
      <formula>0</formula>
    </cfRule>
  </conditionalFormatting>
  <conditionalFormatting sqref="BK64:BT65 BK72:BT73 BK66:BL71 BS66:BT71">
    <cfRule type="cellIs" dxfId="1014" priority="7" operator="equal">
      <formula>0</formula>
    </cfRule>
  </conditionalFormatting>
  <conditionalFormatting sqref="X51:AG52 X59:AG60 X53:Y58 AF53:AG58">
    <cfRule type="cellIs" dxfId="1013" priority="6" operator="equal">
      <formula>0</formula>
    </cfRule>
  </conditionalFormatting>
  <conditionalFormatting sqref="AK38:AT39 AK46:AT47 AK40:AL45 AS40:AT45">
    <cfRule type="cellIs" dxfId="1012" priority="5" operator="equal">
      <formula>0</formula>
    </cfRule>
  </conditionalFormatting>
  <conditionalFormatting sqref="AX42:AY43">
    <cfRule type="cellIs" dxfId="1011" priority="4" operator="equal">
      <formula>0</formula>
    </cfRule>
  </conditionalFormatting>
  <conditionalFormatting sqref="AO51:AP52 AO59:AP60">
    <cfRule type="cellIs" dxfId="1010" priority="3" operator="equal">
      <formula>0</formula>
    </cfRule>
  </conditionalFormatting>
  <conditionalFormatting sqref="BO75:BP76">
    <cfRule type="cellIs" dxfId="1009" priority="2" operator="equal">
      <formula>0</formula>
    </cfRule>
  </conditionalFormatting>
  <conditionalFormatting sqref="AO75:AP76">
    <cfRule type="cellIs" dxfId="1008" priority="1" operator="equal">
      <formula>0</formula>
    </cfRule>
  </conditionalFormatting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Q26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Block6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007" priority="21" operator="equal">
      <formula>0</formula>
    </cfRule>
  </conditionalFormatting>
  <conditionalFormatting sqref="AX38:BG39 AX46:BG47 AX40:AY41 AX44:AY45">
    <cfRule type="cellIs" dxfId="1006" priority="20" operator="equal">
      <formula>0</formula>
    </cfRule>
  </conditionalFormatting>
  <conditionalFormatting sqref="AX25:BG26 AX33:BG34 AX27:AY28 BF27:BG28 BF31:BG32 AX31:AY32">
    <cfRule type="cellIs" dxfId="1005" priority="19" operator="equal">
      <formula>0</formula>
    </cfRule>
  </conditionalFormatting>
  <conditionalFormatting sqref="BK25:BT26 BK33:BT34 BK27:BL28 BS27:BT28 BS31:BT32 BK31:BL32">
    <cfRule type="cellIs" dxfId="1004" priority="18" operator="equal">
      <formula>0</formula>
    </cfRule>
  </conditionalFormatting>
  <conditionalFormatting sqref="BX12:CG13 BX20:CG21 BX14:BY19 CF14:CG19">
    <cfRule type="cellIs" dxfId="1003" priority="17" operator="equal">
      <formula>0</formula>
    </cfRule>
  </conditionalFormatting>
  <conditionalFormatting sqref="BX25:CG26 BX33:CG34 BX27:BY32 CF27:CG32">
    <cfRule type="cellIs" dxfId="1002" priority="16" operator="equal">
      <formula>0</formula>
    </cfRule>
  </conditionalFormatting>
  <conditionalFormatting sqref="BX64:CG65 BX72:CG73 BX66:BY71 CF66:CG71">
    <cfRule type="cellIs" dxfId="1001" priority="14" operator="equal">
      <formula>0</formula>
    </cfRule>
  </conditionalFormatting>
  <conditionalFormatting sqref="BX38:CG39 BX46:CG47 BX40:BY45 CF40:CG45">
    <cfRule type="cellIs" dxfId="1000" priority="15" operator="equal">
      <formula>0</formula>
    </cfRule>
  </conditionalFormatting>
  <conditionalFormatting sqref="K51:T52 K59:T60 K53:L58 S53:T58">
    <cfRule type="cellIs" dxfId="999" priority="13" operator="equal">
      <formula>0</formula>
    </cfRule>
  </conditionalFormatting>
  <conditionalFormatting sqref="AK64:AT65 AK72:AT73 AK66:AL71 AS66:AT71">
    <cfRule type="cellIs" dxfId="998" priority="12" operator="equal">
      <formula>0</formula>
    </cfRule>
  </conditionalFormatting>
  <conditionalFormatting sqref="BK38:BT39 BK46:BT47 BK40:BL45 BS40:BT45">
    <cfRule type="cellIs" dxfId="997" priority="9" operator="equal">
      <formula>0</formula>
    </cfRule>
  </conditionalFormatting>
  <conditionalFormatting sqref="AK25:AT26 AK33:AT34 AK27:AL32 AS27:AT32">
    <cfRule type="cellIs" dxfId="996" priority="8" operator="equal">
      <formula>0</formula>
    </cfRule>
  </conditionalFormatting>
  <conditionalFormatting sqref="AX51:BG52 AX59:BG60 AX53:AY58 BF53:BG58">
    <cfRule type="cellIs" dxfId="995" priority="11" operator="equal">
      <formula>0</formula>
    </cfRule>
  </conditionalFormatting>
  <conditionalFormatting sqref="BK51:BT52 BK59:BT60 BK53:BL58 BS53:BT58">
    <cfRule type="cellIs" dxfId="994" priority="10" operator="equal">
      <formula>0</formula>
    </cfRule>
  </conditionalFormatting>
  <conditionalFormatting sqref="BK64:BT65 BK72:BT73 BK66:BL71 BS66:BT71">
    <cfRule type="cellIs" dxfId="993" priority="7" operator="equal">
      <formula>0</formula>
    </cfRule>
  </conditionalFormatting>
  <conditionalFormatting sqref="X51:AG52 X59:AG60 X53:Y58 AF53:AG58">
    <cfRule type="cellIs" dxfId="992" priority="6" operator="equal">
      <formula>0</formula>
    </cfRule>
  </conditionalFormatting>
  <conditionalFormatting sqref="AK38:AT39 AK46:AT47 AK40:AL45 AS40:AT45">
    <cfRule type="cellIs" dxfId="991" priority="5" operator="equal">
      <formula>0</formula>
    </cfRule>
  </conditionalFormatting>
  <conditionalFormatting sqref="AX42:AY43">
    <cfRule type="cellIs" dxfId="990" priority="4" operator="equal">
      <formula>0</formula>
    </cfRule>
  </conditionalFormatting>
  <conditionalFormatting sqref="AO51:AP52 AO59:AP60">
    <cfRule type="cellIs" dxfId="989" priority="3" operator="equal">
      <formula>0</formula>
    </cfRule>
  </conditionalFormatting>
  <conditionalFormatting sqref="BO75:BP76">
    <cfRule type="cellIs" dxfId="988" priority="2" operator="equal">
      <formula>0</formula>
    </cfRule>
  </conditionalFormatting>
  <conditionalFormatting sqref="AO75:AP76">
    <cfRule type="cellIs" dxfId="987" priority="1" operator="equal">
      <formula>0</formula>
    </cfRule>
  </conditionalFormatting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Q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Block7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10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-3.8500000000000005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-3.15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-7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-3.8500000000000005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3.8500000000000005</v>
      </c>
      <c r="BQ41" s="7">
        <f ca="1">BZ41+CC44</f>
        <v>3.8500000000000005</v>
      </c>
      <c r="BR41" s="19"/>
      <c r="BS41" s="1"/>
      <c r="BT41" s="95"/>
      <c r="BX41" s="96"/>
      <c r="BY41" s="3"/>
      <c r="BZ41" s="8">
        <f ca="1">-CA40</f>
        <v>3.8500000000000005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3.8500000000000005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3.8500000000000005</v>
      </c>
      <c r="BU42" s="83"/>
      <c r="BV42" s="83"/>
      <c r="BW42" s="83"/>
      <c r="BX42" s="108">
        <f ca="1">SUM(CC41,BZ42,CC43)</f>
        <v>3.8500000000000005</v>
      </c>
      <c r="BY42" s="78"/>
      <c r="BZ42" s="79">
        <f ca="1">BZ40+BZ41</f>
        <v>3.8500000000000005</v>
      </c>
      <c r="CA42" s="79">
        <f ca="1">CA40+CA41</f>
        <v>-3.8500000000000005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6.23</v>
      </c>
      <c r="AS43" s="1"/>
      <c r="AT43" s="100">
        <f ca="1">SUM(AO44,AR43,AO42)</f>
        <v>6.23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6.23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6.23</v>
      </c>
      <c r="BX43" s="99">
        <f ca="1">SUM(CB43:CB45)</f>
        <v>6.23</v>
      </c>
      <c r="BY43" s="1"/>
      <c r="BZ43" s="21"/>
      <c r="CA43" s="14">
        <f ca="1">CC70</f>
        <v>3.15</v>
      </c>
      <c r="CB43" s="15">
        <f ca="1">+BZ43+CA43</f>
        <v>3.15</v>
      </c>
      <c r="CC43" s="56">
        <f>CC44+CC45</f>
        <v>0</v>
      </c>
      <c r="CD43" s="6">
        <f ca="1">CD44+CD45</f>
        <v>-3.15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AQ66+BQ41-CA71</f>
        <v>6.23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AR44</f>
        <v>6.23</v>
      </c>
      <c r="BO44" s="71">
        <f ca="1">+BM44+BN44</f>
        <v>6.23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3.0800000000000005</v>
      </c>
      <c r="CB45" s="15">
        <f ca="1">+BZ45+CA45</f>
        <v>3.0800000000000005</v>
      </c>
      <c r="CC45" s="17"/>
      <c r="CD45" s="17">
        <f ca="1">CD71</f>
        <v>-3.15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 ca="1">SUM(AP43:AR43)</f>
        <v>6.23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-0.77</v>
      </c>
      <c r="CC47" s="105">
        <f ca="1">SUM(CC43:CE43)</f>
        <v>-3.15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0.76999999999999991</v>
      </c>
      <c r="AP64" s="58">
        <f ca="1">SUM(AQ69,AO69,AP66)</f>
        <v>3.15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0.76999999999999991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-0.77</v>
      </c>
      <c r="CC64" s="27">
        <f ca="1">SUM(CD69,CB69,CC66)</f>
        <v>-3.15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3.15</v>
      </c>
      <c r="AQ66" s="7">
        <f ca="1">CC70</f>
        <v>3.15</v>
      </c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-0.77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>
        <f ca="1">CA71</f>
        <v>0.76999999999999991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0.76999999999999991</v>
      </c>
      <c r="BP67" s="6">
        <f ca="1">CC70</f>
        <v>3.15</v>
      </c>
      <c r="BQ67" s="7">
        <f ca="1">AQ66</f>
        <v>3.15</v>
      </c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 ca="1">AO66+AO67</f>
        <v>0.76999999999999991</v>
      </c>
      <c r="AP68" s="86">
        <f>AQ68+AR68</f>
        <v>0</v>
      </c>
      <c r="AQ68" s="81"/>
      <c r="AR68" s="82"/>
      <c r="AS68" s="78"/>
      <c r="AT68" s="109">
        <f ca="1">SUM(AP66:AP68)</f>
        <v>3.15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3.15</v>
      </c>
      <c r="BL68" s="78"/>
      <c r="BM68" s="79">
        <f>BM66+BM67</f>
        <v>0</v>
      </c>
      <c r="BN68" s="79">
        <f>BN66+BN67</f>
        <v>0</v>
      </c>
      <c r="BO68" s="80">
        <f ca="1">BO66+BO67</f>
        <v>0.76999999999999991</v>
      </c>
      <c r="BP68" s="79">
        <f>BQ68+BR68</f>
        <v>0</v>
      </c>
      <c r="BQ68" s="81"/>
      <c r="BR68" s="82"/>
      <c r="BS68" s="78"/>
      <c r="BT68" s="109">
        <f ca="1">SUM(BP66:BP68)</f>
        <v>3.15</v>
      </c>
      <c r="BU68" s="136"/>
      <c r="BV68" s="136"/>
      <c r="BW68" s="136"/>
      <c r="BX68" s="84">
        <f ca="1">SUM(CC67,BZ68,CC69)</f>
        <v>3.15</v>
      </c>
      <c r="BY68" s="78"/>
      <c r="BZ68" s="79">
        <f>BZ66+BZ67</f>
        <v>0</v>
      </c>
      <c r="CA68" s="79">
        <f ca="1">CA66+CA67</f>
        <v>-0.77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0.76999999999999991</v>
      </c>
      <c r="BK69" s="99">
        <f ca="1">SUM(BO69:BO71)</f>
        <v>0.76999999999999991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1.5399999999999998</v>
      </c>
      <c r="BX69" s="35">
        <f ca="1">SUM(CB69:CB71)</f>
        <v>0.76999999999999991</v>
      </c>
      <c r="BY69" s="1"/>
      <c r="BZ69" s="21"/>
      <c r="CA69" s="14"/>
      <c r="CB69" s="15">
        <f>+BZ69+CA69</f>
        <v>0</v>
      </c>
      <c r="CC69" s="16">
        <f ca="1">CC70+CC71</f>
        <v>3.15</v>
      </c>
      <c r="CD69" s="6">
        <f ca="1">CD70+CD71</f>
        <v>-3.15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AO67</f>
        <v>0.76999999999999991</v>
      </c>
      <c r="BO70" s="71">
        <f ca="1">+BM70+BN70</f>
        <v>0.76999999999999991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3.15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0.76999999999999991</v>
      </c>
      <c r="CB71" s="15">
        <f ca="1">+BZ71+CA71</f>
        <v>0.76999999999999991</v>
      </c>
      <c r="CC71" s="17"/>
      <c r="CD71" s="17">
        <f ca="1">CQ18</f>
        <v>-3.15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-1.1102230246251565E-16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986" priority="21" operator="equal">
      <formula>0</formula>
    </cfRule>
  </conditionalFormatting>
  <conditionalFormatting sqref="AX38:BG39 AX46:BG47 AX40:AY41 AX44:AY45">
    <cfRule type="cellIs" dxfId="985" priority="20" operator="equal">
      <formula>0</formula>
    </cfRule>
  </conditionalFormatting>
  <conditionalFormatting sqref="AX25:BG26 AX33:BG34 AX27:AY28 BF27:BG28 BF31:BG32 AX31:AY32">
    <cfRule type="cellIs" dxfId="984" priority="19" operator="equal">
      <formula>0</formula>
    </cfRule>
  </conditionalFormatting>
  <conditionalFormatting sqref="BK25:BT26 BK33:BT34 BK27:BL28 BS27:BT28 BS31:BT32 BK31:BL32">
    <cfRule type="cellIs" dxfId="983" priority="18" operator="equal">
      <formula>0</formula>
    </cfRule>
  </conditionalFormatting>
  <conditionalFormatting sqref="BX12:CG13 BX20:CG21 BX14:BY19 CF14:CG19">
    <cfRule type="cellIs" dxfId="982" priority="17" operator="equal">
      <formula>0</formula>
    </cfRule>
  </conditionalFormatting>
  <conditionalFormatting sqref="BX25:CG26 BX33:CG34 BX27:BY32 CF27:CG32">
    <cfRule type="cellIs" dxfId="981" priority="16" operator="equal">
      <formula>0</formula>
    </cfRule>
  </conditionalFormatting>
  <conditionalFormatting sqref="BX64:CG65 BX72:CG73 BX66:BY71 CF66:CG71">
    <cfRule type="cellIs" dxfId="980" priority="14" operator="equal">
      <formula>0</formula>
    </cfRule>
  </conditionalFormatting>
  <conditionalFormatting sqref="BX38:CG39 BX46:CG47 BX40:BY45 CF40:CG45">
    <cfRule type="cellIs" dxfId="979" priority="15" operator="equal">
      <formula>0</formula>
    </cfRule>
  </conditionalFormatting>
  <conditionalFormatting sqref="K51:T52 K59:T60 K53:L58 S53:T58">
    <cfRule type="cellIs" dxfId="978" priority="13" operator="equal">
      <formula>0</formula>
    </cfRule>
  </conditionalFormatting>
  <conditionalFormatting sqref="AK64:AT65 AK72:AT73 AK66:AL71 AS66:AT71">
    <cfRule type="cellIs" dxfId="977" priority="12" operator="equal">
      <formula>0</formula>
    </cfRule>
  </conditionalFormatting>
  <conditionalFormatting sqref="BK38:BT39 BK46:BT47 BK40:BL45 BS40:BT45">
    <cfRule type="cellIs" dxfId="976" priority="9" operator="equal">
      <formula>0</formula>
    </cfRule>
  </conditionalFormatting>
  <conditionalFormatting sqref="AK25:AT26 AK33:AT34 AK27:AL32 AS27:AT32">
    <cfRule type="cellIs" dxfId="975" priority="8" operator="equal">
      <formula>0</formula>
    </cfRule>
  </conditionalFormatting>
  <conditionalFormatting sqref="AX51:BG52 AX59:BG60 AX53:AY58 BF53:BG58">
    <cfRule type="cellIs" dxfId="974" priority="11" operator="equal">
      <formula>0</formula>
    </cfRule>
  </conditionalFormatting>
  <conditionalFormatting sqref="BK51:BT52 BK59:BT60 BK53:BL58 BS53:BT58">
    <cfRule type="cellIs" dxfId="973" priority="10" operator="equal">
      <formula>0</formula>
    </cfRule>
  </conditionalFormatting>
  <conditionalFormatting sqref="BK64:BT65 BK72:BT73 BK66:BL71 BS66:BT71">
    <cfRule type="cellIs" dxfId="972" priority="7" operator="equal">
      <formula>0</formula>
    </cfRule>
  </conditionalFormatting>
  <conditionalFormatting sqref="X51:AG52 X59:AG60 X53:Y58 AF53:AG58">
    <cfRule type="cellIs" dxfId="971" priority="6" operator="equal">
      <formula>0</formula>
    </cfRule>
  </conditionalFormatting>
  <conditionalFormatting sqref="AK38:AT39 AK46:AT47 AK40:AL45 AS40:AT45">
    <cfRule type="cellIs" dxfId="970" priority="5" operator="equal">
      <formula>0</formula>
    </cfRule>
  </conditionalFormatting>
  <conditionalFormatting sqref="AX42:AY43">
    <cfRule type="cellIs" dxfId="969" priority="4" operator="equal">
      <formula>0</formula>
    </cfRule>
  </conditionalFormatting>
  <conditionalFormatting sqref="AO51:AP52 AO59:AP60">
    <cfRule type="cellIs" dxfId="968" priority="3" operator="equal">
      <formula>0</formula>
    </cfRule>
  </conditionalFormatting>
  <conditionalFormatting sqref="BO75:BP76">
    <cfRule type="cellIs" dxfId="967" priority="2" operator="equal">
      <formula>0</formula>
    </cfRule>
  </conditionalFormatting>
  <conditionalFormatting sqref="AO75:AP76">
    <cfRule type="cellIs" dxfId="966" priority="1" operator="equal">
      <formula>0</formula>
    </cfRule>
  </conditionalFormatting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Block12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965" priority="21" operator="equal">
      <formula>0</formula>
    </cfRule>
  </conditionalFormatting>
  <conditionalFormatting sqref="AX38:BG39 AX46:BG47 AX40:AY41 AX44:AY45">
    <cfRule type="cellIs" dxfId="964" priority="20" operator="equal">
      <formula>0</formula>
    </cfRule>
  </conditionalFormatting>
  <conditionalFormatting sqref="AX25:BG26 AX33:BG34 AX27:AY28 BF27:BG28 BF31:BG32 AX31:AY32">
    <cfRule type="cellIs" dxfId="963" priority="19" operator="equal">
      <formula>0</formula>
    </cfRule>
  </conditionalFormatting>
  <conditionalFormatting sqref="BK25:BT26 BK33:BT34 BK27:BL28 BS27:BT28 BS31:BT32 BK31:BL32">
    <cfRule type="cellIs" dxfId="962" priority="18" operator="equal">
      <formula>0</formula>
    </cfRule>
  </conditionalFormatting>
  <conditionalFormatting sqref="BX12:CG13 BX20:CG21 BX14:BY19 CF14:CG19">
    <cfRule type="cellIs" dxfId="961" priority="17" operator="equal">
      <formula>0</formula>
    </cfRule>
  </conditionalFormatting>
  <conditionalFormatting sqref="BX25:CG26 BX33:CG34 BX27:BY32 CF27:CG32">
    <cfRule type="cellIs" dxfId="960" priority="16" operator="equal">
      <formula>0</formula>
    </cfRule>
  </conditionalFormatting>
  <conditionalFormatting sqref="BX64:CG65 BX72:CG73 BX66:BY71 CF66:CG71">
    <cfRule type="cellIs" dxfId="959" priority="14" operator="equal">
      <formula>0</formula>
    </cfRule>
  </conditionalFormatting>
  <conditionalFormatting sqref="BX38:CG39 BX46:CG47 BX40:BY45 CF40:CG45">
    <cfRule type="cellIs" dxfId="958" priority="15" operator="equal">
      <formula>0</formula>
    </cfRule>
  </conditionalFormatting>
  <conditionalFormatting sqref="K51:T52 K59:T60 K53:L58 S53:T58">
    <cfRule type="cellIs" dxfId="957" priority="13" operator="equal">
      <formula>0</formula>
    </cfRule>
  </conditionalFormatting>
  <conditionalFormatting sqref="AK64:AT65 AK72:AT73 AK66:AL71 AS66:AT71">
    <cfRule type="cellIs" dxfId="956" priority="12" operator="equal">
      <formula>0</formula>
    </cfRule>
  </conditionalFormatting>
  <conditionalFormatting sqref="BK38:BT39 BK46:BT47 BK40:BL45 BS40:BT45">
    <cfRule type="cellIs" dxfId="955" priority="9" operator="equal">
      <formula>0</formula>
    </cfRule>
  </conditionalFormatting>
  <conditionalFormatting sqref="AK25:AT26 AK33:AT34 AK27:AL32 AS27:AT32">
    <cfRule type="cellIs" dxfId="954" priority="8" operator="equal">
      <formula>0</formula>
    </cfRule>
  </conditionalFormatting>
  <conditionalFormatting sqref="AX51:BG52 AX59:BG60 AX53:AY58 BF53:BG58">
    <cfRule type="cellIs" dxfId="953" priority="11" operator="equal">
      <formula>0</formula>
    </cfRule>
  </conditionalFormatting>
  <conditionalFormatting sqref="BK51:BT52 BK59:BT60 BK53:BL58 BS53:BT58">
    <cfRule type="cellIs" dxfId="952" priority="10" operator="equal">
      <formula>0</formula>
    </cfRule>
  </conditionalFormatting>
  <conditionalFormatting sqref="BK64:BT65 BK72:BT73 BK66:BL71 BS66:BT71">
    <cfRule type="cellIs" dxfId="951" priority="7" operator="equal">
      <formula>0</formula>
    </cfRule>
  </conditionalFormatting>
  <conditionalFormatting sqref="X51:AG52 X59:AG60 X53:Y58 AF53:AG58">
    <cfRule type="cellIs" dxfId="950" priority="6" operator="equal">
      <formula>0</formula>
    </cfRule>
  </conditionalFormatting>
  <conditionalFormatting sqref="AK38:AT39 AK46:AT47 AK40:AL45 AS40:AT45">
    <cfRule type="cellIs" dxfId="949" priority="5" operator="equal">
      <formula>0</formula>
    </cfRule>
  </conditionalFormatting>
  <conditionalFormatting sqref="AX42:AY43">
    <cfRule type="cellIs" dxfId="948" priority="4" operator="equal">
      <formula>0</formula>
    </cfRule>
  </conditionalFormatting>
  <conditionalFormatting sqref="AO51:AP52 AO59:AP60">
    <cfRule type="cellIs" dxfId="947" priority="3" operator="equal">
      <formula>0</formula>
    </cfRule>
  </conditionalFormatting>
  <conditionalFormatting sqref="BO75:BP76">
    <cfRule type="cellIs" dxfId="946" priority="2" operator="equal">
      <formula>0</formula>
    </cfRule>
  </conditionalFormatting>
  <conditionalFormatting sqref="AO75:AP76">
    <cfRule type="cellIs" dxfId="945" priority="1" operator="equal">
      <formula>0</formula>
    </cfRule>
  </conditionalFormatting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AQ16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Block13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944" priority="21" operator="equal">
      <formula>0</formula>
    </cfRule>
  </conditionalFormatting>
  <conditionalFormatting sqref="AX38:BG39 AX46:BG47 AX40:AY41 AX44:AY45">
    <cfRule type="cellIs" dxfId="943" priority="20" operator="equal">
      <formula>0</formula>
    </cfRule>
  </conditionalFormatting>
  <conditionalFormatting sqref="AX25:BG26 AX33:BG34 AX27:AY28 BF27:BG28 BF31:BG32 AX31:AY32">
    <cfRule type="cellIs" dxfId="942" priority="19" operator="equal">
      <formula>0</formula>
    </cfRule>
  </conditionalFormatting>
  <conditionalFormatting sqref="BK25:BT26 BK33:BT34 BK27:BL28 BS27:BT28 BS31:BT32 BK31:BL32">
    <cfRule type="cellIs" dxfId="941" priority="18" operator="equal">
      <formula>0</formula>
    </cfRule>
  </conditionalFormatting>
  <conditionalFormatting sqref="BX12:CG13 BX20:CG21 BX14:BY19 CF14:CG19">
    <cfRule type="cellIs" dxfId="940" priority="17" operator="equal">
      <formula>0</formula>
    </cfRule>
  </conditionalFormatting>
  <conditionalFormatting sqref="BX25:CG26 BX33:CG34 BX27:BY32 CF27:CG32">
    <cfRule type="cellIs" dxfId="939" priority="16" operator="equal">
      <formula>0</formula>
    </cfRule>
  </conditionalFormatting>
  <conditionalFormatting sqref="BX64:CG65 BX72:CG73 BX66:BY71 CF66:CG71">
    <cfRule type="cellIs" dxfId="938" priority="14" operator="equal">
      <formula>0</formula>
    </cfRule>
  </conditionalFormatting>
  <conditionalFormatting sqref="BX38:CG39 BX46:CG47 BX40:BY45 CF40:CG45">
    <cfRule type="cellIs" dxfId="937" priority="15" operator="equal">
      <formula>0</formula>
    </cfRule>
  </conditionalFormatting>
  <conditionalFormatting sqref="K51:T52 K59:T60 K53:L58 S53:T58">
    <cfRule type="cellIs" dxfId="936" priority="13" operator="equal">
      <formula>0</formula>
    </cfRule>
  </conditionalFormatting>
  <conditionalFormatting sqref="AK64:AT65 AK72:AT73 AK66:AL71 AS66:AT71">
    <cfRule type="cellIs" dxfId="935" priority="12" operator="equal">
      <formula>0</formula>
    </cfRule>
  </conditionalFormatting>
  <conditionalFormatting sqref="BK38:BT39 BK46:BT47 BK40:BL45 BS40:BT45">
    <cfRule type="cellIs" dxfId="934" priority="9" operator="equal">
      <formula>0</formula>
    </cfRule>
  </conditionalFormatting>
  <conditionalFormatting sqref="AK25:AT26 AK33:AT34 AK27:AL32 AS27:AT32">
    <cfRule type="cellIs" dxfId="933" priority="8" operator="equal">
      <formula>0</formula>
    </cfRule>
  </conditionalFormatting>
  <conditionalFormatting sqref="AX51:BG52 AX59:BG60 AX53:AY58 BF53:BG58">
    <cfRule type="cellIs" dxfId="932" priority="11" operator="equal">
      <formula>0</formula>
    </cfRule>
  </conditionalFormatting>
  <conditionalFormatting sqref="BK51:BT52 BK59:BT60 BK53:BL58 BS53:BT58">
    <cfRule type="cellIs" dxfId="931" priority="10" operator="equal">
      <formula>0</formula>
    </cfRule>
  </conditionalFormatting>
  <conditionalFormatting sqref="BK64:BT65 BK72:BT73 BK66:BL71 BS66:BT71">
    <cfRule type="cellIs" dxfId="930" priority="7" operator="equal">
      <formula>0</formula>
    </cfRule>
  </conditionalFormatting>
  <conditionalFormatting sqref="X51:AG52 X59:AG60 X53:Y58 AF53:AG58">
    <cfRule type="cellIs" dxfId="929" priority="6" operator="equal">
      <formula>0</formula>
    </cfRule>
  </conditionalFormatting>
  <conditionalFormatting sqref="AK38:AT39 AK46:AT47 AK40:AL45 AS40:AT45">
    <cfRule type="cellIs" dxfId="928" priority="5" operator="equal">
      <formula>0</formula>
    </cfRule>
  </conditionalFormatting>
  <conditionalFormatting sqref="AX42:AY43">
    <cfRule type="cellIs" dxfId="927" priority="4" operator="equal">
      <formula>0</formula>
    </cfRule>
  </conditionalFormatting>
  <conditionalFormatting sqref="AO51:AP52 AO59:AP60">
    <cfRule type="cellIs" dxfId="926" priority="3" operator="equal">
      <formula>0</formula>
    </cfRule>
  </conditionalFormatting>
  <conditionalFormatting sqref="BO75:BP76">
    <cfRule type="cellIs" dxfId="925" priority="2" operator="equal">
      <formula>0</formula>
    </cfRule>
  </conditionalFormatting>
  <conditionalFormatting sqref="AO75:AP76">
    <cfRule type="cellIs" dxfId="924" priority="1" operator="equal">
      <formula>0</formula>
    </cfRule>
  </conditionalFormatting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Block14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923" priority="21" operator="equal">
      <formula>0</formula>
    </cfRule>
  </conditionalFormatting>
  <conditionalFormatting sqref="AX38:BG39 AX46:BG47 AX40:AY41 AX44:AY45">
    <cfRule type="cellIs" dxfId="922" priority="20" operator="equal">
      <formula>0</formula>
    </cfRule>
  </conditionalFormatting>
  <conditionalFormatting sqref="AX25:BG26 AX33:BG34 AX27:AY28 BF27:BG28 BF31:BG32 AX31:AY32">
    <cfRule type="cellIs" dxfId="921" priority="19" operator="equal">
      <formula>0</formula>
    </cfRule>
  </conditionalFormatting>
  <conditionalFormatting sqref="BK25:BT26 BK33:BT34 BK27:BL28 BS27:BT28 BS31:BT32 BK31:BL32">
    <cfRule type="cellIs" dxfId="920" priority="18" operator="equal">
      <formula>0</formula>
    </cfRule>
  </conditionalFormatting>
  <conditionalFormatting sqref="BX12:CG13 BX20:CG21 BX14:BY19 CF14:CG19">
    <cfRule type="cellIs" dxfId="919" priority="17" operator="equal">
      <formula>0</formula>
    </cfRule>
  </conditionalFormatting>
  <conditionalFormatting sqref="BX25:CG26 BX33:CG34 BX27:BY32 CF27:CG32">
    <cfRule type="cellIs" dxfId="918" priority="16" operator="equal">
      <formula>0</formula>
    </cfRule>
  </conditionalFormatting>
  <conditionalFormatting sqref="BX64:CG65 BX72:CG73 BX66:BY71 CF66:CG71">
    <cfRule type="cellIs" dxfId="917" priority="14" operator="equal">
      <formula>0</formula>
    </cfRule>
  </conditionalFormatting>
  <conditionalFormatting sqref="BX38:CG39 BX46:CG47 BX40:BY45 CF40:CG45">
    <cfRule type="cellIs" dxfId="916" priority="15" operator="equal">
      <formula>0</formula>
    </cfRule>
  </conditionalFormatting>
  <conditionalFormatting sqref="K51:T52 K59:T60 K53:L58 S53:T58">
    <cfRule type="cellIs" dxfId="915" priority="13" operator="equal">
      <formula>0</formula>
    </cfRule>
  </conditionalFormatting>
  <conditionalFormatting sqref="AK64:AT65 AK72:AT73 AK66:AL71 AS66:AT71">
    <cfRule type="cellIs" dxfId="914" priority="12" operator="equal">
      <formula>0</formula>
    </cfRule>
  </conditionalFormatting>
  <conditionalFormatting sqref="BK38:BT39 BK46:BT47 BK40:BL45 BS40:BT45">
    <cfRule type="cellIs" dxfId="913" priority="9" operator="equal">
      <formula>0</formula>
    </cfRule>
  </conditionalFormatting>
  <conditionalFormatting sqref="AK25:AT26 AK33:AT34 AK27:AL32 AS27:AT32">
    <cfRule type="cellIs" dxfId="912" priority="8" operator="equal">
      <formula>0</formula>
    </cfRule>
  </conditionalFormatting>
  <conditionalFormatting sqref="AX51:BG52 AX59:BG60 AX53:AY58 BF53:BG58">
    <cfRule type="cellIs" dxfId="911" priority="11" operator="equal">
      <formula>0</formula>
    </cfRule>
  </conditionalFormatting>
  <conditionalFormatting sqref="BK51:BT52 BK59:BT60 BK53:BL58 BS53:BT58">
    <cfRule type="cellIs" dxfId="910" priority="10" operator="equal">
      <formula>0</formula>
    </cfRule>
  </conditionalFormatting>
  <conditionalFormatting sqref="BK64:BT65 BK72:BT73 BK66:BL71 BS66:BT71">
    <cfRule type="cellIs" dxfId="909" priority="7" operator="equal">
      <formula>0</formula>
    </cfRule>
  </conditionalFormatting>
  <conditionalFormatting sqref="X51:AG52 X59:AG60 X53:Y58 AF53:AG58">
    <cfRule type="cellIs" dxfId="908" priority="6" operator="equal">
      <formula>0</formula>
    </cfRule>
  </conditionalFormatting>
  <conditionalFormatting sqref="AK38:AT39 AK46:AT47 AK40:AL45 AS40:AT45">
    <cfRule type="cellIs" dxfId="907" priority="5" operator="equal">
      <formula>0</formula>
    </cfRule>
  </conditionalFormatting>
  <conditionalFormatting sqref="AX42:AY43">
    <cfRule type="cellIs" dxfId="906" priority="4" operator="equal">
      <formula>0</formula>
    </cfRule>
  </conditionalFormatting>
  <conditionalFormatting sqref="AO51:AP52 AO59:AP60">
    <cfRule type="cellIs" dxfId="905" priority="3" operator="equal">
      <formula>0</formula>
    </cfRule>
  </conditionalFormatting>
  <conditionalFormatting sqref="BO75:BP76">
    <cfRule type="cellIs" dxfId="904" priority="2" operator="equal">
      <formula>0</formula>
    </cfRule>
  </conditionalFormatting>
  <conditionalFormatting sqref="AO75:AP76">
    <cfRule type="cellIs" dxfId="903" priority="1" operator="equal">
      <formula>0</formula>
    </cfRule>
  </conditionalFormatting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K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Block15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902" priority="21" operator="equal">
      <formula>0</formula>
    </cfRule>
  </conditionalFormatting>
  <conditionalFormatting sqref="AX38:BG39 AX46:BG47 AX40:AY41 AX44:AY45">
    <cfRule type="cellIs" dxfId="901" priority="20" operator="equal">
      <formula>0</formula>
    </cfRule>
  </conditionalFormatting>
  <conditionalFormatting sqref="AX25:BG26 AX33:BG34 AX27:AY28 BF27:BG28 BF31:BG32 AX31:AY32">
    <cfRule type="cellIs" dxfId="900" priority="19" operator="equal">
      <formula>0</formula>
    </cfRule>
  </conditionalFormatting>
  <conditionalFormatting sqref="BK25:BT26 BK33:BT34 BK27:BL28 BS27:BT28 BS31:BT32 BK31:BL32">
    <cfRule type="cellIs" dxfId="899" priority="18" operator="equal">
      <formula>0</formula>
    </cfRule>
  </conditionalFormatting>
  <conditionalFormatting sqref="BX12:CG13 BX20:CG21 BX14:BY19 CF14:CG19">
    <cfRule type="cellIs" dxfId="898" priority="17" operator="equal">
      <formula>0</formula>
    </cfRule>
  </conditionalFormatting>
  <conditionalFormatting sqref="BX25:CG26 BX33:CG34 BX27:BY32 CF27:CG32">
    <cfRule type="cellIs" dxfId="897" priority="16" operator="equal">
      <formula>0</formula>
    </cfRule>
  </conditionalFormatting>
  <conditionalFormatting sqref="BX64:CG65 BX72:CG73 BX66:BY71 CF66:CG71">
    <cfRule type="cellIs" dxfId="896" priority="14" operator="equal">
      <formula>0</formula>
    </cfRule>
  </conditionalFormatting>
  <conditionalFormatting sqref="BX38:CG39 BX46:CG47 BX40:BY45 CF40:CG45">
    <cfRule type="cellIs" dxfId="895" priority="15" operator="equal">
      <formula>0</formula>
    </cfRule>
  </conditionalFormatting>
  <conditionalFormatting sqref="K51:T52 K59:T60 K53:L58 S53:T58">
    <cfRule type="cellIs" dxfId="894" priority="13" operator="equal">
      <formula>0</formula>
    </cfRule>
  </conditionalFormatting>
  <conditionalFormatting sqref="AK64:AT65 AK72:AT73 AK66:AL71 AS66:AT71">
    <cfRule type="cellIs" dxfId="893" priority="12" operator="equal">
      <formula>0</formula>
    </cfRule>
  </conditionalFormatting>
  <conditionalFormatting sqref="BK38:BT39 BK46:BT47 BK40:BL45 BS40:BT45">
    <cfRule type="cellIs" dxfId="892" priority="9" operator="equal">
      <formula>0</formula>
    </cfRule>
  </conditionalFormatting>
  <conditionalFormatting sqref="AK25:AT26 AK33:AT34 AK27:AL32 AS27:AT32">
    <cfRule type="cellIs" dxfId="891" priority="8" operator="equal">
      <formula>0</formula>
    </cfRule>
  </conditionalFormatting>
  <conditionalFormatting sqref="AX51:BG52 AX59:BG60 AX53:AY58 BF53:BG58">
    <cfRule type="cellIs" dxfId="890" priority="11" operator="equal">
      <formula>0</formula>
    </cfRule>
  </conditionalFormatting>
  <conditionalFormatting sqref="BK51:BT52 BK59:BT60 BK53:BL58 BS53:BT58">
    <cfRule type="cellIs" dxfId="889" priority="10" operator="equal">
      <formula>0</formula>
    </cfRule>
  </conditionalFormatting>
  <conditionalFormatting sqref="BK64:BT65 BK72:BT73 BK66:BL71 BS66:BT71">
    <cfRule type="cellIs" dxfId="888" priority="7" operator="equal">
      <formula>0</formula>
    </cfRule>
  </conditionalFormatting>
  <conditionalFormatting sqref="X51:AG52 X59:AG60 X53:Y58 AF53:AG58">
    <cfRule type="cellIs" dxfId="887" priority="6" operator="equal">
      <formula>0</formula>
    </cfRule>
  </conditionalFormatting>
  <conditionalFormatting sqref="AK38:AT39 AK46:AT47 AK40:AL45 AS40:AT45">
    <cfRule type="cellIs" dxfId="886" priority="5" operator="equal">
      <formula>0</formula>
    </cfRule>
  </conditionalFormatting>
  <conditionalFormatting sqref="AX42:AY43">
    <cfRule type="cellIs" dxfId="885" priority="4" operator="equal">
      <formula>0</formula>
    </cfRule>
  </conditionalFormatting>
  <conditionalFormatting sqref="AO51:AP52 AO59:AP60">
    <cfRule type="cellIs" dxfId="884" priority="3" operator="equal">
      <formula>0</formula>
    </cfRule>
  </conditionalFormatting>
  <conditionalFormatting sqref="BO75:BP76">
    <cfRule type="cellIs" dxfId="883" priority="2" operator="equal">
      <formula>0</formula>
    </cfRule>
  </conditionalFormatting>
  <conditionalFormatting sqref="AO75:AP76">
    <cfRule type="cellIs" dxfId="882" priority="1" operator="equal">
      <formula>0</formula>
    </cfRule>
  </conditionalFormatting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Q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Block16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-3.8500000000000005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-3.15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-7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-3.8500000000000005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3.8500000000000005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3.8500000000000005</v>
      </c>
      <c r="BY42" s="78"/>
      <c r="BZ42" s="79">
        <f ca="1">BZ40+BZ41</f>
        <v>3.8500000000000005</v>
      </c>
      <c r="CA42" s="79">
        <f ca="1">CA40+CA41</f>
        <v>-3.8500000000000005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6.23</v>
      </c>
      <c r="BY43" s="1"/>
      <c r="BZ43" s="21"/>
      <c r="CA43" s="14">
        <f ca="1">CC70</f>
        <v>3.15</v>
      </c>
      <c r="CB43" s="15">
        <f ca="1">+BZ43+CA43</f>
        <v>3.15</v>
      </c>
      <c r="CC43" s="56">
        <f>CC44+CC45</f>
        <v>0</v>
      </c>
      <c r="CD43" s="6">
        <f ca="1">CD44+CD45</f>
        <v>-3.15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3.0800000000000005</v>
      </c>
      <c r="CB45" s="15">
        <f ca="1">+BZ45+CA45</f>
        <v>3.0800000000000005</v>
      </c>
      <c r="CC45" s="17"/>
      <c r="CD45" s="17">
        <f ca="1">CD71</f>
        <v>-3.15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-0.77</v>
      </c>
      <c r="CC47" s="105">
        <f ca="1">SUM(CC43:CE43)</f>
        <v>-3.15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0.76999999999999991</v>
      </c>
      <c r="BP64" s="91">
        <f ca="1">SUM(BQ69,BO69,BP66)</f>
        <v>3.15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-0.77</v>
      </c>
      <c r="CC64" s="27">
        <f ca="1">SUM(CD69,CB69,CC66)</f>
        <v>-3.15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3.15</v>
      </c>
      <c r="BQ66" s="7">
        <f ca="1">CC70</f>
        <v>3.15</v>
      </c>
      <c r="BR66" s="19"/>
      <c r="BS66" s="1"/>
      <c r="BT66" s="95"/>
      <c r="BX66" s="30"/>
      <c r="BY66" s="3"/>
      <c r="BZ66" s="17"/>
      <c r="CA66" s="17">
        <f ca="1">CA45+CA40</f>
        <v>-0.77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0.76999999999999991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0.76999999999999991</v>
      </c>
      <c r="BP68" s="79">
        <f>BQ68+BR68</f>
        <v>0</v>
      </c>
      <c r="BQ68" s="81"/>
      <c r="BR68" s="82"/>
      <c r="BS68" s="78"/>
      <c r="BT68" s="109">
        <f ca="1">SUM(BP66:BP68)</f>
        <v>3.15</v>
      </c>
      <c r="BU68" s="136"/>
      <c r="BV68" s="136"/>
      <c r="BW68" s="136"/>
      <c r="BX68" s="84">
        <f ca="1">SUM(CC67,BZ68,CC69)</f>
        <v>3.15</v>
      </c>
      <c r="BY68" s="78"/>
      <c r="BZ68" s="79">
        <f>BZ66+BZ67</f>
        <v>0</v>
      </c>
      <c r="CA68" s="79">
        <f ca="1">CA66+CA67</f>
        <v>-0.77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0.76999999999999991</v>
      </c>
      <c r="BX69" s="35">
        <f ca="1">SUM(CB69:CB71)</f>
        <v>0.76999999999999991</v>
      </c>
      <c r="BY69" s="1"/>
      <c r="BZ69" s="21"/>
      <c r="CA69" s="14"/>
      <c r="CB69" s="15">
        <f>+BZ69+CA69</f>
        <v>0</v>
      </c>
      <c r="CC69" s="16">
        <f ca="1">CC70+CC71</f>
        <v>3.15</v>
      </c>
      <c r="CD69" s="6">
        <f ca="1">CD70+CD71</f>
        <v>-3.15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3.15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0.76999999999999991</v>
      </c>
      <c r="CB71" s="15">
        <f ca="1">+BZ71+CA71</f>
        <v>0.76999999999999991</v>
      </c>
      <c r="CC71" s="17"/>
      <c r="CD71" s="17">
        <f ca="1">CQ18</f>
        <v>-3.15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-1.1102230246251565E-16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881" priority="21" operator="equal">
      <formula>0</formula>
    </cfRule>
  </conditionalFormatting>
  <conditionalFormatting sqref="AX38:BG39 AX46:BG47 AX40:AY41 AX44:AY45">
    <cfRule type="cellIs" dxfId="880" priority="20" operator="equal">
      <formula>0</formula>
    </cfRule>
  </conditionalFormatting>
  <conditionalFormatting sqref="AX25:BG26 AX33:BG34 AX27:AY28 BF27:BG28 BF31:BG32 AX31:AY32">
    <cfRule type="cellIs" dxfId="879" priority="19" operator="equal">
      <formula>0</formula>
    </cfRule>
  </conditionalFormatting>
  <conditionalFormatting sqref="BK25:BT26 BK33:BT34 BK27:BL28 BS27:BT28 BS31:BT32 BK31:BL32">
    <cfRule type="cellIs" dxfId="878" priority="18" operator="equal">
      <formula>0</formula>
    </cfRule>
  </conditionalFormatting>
  <conditionalFormatting sqref="BX12:CG13 BX20:CG21 BX14:BY19 CF14:CG19">
    <cfRule type="cellIs" dxfId="877" priority="17" operator="equal">
      <formula>0</formula>
    </cfRule>
  </conditionalFormatting>
  <conditionalFormatting sqref="BX25:CG26 BX33:CG34 BX27:BY32 CF27:CG32">
    <cfRule type="cellIs" dxfId="876" priority="16" operator="equal">
      <formula>0</formula>
    </cfRule>
  </conditionalFormatting>
  <conditionalFormatting sqref="BX64:CG65 BX72:CG73 BX66:BY71 CF66:CG71">
    <cfRule type="cellIs" dxfId="875" priority="14" operator="equal">
      <formula>0</formula>
    </cfRule>
  </conditionalFormatting>
  <conditionalFormatting sqref="BX38:CG39 BX46:CG47 BX40:BY45 CF40:CG45">
    <cfRule type="cellIs" dxfId="874" priority="15" operator="equal">
      <formula>0</formula>
    </cfRule>
  </conditionalFormatting>
  <conditionalFormatting sqref="K51:T52 K59:T60 K53:L58 S53:T58">
    <cfRule type="cellIs" dxfId="873" priority="13" operator="equal">
      <formula>0</formula>
    </cfRule>
  </conditionalFormatting>
  <conditionalFormatting sqref="AK64:AT65 AK72:AT73 AK66:AL71 AS66:AT71">
    <cfRule type="cellIs" dxfId="872" priority="12" operator="equal">
      <formula>0</formula>
    </cfRule>
  </conditionalFormatting>
  <conditionalFormatting sqref="BK38:BT39 BK46:BT47 BK40:BL45 BS40:BT45">
    <cfRule type="cellIs" dxfId="871" priority="9" operator="equal">
      <formula>0</formula>
    </cfRule>
  </conditionalFormatting>
  <conditionalFormatting sqref="AK25:AT26 AK33:AT34 AK27:AL32 AS27:AT32">
    <cfRule type="cellIs" dxfId="870" priority="8" operator="equal">
      <formula>0</formula>
    </cfRule>
  </conditionalFormatting>
  <conditionalFormatting sqref="AX51:BG52 AX59:BG60 AX53:AY58 BF53:BG58">
    <cfRule type="cellIs" dxfId="869" priority="11" operator="equal">
      <formula>0</formula>
    </cfRule>
  </conditionalFormatting>
  <conditionalFormatting sqref="BK51:BT52 BK59:BT60 BK53:BL58 BS53:BT58">
    <cfRule type="cellIs" dxfId="868" priority="10" operator="equal">
      <formula>0</formula>
    </cfRule>
  </conditionalFormatting>
  <conditionalFormatting sqref="BK64:BT65 BK72:BT73 BK66:BL71 BS66:BT71">
    <cfRule type="cellIs" dxfId="867" priority="7" operator="equal">
      <formula>0</formula>
    </cfRule>
  </conditionalFormatting>
  <conditionalFormatting sqref="X51:AG52 X59:AG60 X53:Y58 AF53:AG58">
    <cfRule type="cellIs" dxfId="866" priority="6" operator="equal">
      <formula>0</formula>
    </cfRule>
  </conditionalFormatting>
  <conditionalFormatting sqref="AK38:AT39 AK46:AT47 AK40:AL45 AS40:AT45">
    <cfRule type="cellIs" dxfId="865" priority="5" operator="equal">
      <formula>0</formula>
    </cfRule>
  </conditionalFormatting>
  <conditionalFormatting sqref="AX42:AY43">
    <cfRule type="cellIs" dxfId="864" priority="4" operator="equal">
      <formula>0</formula>
    </cfRule>
  </conditionalFormatting>
  <conditionalFormatting sqref="AO51:AP52 AO59:AP60">
    <cfRule type="cellIs" dxfId="863" priority="3" operator="equal">
      <formula>0</formula>
    </cfRule>
  </conditionalFormatting>
  <conditionalFormatting sqref="BO75:BP76">
    <cfRule type="cellIs" dxfId="862" priority="2" operator="equal">
      <formula>0</formula>
    </cfRule>
  </conditionalFormatting>
  <conditionalFormatting sqref="AO75:AP76">
    <cfRule type="cellIs" dxfId="861" priority="1" operator="equal">
      <formula>0</formula>
    </cfRule>
  </conditionalFormatting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Q1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PM Block17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PM</v>
      </c>
      <c r="CV7" s="124">
        <f ca="1">FIND(" ",CR6)</f>
        <v>3</v>
      </c>
    </row>
    <row r="8" spans="8:100" x14ac:dyDescent="0.25">
      <c r="CQ8" s="230" t="s">
        <v>133</v>
      </c>
      <c r="CR8" s="240" t="str">
        <f ca="1">TRIM(MID(CR6,CV7+1,CV9-CV7-1))</f>
        <v>Block17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-2.75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-2.25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PM'!$I$51:$R$67,9,FALSE),IF(CR9="PB",VLOOKUP(CR8,'Gen PM'!$I$72:$R$88,9,FALSE),"error"))</f>
        <v>-5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5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-2.75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2.75</v>
      </c>
      <c r="BQ41" s="7">
        <f ca="1">BZ41</f>
        <v>2.75</v>
      </c>
      <c r="BR41" s="19"/>
      <c r="BS41" s="1"/>
      <c r="BT41" s="95"/>
      <c r="BX41" s="96"/>
      <c r="BY41" s="3"/>
      <c r="BZ41" s="8">
        <f ca="1">-CA40</f>
        <v>2.75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2.75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2.75</v>
      </c>
      <c r="BU42" s="83"/>
      <c r="BV42" s="83"/>
      <c r="BW42" s="83"/>
      <c r="BX42" s="108">
        <f ca="1">SUM(CC41,BZ42,CC43)</f>
        <v>2.75</v>
      </c>
      <c r="BY42" s="78"/>
      <c r="BZ42" s="79">
        <f ca="1">BZ40+BZ41</f>
        <v>2.75</v>
      </c>
      <c r="CA42" s="79">
        <f ca="1">CA40+CA41</f>
        <v>-2.75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2.75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1.7000000000000002</v>
      </c>
      <c r="BS43" s="1"/>
      <c r="BT43" s="100">
        <f ca="1">SUM(BO44,BR43,BO42)</f>
        <v>4.45</v>
      </c>
      <c r="BX43" s="99">
        <f ca="1">SUM(CB43:CB45)</f>
        <v>4.45</v>
      </c>
      <c r="BY43" s="1"/>
      <c r="BZ43" s="21"/>
      <c r="CA43" s="14">
        <f ca="1">CC70</f>
        <v>2.25</v>
      </c>
      <c r="CB43" s="15">
        <f ca="1">+BZ43+CA43</f>
        <v>2.25</v>
      </c>
      <c r="CC43" s="56">
        <f>CC44+CC45</f>
        <v>0</v>
      </c>
      <c r="CD43" s="6">
        <f ca="1">CD44+CD45</f>
        <v>-2.25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BZ41</f>
        <v>2.75</v>
      </c>
      <c r="BO44" s="71">
        <f ca="1">+BM44+BN44</f>
        <v>2.75</v>
      </c>
      <c r="BP44" s="8"/>
      <c r="BQ44" s="8"/>
      <c r="BR44" s="8">
        <f ca="1">CC70-CA71</f>
        <v>1.7000000000000002</v>
      </c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2.2000000000000002</v>
      </c>
      <c r="CB45" s="15">
        <f ca="1">+BZ45+CA45</f>
        <v>2.2000000000000002</v>
      </c>
      <c r="CC45" s="17"/>
      <c r="CD45" s="17">
        <f ca="1">CD71</f>
        <v>-2.25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 ca="1">SUM(BP43:BR43)</f>
        <v>1.7000000000000002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-0.54999999999999982</v>
      </c>
      <c r="CC47" s="105">
        <f ca="1">SUM(CC43:CE43)</f>
        <v>-2.25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 ca="1">SUM(BQ69,BO69,BP66)</f>
        <v>2.25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-0.54999999999999982</v>
      </c>
      <c r="CC64" s="27">
        <f ca="1">SUM(CD69,CB69,CC66)</f>
        <v>-2.25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2.25</v>
      </c>
      <c r="BQ66" s="7">
        <f ca="1">CC70</f>
        <v>2.25</v>
      </c>
      <c r="BR66" s="19"/>
      <c r="BS66" s="1"/>
      <c r="BT66" s="95"/>
      <c r="BX66" s="30"/>
      <c r="BY66" s="3"/>
      <c r="BZ66" s="17"/>
      <c r="CA66" s="17">
        <f ca="1">CA45+CA40</f>
        <v>-0.54999999999999982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2.25</v>
      </c>
      <c r="BU68" s="136"/>
      <c r="BV68" s="136"/>
      <c r="BW68" s="136"/>
      <c r="BX68" s="84">
        <f ca="1">SUM(CC67,BZ68,CC69)</f>
        <v>2.25</v>
      </c>
      <c r="BY68" s="78"/>
      <c r="BZ68" s="79">
        <f>BZ66+BZ67</f>
        <v>0</v>
      </c>
      <c r="CA68" s="79">
        <f ca="1">CA66+CA67</f>
        <v>-0.54999999999999982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0.54999999999999982</v>
      </c>
      <c r="BY69" s="1"/>
      <c r="BZ69" s="21"/>
      <c r="CA69" s="14"/>
      <c r="CB69" s="15">
        <f>+BZ69+CA69</f>
        <v>0</v>
      </c>
      <c r="CC69" s="16">
        <f ca="1">CC70+CC71</f>
        <v>2.25</v>
      </c>
      <c r="CD69" s="6">
        <f ca="1">CD70+CD71</f>
        <v>-2.25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2.25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0.54999999999999982</v>
      </c>
      <c r="CB71" s="15">
        <f ca="1">+BZ71+CA71</f>
        <v>0.54999999999999982</v>
      </c>
      <c r="CC71" s="17"/>
      <c r="CD71" s="17">
        <f ca="1">CQ18</f>
        <v>-2.25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860" priority="21" operator="equal">
      <formula>0</formula>
    </cfRule>
  </conditionalFormatting>
  <conditionalFormatting sqref="AX38:BG39 AX46:BG47 AX40:AY41 AX44:AY45">
    <cfRule type="cellIs" dxfId="859" priority="20" operator="equal">
      <formula>0</formula>
    </cfRule>
  </conditionalFormatting>
  <conditionalFormatting sqref="AX25:BG26 AX33:BG34 AX27:AY28 BF27:BG28 BF31:BG32 AX31:AY32">
    <cfRule type="cellIs" dxfId="858" priority="19" operator="equal">
      <formula>0</formula>
    </cfRule>
  </conditionalFormatting>
  <conditionalFormatting sqref="BK25:BT26 BK33:BT34 BK27:BL28 BS27:BT28 BS31:BT32 BK31:BL32">
    <cfRule type="cellIs" dxfId="857" priority="18" operator="equal">
      <formula>0</formula>
    </cfRule>
  </conditionalFormatting>
  <conditionalFormatting sqref="BX12:CG13 BX20:CG21 BX14:BY19 CF14:CG19">
    <cfRule type="cellIs" dxfId="856" priority="17" operator="equal">
      <formula>0</formula>
    </cfRule>
  </conditionalFormatting>
  <conditionalFormatting sqref="BX25:CG26 BX33:CG34 BX27:BY32 CF27:CG32">
    <cfRule type="cellIs" dxfId="855" priority="16" operator="equal">
      <formula>0</formula>
    </cfRule>
  </conditionalFormatting>
  <conditionalFormatting sqref="BX64:CG65 BX72:CG73 BX66:BY71 CF66:CG71">
    <cfRule type="cellIs" dxfId="854" priority="14" operator="equal">
      <formula>0</formula>
    </cfRule>
  </conditionalFormatting>
  <conditionalFormatting sqref="BX38:CG39 BX46:CG47 BX40:BY45 CF40:CG45">
    <cfRule type="cellIs" dxfId="853" priority="15" operator="equal">
      <formula>0</formula>
    </cfRule>
  </conditionalFormatting>
  <conditionalFormatting sqref="K51:T52 K59:T60 K53:L58 S53:T58">
    <cfRule type="cellIs" dxfId="852" priority="13" operator="equal">
      <formula>0</formula>
    </cfRule>
  </conditionalFormatting>
  <conditionalFormatting sqref="AK64:AT65 AK72:AT73 AK66:AL71 AS66:AT71">
    <cfRule type="cellIs" dxfId="851" priority="12" operator="equal">
      <formula>0</formula>
    </cfRule>
  </conditionalFormatting>
  <conditionalFormatting sqref="BK38:BT39 BK46:BT47 BK40:BL45 BS40:BT45">
    <cfRule type="cellIs" dxfId="850" priority="9" operator="equal">
      <formula>0</formula>
    </cfRule>
  </conditionalFormatting>
  <conditionalFormatting sqref="AK25:AT26 AK33:AT34 AK27:AL32 AS27:AT32">
    <cfRule type="cellIs" dxfId="849" priority="8" operator="equal">
      <formula>0</formula>
    </cfRule>
  </conditionalFormatting>
  <conditionalFormatting sqref="AX51:BG52 AX59:BG60 AX53:AY58 BF53:BG58">
    <cfRule type="cellIs" dxfId="848" priority="11" operator="equal">
      <formula>0</formula>
    </cfRule>
  </conditionalFormatting>
  <conditionalFormatting sqref="BK51:BT52 BK59:BT60 BK53:BL58 BS53:BT58">
    <cfRule type="cellIs" dxfId="847" priority="10" operator="equal">
      <formula>0</formula>
    </cfRule>
  </conditionalFormatting>
  <conditionalFormatting sqref="BK64:BT65 BK72:BT73 BK66:BL71 BS66:BT71">
    <cfRule type="cellIs" dxfId="846" priority="7" operator="equal">
      <formula>0</formula>
    </cfRule>
  </conditionalFormatting>
  <conditionalFormatting sqref="X51:AG52 X59:AG60 X53:Y58 AF53:AG58">
    <cfRule type="cellIs" dxfId="845" priority="6" operator="equal">
      <formula>0</formula>
    </cfRule>
  </conditionalFormatting>
  <conditionalFormatting sqref="AK38:AT39 AK46:AT47 AK40:AL45 AS40:AT45">
    <cfRule type="cellIs" dxfId="844" priority="5" operator="equal">
      <formula>0</formula>
    </cfRule>
  </conditionalFormatting>
  <conditionalFormatting sqref="AX42:AY43">
    <cfRule type="cellIs" dxfId="843" priority="4" operator="equal">
      <formula>0</formula>
    </cfRule>
  </conditionalFormatting>
  <conditionalFormatting sqref="AO51:AP52 AO59:AP60">
    <cfRule type="cellIs" dxfId="842" priority="3" operator="equal">
      <formula>0</formula>
    </cfRule>
  </conditionalFormatting>
  <conditionalFormatting sqref="BO75:BP76">
    <cfRule type="cellIs" dxfId="841" priority="2" operator="equal">
      <formula>0</formula>
    </cfRule>
  </conditionalFormatting>
  <conditionalFormatting sqref="AO75:AP76">
    <cfRule type="cellIs" dxfId="840" priority="1" operator="equal">
      <formula>0</formula>
    </cfRule>
  </conditionalFormatting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20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-23.1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-18.900000000000002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-42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42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42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-23.1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23.1</v>
      </c>
      <c r="BQ41" s="7">
        <f ca="1">BZ41</f>
        <v>23.1</v>
      </c>
      <c r="BR41" s="19"/>
      <c r="BS41" s="1"/>
      <c r="BT41" s="95"/>
      <c r="BX41" s="96"/>
      <c r="BY41" s="3"/>
      <c r="BZ41" s="8">
        <f ca="1">-CA40</f>
        <v>23.1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42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23.1</v>
      </c>
      <c r="BU42" s="83"/>
      <c r="BV42" s="83"/>
      <c r="BW42" s="83"/>
      <c r="BX42" s="108">
        <f ca="1">SUM(CC41,BZ42,CC43)</f>
        <v>23.1</v>
      </c>
      <c r="BY42" s="78"/>
      <c r="BZ42" s="79">
        <f ca="1">BZ40+BZ41</f>
        <v>23.1</v>
      </c>
      <c r="CA42" s="79">
        <f ca="1">CA40+CA41</f>
        <v>-23.1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42</v>
      </c>
      <c r="BL43" s="1"/>
      <c r="BM43" s="21"/>
      <c r="BN43" s="14"/>
      <c r="BO43" s="71">
        <f>+BM43+BN43</f>
        <v>0</v>
      </c>
      <c r="BP43" s="6">
        <f ca="1">BP44+BP45</f>
        <v>18.900000000000002</v>
      </c>
      <c r="BQ43" s="6">
        <f>BQ44+BQ45</f>
        <v>0</v>
      </c>
      <c r="BR43" s="6">
        <f>BR44+BR45</f>
        <v>0</v>
      </c>
      <c r="BS43" s="1"/>
      <c r="BT43" s="100">
        <f ca="1">SUM(BO44,BR43,BO42)</f>
        <v>37.380000000000003</v>
      </c>
      <c r="BX43" s="99">
        <f ca="1">SUM(CB43:CB45)</f>
        <v>37.380000000000003</v>
      </c>
      <c r="BY43" s="1"/>
      <c r="BZ43" s="21"/>
      <c r="CA43" s="14">
        <f ca="1">CC70</f>
        <v>18.900000000000002</v>
      </c>
      <c r="CB43" s="15">
        <f ca="1">+BZ43+CA43</f>
        <v>18.900000000000002</v>
      </c>
      <c r="CC43" s="56">
        <f>CC44+CC45</f>
        <v>0</v>
      </c>
      <c r="CD43" s="6">
        <f ca="1">CD44+CD45</f>
        <v>-18.900000000000002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CA43+CA45</f>
        <v>37.380000000000003</v>
      </c>
      <c r="BO44" s="71">
        <f ca="1">+BM44+BN44</f>
        <v>37.380000000000003</v>
      </c>
      <c r="BP44" s="8">
        <f ca="1">BQ66</f>
        <v>18.900000000000002</v>
      </c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>
        <f ca="1">BO67</f>
        <v>4.6199999999999992</v>
      </c>
      <c r="BO45" s="71">
        <f ca="1">+BM45+BN45</f>
        <v>4.6199999999999992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18.48</v>
      </c>
      <c r="CB45" s="15">
        <f ca="1">+BZ45+CA45</f>
        <v>18.48</v>
      </c>
      <c r="CC45" s="17"/>
      <c r="CD45" s="17">
        <f ca="1">CD71</f>
        <v>-18.900000000000002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4.6199999999999992</v>
      </c>
      <c r="BP47" s="105">
        <f ca="1">SUM(BP43:BR43)</f>
        <v>18.900000000000002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-4.620000000000001</v>
      </c>
      <c r="CC47" s="105">
        <f ca="1">SUM(CC43:CE43)</f>
        <v>-18.900000000000002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4.6199999999999992</v>
      </c>
      <c r="BP64" s="91">
        <f ca="1">SUM(BQ69,BO69,BP66)</f>
        <v>18.900000000000002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-4.620000000000001</v>
      </c>
      <c r="CC64" s="27">
        <f ca="1">SUM(CD69,CB69,CC66)</f>
        <v>-18.900000000000002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18.900000000000002</v>
      </c>
      <c r="BQ66" s="7">
        <f ca="1">CC70</f>
        <v>18.900000000000002</v>
      </c>
      <c r="BR66" s="19"/>
      <c r="BS66" s="1"/>
      <c r="BT66" s="95"/>
      <c r="BX66" s="30"/>
      <c r="BY66" s="3"/>
      <c r="BZ66" s="17"/>
      <c r="CA66" s="17">
        <f ca="1">CA45+CA40</f>
        <v>-4.620000000000001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4.6199999999999992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4.6199999999999992</v>
      </c>
      <c r="BP68" s="79">
        <f>BQ68+BR68</f>
        <v>0</v>
      </c>
      <c r="BQ68" s="81"/>
      <c r="BR68" s="82"/>
      <c r="BS68" s="78"/>
      <c r="BT68" s="109">
        <f ca="1">SUM(BP66:BP68)</f>
        <v>18.900000000000002</v>
      </c>
      <c r="BU68" s="136"/>
      <c r="BV68" s="136"/>
      <c r="BW68" s="136"/>
      <c r="BX68" s="84">
        <f ca="1">SUM(CC67,BZ68,CC69)</f>
        <v>18.900000000000002</v>
      </c>
      <c r="BY68" s="78"/>
      <c r="BZ68" s="79">
        <f>BZ66+BZ67</f>
        <v>0</v>
      </c>
      <c r="CA68" s="79">
        <f ca="1">CA66+CA67</f>
        <v>-4.620000000000001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4.6199999999999992</v>
      </c>
      <c r="BX69" s="35">
        <f ca="1">SUM(CB69:CB71)</f>
        <v>4.6199999999999992</v>
      </c>
      <c r="BY69" s="1"/>
      <c r="BZ69" s="21"/>
      <c r="CA69" s="14"/>
      <c r="CB69" s="15">
        <f>+BZ69+CA69</f>
        <v>0</v>
      </c>
      <c r="CC69" s="16">
        <f ca="1">CC70+CC71</f>
        <v>18.900000000000002</v>
      </c>
      <c r="CD69" s="6">
        <f ca="1">CD70+CD71</f>
        <v>-18.900000000000002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18.900000000000002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4.6199999999999992</v>
      </c>
      <c r="CB71" s="15">
        <f ca="1">+BZ71+CA71</f>
        <v>4.6199999999999992</v>
      </c>
      <c r="CC71" s="17"/>
      <c r="CD71" s="17">
        <f ca="1">CQ18</f>
        <v>-18.900000000000002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-1.7763568394002505E-15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839" priority="21" operator="equal">
      <formula>0</formula>
    </cfRule>
  </conditionalFormatting>
  <conditionalFormatting sqref="AX38:BG39 AX46:BG47 AX40:AY41 AX44:AY45">
    <cfRule type="cellIs" dxfId="838" priority="20" operator="equal">
      <formula>0</formula>
    </cfRule>
  </conditionalFormatting>
  <conditionalFormatting sqref="AX25:BG26 AX33:BG34 AX27:AY28 BF27:BG28 BF31:BG32 AX31:AY32">
    <cfRule type="cellIs" dxfId="837" priority="19" operator="equal">
      <formula>0</formula>
    </cfRule>
  </conditionalFormatting>
  <conditionalFormatting sqref="BK25:BT26 BK33:BT34 BK27:BL28 BS27:BT28 BS31:BT32 BK31:BL32">
    <cfRule type="cellIs" dxfId="836" priority="18" operator="equal">
      <formula>0</formula>
    </cfRule>
  </conditionalFormatting>
  <conditionalFormatting sqref="BX12:CG13 BX20:CG21 BX14:BY19 CF14:CG19">
    <cfRule type="cellIs" dxfId="835" priority="17" operator="equal">
      <formula>0</formula>
    </cfRule>
  </conditionalFormatting>
  <conditionalFormatting sqref="BX25:CG26 BX33:CG34 BX27:BY32 CF27:CG32">
    <cfRule type="cellIs" dxfId="834" priority="16" operator="equal">
      <formula>0</formula>
    </cfRule>
  </conditionalFormatting>
  <conditionalFormatting sqref="BX64:CG65 BX72:CG73 BX66:BY71 CF66:CG71">
    <cfRule type="cellIs" dxfId="833" priority="14" operator="equal">
      <formula>0</formula>
    </cfRule>
  </conditionalFormatting>
  <conditionalFormatting sqref="BX38:CG39 BX46:CG47 BX40:BY45 CF40:CG45">
    <cfRule type="cellIs" dxfId="832" priority="15" operator="equal">
      <formula>0</formula>
    </cfRule>
  </conditionalFormatting>
  <conditionalFormatting sqref="K51:T52 K59:T60 K53:L58 S53:T58">
    <cfRule type="cellIs" dxfId="831" priority="13" operator="equal">
      <formula>0</formula>
    </cfRule>
  </conditionalFormatting>
  <conditionalFormatting sqref="AK64:AT65 AK72:AT73 AK66:AL71 AS66:AT71">
    <cfRule type="cellIs" dxfId="830" priority="12" operator="equal">
      <formula>0</formula>
    </cfRule>
  </conditionalFormatting>
  <conditionalFormatting sqref="BK38:BT39 BK46:BT47 BK40:BL45 BS40:BT45">
    <cfRule type="cellIs" dxfId="829" priority="9" operator="equal">
      <formula>0</formula>
    </cfRule>
  </conditionalFormatting>
  <conditionalFormatting sqref="AK25:AT26 AK33:AT34 AK27:AL32 AS27:AT32">
    <cfRule type="cellIs" dxfId="828" priority="8" operator="equal">
      <formula>0</formula>
    </cfRule>
  </conditionalFormatting>
  <conditionalFormatting sqref="AX51:BG52 AX59:BG60 AX53:AY58 BF53:BG58">
    <cfRule type="cellIs" dxfId="827" priority="11" operator="equal">
      <formula>0</formula>
    </cfRule>
  </conditionalFormatting>
  <conditionalFormatting sqref="BK51:BT52 BK59:BT60 BK53:BL58 BS53:BT58">
    <cfRule type="cellIs" dxfId="826" priority="10" operator="equal">
      <formula>0</formula>
    </cfRule>
  </conditionalFormatting>
  <conditionalFormatting sqref="BK64:BT65 BK72:BT73 BK66:BL71 BS66:BT71">
    <cfRule type="cellIs" dxfId="825" priority="7" operator="equal">
      <formula>0</formula>
    </cfRule>
  </conditionalFormatting>
  <conditionalFormatting sqref="X51:AG52 X59:AG60 X53:Y58 AF53:AG58">
    <cfRule type="cellIs" dxfId="824" priority="6" operator="equal">
      <formula>0</formula>
    </cfRule>
  </conditionalFormatting>
  <conditionalFormatting sqref="AK38:AT39 AK46:AT47 AK40:AL45 AS40:AT45">
    <cfRule type="cellIs" dxfId="823" priority="5" operator="equal">
      <formula>0</formula>
    </cfRule>
  </conditionalFormatting>
  <conditionalFormatting sqref="AX42:AY43">
    <cfRule type="cellIs" dxfId="822" priority="4" operator="equal">
      <formula>0</formula>
    </cfRule>
  </conditionalFormatting>
  <conditionalFormatting sqref="AO51:AP52 AO59:AP60">
    <cfRule type="cellIs" dxfId="821" priority="3" operator="equal">
      <formula>0</formula>
    </cfRule>
  </conditionalFormatting>
  <conditionalFormatting sqref="BO75:BP76">
    <cfRule type="cellIs" dxfId="820" priority="2" operator="equal">
      <formula>0</formula>
    </cfRule>
  </conditionalFormatting>
  <conditionalFormatting sqref="AO75:AP76">
    <cfRule type="cellIs" dxfId="819" priority="1" operator="equal">
      <formula>0</formula>
    </cfRule>
  </conditionalFormatting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V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Block2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-8.8000000000000007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-7.2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-16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16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16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16</v>
      </c>
      <c r="AP38" s="58">
        <f ca="1">SUM(AQ43,AO43,AP40)</f>
        <v>16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AQ40+AR40</f>
        <v>8.8000000000000007</v>
      </c>
      <c r="AQ40" s="7">
        <f ca="1">BQ41</f>
        <v>8.8000000000000007</v>
      </c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-8.8000000000000007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>
        <f ca="1">AO67</f>
        <v>1.7599999999999998</v>
      </c>
      <c r="AO41" s="76">
        <f ca="1">CA43+CA45</f>
        <v>14.240000000000002</v>
      </c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8.8000000000000007</v>
      </c>
      <c r="BQ41" s="7">
        <f ca="1">BZ41</f>
        <v>8.8000000000000007</v>
      </c>
      <c r="BR41" s="19"/>
      <c r="BS41" s="1"/>
      <c r="BT41" s="95"/>
      <c r="BX41" s="96"/>
      <c r="BY41" s="3"/>
      <c r="BZ41" s="8">
        <f ca="1">-CA40</f>
        <v>8.8000000000000007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 ca="1">AN40+AN41</f>
        <v>1.7599999999999998</v>
      </c>
      <c r="AO42" s="77">
        <f ca="1">AO40+AO41</f>
        <v>14.240000000000002</v>
      </c>
      <c r="AP42" s="86">
        <f>AQ42+AR42</f>
        <v>0</v>
      </c>
      <c r="AQ42" s="81"/>
      <c r="AR42" s="82"/>
      <c r="AS42" s="78"/>
      <c r="AT42" s="109">
        <f ca="1">SUM(AP40:AP42)</f>
        <v>8.8000000000000007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8.8000000000000007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8.8000000000000007</v>
      </c>
      <c r="BU42" s="83"/>
      <c r="BV42" s="83"/>
      <c r="BW42" s="83"/>
      <c r="BX42" s="108">
        <f ca="1">SUM(CC41,BZ42,CC43)</f>
        <v>8.8000000000000007</v>
      </c>
      <c r="BY42" s="78"/>
      <c r="BZ42" s="79">
        <f ca="1">BZ40+BZ41</f>
        <v>8.8000000000000007</v>
      </c>
      <c r="CA42" s="79">
        <f ca="1">CA40+CA41</f>
        <v>-8.8000000000000007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 ca="1">AQ44+AQ45</f>
        <v>7.2</v>
      </c>
      <c r="AR43" s="6">
        <f>AR44+AR45</f>
        <v>0</v>
      </c>
      <c r="AS43" s="1"/>
      <c r="AT43" s="100">
        <f ca="1">SUM(AO44,AR43,AO42)</f>
        <v>14.240000000000002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14.240000000000002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14.240000000000002</v>
      </c>
      <c r="BX43" s="99">
        <f ca="1">SUM(CB43:CB45)</f>
        <v>14.240000000000002</v>
      </c>
      <c r="BY43" s="1"/>
      <c r="BZ43" s="21"/>
      <c r="CA43" s="14">
        <f ca="1">CC70</f>
        <v>7.2</v>
      </c>
      <c r="CB43" s="15">
        <f ca="1">+BZ43+CA43</f>
        <v>7.2</v>
      </c>
      <c r="CC43" s="56">
        <f>CC44+CC45</f>
        <v>0</v>
      </c>
      <c r="CD43" s="6">
        <f ca="1">CD44+CD45</f>
        <v>-7.2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>
        <f ca="1">AQ66</f>
        <v>7.2</v>
      </c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AO41</f>
        <v>14.240000000000002</v>
      </c>
      <c r="BO44" s="71">
        <f ca="1">+BM44+BN44</f>
        <v>14.240000000000002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7.0400000000000009</v>
      </c>
      <c r="CB45" s="15">
        <f ca="1">+BZ45+CA45</f>
        <v>7.0400000000000009</v>
      </c>
      <c r="CC45" s="17"/>
      <c r="CD45" s="17">
        <f ca="1">CD71</f>
        <v>-7.2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1.7599999999999998</v>
      </c>
      <c r="AP47" s="105">
        <f ca="1">SUM(AP43:AR43)</f>
        <v>7.2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-1.7599999999999998</v>
      </c>
      <c r="CC47" s="105">
        <f ca="1">SUM(CC43:CE43)</f>
        <v>-7.2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1.7599999999999998</v>
      </c>
      <c r="AP64" s="58">
        <f ca="1">SUM(AQ69,AO69,AP66)</f>
        <v>7.2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-1.7599999999999998</v>
      </c>
      <c r="CC64" s="27">
        <f ca="1">SUM(CD69,CB69,CC66)</f>
        <v>-7.2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7.2</v>
      </c>
      <c r="AQ66" s="7">
        <f ca="1">BQ67</f>
        <v>7.2</v>
      </c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-1.7599999999999998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>
        <f ca="1">BN70</f>
        <v>1.7599999999999998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BQ67+BR67</f>
        <v>7.2</v>
      </c>
      <c r="BQ67" s="7">
        <f ca="1">CC70</f>
        <v>7.2</v>
      </c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 ca="1">AO66+AO67</f>
        <v>1.7599999999999998</v>
      </c>
      <c r="AP68" s="86">
        <f>AQ68+AR68</f>
        <v>0</v>
      </c>
      <c r="AQ68" s="81"/>
      <c r="AR68" s="82"/>
      <c r="AS68" s="78"/>
      <c r="AT68" s="109">
        <f ca="1">SUM(AP66:AP68)</f>
        <v>7.2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7.2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7.2</v>
      </c>
      <c r="BU68" s="136"/>
      <c r="BV68" s="136"/>
      <c r="BW68" s="136"/>
      <c r="BX68" s="84">
        <f ca="1">SUM(CC67,BZ68,CC69)</f>
        <v>7.2</v>
      </c>
      <c r="BY68" s="78"/>
      <c r="BZ68" s="79">
        <f>BZ66+BZ67</f>
        <v>0</v>
      </c>
      <c r="CA68" s="79">
        <f ca="1">CA66+CA67</f>
        <v>-1.7599999999999998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1.7599999999999998</v>
      </c>
      <c r="BK69" s="99">
        <f ca="1">SUM(BO69:BO71)</f>
        <v>1.7599999999999998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1.7599999999999998</v>
      </c>
      <c r="BX69" s="35">
        <f ca="1">SUM(CB69:CB71)</f>
        <v>1.7599999999999998</v>
      </c>
      <c r="BY69" s="1"/>
      <c r="BZ69" s="21"/>
      <c r="CA69" s="14"/>
      <c r="CB69" s="15">
        <f>+BZ69+CA69</f>
        <v>0</v>
      </c>
      <c r="CC69" s="16">
        <f ca="1">CC70+CC71</f>
        <v>7.2</v>
      </c>
      <c r="CD69" s="6">
        <f ca="1">CD70+CD71</f>
        <v>-7.2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CA71</f>
        <v>1.7599999999999998</v>
      </c>
      <c r="BO70" s="71">
        <f ca="1">+BM70+BN70</f>
        <v>1.7599999999999998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7.2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1.7599999999999998</v>
      </c>
      <c r="CB71" s="15">
        <f ca="1">+BZ71+CA71</f>
        <v>1.7599999999999998</v>
      </c>
      <c r="CC71" s="17"/>
      <c r="CD71" s="17">
        <f ca="1">CQ18</f>
        <v>-7.2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818" priority="21" operator="equal">
      <formula>0</formula>
    </cfRule>
  </conditionalFormatting>
  <conditionalFormatting sqref="AX38:BG39 AX46:BG47 AX40:AY41 AX44:AY45">
    <cfRule type="cellIs" dxfId="817" priority="20" operator="equal">
      <formula>0</formula>
    </cfRule>
  </conditionalFormatting>
  <conditionalFormatting sqref="AX25:BG26 AX33:BG34 AX27:AY28 BF27:BG28 BF31:BG32 AX31:AY32">
    <cfRule type="cellIs" dxfId="816" priority="19" operator="equal">
      <formula>0</formula>
    </cfRule>
  </conditionalFormatting>
  <conditionalFormatting sqref="BK25:BT26 BK33:BT34 BK27:BL28 BS27:BT28 BS31:BT32 BK31:BL32">
    <cfRule type="cellIs" dxfId="815" priority="18" operator="equal">
      <formula>0</formula>
    </cfRule>
  </conditionalFormatting>
  <conditionalFormatting sqref="BX12:CG13 BX20:CG21 BX14:BY19 CF14:CG19">
    <cfRule type="cellIs" dxfId="814" priority="17" operator="equal">
      <formula>0</formula>
    </cfRule>
  </conditionalFormatting>
  <conditionalFormatting sqref="BX25:CG26 BX33:CG34 BX27:BY32 CF27:CG32">
    <cfRule type="cellIs" dxfId="813" priority="16" operator="equal">
      <formula>0</formula>
    </cfRule>
  </conditionalFormatting>
  <conditionalFormatting sqref="BX64:CG65 BX72:CG73 BX66:BY71 CF66:CG71">
    <cfRule type="cellIs" dxfId="812" priority="14" operator="equal">
      <formula>0</formula>
    </cfRule>
  </conditionalFormatting>
  <conditionalFormatting sqref="BX38:CG39 BX46:CG47 BX40:BY45 CF40:CG45">
    <cfRule type="cellIs" dxfId="811" priority="15" operator="equal">
      <formula>0</formula>
    </cfRule>
  </conditionalFormatting>
  <conditionalFormatting sqref="K51:T52 K59:T60 K53:L58 S53:T58">
    <cfRule type="cellIs" dxfId="810" priority="13" operator="equal">
      <formula>0</formula>
    </cfRule>
  </conditionalFormatting>
  <conditionalFormatting sqref="AK64:AT65 AK72:AT73 AK66:AL71 AS66:AT71">
    <cfRule type="cellIs" dxfId="809" priority="12" operator="equal">
      <formula>0</formula>
    </cfRule>
  </conditionalFormatting>
  <conditionalFormatting sqref="BK38:BT39 BK46:BT47 BK40:BL45 BS40:BT45">
    <cfRule type="cellIs" dxfId="808" priority="9" operator="equal">
      <formula>0</formula>
    </cfRule>
  </conditionalFormatting>
  <conditionalFormatting sqref="AK25:AT26 AK33:AT34 AK27:AL32 AS27:AT32">
    <cfRule type="cellIs" dxfId="807" priority="8" operator="equal">
      <formula>0</formula>
    </cfRule>
  </conditionalFormatting>
  <conditionalFormatting sqref="AX51:BG52 AX59:BG60 AX53:AY58 BF53:BG58">
    <cfRule type="cellIs" dxfId="806" priority="11" operator="equal">
      <formula>0</formula>
    </cfRule>
  </conditionalFormatting>
  <conditionalFormatting sqref="BK51:BT52 BK59:BT60 BK53:BL58 BS53:BT58">
    <cfRule type="cellIs" dxfId="805" priority="10" operator="equal">
      <formula>0</formula>
    </cfRule>
  </conditionalFormatting>
  <conditionalFormatting sqref="BK64:BT65 BK72:BT73 BK66:BL71 BS66:BT71">
    <cfRule type="cellIs" dxfId="804" priority="7" operator="equal">
      <formula>0</formula>
    </cfRule>
  </conditionalFormatting>
  <conditionalFormatting sqref="X51:AG52 X59:AG60 X53:Y58 AF53:AG58">
    <cfRule type="cellIs" dxfId="803" priority="6" operator="equal">
      <formula>0</formula>
    </cfRule>
  </conditionalFormatting>
  <conditionalFormatting sqref="AK38:AT39 AK46:AT47 AK40:AL45 AS40:AT45">
    <cfRule type="cellIs" dxfId="802" priority="5" operator="equal">
      <formula>0</formula>
    </cfRule>
  </conditionalFormatting>
  <conditionalFormatting sqref="AX42:AY43">
    <cfRule type="cellIs" dxfId="801" priority="4" operator="equal">
      <formula>0</formula>
    </cfRule>
  </conditionalFormatting>
  <conditionalFormatting sqref="AO51:AP52 AO59:AP60">
    <cfRule type="cellIs" dxfId="800" priority="3" operator="equal">
      <formula>0</formula>
    </cfRule>
  </conditionalFormatting>
  <conditionalFormatting sqref="BO75:BP76">
    <cfRule type="cellIs" dxfId="799" priority="2" operator="equal">
      <formula>0</formula>
    </cfRule>
  </conditionalFormatting>
  <conditionalFormatting sqref="AO75:AP76">
    <cfRule type="cellIs" dxfId="798" priority="1" operator="equal">
      <formula>0</formula>
    </cfRule>
  </conditionalFormatting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V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Block3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797" priority="21" operator="equal">
      <formula>0</formula>
    </cfRule>
  </conditionalFormatting>
  <conditionalFormatting sqref="AX38:BG39 AX46:BG47 AX40:AY41 AX44:AY45">
    <cfRule type="cellIs" dxfId="796" priority="20" operator="equal">
      <formula>0</formula>
    </cfRule>
  </conditionalFormatting>
  <conditionalFormatting sqref="AX25:BG26 AX33:BG34 AX27:AY28 BF27:BG28 BF31:BG32 AX31:AY32">
    <cfRule type="cellIs" dxfId="795" priority="19" operator="equal">
      <formula>0</formula>
    </cfRule>
  </conditionalFormatting>
  <conditionalFormatting sqref="BK25:BT26 BK33:BT34 BK27:BL28 BS27:BT28 BS31:BT32 BK31:BL32">
    <cfRule type="cellIs" dxfId="794" priority="18" operator="equal">
      <formula>0</formula>
    </cfRule>
  </conditionalFormatting>
  <conditionalFormatting sqref="BX12:CG13 BX20:CG21 BX14:BY19 CF14:CG19">
    <cfRule type="cellIs" dxfId="793" priority="17" operator="equal">
      <formula>0</formula>
    </cfRule>
  </conditionalFormatting>
  <conditionalFormatting sqref="BX25:CG26 BX33:CG34 BX27:BY32 CF27:CG32">
    <cfRule type="cellIs" dxfId="792" priority="16" operator="equal">
      <formula>0</formula>
    </cfRule>
  </conditionalFormatting>
  <conditionalFormatting sqref="BX64:CG65 BX72:CG73 BX66:BY71 CF66:CG71">
    <cfRule type="cellIs" dxfId="791" priority="14" operator="equal">
      <formula>0</formula>
    </cfRule>
  </conditionalFormatting>
  <conditionalFormatting sqref="BX38:CG39 BX46:CG47 BX40:BY45 CF40:CG45">
    <cfRule type="cellIs" dxfId="790" priority="15" operator="equal">
      <formula>0</formula>
    </cfRule>
  </conditionalFormatting>
  <conditionalFormatting sqref="K51:T52 K59:T60 K53:L58 S53:T58">
    <cfRule type="cellIs" dxfId="789" priority="13" operator="equal">
      <formula>0</formula>
    </cfRule>
  </conditionalFormatting>
  <conditionalFormatting sqref="AK64:AT65 AK72:AT73 AK66:AL71 AS66:AT71">
    <cfRule type="cellIs" dxfId="788" priority="12" operator="equal">
      <formula>0</formula>
    </cfRule>
  </conditionalFormatting>
  <conditionalFormatting sqref="BK38:BT39 BK46:BT47 BK40:BL45 BS40:BT45">
    <cfRule type="cellIs" dxfId="787" priority="9" operator="equal">
      <formula>0</formula>
    </cfRule>
  </conditionalFormatting>
  <conditionalFormatting sqref="AK25:AT26 AK33:AT34 AK27:AL32 AS27:AT32">
    <cfRule type="cellIs" dxfId="786" priority="8" operator="equal">
      <formula>0</formula>
    </cfRule>
  </conditionalFormatting>
  <conditionalFormatting sqref="AX51:BG52 AX59:BG60 AX53:AY58 BF53:BG58">
    <cfRule type="cellIs" dxfId="785" priority="11" operator="equal">
      <formula>0</formula>
    </cfRule>
  </conditionalFormatting>
  <conditionalFormatting sqref="BK51:BT52 BK59:BT60 BK53:BL58 BS53:BT58">
    <cfRule type="cellIs" dxfId="784" priority="10" operator="equal">
      <formula>0</formula>
    </cfRule>
  </conditionalFormatting>
  <conditionalFormatting sqref="BK64:BT65 BK72:BT73 BK66:BL71 BS66:BT71">
    <cfRule type="cellIs" dxfId="783" priority="7" operator="equal">
      <formula>0</formula>
    </cfRule>
  </conditionalFormatting>
  <conditionalFormatting sqref="X51:AG52 X59:AG60 X53:Y58 AF53:AG58">
    <cfRule type="cellIs" dxfId="782" priority="6" operator="equal">
      <formula>0</formula>
    </cfRule>
  </conditionalFormatting>
  <conditionalFormatting sqref="AK38:AT39 AK46:AT47 AK40:AL45 AS40:AT45">
    <cfRule type="cellIs" dxfId="781" priority="5" operator="equal">
      <formula>0</formula>
    </cfRule>
  </conditionalFormatting>
  <conditionalFormatting sqref="AX42:AY43">
    <cfRule type="cellIs" dxfId="780" priority="4" operator="equal">
      <formula>0</formula>
    </cfRule>
  </conditionalFormatting>
  <conditionalFormatting sqref="AO51:AP52 AO59:AP60">
    <cfRule type="cellIs" dxfId="779" priority="3" operator="equal">
      <formula>0</formula>
    </cfRule>
  </conditionalFormatting>
  <conditionalFormatting sqref="BO75:BP76">
    <cfRule type="cellIs" dxfId="778" priority="2" operator="equal">
      <formula>0</formula>
    </cfRule>
  </conditionalFormatting>
  <conditionalFormatting sqref="AO75:AP76">
    <cfRule type="cellIs" dxfId="777" priority="1" operator="equal">
      <formula>0</formula>
    </cfRule>
  </conditionalFormatting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Block4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776" priority="21" operator="equal">
      <formula>0</formula>
    </cfRule>
  </conditionalFormatting>
  <conditionalFormatting sqref="AX38:BG39 AX46:BG47 AX40:AY41 AX44:AY45">
    <cfRule type="cellIs" dxfId="775" priority="20" operator="equal">
      <formula>0</formula>
    </cfRule>
  </conditionalFormatting>
  <conditionalFormatting sqref="AX25:BG26 AX33:BG34 AX27:AY28 BF27:BG28 BF31:BG32 AX31:AY32">
    <cfRule type="cellIs" dxfId="774" priority="19" operator="equal">
      <formula>0</formula>
    </cfRule>
  </conditionalFormatting>
  <conditionalFormatting sqref="BK25:BT26 BK33:BT34 BK27:BL28 BS27:BT28 BS31:BT32 BK31:BL32">
    <cfRule type="cellIs" dxfId="773" priority="18" operator="equal">
      <formula>0</formula>
    </cfRule>
  </conditionalFormatting>
  <conditionalFormatting sqref="BX12:CG13 BX20:CG21 BX14:BY19 CF14:CG19">
    <cfRule type="cellIs" dxfId="772" priority="17" operator="equal">
      <formula>0</formula>
    </cfRule>
  </conditionalFormatting>
  <conditionalFormatting sqref="BX25:CG26 BX33:CG34 BX27:BY32 CF27:CG32">
    <cfRule type="cellIs" dxfId="771" priority="16" operator="equal">
      <formula>0</formula>
    </cfRule>
  </conditionalFormatting>
  <conditionalFormatting sqref="BX64:CG65 BX72:CG73 BX66:BY71 CF66:CG71">
    <cfRule type="cellIs" dxfId="770" priority="14" operator="equal">
      <formula>0</formula>
    </cfRule>
  </conditionalFormatting>
  <conditionalFormatting sqref="BX38:CG39 BX46:CG47 BX40:BY45 CF40:CG45">
    <cfRule type="cellIs" dxfId="769" priority="15" operator="equal">
      <formula>0</formula>
    </cfRule>
  </conditionalFormatting>
  <conditionalFormatting sqref="K51:T52 K59:T60 K53:L58 S53:T58">
    <cfRule type="cellIs" dxfId="768" priority="13" operator="equal">
      <formula>0</formula>
    </cfRule>
  </conditionalFormatting>
  <conditionalFormatting sqref="AK64:AT65 AK72:AT73 AK66:AL71 AS66:AT71">
    <cfRule type="cellIs" dxfId="767" priority="12" operator="equal">
      <formula>0</formula>
    </cfRule>
  </conditionalFormatting>
  <conditionalFormatting sqref="BK38:BT39 BK46:BT47 BK40:BL45 BS40:BT45">
    <cfRule type="cellIs" dxfId="766" priority="9" operator="equal">
      <formula>0</formula>
    </cfRule>
  </conditionalFormatting>
  <conditionalFormatting sqref="AK25:AT26 AK33:AT34 AK27:AL32 AS27:AT32">
    <cfRule type="cellIs" dxfId="765" priority="8" operator="equal">
      <formula>0</formula>
    </cfRule>
  </conditionalFormatting>
  <conditionalFormatting sqref="AX51:BG52 AX59:BG60 AX53:AY58 BF53:BG58">
    <cfRule type="cellIs" dxfId="764" priority="11" operator="equal">
      <formula>0</formula>
    </cfRule>
  </conditionalFormatting>
  <conditionalFormatting sqref="BK51:BT52 BK59:BT60 BK53:BL58 BS53:BT58">
    <cfRule type="cellIs" dxfId="763" priority="10" operator="equal">
      <formula>0</formula>
    </cfRule>
  </conditionalFormatting>
  <conditionalFormatting sqref="BK64:BT65 BK72:BT73 BK66:BL71 BS66:BT71">
    <cfRule type="cellIs" dxfId="762" priority="7" operator="equal">
      <formula>0</formula>
    </cfRule>
  </conditionalFormatting>
  <conditionalFormatting sqref="X51:AG52 X59:AG60 X53:Y58 AF53:AG58">
    <cfRule type="cellIs" dxfId="761" priority="6" operator="equal">
      <formula>0</formula>
    </cfRule>
  </conditionalFormatting>
  <conditionalFormatting sqref="AK38:AT39 AK46:AT47 AK40:AL45 AS40:AT45">
    <cfRule type="cellIs" dxfId="760" priority="5" operator="equal">
      <formula>0</formula>
    </cfRule>
  </conditionalFormatting>
  <conditionalFormatting sqref="AX42:AY43">
    <cfRule type="cellIs" dxfId="759" priority="4" operator="equal">
      <formula>0</formula>
    </cfRule>
  </conditionalFormatting>
  <conditionalFormatting sqref="AO51:AP52 AO59:AP60">
    <cfRule type="cellIs" dxfId="758" priority="3" operator="equal">
      <formula>0</formula>
    </cfRule>
  </conditionalFormatting>
  <conditionalFormatting sqref="BO75:BP76">
    <cfRule type="cellIs" dxfId="757" priority="2" operator="equal">
      <formula>0</formula>
    </cfRule>
  </conditionalFormatting>
  <conditionalFormatting sqref="AO75:AP76">
    <cfRule type="cellIs" dxfId="756" priority="1" operator="equal">
      <formula>0</formula>
    </cfRule>
  </conditionalFormatting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Block5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755" priority="21" operator="equal">
      <formula>0</formula>
    </cfRule>
  </conditionalFormatting>
  <conditionalFormatting sqref="AX38:BG39 AX46:BG47 AX40:AY41 AX44:AY45">
    <cfRule type="cellIs" dxfId="754" priority="20" operator="equal">
      <formula>0</formula>
    </cfRule>
  </conditionalFormatting>
  <conditionalFormatting sqref="AX25:BG26 AX33:BG34 AX27:AY28 BF27:BG28 BF31:BG32 AX31:AY32">
    <cfRule type="cellIs" dxfId="753" priority="19" operator="equal">
      <formula>0</formula>
    </cfRule>
  </conditionalFormatting>
  <conditionalFormatting sqref="BK25:BT26 BK33:BT34 BK27:BL28 BS27:BT28 BS31:BT32 BK31:BL32">
    <cfRule type="cellIs" dxfId="752" priority="18" operator="equal">
      <formula>0</formula>
    </cfRule>
  </conditionalFormatting>
  <conditionalFormatting sqref="BX12:CG13 BX20:CG21 BX14:BY19 CF14:CG19">
    <cfRule type="cellIs" dxfId="751" priority="17" operator="equal">
      <formula>0</formula>
    </cfRule>
  </conditionalFormatting>
  <conditionalFormatting sqref="BX25:CG26 BX33:CG34 BX27:BY32 CF27:CG32">
    <cfRule type="cellIs" dxfId="750" priority="16" operator="equal">
      <formula>0</formula>
    </cfRule>
  </conditionalFormatting>
  <conditionalFormatting sqref="BX64:CG65 BX72:CG73 BX66:BY71 CF66:CG71">
    <cfRule type="cellIs" dxfId="749" priority="14" operator="equal">
      <formula>0</formula>
    </cfRule>
  </conditionalFormatting>
  <conditionalFormatting sqref="BX38:CG39 BX46:CG47 BX40:BY45 CF40:CG45">
    <cfRule type="cellIs" dxfId="748" priority="15" operator="equal">
      <formula>0</formula>
    </cfRule>
  </conditionalFormatting>
  <conditionalFormatting sqref="K51:T52 K59:T60 K53:L58 S53:T58">
    <cfRule type="cellIs" dxfId="747" priority="13" operator="equal">
      <formula>0</formula>
    </cfRule>
  </conditionalFormatting>
  <conditionalFormatting sqref="AK64:AT65 AK72:AT73 AK66:AL71 AS66:AT71">
    <cfRule type="cellIs" dxfId="746" priority="12" operator="equal">
      <formula>0</formula>
    </cfRule>
  </conditionalFormatting>
  <conditionalFormatting sqref="BK38:BT39 BK46:BT47 BK40:BL45 BS40:BT45">
    <cfRule type="cellIs" dxfId="745" priority="9" operator="equal">
      <formula>0</formula>
    </cfRule>
  </conditionalFormatting>
  <conditionalFormatting sqref="AK25:AT26 AK33:AT34 AK27:AL32 AS27:AT32">
    <cfRule type="cellIs" dxfId="744" priority="8" operator="equal">
      <formula>0</formula>
    </cfRule>
  </conditionalFormatting>
  <conditionalFormatting sqref="AX51:BG52 AX59:BG60 AX53:AY58 BF53:BG58">
    <cfRule type="cellIs" dxfId="743" priority="11" operator="equal">
      <formula>0</formula>
    </cfRule>
  </conditionalFormatting>
  <conditionalFormatting sqref="BK51:BT52 BK59:BT60 BK53:BL58 BS53:BT58">
    <cfRule type="cellIs" dxfId="742" priority="10" operator="equal">
      <formula>0</formula>
    </cfRule>
  </conditionalFormatting>
  <conditionalFormatting sqref="BK64:BT65 BK72:BT73 BK66:BL71 BS66:BT71">
    <cfRule type="cellIs" dxfId="741" priority="7" operator="equal">
      <formula>0</formula>
    </cfRule>
  </conditionalFormatting>
  <conditionalFormatting sqref="X51:AG52 X59:AG60 X53:Y58 AF53:AG58">
    <cfRule type="cellIs" dxfId="740" priority="6" operator="equal">
      <formula>0</formula>
    </cfRule>
  </conditionalFormatting>
  <conditionalFormatting sqref="AK38:AT39 AK46:AT47 AK40:AL45 AS40:AT45">
    <cfRule type="cellIs" dxfId="739" priority="5" operator="equal">
      <formula>0</formula>
    </cfRule>
  </conditionalFormatting>
  <conditionalFormatting sqref="AX42:AY43">
    <cfRule type="cellIs" dxfId="738" priority="4" operator="equal">
      <formula>0</formula>
    </cfRule>
  </conditionalFormatting>
  <conditionalFormatting sqref="AO51:AP52 AO59:AP60">
    <cfRule type="cellIs" dxfId="737" priority="3" operator="equal">
      <formula>0</formula>
    </cfRule>
  </conditionalFormatting>
  <conditionalFormatting sqref="BO75:BP76">
    <cfRule type="cellIs" dxfId="736" priority="2" operator="equal">
      <formula>0</formula>
    </cfRule>
  </conditionalFormatting>
  <conditionalFormatting sqref="AO75:AP76">
    <cfRule type="cellIs" dxfId="735" priority="1" operator="equal">
      <formula>0</formula>
    </cfRule>
  </conditionalFormatting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F6:DH78"/>
  <sheetViews>
    <sheetView topLeftCell="A1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Block6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734" priority="21" operator="equal">
      <formula>0</formula>
    </cfRule>
  </conditionalFormatting>
  <conditionalFormatting sqref="AX38:BG39 AX46:BG47 AX40:AY41 AX44:AY45">
    <cfRule type="cellIs" dxfId="733" priority="20" operator="equal">
      <formula>0</formula>
    </cfRule>
  </conditionalFormatting>
  <conditionalFormatting sqref="AX25:BG26 AX33:BG34 AX27:AY28 BF27:BG28 BF31:BG32 AX31:AY32">
    <cfRule type="cellIs" dxfId="732" priority="19" operator="equal">
      <formula>0</formula>
    </cfRule>
  </conditionalFormatting>
  <conditionalFormatting sqref="BK25:BT26 BK33:BT34 BK27:BL28 BS27:BT28 BS31:BT32 BK31:BL32">
    <cfRule type="cellIs" dxfId="731" priority="18" operator="equal">
      <formula>0</formula>
    </cfRule>
  </conditionalFormatting>
  <conditionalFormatting sqref="BX12:CG13 BX20:CG21 BX14:BY19 CF14:CG19">
    <cfRule type="cellIs" dxfId="730" priority="17" operator="equal">
      <formula>0</formula>
    </cfRule>
  </conditionalFormatting>
  <conditionalFormatting sqref="BX25:CG26 BX33:CG34 BX27:BY32 CF27:CG32">
    <cfRule type="cellIs" dxfId="729" priority="16" operator="equal">
      <formula>0</formula>
    </cfRule>
  </conditionalFormatting>
  <conditionalFormatting sqref="BX64:CG65 BX72:CG73 BX66:BY71 CF66:CG71">
    <cfRule type="cellIs" dxfId="728" priority="14" operator="equal">
      <formula>0</formula>
    </cfRule>
  </conditionalFormatting>
  <conditionalFormatting sqref="BX38:CG39 BX46:CG47 BX40:BY45 CF40:CG45">
    <cfRule type="cellIs" dxfId="727" priority="15" operator="equal">
      <formula>0</formula>
    </cfRule>
  </conditionalFormatting>
  <conditionalFormatting sqref="K51:T52 K59:T60 K53:L58 S53:T58">
    <cfRule type="cellIs" dxfId="726" priority="13" operator="equal">
      <formula>0</formula>
    </cfRule>
  </conditionalFormatting>
  <conditionalFormatting sqref="AK64:AT65 AK72:AT73 AK66:AL71 AS66:AT71">
    <cfRule type="cellIs" dxfId="725" priority="12" operator="equal">
      <formula>0</formula>
    </cfRule>
  </conditionalFormatting>
  <conditionalFormatting sqref="BK38:BT39 BK46:BT47 BK40:BL45 BS40:BT45">
    <cfRule type="cellIs" dxfId="724" priority="9" operator="equal">
      <formula>0</formula>
    </cfRule>
  </conditionalFormatting>
  <conditionalFormatting sqref="AK25:AT26 AK33:AT34 AK27:AL32 AS27:AT32">
    <cfRule type="cellIs" dxfId="723" priority="8" operator="equal">
      <formula>0</formula>
    </cfRule>
  </conditionalFormatting>
  <conditionalFormatting sqref="AX51:BG52 AX59:BG60 AX53:AY58 BF53:BG58">
    <cfRule type="cellIs" dxfId="722" priority="11" operator="equal">
      <formula>0</formula>
    </cfRule>
  </conditionalFormatting>
  <conditionalFormatting sqref="BK51:BT52 BK59:BT60 BK53:BL58 BS53:BT58">
    <cfRule type="cellIs" dxfId="721" priority="10" operator="equal">
      <formula>0</formula>
    </cfRule>
  </conditionalFormatting>
  <conditionalFormatting sqref="BK64:BT65 BK72:BT73 BK66:BL71 BS66:BT71">
    <cfRule type="cellIs" dxfId="720" priority="7" operator="equal">
      <formula>0</formula>
    </cfRule>
  </conditionalFormatting>
  <conditionalFormatting sqref="X51:AG52 X59:AG60 X53:Y58 AF53:AG58">
    <cfRule type="cellIs" dxfId="719" priority="6" operator="equal">
      <formula>0</formula>
    </cfRule>
  </conditionalFormatting>
  <conditionalFormatting sqref="AK38:AT39 AK46:AT47 AK40:AL45 AS40:AT45">
    <cfRule type="cellIs" dxfId="718" priority="5" operator="equal">
      <formula>0</formula>
    </cfRule>
  </conditionalFormatting>
  <conditionalFormatting sqref="AX42:AY43">
    <cfRule type="cellIs" dxfId="717" priority="4" operator="equal">
      <formula>0</formula>
    </cfRule>
  </conditionalFormatting>
  <conditionalFormatting sqref="AO51:AP52 AO59:AP60">
    <cfRule type="cellIs" dxfId="716" priority="3" operator="equal">
      <formula>0</formula>
    </cfRule>
  </conditionalFormatting>
  <conditionalFormatting sqref="BO75:BP76">
    <cfRule type="cellIs" dxfId="715" priority="2" operator="equal">
      <formula>0</formula>
    </cfRule>
  </conditionalFormatting>
  <conditionalFormatting sqref="AO75:AP76">
    <cfRule type="cellIs" dxfId="714" priority="1" operator="equal">
      <formula>0</formula>
    </cfRule>
  </conditionalFormatting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2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Block7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11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-3.3000000000000003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-2.7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-6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6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6.0000000000000009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-3.3000000000000003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3.3000000000000003</v>
      </c>
      <c r="BQ41" s="7">
        <f ca="1">BZ41+CC44</f>
        <v>3.3000000000000003</v>
      </c>
      <c r="BR41" s="19"/>
      <c r="BS41" s="1"/>
      <c r="BT41" s="95"/>
      <c r="BX41" s="96"/>
      <c r="BY41" s="3"/>
      <c r="BZ41" s="8">
        <f ca="1">-CA40</f>
        <v>3.3000000000000003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3.3000000000000003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3.3000000000000003</v>
      </c>
      <c r="BU42" s="83"/>
      <c r="BV42" s="83"/>
      <c r="BW42" s="83"/>
      <c r="BX42" s="108">
        <f ca="1">SUM(CC41,BZ42,CC43)</f>
        <v>3.3000000000000003</v>
      </c>
      <c r="BY42" s="78"/>
      <c r="BZ42" s="79">
        <f ca="1">BZ40+BZ41</f>
        <v>3.3000000000000003</v>
      </c>
      <c r="CA42" s="79">
        <f ca="1">CA40+CA41</f>
        <v>-3.3000000000000003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 ca="1">AR44+AR45</f>
        <v>5.34</v>
      </c>
      <c r="AS43" s="1"/>
      <c r="AT43" s="100">
        <f ca="1">SUM(AO44,AR43,AO42)</f>
        <v>5.34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5.34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 ca="1">SUM(BO44,BR43,BO42)</f>
        <v>5.34</v>
      </c>
      <c r="BX43" s="99">
        <f ca="1">SUM(CB43:CB45)</f>
        <v>5.3400000000000007</v>
      </c>
      <c r="BY43" s="1"/>
      <c r="BZ43" s="21"/>
      <c r="CA43" s="14">
        <f ca="1">CC70</f>
        <v>2.7</v>
      </c>
      <c r="CB43" s="15">
        <f ca="1">+BZ43+CA43</f>
        <v>2.7</v>
      </c>
      <c r="CC43" s="56">
        <f>CC44+CC45</f>
        <v>0</v>
      </c>
      <c r="CD43" s="6">
        <f ca="1">CD44+CD45</f>
        <v>-2.7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>
        <f ca="1">AQ66+BQ41-CA71</f>
        <v>5.34</v>
      </c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AR44</f>
        <v>5.34</v>
      </c>
      <c r="BO44" s="71">
        <f ca="1">+BM44+BN44</f>
        <v>5.34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2.6400000000000006</v>
      </c>
      <c r="CB45" s="15">
        <f ca="1">+BZ45+CA45</f>
        <v>2.6400000000000006</v>
      </c>
      <c r="CC45" s="17"/>
      <c r="CD45" s="17">
        <f ca="1">CD71</f>
        <v>-2.7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 ca="1">SUM(AP43:AR43)</f>
        <v>5.34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-0.6599999999999997</v>
      </c>
      <c r="CC47" s="105">
        <f ca="1">SUM(CC43:CE43)</f>
        <v>-2.7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0.65999999999999992</v>
      </c>
      <c r="AP64" s="58">
        <f ca="1">SUM(AQ69,AO69,AP66)</f>
        <v>2.7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0.65999999999999992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-0.6599999999999997</v>
      </c>
      <c r="CC64" s="27">
        <f ca="1">SUM(CD69,CB69,CC66)</f>
        <v>-2.7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AQ66+AR66</f>
        <v>2.7</v>
      </c>
      <c r="AQ66" s="7">
        <f ca="1">CC70</f>
        <v>2.7</v>
      </c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-0.6599999999999997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>
        <f ca="1">CA71</f>
        <v>0.65999999999999992</v>
      </c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0.65999999999999992</v>
      </c>
      <c r="BP67" s="6">
        <f ca="1">CC70</f>
        <v>2.7</v>
      </c>
      <c r="BQ67" s="7">
        <f ca="1">AQ66</f>
        <v>2.7</v>
      </c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 ca="1">AO66+AO67</f>
        <v>0.65999999999999992</v>
      </c>
      <c r="AP68" s="86">
        <f>AQ68+AR68</f>
        <v>0</v>
      </c>
      <c r="AQ68" s="81"/>
      <c r="AR68" s="82"/>
      <c r="AS68" s="78"/>
      <c r="AT68" s="109">
        <f ca="1">SUM(AP66:AP68)</f>
        <v>2.7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2.7</v>
      </c>
      <c r="BL68" s="78"/>
      <c r="BM68" s="79">
        <f>BM66+BM67</f>
        <v>0</v>
      </c>
      <c r="BN68" s="79">
        <f>BN66+BN67</f>
        <v>0</v>
      </c>
      <c r="BO68" s="80">
        <f ca="1">BO66+BO67</f>
        <v>0.65999999999999992</v>
      </c>
      <c r="BP68" s="79">
        <f>BQ68+BR68</f>
        <v>0</v>
      </c>
      <c r="BQ68" s="81"/>
      <c r="BR68" s="82"/>
      <c r="BS68" s="78"/>
      <c r="BT68" s="109">
        <f ca="1">SUM(BP66:BP68)</f>
        <v>2.7</v>
      </c>
      <c r="BU68" s="136"/>
      <c r="BV68" s="136"/>
      <c r="BW68" s="136"/>
      <c r="BX68" s="84">
        <f ca="1">SUM(CC67,BZ68,CC69)</f>
        <v>2.7</v>
      </c>
      <c r="BY68" s="78"/>
      <c r="BZ68" s="79">
        <f>BZ66+BZ67</f>
        <v>0</v>
      </c>
      <c r="CA68" s="79">
        <f ca="1">CA66+CA67</f>
        <v>-0.6599999999999997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 ca="1">SUM(AO70,AR69,AO68)</f>
        <v>0.65999999999999992</v>
      </c>
      <c r="BK69" s="99">
        <f ca="1">SUM(BO69:BO71)</f>
        <v>0.65999999999999992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1.3199999999999998</v>
      </c>
      <c r="BX69" s="35">
        <f ca="1">SUM(CB69:CB71)</f>
        <v>0.65999999999999992</v>
      </c>
      <c r="BY69" s="1"/>
      <c r="BZ69" s="21"/>
      <c r="CA69" s="14"/>
      <c r="CB69" s="15">
        <f>+BZ69+CA69</f>
        <v>0</v>
      </c>
      <c r="CC69" s="16">
        <f ca="1">CC70+CC71</f>
        <v>2.7</v>
      </c>
      <c r="CD69" s="6">
        <f ca="1">CD70+CD71</f>
        <v>-2.7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>
        <f ca="1">AO67</f>
        <v>0.65999999999999992</v>
      </c>
      <c r="BO70" s="71">
        <f ca="1">+BM70+BN70</f>
        <v>0.65999999999999992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2.7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0.65999999999999992</v>
      </c>
      <c r="CB71" s="15">
        <f ca="1">+BZ71+CA71</f>
        <v>0.65999999999999992</v>
      </c>
      <c r="CC71" s="17"/>
      <c r="CD71" s="17">
        <f ca="1">CQ18</f>
        <v>-2.7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2.2204460492503131E-16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713" priority="21" operator="equal">
      <formula>0</formula>
    </cfRule>
  </conditionalFormatting>
  <conditionalFormatting sqref="AX38:BG39 AX46:BG47 AX40:AY41 AX44:AY45">
    <cfRule type="cellIs" dxfId="712" priority="20" operator="equal">
      <formula>0</formula>
    </cfRule>
  </conditionalFormatting>
  <conditionalFormatting sqref="AX25:BG26 AX33:BG34 AX27:AY28 BF27:BG28 BF31:BG32 AX31:AY32">
    <cfRule type="cellIs" dxfId="711" priority="19" operator="equal">
      <formula>0</formula>
    </cfRule>
  </conditionalFormatting>
  <conditionalFormatting sqref="BK25:BT26 BK33:BT34 BK27:BL28 BS27:BT28 BS31:BT32 BK31:BL32">
    <cfRule type="cellIs" dxfId="710" priority="18" operator="equal">
      <formula>0</formula>
    </cfRule>
  </conditionalFormatting>
  <conditionalFormatting sqref="BX12:CG13 BX20:CG21 BX14:BY19 CF14:CG19">
    <cfRule type="cellIs" dxfId="709" priority="17" operator="equal">
      <formula>0</formula>
    </cfRule>
  </conditionalFormatting>
  <conditionalFormatting sqref="BX25:CG26 BX33:CG34 BX27:BY32 CF27:CG32">
    <cfRule type="cellIs" dxfId="708" priority="16" operator="equal">
      <formula>0</formula>
    </cfRule>
  </conditionalFormatting>
  <conditionalFormatting sqref="BX64:CG65 BX72:CG73 BX66:BY71 CF66:CG71">
    <cfRule type="cellIs" dxfId="707" priority="14" operator="equal">
      <formula>0</formula>
    </cfRule>
  </conditionalFormatting>
  <conditionalFormatting sqref="BX38:CG39 BX46:CG47 BX40:BY45 CF40:CG45">
    <cfRule type="cellIs" dxfId="706" priority="15" operator="equal">
      <formula>0</formula>
    </cfRule>
  </conditionalFormatting>
  <conditionalFormatting sqref="K51:T52 K59:T60 K53:L58 S53:T58">
    <cfRule type="cellIs" dxfId="705" priority="13" operator="equal">
      <formula>0</formula>
    </cfRule>
  </conditionalFormatting>
  <conditionalFormatting sqref="AK64:AT65 AK72:AT73 AK66:AL71 AS66:AT71">
    <cfRule type="cellIs" dxfId="704" priority="12" operator="equal">
      <formula>0</formula>
    </cfRule>
  </conditionalFormatting>
  <conditionalFormatting sqref="BK38:BT39 BK46:BT47 BK40:BL45 BS40:BT45">
    <cfRule type="cellIs" dxfId="703" priority="9" operator="equal">
      <formula>0</formula>
    </cfRule>
  </conditionalFormatting>
  <conditionalFormatting sqref="AK25:AT26 AK33:AT34 AK27:AL32 AS27:AT32">
    <cfRule type="cellIs" dxfId="702" priority="8" operator="equal">
      <formula>0</formula>
    </cfRule>
  </conditionalFormatting>
  <conditionalFormatting sqref="AX51:BG52 AX59:BG60 AX53:AY58 BF53:BG58">
    <cfRule type="cellIs" dxfId="701" priority="11" operator="equal">
      <formula>0</formula>
    </cfRule>
  </conditionalFormatting>
  <conditionalFormatting sqref="BK51:BT52 BK59:BT60 BK53:BL58 BS53:BT58">
    <cfRule type="cellIs" dxfId="700" priority="10" operator="equal">
      <formula>0</formula>
    </cfRule>
  </conditionalFormatting>
  <conditionalFormatting sqref="BK64:BT65 BK72:BT73 BK66:BL71 BS66:BT71">
    <cfRule type="cellIs" dxfId="699" priority="7" operator="equal">
      <formula>0</formula>
    </cfRule>
  </conditionalFormatting>
  <conditionalFormatting sqref="X51:AG52 X59:AG60 X53:Y58 AF53:AG58">
    <cfRule type="cellIs" dxfId="698" priority="6" operator="equal">
      <formula>0</formula>
    </cfRule>
  </conditionalFormatting>
  <conditionalFormatting sqref="AK38:AT39 AK46:AT47 AK40:AL45 AS40:AT45">
    <cfRule type="cellIs" dxfId="697" priority="5" operator="equal">
      <formula>0</formula>
    </cfRule>
  </conditionalFormatting>
  <conditionalFormatting sqref="AX42:AY43">
    <cfRule type="cellIs" dxfId="696" priority="4" operator="equal">
      <formula>0</formula>
    </cfRule>
  </conditionalFormatting>
  <conditionalFormatting sqref="AO51:AP52 AO59:AP60">
    <cfRule type="cellIs" dxfId="695" priority="3" operator="equal">
      <formula>0</formula>
    </cfRule>
  </conditionalFormatting>
  <conditionalFormatting sqref="BO75:BP76">
    <cfRule type="cellIs" dxfId="694" priority="2" operator="equal">
      <formula>0</formula>
    </cfRule>
  </conditionalFormatting>
  <conditionalFormatting sqref="AO75:AP76">
    <cfRule type="cellIs" dxfId="693" priority="1" operator="equal">
      <formula>0</formula>
    </cfRule>
  </conditionalFormatting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topLeftCell="V16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Block12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Block12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12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692" priority="21" operator="equal">
      <formula>0</formula>
    </cfRule>
  </conditionalFormatting>
  <conditionalFormatting sqref="AX38:BG39 AX46:BG47 AX40:AY41 AX44:AY45">
    <cfRule type="cellIs" dxfId="691" priority="20" operator="equal">
      <formula>0</formula>
    </cfRule>
  </conditionalFormatting>
  <conditionalFormatting sqref="AX25:BG26 AX33:BG34 AX27:AY28 BF27:BG28 BF31:BG32 AX31:AY32">
    <cfRule type="cellIs" dxfId="690" priority="19" operator="equal">
      <formula>0</formula>
    </cfRule>
  </conditionalFormatting>
  <conditionalFormatting sqref="BK25:BT26 BK33:BT34 BK27:BL28 BS27:BT28 BS31:BT32 BK31:BL32">
    <cfRule type="cellIs" dxfId="689" priority="18" operator="equal">
      <formula>0</formula>
    </cfRule>
  </conditionalFormatting>
  <conditionalFormatting sqref="BX12:CG13 BX20:CG21 BX14:BY19 CF14:CG19">
    <cfRule type="cellIs" dxfId="688" priority="17" operator="equal">
      <formula>0</formula>
    </cfRule>
  </conditionalFormatting>
  <conditionalFormatting sqref="BX25:CG26 BX33:CG34 BX27:BY32 CF27:CG32">
    <cfRule type="cellIs" dxfId="687" priority="16" operator="equal">
      <formula>0</formula>
    </cfRule>
  </conditionalFormatting>
  <conditionalFormatting sqref="BX64:CG65 BX72:CG73 BX66:BY71 CF66:CG71">
    <cfRule type="cellIs" dxfId="686" priority="14" operator="equal">
      <formula>0</formula>
    </cfRule>
  </conditionalFormatting>
  <conditionalFormatting sqref="BX38:CG39 BX46:CG47 BX40:BY45 CF40:CG45">
    <cfRule type="cellIs" dxfId="685" priority="15" operator="equal">
      <formula>0</formula>
    </cfRule>
  </conditionalFormatting>
  <conditionalFormatting sqref="K51:T52 K59:T60 K53:L58 S53:T58">
    <cfRule type="cellIs" dxfId="684" priority="13" operator="equal">
      <formula>0</formula>
    </cfRule>
  </conditionalFormatting>
  <conditionalFormatting sqref="AK64:AT65 AK72:AT73 AK66:AL71 AS66:AT71">
    <cfRule type="cellIs" dxfId="683" priority="12" operator="equal">
      <formula>0</formula>
    </cfRule>
  </conditionalFormatting>
  <conditionalFormatting sqref="BK38:BT39 BK46:BT47 BK40:BL45 BS40:BT45">
    <cfRule type="cellIs" dxfId="682" priority="9" operator="equal">
      <formula>0</formula>
    </cfRule>
  </conditionalFormatting>
  <conditionalFormatting sqref="AK25:AT26 AK33:AT34 AK27:AL32 AS27:AT32">
    <cfRule type="cellIs" dxfId="681" priority="8" operator="equal">
      <formula>0</formula>
    </cfRule>
  </conditionalFormatting>
  <conditionalFormatting sqref="AX51:BG52 AX59:BG60 AX53:AY58 BF53:BG58">
    <cfRule type="cellIs" dxfId="680" priority="11" operator="equal">
      <formula>0</formula>
    </cfRule>
  </conditionalFormatting>
  <conditionalFormatting sqref="BK51:BT52 BK59:BT60 BK53:BL58 BS53:BT58">
    <cfRule type="cellIs" dxfId="679" priority="10" operator="equal">
      <formula>0</formula>
    </cfRule>
  </conditionalFormatting>
  <conditionalFormatting sqref="BK64:BT65 BK72:BT73 BK66:BL71 BS66:BT71">
    <cfRule type="cellIs" dxfId="678" priority="7" operator="equal">
      <formula>0</formula>
    </cfRule>
  </conditionalFormatting>
  <conditionalFormatting sqref="X51:AG52 X59:AG60 X53:Y58 AF53:AG58">
    <cfRule type="cellIs" dxfId="677" priority="6" operator="equal">
      <formula>0</formula>
    </cfRule>
  </conditionalFormatting>
  <conditionalFormatting sqref="AK38:AT39 AK46:AT47 AK40:AL45 AS40:AT45">
    <cfRule type="cellIs" dxfId="676" priority="5" operator="equal">
      <formula>0</formula>
    </cfRule>
  </conditionalFormatting>
  <conditionalFormatting sqref="AX42:AY43">
    <cfRule type="cellIs" dxfId="675" priority="4" operator="equal">
      <formula>0</formula>
    </cfRule>
  </conditionalFormatting>
  <conditionalFormatting sqref="AO51:AP52 AO59:AP60">
    <cfRule type="cellIs" dxfId="674" priority="3" operator="equal">
      <formula>0</formula>
    </cfRule>
  </conditionalFormatting>
  <conditionalFormatting sqref="BO75:BP76">
    <cfRule type="cellIs" dxfId="673" priority="2" operator="equal">
      <formula>0</formula>
    </cfRule>
  </conditionalFormatting>
  <conditionalFormatting sqref="AO75:AP76">
    <cfRule type="cellIs" dxfId="672" priority="1" operator="equal">
      <formula>0</formula>
    </cfRule>
  </conditionalFormatting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Block13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Block13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12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671" priority="21" operator="equal">
      <formula>0</formula>
    </cfRule>
  </conditionalFormatting>
  <conditionalFormatting sqref="AX38:BG39 AX46:BG47 AX40:AY41 AX44:AY45">
    <cfRule type="cellIs" dxfId="670" priority="20" operator="equal">
      <formula>0</formula>
    </cfRule>
  </conditionalFormatting>
  <conditionalFormatting sqref="AX25:BG26 AX33:BG34 AX27:AY28 BF27:BG28 BF31:BG32 AX31:AY32">
    <cfRule type="cellIs" dxfId="669" priority="19" operator="equal">
      <formula>0</formula>
    </cfRule>
  </conditionalFormatting>
  <conditionalFormatting sqref="BK25:BT26 BK33:BT34 BK27:BL28 BS27:BT28 BS31:BT32 BK31:BL32">
    <cfRule type="cellIs" dxfId="668" priority="18" operator="equal">
      <formula>0</formula>
    </cfRule>
  </conditionalFormatting>
  <conditionalFormatting sqref="BX12:CG13 BX20:CG21 BX14:BY19 CF14:CG19">
    <cfRule type="cellIs" dxfId="667" priority="17" operator="equal">
      <formula>0</formula>
    </cfRule>
  </conditionalFormatting>
  <conditionalFormatting sqref="BX25:CG26 BX33:CG34 BX27:BY32 CF27:CG32">
    <cfRule type="cellIs" dxfId="666" priority="16" operator="equal">
      <formula>0</formula>
    </cfRule>
  </conditionalFormatting>
  <conditionalFormatting sqref="BX64:CG65 BX72:CG73 BX66:BY71 CF66:CG71">
    <cfRule type="cellIs" dxfId="665" priority="14" operator="equal">
      <formula>0</formula>
    </cfRule>
  </conditionalFormatting>
  <conditionalFormatting sqref="BX38:CG39 BX46:CG47 BX40:BY45 CF40:CG45">
    <cfRule type="cellIs" dxfId="664" priority="15" operator="equal">
      <formula>0</formula>
    </cfRule>
  </conditionalFormatting>
  <conditionalFormatting sqref="K51:T52 K59:T60 K53:L58 S53:T58">
    <cfRule type="cellIs" dxfId="663" priority="13" operator="equal">
      <formula>0</formula>
    </cfRule>
  </conditionalFormatting>
  <conditionalFormatting sqref="AK64:AT65 AK72:AT73 AK66:AL71 AS66:AT71">
    <cfRule type="cellIs" dxfId="662" priority="12" operator="equal">
      <formula>0</formula>
    </cfRule>
  </conditionalFormatting>
  <conditionalFormatting sqref="BK38:BT39 BK46:BT47 BK40:BL45 BS40:BT45">
    <cfRule type="cellIs" dxfId="661" priority="9" operator="equal">
      <formula>0</formula>
    </cfRule>
  </conditionalFormatting>
  <conditionalFormatting sqref="AK25:AT26 AK33:AT34 AK27:AL32 AS27:AT32">
    <cfRule type="cellIs" dxfId="660" priority="8" operator="equal">
      <formula>0</formula>
    </cfRule>
  </conditionalFormatting>
  <conditionalFormatting sqref="AX51:BG52 AX59:BG60 AX53:AY58 BF53:BG58">
    <cfRule type="cellIs" dxfId="659" priority="11" operator="equal">
      <formula>0</formula>
    </cfRule>
  </conditionalFormatting>
  <conditionalFormatting sqref="BK51:BT52 BK59:BT60 BK53:BL58 BS53:BT58">
    <cfRule type="cellIs" dxfId="658" priority="10" operator="equal">
      <formula>0</formula>
    </cfRule>
  </conditionalFormatting>
  <conditionalFormatting sqref="BK64:BT65 BK72:BT73 BK66:BL71 BS66:BT71">
    <cfRule type="cellIs" dxfId="657" priority="7" operator="equal">
      <formula>0</formula>
    </cfRule>
  </conditionalFormatting>
  <conditionalFormatting sqref="X51:AG52 X59:AG60 X53:Y58 AF53:AG58">
    <cfRule type="cellIs" dxfId="656" priority="6" operator="equal">
      <formula>0</formula>
    </cfRule>
  </conditionalFormatting>
  <conditionalFormatting sqref="AK38:AT39 AK46:AT47 AK40:AL45 AS40:AT45">
    <cfRule type="cellIs" dxfId="655" priority="5" operator="equal">
      <formula>0</formula>
    </cfRule>
  </conditionalFormatting>
  <conditionalFormatting sqref="AX42:AY43">
    <cfRule type="cellIs" dxfId="654" priority="4" operator="equal">
      <formula>0</formula>
    </cfRule>
  </conditionalFormatting>
  <conditionalFormatting sqref="AO51:AP52 AO59:AP60">
    <cfRule type="cellIs" dxfId="653" priority="3" operator="equal">
      <formula>0</formula>
    </cfRule>
  </conditionalFormatting>
  <conditionalFormatting sqref="BO75:BP76">
    <cfRule type="cellIs" dxfId="652" priority="2" operator="equal">
      <formula>0</formula>
    </cfRule>
  </conditionalFormatting>
  <conditionalFormatting sqref="AO75:AP76">
    <cfRule type="cellIs" dxfId="651" priority="1" operator="equal">
      <formula>0</formula>
    </cfRule>
  </conditionalFormatting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Block14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Block14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12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650" priority="21" operator="equal">
      <formula>0</formula>
    </cfRule>
  </conditionalFormatting>
  <conditionalFormatting sqref="AX38:BG39 AX46:BG47 AX40:AY41 AX44:AY45">
    <cfRule type="cellIs" dxfId="649" priority="20" operator="equal">
      <formula>0</formula>
    </cfRule>
  </conditionalFormatting>
  <conditionalFormatting sqref="AX25:BG26 AX33:BG34 AX27:AY28 BF27:BG28 BF31:BG32 AX31:AY32">
    <cfRule type="cellIs" dxfId="648" priority="19" operator="equal">
      <formula>0</formula>
    </cfRule>
  </conditionalFormatting>
  <conditionalFormatting sqref="BK25:BT26 BK33:BT34 BK27:BL28 BS27:BT28 BS31:BT32 BK31:BL32">
    <cfRule type="cellIs" dxfId="647" priority="18" operator="equal">
      <formula>0</formula>
    </cfRule>
  </conditionalFormatting>
  <conditionalFormatting sqref="BX12:CG13 BX20:CG21 BX14:BY19 CF14:CG19">
    <cfRule type="cellIs" dxfId="646" priority="17" operator="equal">
      <formula>0</formula>
    </cfRule>
  </conditionalFormatting>
  <conditionalFormatting sqref="BX25:CG26 BX33:CG34 BX27:BY32 CF27:CG32">
    <cfRule type="cellIs" dxfId="645" priority="16" operator="equal">
      <formula>0</formula>
    </cfRule>
  </conditionalFormatting>
  <conditionalFormatting sqref="BX64:CG65 BX72:CG73 BX66:BY71 CF66:CG71">
    <cfRule type="cellIs" dxfId="644" priority="14" operator="equal">
      <formula>0</formula>
    </cfRule>
  </conditionalFormatting>
  <conditionalFormatting sqref="BX38:CG39 BX46:CG47 BX40:BY45 CF40:CG45">
    <cfRule type="cellIs" dxfId="643" priority="15" operator="equal">
      <formula>0</formula>
    </cfRule>
  </conditionalFormatting>
  <conditionalFormatting sqref="K51:T52 K59:T60 K53:L58 S53:T58">
    <cfRule type="cellIs" dxfId="642" priority="13" operator="equal">
      <formula>0</formula>
    </cfRule>
  </conditionalFormatting>
  <conditionalFormatting sqref="AK64:AT65 AK72:AT73 AK66:AL71 AS66:AT71">
    <cfRule type="cellIs" dxfId="641" priority="12" operator="equal">
      <formula>0</formula>
    </cfRule>
  </conditionalFormatting>
  <conditionalFormatting sqref="BK38:BT39 BK46:BT47 BK40:BL45 BS40:BT45">
    <cfRule type="cellIs" dxfId="640" priority="9" operator="equal">
      <formula>0</formula>
    </cfRule>
  </conditionalFormatting>
  <conditionalFormatting sqref="AK25:AT26 AK33:AT34 AK27:AL32 AS27:AT32">
    <cfRule type="cellIs" dxfId="639" priority="8" operator="equal">
      <formula>0</formula>
    </cfRule>
  </conditionalFormatting>
  <conditionalFormatting sqref="AX51:BG52 AX59:BG60 AX53:AY58 BF53:BG58">
    <cfRule type="cellIs" dxfId="638" priority="11" operator="equal">
      <formula>0</formula>
    </cfRule>
  </conditionalFormatting>
  <conditionalFormatting sqref="BK51:BT52 BK59:BT60 BK53:BL58 BS53:BT58">
    <cfRule type="cellIs" dxfId="637" priority="10" operator="equal">
      <formula>0</formula>
    </cfRule>
  </conditionalFormatting>
  <conditionalFormatting sqref="BK64:BT65 BK72:BT73 BK66:BL71 BS66:BT71">
    <cfRule type="cellIs" dxfId="636" priority="7" operator="equal">
      <formula>0</formula>
    </cfRule>
  </conditionalFormatting>
  <conditionalFormatting sqref="X51:AG52 X59:AG60 X53:Y58 AF53:AG58">
    <cfRule type="cellIs" dxfId="635" priority="6" operator="equal">
      <formula>0</formula>
    </cfRule>
  </conditionalFormatting>
  <conditionalFormatting sqref="AK38:AT39 AK46:AT47 AK40:AL45 AS40:AT45">
    <cfRule type="cellIs" dxfId="634" priority="5" operator="equal">
      <formula>0</formula>
    </cfRule>
  </conditionalFormatting>
  <conditionalFormatting sqref="AX42:AY43">
    <cfRule type="cellIs" dxfId="633" priority="4" operator="equal">
      <formula>0</formula>
    </cfRule>
  </conditionalFormatting>
  <conditionalFormatting sqref="AO51:AP52 AO59:AP60">
    <cfRule type="cellIs" dxfId="632" priority="3" operator="equal">
      <formula>0</formula>
    </cfRule>
  </conditionalFormatting>
  <conditionalFormatting sqref="BO75:BP76">
    <cfRule type="cellIs" dxfId="631" priority="2" operator="equal">
      <formula>0</formula>
    </cfRule>
  </conditionalFormatting>
  <conditionalFormatting sqref="AO75:AP76">
    <cfRule type="cellIs" dxfId="630" priority="1" operator="equal">
      <formula>0</formula>
    </cfRule>
  </conditionalFormatting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F6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Block15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Block15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12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0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0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0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0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0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BZ40+BZ41</f>
        <v>0</v>
      </c>
      <c r="CA42" s="79">
        <f ca="1">CA40+CA41</f>
        <v>0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0</v>
      </c>
      <c r="BY43" s="1"/>
      <c r="BZ43" s="21"/>
      <c r="CA43" s="14">
        <f ca="1">CC70</f>
        <v>0</v>
      </c>
      <c r="CB43" s="15">
        <f ca="1">+BZ43+CA43</f>
        <v>0</v>
      </c>
      <c r="CC43" s="56">
        <f>CC44+CC45</f>
        <v>0</v>
      </c>
      <c r="CD43" s="6">
        <f ca="1">CD44+CD45</f>
        <v>0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0</v>
      </c>
      <c r="CB45" s="15">
        <f ca="1">+BZ45+CA45</f>
        <v>0</v>
      </c>
      <c r="CC45" s="17"/>
      <c r="CD45" s="17">
        <f ca="1">CD71</f>
        <v>0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>BQ66+BR66</f>
        <v>0</v>
      </c>
      <c r="BQ66" s="7"/>
      <c r="BR66" s="19"/>
      <c r="BS66" s="1"/>
      <c r="BT66" s="95"/>
      <c r="BX66" s="30"/>
      <c r="BY66" s="3"/>
      <c r="BZ66" s="17"/>
      <c r="CA66" s="17">
        <f ca="1">CA45+CA40</f>
        <v>0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BZ66+BZ67</f>
        <v>0</v>
      </c>
      <c r="CA68" s="79">
        <f ca="1">CA66+CA67</f>
        <v>0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</v>
      </c>
      <c r="BY69" s="1"/>
      <c r="BZ69" s="21"/>
      <c r="CA69" s="14"/>
      <c r="CB69" s="15">
        <f>+BZ69+CA69</f>
        <v>0</v>
      </c>
      <c r="CC69" s="16">
        <f ca="1">CC70+CC71</f>
        <v>0</v>
      </c>
      <c r="CD69" s="6">
        <f ca="1">CD70+CD71</f>
        <v>0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0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</v>
      </c>
      <c r="CB71" s="15">
        <f ca="1">+BZ71+CA71</f>
        <v>0</v>
      </c>
      <c r="CC71" s="17"/>
      <c r="CD71" s="17">
        <f ca="1">CQ18</f>
        <v>0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629" priority="21" operator="equal">
      <formula>0</formula>
    </cfRule>
  </conditionalFormatting>
  <conditionalFormatting sqref="AX38:BG39 AX46:BG47 AX40:AY41 AX44:AY45">
    <cfRule type="cellIs" dxfId="628" priority="20" operator="equal">
      <formula>0</formula>
    </cfRule>
  </conditionalFormatting>
  <conditionalFormatting sqref="AX25:BG26 AX33:BG34 AX27:AY28 BF27:BG28 BF31:BG32 AX31:AY32">
    <cfRule type="cellIs" dxfId="627" priority="19" operator="equal">
      <formula>0</formula>
    </cfRule>
  </conditionalFormatting>
  <conditionalFormatting sqref="BK25:BT26 BK33:BT34 BK27:BL28 BS27:BT28 BS31:BT32 BK31:BL32">
    <cfRule type="cellIs" dxfId="626" priority="18" operator="equal">
      <formula>0</formula>
    </cfRule>
  </conditionalFormatting>
  <conditionalFormatting sqref="BX12:CG13 BX20:CG21 BX14:BY19 CF14:CG19">
    <cfRule type="cellIs" dxfId="625" priority="17" operator="equal">
      <formula>0</formula>
    </cfRule>
  </conditionalFormatting>
  <conditionalFormatting sqref="BX25:CG26 BX33:CG34 BX27:BY32 CF27:CG32">
    <cfRule type="cellIs" dxfId="624" priority="16" operator="equal">
      <formula>0</formula>
    </cfRule>
  </conditionalFormatting>
  <conditionalFormatting sqref="BX64:CG65 BX72:CG73 BX66:BY71 CF66:CG71">
    <cfRule type="cellIs" dxfId="623" priority="14" operator="equal">
      <formula>0</formula>
    </cfRule>
  </conditionalFormatting>
  <conditionalFormatting sqref="BX38:CG39 BX46:CG47 BX40:BY45 CF40:CG45">
    <cfRule type="cellIs" dxfId="622" priority="15" operator="equal">
      <formula>0</formula>
    </cfRule>
  </conditionalFormatting>
  <conditionalFormatting sqref="K51:T52 K59:T60 K53:L58 S53:T58">
    <cfRule type="cellIs" dxfId="621" priority="13" operator="equal">
      <formula>0</formula>
    </cfRule>
  </conditionalFormatting>
  <conditionalFormatting sqref="AK64:AT65 AK72:AT73 AK66:AL71 AS66:AT71">
    <cfRule type="cellIs" dxfId="620" priority="12" operator="equal">
      <formula>0</formula>
    </cfRule>
  </conditionalFormatting>
  <conditionalFormatting sqref="BK38:BT39 BK46:BT47 BK40:BL45 BS40:BT45">
    <cfRule type="cellIs" dxfId="619" priority="9" operator="equal">
      <formula>0</formula>
    </cfRule>
  </conditionalFormatting>
  <conditionalFormatting sqref="AK25:AT26 AK33:AT34 AK27:AL32 AS27:AT32">
    <cfRule type="cellIs" dxfId="618" priority="8" operator="equal">
      <formula>0</formula>
    </cfRule>
  </conditionalFormatting>
  <conditionalFormatting sqref="AX51:BG52 AX59:BG60 AX53:AY58 BF53:BG58">
    <cfRule type="cellIs" dxfId="617" priority="11" operator="equal">
      <formula>0</formula>
    </cfRule>
  </conditionalFormatting>
  <conditionalFormatting sqref="BK51:BT52 BK59:BT60 BK53:BL58 BS53:BT58">
    <cfRule type="cellIs" dxfId="616" priority="10" operator="equal">
      <formula>0</formula>
    </cfRule>
  </conditionalFormatting>
  <conditionalFormatting sqref="BK64:BT65 BK72:BT73 BK66:BL71 BS66:BT71">
    <cfRule type="cellIs" dxfId="615" priority="7" operator="equal">
      <formula>0</formula>
    </cfRule>
  </conditionalFormatting>
  <conditionalFormatting sqref="X51:AG52 X59:AG60 X53:Y58 AF53:AG58">
    <cfRule type="cellIs" dxfId="614" priority="6" operator="equal">
      <formula>0</formula>
    </cfRule>
  </conditionalFormatting>
  <conditionalFormatting sqref="AK38:AT39 AK46:AT47 AK40:AL45 AS40:AT45">
    <cfRule type="cellIs" dxfId="613" priority="5" operator="equal">
      <formula>0</formula>
    </cfRule>
  </conditionalFormatting>
  <conditionalFormatting sqref="AX42:AY43">
    <cfRule type="cellIs" dxfId="612" priority="4" operator="equal">
      <formula>0</formula>
    </cfRule>
  </conditionalFormatting>
  <conditionalFormatting sqref="AO51:AP52 AO59:AP60">
    <cfRule type="cellIs" dxfId="611" priority="3" operator="equal">
      <formula>0</formula>
    </cfRule>
  </conditionalFormatting>
  <conditionalFormatting sqref="BO75:BP76">
    <cfRule type="cellIs" dxfId="610" priority="2" operator="equal">
      <formula>0</formula>
    </cfRule>
  </conditionalFormatting>
  <conditionalFormatting sqref="AO75:AP76">
    <cfRule type="cellIs" dxfId="609" priority="1" operator="equal">
      <formula>0</formula>
    </cfRule>
  </conditionalFormatting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A16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Block16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Block16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12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-3.3000000000000003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-2.7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-6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6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6.0000000000000009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-3.3000000000000003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BQ41+BR41</f>
        <v>0</v>
      </c>
      <c r="BQ41" s="7"/>
      <c r="BR41" s="19"/>
      <c r="BS41" s="1"/>
      <c r="BT41" s="95"/>
      <c r="BX41" s="96"/>
      <c r="BY41" s="3"/>
      <c r="BZ41" s="8">
        <f ca="1">-CA40</f>
        <v>3.3000000000000003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 ca="1">SUM(CC41,BZ42,CC43)</f>
        <v>3.3000000000000003</v>
      </c>
      <c r="BY42" s="78"/>
      <c r="BZ42" s="79">
        <f ca="1">BZ40+BZ41</f>
        <v>3.3000000000000003</v>
      </c>
      <c r="CA42" s="79">
        <f ca="1">CA40+CA41</f>
        <v>-3.3000000000000003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>BR44+BR45</f>
        <v>0</v>
      </c>
      <c r="BS43" s="1"/>
      <c r="BT43" s="100">
        <f>SUM(BO44,BR43,BO42)</f>
        <v>0</v>
      </c>
      <c r="BX43" s="99">
        <f ca="1">SUM(CB43:CB45)</f>
        <v>5.3400000000000007</v>
      </c>
      <c r="BY43" s="1"/>
      <c r="BZ43" s="21"/>
      <c r="CA43" s="14">
        <f ca="1">CC70</f>
        <v>2.7</v>
      </c>
      <c r="CB43" s="15">
        <f ca="1">+BZ43+CA43</f>
        <v>2.7</v>
      </c>
      <c r="CC43" s="56">
        <f>CC44+CC45</f>
        <v>0</v>
      </c>
      <c r="CD43" s="6">
        <f ca="1">CD44+CD45</f>
        <v>-2.7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+BM44+BN44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2.6400000000000006</v>
      </c>
      <c r="CB45" s="15">
        <f ca="1">+BZ45+CA45</f>
        <v>2.6400000000000006</v>
      </c>
      <c r="CC45" s="17"/>
      <c r="CD45" s="17">
        <f ca="1">CD71</f>
        <v>-2.7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-0.6599999999999997</v>
      </c>
      <c r="CC47" s="105">
        <f ca="1">SUM(CC43:CE43)</f>
        <v>-2.7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0.65999999999999992</v>
      </c>
      <c r="BP64" s="91">
        <f ca="1">SUM(BQ69,BO69,BP66)</f>
        <v>2.7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-0.6599999999999997</v>
      </c>
      <c r="CC64" s="27">
        <f ca="1">SUM(CD69,CB69,CC66)</f>
        <v>-2.7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2.7</v>
      </c>
      <c r="BQ66" s="7">
        <f ca="1">CC70</f>
        <v>2.7</v>
      </c>
      <c r="BR66" s="19"/>
      <c r="BS66" s="1"/>
      <c r="BT66" s="95"/>
      <c r="BX66" s="30"/>
      <c r="BY66" s="3"/>
      <c r="BZ66" s="17"/>
      <c r="CA66" s="17">
        <f ca="1">CA45+CA40</f>
        <v>-0.6599999999999997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>
        <f ca="1">CA71</f>
        <v>0.65999999999999992</v>
      </c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 ca="1">BO66+BO67</f>
        <v>0.65999999999999992</v>
      </c>
      <c r="BP68" s="79">
        <f>BQ68+BR68</f>
        <v>0</v>
      </c>
      <c r="BQ68" s="81"/>
      <c r="BR68" s="82"/>
      <c r="BS68" s="78"/>
      <c r="BT68" s="109">
        <f ca="1">SUM(BP66:BP68)</f>
        <v>2.7</v>
      </c>
      <c r="BU68" s="136"/>
      <c r="BV68" s="136"/>
      <c r="BW68" s="136"/>
      <c r="BX68" s="84">
        <f ca="1">SUM(CC67,BZ68,CC69)</f>
        <v>2.7</v>
      </c>
      <c r="BY68" s="78"/>
      <c r="BZ68" s="79">
        <f>BZ66+BZ67</f>
        <v>0</v>
      </c>
      <c r="CA68" s="79">
        <f ca="1">CA66+CA67</f>
        <v>-0.6599999999999997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 ca="1">SUM(BO70,BR69,BO68)</f>
        <v>0.65999999999999992</v>
      </c>
      <c r="BX69" s="35">
        <f ca="1">SUM(CB69:CB71)</f>
        <v>0.65999999999999992</v>
      </c>
      <c r="BY69" s="1"/>
      <c r="BZ69" s="21"/>
      <c r="CA69" s="14"/>
      <c r="CB69" s="15">
        <f>+BZ69+CA69</f>
        <v>0</v>
      </c>
      <c r="CC69" s="16">
        <f ca="1">CC70+CC71</f>
        <v>2.7</v>
      </c>
      <c r="CD69" s="6">
        <f ca="1">CD70+CD71</f>
        <v>-2.7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2.7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0.65999999999999992</v>
      </c>
      <c r="CB71" s="15">
        <f ca="1">+BZ71+CA71</f>
        <v>0.65999999999999992</v>
      </c>
      <c r="CC71" s="17"/>
      <c r="CD71" s="17">
        <f ca="1">CQ18</f>
        <v>-2.7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2.2204460492503131E-16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608" priority="21" operator="equal">
      <formula>0</formula>
    </cfRule>
  </conditionalFormatting>
  <conditionalFormatting sqref="AX38:BG39 AX46:BG47 AX40:AY41 AX44:AY45">
    <cfRule type="cellIs" dxfId="607" priority="20" operator="equal">
      <formula>0</formula>
    </cfRule>
  </conditionalFormatting>
  <conditionalFormatting sqref="AX25:BG26 AX33:BG34 AX27:AY28 BF27:BG28 BF31:BG32 AX31:AY32">
    <cfRule type="cellIs" dxfId="606" priority="19" operator="equal">
      <formula>0</formula>
    </cfRule>
  </conditionalFormatting>
  <conditionalFormatting sqref="BK25:BT26 BK33:BT34 BK27:BL28 BS27:BT28 BS31:BT32 BK31:BL32">
    <cfRule type="cellIs" dxfId="605" priority="18" operator="equal">
      <formula>0</formula>
    </cfRule>
  </conditionalFormatting>
  <conditionalFormatting sqref="BX12:CG13 BX20:CG21 BX14:BY19 CF14:CG19">
    <cfRule type="cellIs" dxfId="604" priority="17" operator="equal">
      <formula>0</formula>
    </cfRule>
  </conditionalFormatting>
  <conditionalFormatting sqref="BX25:CG26 BX33:CG34 BX27:BY32 CF27:CG32">
    <cfRule type="cellIs" dxfId="603" priority="16" operator="equal">
      <formula>0</formula>
    </cfRule>
  </conditionalFormatting>
  <conditionalFormatting sqref="BX64:CG65 BX72:CG73 BX66:BY71 CF66:CG71">
    <cfRule type="cellIs" dxfId="602" priority="14" operator="equal">
      <formula>0</formula>
    </cfRule>
  </conditionalFormatting>
  <conditionalFormatting sqref="BX38:CG39 BX46:CG47 BX40:BY45 CF40:CG45">
    <cfRule type="cellIs" dxfId="601" priority="15" operator="equal">
      <formula>0</formula>
    </cfRule>
  </conditionalFormatting>
  <conditionalFormatting sqref="K51:T52 K59:T60 K53:L58 S53:T58">
    <cfRule type="cellIs" dxfId="600" priority="13" operator="equal">
      <formula>0</formula>
    </cfRule>
  </conditionalFormatting>
  <conditionalFormatting sqref="AK64:AT65 AK72:AT73 AK66:AL71 AS66:AT71">
    <cfRule type="cellIs" dxfId="599" priority="12" operator="equal">
      <formula>0</formula>
    </cfRule>
  </conditionalFormatting>
  <conditionalFormatting sqref="BK38:BT39 BK46:BT47 BK40:BL45 BS40:BT45">
    <cfRule type="cellIs" dxfId="598" priority="9" operator="equal">
      <formula>0</formula>
    </cfRule>
  </conditionalFormatting>
  <conditionalFormatting sqref="AK25:AT26 AK33:AT34 AK27:AL32 AS27:AT32">
    <cfRule type="cellIs" dxfId="597" priority="8" operator="equal">
      <formula>0</formula>
    </cfRule>
  </conditionalFormatting>
  <conditionalFormatting sqref="AX51:BG52 AX59:BG60 AX53:AY58 BF53:BG58">
    <cfRule type="cellIs" dxfId="596" priority="11" operator="equal">
      <formula>0</formula>
    </cfRule>
  </conditionalFormatting>
  <conditionalFormatting sqref="BK51:BT52 BK59:BT60 BK53:BL58 BS53:BT58">
    <cfRule type="cellIs" dxfId="595" priority="10" operator="equal">
      <formula>0</formula>
    </cfRule>
  </conditionalFormatting>
  <conditionalFormatting sqref="BK64:BT65 BK72:BT73 BK66:BL71 BS66:BT71">
    <cfRule type="cellIs" dxfId="594" priority="7" operator="equal">
      <formula>0</formula>
    </cfRule>
  </conditionalFormatting>
  <conditionalFormatting sqref="X51:AG52 X59:AG60 X53:Y58 AF53:AG58">
    <cfRule type="cellIs" dxfId="593" priority="6" operator="equal">
      <formula>0</formula>
    </cfRule>
  </conditionalFormatting>
  <conditionalFormatting sqref="AK38:AT39 AK46:AT47 AK40:AL45 AS40:AT45">
    <cfRule type="cellIs" dxfId="592" priority="5" operator="equal">
      <formula>0</formula>
    </cfRule>
  </conditionalFormatting>
  <conditionalFormatting sqref="AX42:AY43">
    <cfRule type="cellIs" dxfId="591" priority="4" operator="equal">
      <formula>0</formula>
    </cfRule>
  </conditionalFormatting>
  <conditionalFormatting sqref="AO51:AP52 AO59:AP60">
    <cfRule type="cellIs" dxfId="590" priority="3" operator="equal">
      <formula>0</formula>
    </cfRule>
  </conditionalFormatting>
  <conditionalFormatting sqref="BO75:BP76">
    <cfRule type="cellIs" dxfId="589" priority="2" operator="equal">
      <formula>0</formula>
    </cfRule>
  </conditionalFormatting>
  <conditionalFormatting sqref="AO75:AP76">
    <cfRule type="cellIs" dxfId="588" priority="1" operator="equal">
      <formula>0</formula>
    </cfRule>
  </conditionalFormatting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F6:DH78"/>
  <sheetViews>
    <sheetView topLeftCell="V21" zoomScale="55" zoomScaleNormal="55" workbookViewId="0">
      <selection activeCell="BK57" sqref="BK57"/>
    </sheetView>
  </sheetViews>
  <sheetFormatPr defaultColWidth="5.28515625" defaultRowHeight="15" x14ac:dyDescent="0.25"/>
  <cols>
    <col min="1" max="16" width="5.28515625" style="124"/>
    <col min="17" max="17" width="5.85546875" style="124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6" spans="8:100" x14ac:dyDescent="0.25">
      <c r="CQ6" s="230" t="s">
        <v>115</v>
      </c>
      <c r="CR6" s="231" t="str">
        <f ca="1">MID(CELL("filename",A1),FIND("]",CELL("filename",A1))+1,255)</f>
        <v>SAT Block17 PB</v>
      </c>
      <c r="CV6" s="124" t="s">
        <v>134</v>
      </c>
    </row>
    <row r="7" spans="8:100" ht="18.75" x14ac:dyDescent="0.3">
      <c r="CB7" s="116" t="s">
        <v>33</v>
      </c>
      <c r="CQ7" s="230" t="s">
        <v>132</v>
      </c>
      <c r="CR7" s="232" t="str">
        <f ca="1">TRIM(LEFT(CR6,FIND(" ",CR6)-1))</f>
        <v>SAT</v>
      </c>
      <c r="CV7" s="124">
        <f ca="1">FIND(" ",CR6)</f>
        <v>4</v>
      </c>
    </row>
    <row r="8" spans="8:100" x14ac:dyDescent="0.25">
      <c r="CQ8" s="230" t="s">
        <v>133</v>
      </c>
      <c r="CR8" s="240" t="str">
        <f ca="1">TRIM(MID(CR6,CV7+1,CV9-CV7-1))</f>
        <v>Block17</v>
      </c>
      <c r="CV8" s="124" t="s">
        <v>135</v>
      </c>
    </row>
    <row r="9" spans="8:100" x14ac:dyDescent="0.25">
      <c r="CC9" s="2"/>
      <c r="CQ9" s="230" t="s">
        <v>136</v>
      </c>
      <c r="CR9" s="232" t="str">
        <f ca="1">TRIM(RIGHT(CR6,LEN(CR6)-CV9))</f>
        <v>PB</v>
      </c>
      <c r="CV9" s="124">
        <f ca="1">FIND(" ",CR6,FIND(" ",CR6)+1)</f>
        <v>12</v>
      </c>
    </row>
    <row r="10" spans="8:100" x14ac:dyDescent="0.25">
      <c r="CC10" s="2"/>
    </row>
    <row r="11" spans="8:100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100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100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100" x14ac:dyDescent="0.25">
      <c r="O14" s="69"/>
      <c r="BX14" s="30"/>
      <c r="BY14" s="3"/>
      <c r="BZ14" s="17"/>
      <c r="CA14" s="17"/>
      <c r="CB14" s="18"/>
      <c r="CC14" s="6">
        <f>CD14+CE14</f>
        <v>0</v>
      </c>
      <c r="CD14" s="7"/>
      <c r="CE14" s="19"/>
      <c r="CF14" s="1"/>
      <c r="CG14" s="31"/>
      <c r="CQ14" s="114" t="s">
        <v>138</v>
      </c>
    </row>
    <row r="15" spans="8:100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  <c r="CQ15" s="145"/>
      <c r="CR15" s="61"/>
      <c r="CS15" s="145"/>
      <c r="CT15" s="61"/>
    </row>
    <row r="16" spans="8:100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BZ14+BZ15</f>
        <v>0</v>
      </c>
      <c r="CA16" s="10">
        <f>CA14+CA15</f>
        <v>0</v>
      </c>
      <c r="CB16" s="11">
        <f>CB14+CB15</f>
        <v>0</v>
      </c>
      <c r="CC16" s="6">
        <f>CD16+CE16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212">
        <f ca="1">CR16*CQ$20</f>
        <v>-2.2000000000000002</v>
      </c>
      <c r="CR16" s="246">
        <v>0.55000000000000004</v>
      </c>
      <c r="CS16" s="212"/>
      <c r="CT16" s="246"/>
    </row>
    <row r="17" spans="7:109" x14ac:dyDescent="0.25">
      <c r="O17" s="69"/>
      <c r="BX17" s="35">
        <f>SUM(CB17:CB19)</f>
        <v>0</v>
      </c>
      <c r="BY17" s="1"/>
      <c r="BZ17" s="21"/>
      <c r="CA17" s="14"/>
      <c r="CB17" s="15">
        <f>+BZ17+CA17</f>
        <v>0</v>
      </c>
      <c r="CC17" s="16">
        <f>CC18+CC19</f>
        <v>0</v>
      </c>
      <c r="CD17" s="6">
        <f>CD18+CD19</f>
        <v>0</v>
      </c>
      <c r="CE17" s="6">
        <f>CE18+CE19</f>
        <v>0</v>
      </c>
      <c r="CF17" s="1"/>
      <c r="CG17" s="36">
        <f>SUM(CB18,CE17,CB16)</f>
        <v>0</v>
      </c>
      <c r="CP17" s="124" t="s">
        <v>53</v>
      </c>
      <c r="CQ17" s="212">
        <f ca="1">CR17*CQ$20</f>
        <v>0</v>
      </c>
      <c r="CR17" s="246">
        <v>0</v>
      </c>
      <c r="CS17" s="212"/>
      <c r="CT17" s="246"/>
    </row>
    <row r="18" spans="7:109" x14ac:dyDescent="0.25">
      <c r="O18" s="69"/>
      <c r="BX18" s="30"/>
      <c r="BY18" s="3"/>
      <c r="BZ18" s="21"/>
      <c r="CA18" s="14"/>
      <c r="CB18" s="15">
        <f>+BZ18+CA18</f>
        <v>0</v>
      </c>
      <c r="CC18" s="8"/>
      <c r="CD18" s="8"/>
      <c r="CE18" s="8"/>
      <c r="CF18" s="1"/>
      <c r="CG18" s="31"/>
      <c r="CP18" s="124" t="s">
        <v>54</v>
      </c>
      <c r="CQ18" s="212">
        <f ca="1">CR18*CQ$20</f>
        <v>-1.8</v>
      </c>
      <c r="CR18" s="246">
        <v>0.45</v>
      </c>
      <c r="CS18" s="212"/>
      <c r="CT18" s="246"/>
    </row>
    <row r="19" spans="7:109" x14ac:dyDescent="0.25">
      <c r="O19" s="69"/>
      <c r="BX19" s="30"/>
      <c r="BY19" s="3"/>
      <c r="BZ19" s="21"/>
      <c r="CA19" s="14"/>
      <c r="CB19" s="15">
        <f>+BZ19+CA19</f>
        <v>0</v>
      </c>
      <c r="CC19" s="17"/>
      <c r="CD19" s="17"/>
      <c r="CE19" s="17"/>
      <c r="CF19" s="1"/>
      <c r="CG19" s="31"/>
      <c r="CP19" s="124" t="s">
        <v>55</v>
      </c>
      <c r="CQ19" s="212">
        <f ca="1">CR19*CQ$20</f>
        <v>0</v>
      </c>
      <c r="CR19" s="246">
        <v>0</v>
      </c>
      <c r="CS19" s="212"/>
      <c r="CT19" s="246"/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212">
        <f ca="1">IF(CR9="PR",VLOOKUP(CR8,'Gen SAT'!$I$51:$R$67,9,FALSE),IF(CR9="PB",VLOOKUP(CR8,'Gen SAT'!$I$72:$R$88,9,FALSE),"error"))</f>
        <v>-4</v>
      </c>
      <c r="CR20" s="246">
        <f>SUM(CR16:CR19)</f>
        <v>1</v>
      </c>
      <c r="CS20" s="212"/>
      <c r="CT20" s="246"/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O22" s="6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O23" s="6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O24" s="6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O25" s="62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O26" s="62"/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AQ27+AR27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CD27+CE27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4</v>
      </c>
      <c r="CM27" s="124" t="str">
        <f ca="1">IF(ABS(CL27)=ABS(CQ20),"OK","FIX")</f>
        <v>OK</v>
      </c>
      <c r="CO27" s="62"/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AQ28+AR28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CD28+CE28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4</v>
      </c>
      <c r="CM28" s="124" t="str">
        <f ca="1">IF(ABS(CL28)=ABS(CQ20),"OK","FIX")</f>
        <v>OK</v>
      </c>
      <c r="CO28" s="62"/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AM27+AM28</f>
        <v>0</v>
      </c>
      <c r="AN29" s="10">
        <f>AN27+AN28</f>
        <v>0</v>
      </c>
      <c r="AO29" s="10">
        <f>AO27+AO28</f>
        <v>0</v>
      </c>
      <c r="AP29" s="6">
        <f>AQ29+AR29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BZ27+BZ28</f>
        <v>0</v>
      </c>
      <c r="CA29" s="10">
        <f>CA27+CA28</f>
        <v>0</v>
      </c>
      <c r="CB29" s="11">
        <f>CB27+CB28</f>
        <v>0</v>
      </c>
      <c r="CC29" s="56">
        <f>CD29+CE29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O29" s="62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+AM30+AN30</f>
        <v>0</v>
      </c>
      <c r="AP30" s="53">
        <f>AP31+AP32</f>
        <v>0</v>
      </c>
      <c r="AQ30" s="6">
        <f>AQ31+AQ32</f>
        <v>0</v>
      </c>
      <c r="AR30" s="6">
        <f>AR31+AR32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+BZ30+CA30</f>
        <v>0</v>
      </c>
      <c r="CC30" s="56">
        <f>CC31+CC32</f>
        <v>0</v>
      </c>
      <c r="CD30" s="6">
        <f>CD31+CD32</f>
        <v>0</v>
      </c>
      <c r="CE30" s="6">
        <f>CE31+CE32</f>
        <v>0</v>
      </c>
      <c r="CF30" s="1"/>
      <c r="CG30" s="36">
        <f>SUM(CB31,CE30,CB29)</f>
        <v>0</v>
      </c>
      <c r="CO30" s="62"/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+AM31+AN31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+BZ31+CA31</f>
        <v>0</v>
      </c>
      <c r="CC31" s="8"/>
      <c r="CD31" s="8"/>
      <c r="CE31" s="8"/>
      <c r="CF31" s="1"/>
      <c r="CG31" s="31"/>
      <c r="CO31" s="62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+AM32+AN32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+BZ32+CA32</f>
        <v>0</v>
      </c>
      <c r="CC32" s="17"/>
      <c r="CD32" s="17"/>
      <c r="CE32" s="17"/>
      <c r="CF32" s="1"/>
      <c r="CG32" s="31"/>
      <c r="CO32" s="62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O33" s="62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O34" s="6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O35" s="6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O36" s="6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O37" s="6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O38" s="62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O39" s="62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AQ40+AR40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BQ40+BR40</f>
        <v>0</v>
      </c>
      <c r="BQ40" s="7"/>
      <c r="BR40" s="19"/>
      <c r="BS40" s="1"/>
      <c r="BT40" s="95"/>
      <c r="BX40" s="94"/>
      <c r="BY40" s="3"/>
      <c r="BZ40" s="17"/>
      <c r="CA40" s="17">
        <f ca="1">CQ16</f>
        <v>-2.2000000000000002</v>
      </c>
      <c r="CB40" s="18"/>
      <c r="CC40" s="6">
        <f>CD40+CE40</f>
        <v>0</v>
      </c>
      <c r="CD40" s="7"/>
      <c r="CE40" s="19"/>
      <c r="CF40" s="1"/>
      <c r="CG40" s="95"/>
      <c r="CO40" s="62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AQ41+AR41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BQ41+BR41</f>
        <v>2.2000000000000002</v>
      </c>
      <c r="BQ41" s="7">
        <f ca="1">BZ41</f>
        <v>2.2000000000000002</v>
      </c>
      <c r="BR41" s="19"/>
      <c r="BS41" s="1"/>
      <c r="BT41" s="95"/>
      <c r="BX41" s="96"/>
      <c r="BY41" s="3"/>
      <c r="BZ41" s="8">
        <f ca="1">-CA40</f>
        <v>2.2000000000000002</v>
      </c>
      <c r="CA41" s="8"/>
      <c r="CB41" s="9"/>
      <c r="CC41" s="6">
        <f>CD41+CE41</f>
        <v>0</v>
      </c>
      <c r="CD41" s="7"/>
      <c r="CE41" s="19"/>
      <c r="CF41" s="1"/>
      <c r="CG41" s="95"/>
      <c r="CO41" s="62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AM40+AM41</f>
        <v>0</v>
      </c>
      <c r="AN42" s="10">
        <f>AN40+AN41</f>
        <v>0</v>
      </c>
      <c r="AO42" s="77">
        <f>AO40+AO41</f>
        <v>0</v>
      </c>
      <c r="AP42" s="86">
        <f>AQ42+AR42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2.2000000000000002</v>
      </c>
      <c r="BL42" s="78"/>
      <c r="BM42" s="79">
        <f>BM40+BM41</f>
        <v>0</v>
      </c>
      <c r="BN42" s="79">
        <f>BN40+BN41</f>
        <v>0</v>
      </c>
      <c r="BO42" s="79">
        <f>BO40+BO41</f>
        <v>0</v>
      </c>
      <c r="BP42" s="79">
        <f>BQ42+BR42</f>
        <v>0</v>
      </c>
      <c r="BQ42" s="81"/>
      <c r="BR42" s="82"/>
      <c r="BS42" s="78"/>
      <c r="BT42" s="109">
        <f ca="1">SUM(BP40:BP42)</f>
        <v>2.2000000000000002</v>
      </c>
      <c r="BU42" s="83"/>
      <c r="BV42" s="83"/>
      <c r="BW42" s="83"/>
      <c r="BX42" s="108">
        <f ca="1">SUM(CC41,BZ42,CC43)</f>
        <v>2.2000000000000002</v>
      </c>
      <c r="BY42" s="78"/>
      <c r="BZ42" s="79">
        <f ca="1">BZ40+BZ41</f>
        <v>2.2000000000000002</v>
      </c>
      <c r="CA42" s="79">
        <f ca="1">CA40+CA41</f>
        <v>-2.2000000000000002</v>
      </c>
      <c r="CB42" s="85">
        <f>CB40+CB41</f>
        <v>0</v>
      </c>
      <c r="CC42" s="117">
        <f>CD42+CE42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O42" s="62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+AM43+AN43</f>
        <v>0</v>
      </c>
      <c r="AP43" s="6">
        <f>AP44+AP45</f>
        <v>0</v>
      </c>
      <c r="AQ43" s="6">
        <f>AQ44+AQ45</f>
        <v>0</v>
      </c>
      <c r="AR43" s="6">
        <f>AR44+AR45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2.2000000000000002</v>
      </c>
      <c r="BL43" s="1"/>
      <c r="BM43" s="21"/>
      <c r="BN43" s="14"/>
      <c r="BO43" s="71">
        <f>+BM43+BN43</f>
        <v>0</v>
      </c>
      <c r="BP43" s="6">
        <f>BP44+BP45</f>
        <v>0</v>
      </c>
      <c r="BQ43" s="6">
        <f>BQ44+BQ45</f>
        <v>0</v>
      </c>
      <c r="BR43" s="6">
        <f ca="1">BR44+BR45</f>
        <v>1.36</v>
      </c>
      <c r="BS43" s="1"/>
      <c r="BT43" s="100">
        <f ca="1">SUM(BO44,BR43,BO42)</f>
        <v>3.5600000000000005</v>
      </c>
      <c r="BX43" s="99">
        <f ca="1">SUM(CB43:CB45)</f>
        <v>3.5600000000000005</v>
      </c>
      <c r="BY43" s="1"/>
      <c r="BZ43" s="21"/>
      <c r="CA43" s="14">
        <f ca="1">CC70</f>
        <v>1.8</v>
      </c>
      <c r="CB43" s="15">
        <f ca="1">+BZ43+CA43</f>
        <v>1.8</v>
      </c>
      <c r="CC43" s="56">
        <f>CC44+CC45</f>
        <v>0</v>
      </c>
      <c r="CD43" s="6">
        <f ca="1">CD44+CD45</f>
        <v>-1.8</v>
      </c>
      <c r="CE43" s="6">
        <f>CE44+CE45</f>
        <v>0</v>
      </c>
      <c r="CF43" s="1"/>
      <c r="CG43" s="100">
        <f>SUM(CB44,CE43,CB42)</f>
        <v>0</v>
      </c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+AM44+AN44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>
        <f ca="1">BZ41</f>
        <v>2.2000000000000002</v>
      </c>
      <c r="BO44" s="71">
        <f ca="1">+BM44+BN44</f>
        <v>2.2000000000000002</v>
      </c>
      <c r="BP44" s="8"/>
      <c r="BQ44" s="8"/>
      <c r="BR44" s="8">
        <f ca="1">CC70-CA71</f>
        <v>1.36</v>
      </c>
      <c r="BS44" s="1"/>
      <c r="BT44" s="95"/>
      <c r="BX44" s="94"/>
      <c r="BY44" s="3"/>
      <c r="BZ44" s="21"/>
      <c r="CA44" s="14"/>
      <c r="CB44" s="15">
        <f>+BZ44+CA44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+AM45+AN45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+BM45+BN45</f>
        <v>0</v>
      </c>
      <c r="BP45" s="17"/>
      <c r="BQ45" s="17"/>
      <c r="BR45" s="17"/>
      <c r="BS45" s="1"/>
      <c r="BT45" s="95"/>
      <c r="BX45" s="94"/>
      <c r="BY45" s="247">
        <v>0.8</v>
      </c>
      <c r="BZ45" s="21"/>
      <c r="CA45" s="14">
        <f ca="1">BZ41*BY45</f>
        <v>1.7600000000000002</v>
      </c>
      <c r="CB45" s="15">
        <f ca="1">+BZ45+CA45</f>
        <v>1.7600000000000002</v>
      </c>
      <c r="CC45" s="17"/>
      <c r="CD45" s="17">
        <f ca="1">CD71</f>
        <v>-1.8</v>
      </c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 ca="1">SUM(BP43:BR43)</f>
        <v>1.36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-0.43999999999999995</v>
      </c>
      <c r="CC47" s="105">
        <f ca="1">SUM(CC43:CE43)</f>
        <v>-1.8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>
        <f>DC25+DC35+DC41</f>
        <v>0</v>
      </c>
      <c r="P53" s="6">
        <f>Q53+R53</f>
        <v>0</v>
      </c>
      <c r="Q53" s="7">
        <f>DE25+DE35+DE41</f>
        <v>0</v>
      </c>
      <c r="R53" s="19"/>
      <c r="S53" s="1"/>
      <c r="T53" s="31"/>
      <c r="W53" s="22"/>
      <c r="X53" s="94"/>
      <c r="Y53" s="3"/>
      <c r="Z53" s="17"/>
      <c r="AA53" s="17"/>
      <c r="AB53" s="18"/>
      <c r="AC53" s="6">
        <f>AD53+AE53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Q54+R54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AD54+AE54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M53+M54</f>
        <v>0</v>
      </c>
      <c r="N55" s="10">
        <f>N53+N54</f>
        <v>0</v>
      </c>
      <c r="O55" s="11">
        <f>O53+O54</f>
        <v>0</v>
      </c>
      <c r="P55" s="6">
        <f>Q55+R55</f>
        <v>0</v>
      </c>
      <c r="Q55" s="12">
        <f>DE30</f>
        <v>0</v>
      </c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Z53+Z54</f>
        <v>0</v>
      </c>
      <c r="AA55" s="10">
        <f>AA53+AA54</f>
        <v>0</v>
      </c>
      <c r="AB55" s="11">
        <f>AB53+AB54</f>
        <v>0</v>
      </c>
      <c r="AC55" s="6">
        <f>AD55+AE55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+M56+N56</f>
        <v>0</v>
      </c>
      <c r="P56" s="16">
        <f>P57+P58</f>
        <v>0</v>
      </c>
      <c r="Q56" s="6">
        <f>Q57+Q58</f>
        <v>0</v>
      </c>
      <c r="R56" s="6">
        <f>R57+R58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+Z56+AA56</f>
        <v>0</v>
      </c>
      <c r="AC56" s="53">
        <f>AC57+AC58</f>
        <v>0</v>
      </c>
      <c r="AD56" s="6">
        <f>AD57+AD58</f>
        <v>0</v>
      </c>
      <c r="AE56" s="6">
        <f>AE57+AE58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+M57+N57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+Z57+AA57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+M58+N58</f>
        <v>0</v>
      </c>
      <c r="P58" s="17"/>
      <c r="Q58" s="17"/>
      <c r="R58" s="17">
        <f>DC30</f>
        <v>0</v>
      </c>
      <c r="S58" s="1"/>
      <c r="T58" s="31"/>
      <c r="W58" s="22"/>
      <c r="X58" s="94"/>
      <c r="Y58" s="3"/>
      <c r="Z58" s="21"/>
      <c r="AA58" s="14"/>
      <c r="AB58" s="6">
        <f>+Z58+AA58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 ca="1">SUM(BQ69,BO69,BP66)</f>
        <v>1.8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-0.43999999999999995</v>
      </c>
      <c r="CC64" s="27">
        <f ca="1">SUM(CD69,CB69,CC66)</f>
        <v>-1.8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AQ66+AR66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BQ66+BR66</f>
        <v>1.8</v>
      </c>
      <c r="BQ66" s="7">
        <f ca="1">CC70</f>
        <v>1.8</v>
      </c>
      <c r="BR66" s="19"/>
      <c r="BS66" s="1"/>
      <c r="BT66" s="95"/>
      <c r="BX66" s="30"/>
      <c r="BY66" s="3"/>
      <c r="BZ66" s="17"/>
      <c r="CA66" s="17">
        <f ca="1">CA45+CA40</f>
        <v>-0.43999999999999995</v>
      </c>
      <c r="CB66" s="18"/>
      <c r="CC66" s="6">
        <f>CD66+CE66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AQ67+AR67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>BQ67+BR67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CD67+CE67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AM66+AM67</f>
        <v>0</v>
      </c>
      <c r="AN68" s="10">
        <f>AN66+AN67</f>
        <v>0</v>
      </c>
      <c r="AO68" s="77">
        <f>AO66+AO67</f>
        <v>0</v>
      </c>
      <c r="AP68" s="86">
        <f>AQ68+AR68</f>
        <v>0</v>
      </c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>
        <f>BM66+BM67</f>
        <v>0</v>
      </c>
      <c r="BN68" s="79">
        <f>BN66+BN67</f>
        <v>0</v>
      </c>
      <c r="BO68" s="80">
        <f>BO66+BO67</f>
        <v>0</v>
      </c>
      <c r="BP68" s="79">
        <f>BQ68+BR68</f>
        <v>0</v>
      </c>
      <c r="BQ68" s="81"/>
      <c r="BR68" s="82"/>
      <c r="BS68" s="78"/>
      <c r="BT68" s="109">
        <f ca="1">SUM(BP66:BP68)</f>
        <v>1.8</v>
      </c>
      <c r="BU68" s="136"/>
      <c r="BV68" s="136"/>
      <c r="BW68" s="136"/>
      <c r="BX68" s="84">
        <f ca="1">SUM(CC67,BZ68,CC69)</f>
        <v>1.8</v>
      </c>
      <c r="BY68" s="78"/>
      <c r="BZ68" s="79">
        <f>BZ66+BZ67</f>
        <v>0</v>
      </c>
      <c r="CA68" s="79">
        <f ca="1">CA66+CA67</f>
        <v>-0.43999999999999995</v>
      </c>
      <c r="CB68" s="85">
        <f>CB66+CB67</f>
        <v>0</v>
      </c>
      <c r="CC68" s="6">
        <f>CD68+CE68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+AM69+AN69</f>
        <v>0</v>
      </c>
      <c r="AP69" s="6">
        <f>AP70+AP71</f>
        <v>0</v>
      </c>
      <c r="AQ69" s="6">
        <f>AQ70+AQ71</f>
        <v>0</v>
      </c>
      <c r="AR69" s="6">
        <f>AR70+AR71</f>
        <v>0</v>
      </c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>
        <f>+BM69+BN69</f>
        <v>0</v>
      </c>
      <c r="BP69" s="6">
        <f>BP70+BP71</f>
        <v>0</v>
      </c>
      <c r="BQ69" s="6">
        <f>BQ70+BQ71</f>
        <v>0</v>
      </c>
      <c r="BR69" s="6">
        <f>BR70+BR71</f>
        <v>0</v>
      </c>
      <c r="BS69" s="1"/>
      <c r="BT69" s="100">
        <f>SUM(BO70,BR69,BO68)</f>
        <v>0</v>
      </c>
      <c r="BX69" s="35">
        <f ca="1">SUM(CB69:CB71)</f>
        <v>0.43999999999999995</v>
      </c>
      <c r="BY69" s="1"/>
      <c r="BZ69" s="21"/>
      <c r="CA69" s="14"/>
      <c r="CB69" s="15">
        <f>+BZ69+CA69</f>
        <v>0</v>
      </c>
      <c r="CC69" s="16">
        <f ca="1">CC70+CC71</f>
        <v>1.8</v>
      </c>
      <c r="CD69" s="6">
        <f ca="1">CD70+CD71</f>
        <v>-1.8</v>
      </c>
      <c r="CE69" s="6">
        <f>CE70+CE71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+AM70+AN70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>+BM70+BN70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+BZ70+CA70</f>
        <v>0</v>
      </c>
      <c r="CC70" s="8">
        <f ca="1">-CD71</f>
        <v>1.8</v>
      </c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+AM71+AN71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+BM71+BN71</f>
        <v>0</v>
      </c>
      <c r="BP71" s="17"/>
      <c r="BQ71" s="17"/>
      <c r="BR71" s="17"/>
      <c r="BS71" s="1"/>
      <c r="BT71" s="95"/>
      <c r="BX71" s="30"/>
      <c r="BY71" s="247">
        <f>1-BY45</f>
        <v>0.19999999999999996</v>
      </c>
      <c r="BZ71" s="21"/>
      <c r="CA71" s="14">
        <f ca="1">BZ41*BY71</f>
        <v>0.43999999999999995</v>
      </c>
      <c r="CB71" s="15">
        <f ca="1">+BZ71+CA71</f>
        <v>0.43999999999999995</v>
      </c>
      <c r="CC71" s="17"/>
      <c r="CD71" s="17">
        <f ca="1">CQ18</f>
        <v>-1.8</v>
      </c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587" priority="21" operator="equal">
      <formula>0</formula>
    </cfRule>
  </conditionalFormatting>
  <conditionalFormatting sqref="AX38:BG39 AX46:BG47 AX40:AY41 AX44:AY45">
    <cfRule type="cellIs" dxfId="586" priority="20" operator="equal">
      <formula>0</formula>
    </cfRule>
  </conditionalFormatting>
  <conditionalFormatting sqref="AX25:BG26 AX33:BG34 AX27:AY28 BF27:BG28 BF31:BG32 AX31:AY32">
    <cfRule type="cellIs" dxfId="585" priority="19" operator="equal">
      <formula>0</formula>
    </cfRule>
  </conditionalFormatting>
  <conditionalFormatting sqref="BK25:BT26 BK33:BT34 BK27:BL28 BS27:BT28 BS31:BT32 BK31:BL32">
    <cfRule type="cellIs" dxfId="584" priority="18" operator="equal">
      <formula>0</formula>
    </cfRule>
  </conditionalFormatting>
  <conditionalFormatting sqref="BX12:CG13 BX20:CG21 BX14:BY19 CF14:CG19">
    <cfRule type="cellIs" dxfId="583" priority="17" operator="equal">
      <formula>0</formula>
    </cfRule>
  </conditionalFormatting>
  <conditionalFormatting sqref="BX25:CG26 BX33:CG34 BX27:BY32 CF27:CG32">
    <cfRule type="cellIs" dxfId="582" priority="16" operator="equal">
      <formula>0</formula>
    </cfRule>
  </conditionalFormatting>
  <conditionalFormatting sqref="BX64:CG65 BX72:CG73 BX66:BY71 CF66:CG71">
    <cfRule type="cellIs" dxfId="581" priority="14" operator="equal">
      <formula>0</formula>
    </cfRule>
  </conditionalFormatting>
  <conditionalFormatting sqref="BX38:CG39 BX46:CG47 BX40:BY45 CF40:CG45">
    <cfRule type="cellIs" dxfId="580" priority="15" operator="equal">
      <formula>0</formula>
    </cfRule>
  </conditionalFormatting>
  <conditionalFormatting sqref="K51:T52 K59:T60 K53:L58 S53:T58">
    <cfRule type="cellIs" dxfId="579" priority="13" operator="equal">
      <formula>0</formula>
    </cfRule>
  </conditionalFormatting>
  <conditionalFormatting sqref="AK64:AT65 AK72:AT73 AK66:AL71 AS66:AT71">
    <cfRule type="cellIs" dxfId="578" priority="12" operator="equal">
      <formula>0</formula>
    </cfRule>
  </conditionalFormatting>
  <conditionalFormatting sqref="BK38:BT39 BK46:BT47 BK40:BL45 BS40:BT45">
    <cfRule type="cellIs" dxfId="577" priority="9" operator="equal">
      <formula>0</formula>
    </cfRule>
  </conditionalFormatting>
  <conditionalFormatting sqref="AK25:AT26 AK33:AT34 AK27:AL32 AS27:AT32">
    <cfRule type="cellIs" dxfId="576" priority="8" operator="equal">
      <formula>0</formula>
    </cfRule>
  </conditionalFormatting>
  <conditionalFormatting sqref="AX51:BG52 AX59:BG60 AX53:AY58 BF53:BG58">
    <cfRule type="cellIs" dxfId="575" priority="11" operator="equal">
      <formula>0</formula>
    </cfRule>
  </conditionalFormatting>
  <conditionalFormatting sqref="BK51:BT52 BK59:BT60 BK53:BL58 BS53:BT58">
    <cfRule type="cellIs" dxfId="574" priority="10" operator="equal">
      <formula>0</formula>
    </cfRule>
  </conditionalFormatting>
  <conditionalFormatting sqref="BK64:BT65 BK72:BT73 BK66:BL71 BS66:BT71">
    <cfRule type="cellIs" dxfId="573" priority="7" operator="equal">
      <formula>0</formula>
    </cfRule>
  </conditionalFormatting>
  <conditionalFormatting sqref="X51:AG52 X59:AG60 X53:Y58 AF53:AG58">
    <cfRule type="cellIs" dxfId="572" priority="6" operator="equal">
      <formula>0</formula>
    </cfRule>
  </conditionalFormatting>
  <conditionalFormatting sqref="AK38:AT39 AK46:AT47 AK40:AL45 AS40:AT45">
    <cfRule type="cellIs" dxfId="571" priority="5" operator="equal">
      <formula>0</formula>
    </cfRule>
  </conditionalFormatting>
  <conditionalFormatting sqref="AX42:AY43">
    <cfRule type="cellIs" dxfId="570" priority="4" operator="equal">
      <formula>0</formula>
    </cfRule>
  </conditionalFormatting>
  <conditionalFormatting sqref="AO51:AP52 AO59:AP60">
    <cfRule type="cellIs" dxfId="569" priority="3" operator="equal">
      <formula>0</formula>
    </cfRule>
  </conditionalFormatting>
  <conditionalFormatting sqref="BO75:BP76">
    <cfRule type="cellIs" dxfId="568" priority="2" operator="equal">
      <formula>0</formula>
    </cfRule>
  </conditionalFormatting>
  <conditionalFormatting sqref="AO75:AP76">
    <cfRule type="cellIs" dxfId="567" priority="1" operator="equal">
      <formula>0</formula>
    </cfRule>
  </conditionalFormatting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A2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 ca="1">SUM(BZ16:CB16)</f>
        <v>11.600000000000001</v>
      </c>
      <c r="CC12" s="27">
        <f ca="1">SUM(CD17,CB17,CC14)</f>
        <v>31.600000000000005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'AM Block12 PR'!CC14+'AM Block13 PR'!CC14+'AM Block14 PR'!CC14+'AM Block15 PR'!CC14</f>
        <v>0</v>
      </c>
      <c r="CD14" s="7"/>
      <c r="CE14" s="19"/>
      <c r="CF14" s="1"/>
      <c r="CG14" s="31"/>
      <c r="CQ14" s="114" t="s">
        <v>51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Block12 PR'!CC15+'AM Block13 PR'!CC15+'AM Block14 PR'!CC15+'AM Block15 PR'!CC15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47.400000000000006</v>
      </c>
      <c r="BY16" s="4"/>
      <c r="BZ16" s="10">
        <f>'AM Block12 PR'!BZ16+'AM Block13 PR'!BZ16+'AM Block14 PR'!BZ16+'AM Block15 PR'!BZ16</f>
        <v>0</v>
      </c>
      <c r="CA16" s="10">
        <f ca="1">'AM Block12 PR'!CA16+'AM Block13 PR'!CA16+'AM Block14 PR'!CA16+'AM Block15 PR'!CA16</f>
        <v>11.600000000000001</v>
      </c>
      <c r="CB16" s="11">
        <f>'AM Block12 PR'!CB16+'AM Block13 PR'!CB16+'AM Block14 PR'!CB16+'AM Block15 PR'!CB16</f>
        <v>0</v>
      </c>
      <c r="CC16" s="6">
        <f ca="1">'AM Block12 PR'!CC16+'AM Block13 PR'!CC16+'AM Block14 PR'!CC16+'AM Block15 PR'!CC16</f>
        <v>2.9000000000000004</v>
      </c>
      <c r="CD16" s="12"/>
      <c r="CE16" s="20"/>
      <c r="CF16" s="4"/>
      <c r="CG16" s="34">
        <f ca="1">SUM(CC14:CC16)</f>
        <v>2.9000000000000004</v>
      </c>
      <c r="CH16" s="13"/>
      <c r="CI16" s="13"/>
      <c r="CJ16" s="13"/>
      <c r="CP16" s="124" t="s">
        <v>52</v>
      </c>
      <c r="CQ16" s="175">
        <f>CR16*CQ$20</f>
        <v>14.5</v>
      </c>
      <c r="CR16" s="176">
        <v>0.25</v>
      </c>
      <c r="CS16" s="177">
        <f>CT16*CS$20</f>
        <v>39.5</v>
      </c>
      <c r="CT16" s="178">
        <v>0.25</v>
      </c>
    </row>
    <row r="17" spans="7:109" x14ac:dyDescent="0.25">
      <c r="O17" s="69"/>
      <c r="BX17" s="35">
        <f ca="1">SUM(CB17:CB19)</f>
        <v>17.399999999999999</v>
      </c>
      <c r="BY17" s="1"/>
      <c r="BZ17" s="21"/>
      <c r="CA17" s="14"/>
      <c r="CB17" s="15">
        <f>'AM Block12 PR'!CB17+'AM Block13 PR'!CB17+'AM Block14 PR'!CB17+'AM Block15 PR'!CB17</f>
        <v>0</v>
      </c>
      <c r="CC17" s="16">
        <f ca="1">'AM Block12 PR'!CC17+'AM Block13 PR'!CC17+'AM Block14 PR'!CC17+'AM Block15 PR'!CC17</f>
        <v>47.400000000000006</v>
      </c>
      <c r="CD17" s="6">
        <f ca="1">'AM Block12 PR'!CD17+'AM Block13 PR'!CD17+'AM Block14 PR'!CD17+'AM Block15 PR'!CD17</f>
        <v>31.600000000000005</v>
      </c>
      <c r="CE17" s="6">
        <f ca="1">'AM Block12 PR'!CE17+'AM Block13 PR'!CE17+'AM Block14 PR'!CE17+'AM Block15 PR'!CE17</f>
        <v>7.9000000000000012</v>
      </c>
      <c r="CF17" s="1"/>
      <c r="CG17" s="36">
        <f ca="1">SUM(CB18,CE17,CB16)</f>
        <v>7.9000000000000012</v>
      </c>
      <c r="CP17" s="124" t="s">
        <v>53</v>
      </c>
      <c r="CQ17" s="175">
        <f>CR17*CQ$20</f>
        <v>2.9000000000000004</v>
      </c>
      <c r="CR17" s="176">
        <v>0.05</v>
      </c>
      <c r="CS17" s="177">
        <f>CT17*CS$20</f>
        <v>7.9</v>
      </c>
      <c r="CT17" s="178">
        <v>0.05</v>
      </c>
    </row>
    <row r="18" spans="7:109" x14ac:dyDescent="0.25">
      <c r="O18" s="69"/>
      <c r="BX18" s="30"/>
      <c r="BY18" s="3"/>
      <c r="BZ18" s="21"/>
      <c r="CA18" s="14"/>
      <c r="CB18" s="15">
        <f>'AM Block12 PR'!CB18+'AM Block13 PR'!CB18+'AM Block14 PR'!CB18+'AM Block15 PR'!CB18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11.600000000000001</v>
      </c>
      <c r="CR18" s="176">
        <v>0.2</v>
      </c>
      <c r="CS18" s="177">
        <f>CT18*CS$20</f>
        <v>31.6</v>
      </c>
      <c r="CT18" s="178">
        <v>0.2</v>
      </c>
    </row>
    <row r="19" spans="7:109" x14ac:dyDescent="0.25">
      <c r="O19" s="69"/>
      <c r="BX19" s="30"/>
      <c r="BY19" s="3"/>
      <c r="BZ19" s="21"/>
      <c r="CA19" s="14"/>
      <c r="CB19" s="15">
        <f ca="1">'AM Block12 PR'!CB19+'AM Block13 PR'!CB19+'AM Block14 PR'!CB19+'AM Block15 PR'!CB19</f>
        <v>17.399999999999999</v>
      </c>
      <c r="CC19" s="17"/>
      <c r="CD19" s="17"/>
      <c r="CE19" s="17"/>
      <c r="CF19" s="1"/>
      <c r="CG19" s="31"/>
      <c r="CP19" s="124" t="s">
        <v>55</v>
      </c>
      <c r="CQ19" s="175">
        <f>CR19*CQ$20</f>
        <v>29</v>
      </c>
      <c r="CR19" s="176">
        <v>0.5</v>
      </c>
      <c r="CS19" s="177">
        <f>CT19*CS$20</f>
        <v>79</v>
      </c>
      <c r="CT19" s="178"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AM'!Q62:Q65)</f>
        <v>58</v>
      </c>
      <c r="CR20" s="176">
        <f>SUM(CR16:CR19)</f>
        <v>1</v>
      </c>
      <c r="CS20" s="177">
        <f>SUM('Gen AM'!R62:R65)</f>
        <v>158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31.9</v>
      </c>
      <c r="CC21" s="41">
        <f ca="1">SUM(CC17:CE17)</f>
        <v>86.90000000000002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31.9</v>
      </c>
      <c r="CC25" s="27">
        <f ca="1">SUM(CD30,CB30,CC27)</f>
        <v>86.9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Block12 PR'!AP27+'AM Block13 PR'!AP27+'AM Block14 PR'!AP27+'AM Block15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Block12 PR'!CC27+'AM Block13 PR'!CC27+'AM Block14 PR'!CC27+'AM Block15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58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Block12 PR'!AP28+'AM Block13 PR'!AP28+'AM Block14 PR'!AP28+'AM Block15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Block12 PR'!CC28+'AM Block13 PR'!CC28+'AM Block14 PR'!CC28+'AM Block15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158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Block12 PR'!AM29+'AM Block13 PR'!AM29+'AM Block14 PR'!AM29+'AM Block15 PR'!AM29</f>
        <v>0</v>
      </c>
      <c r="AN29" s="10">
        <f>'AM Block12 PR'!AN29+'AM Block13 PR'!AN29+'AM Block14 PR'!AN29+'AM Block15 PR'!AN29</f>
        <v>0</v>
      </c>
      <c r="AO29" s="10">
        <f>'AM Block12 PR'!AO29+'AM Block13 PR'!AO29+'AM Block14 PR'!AO29+'AM Block15 PR'!AO29</f>
        <v>0</v>
      </c>
      <c r="AP29" s="6">
        <f>'AM Block12 PR'!AP29+'AM Block13 PR'!AP29+'AM Block14 PR'!AP29+'AM Block15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'AM Block12 PR'!BZ29+'AM Block13 PR'!BZ29+'AM Block14 PR'!BZ29+'AM Block15 PR'!BZ29</f>
        <v>0</v>
      </c>
      <c r="CA29" s="10">
        <f ca="1">'AM Block12 PR'!CA29+'AM Block13 PR'!CA29+'AM Block14 PR'!CA29+'AM Block15 PR'!CA29</f>
        <v>31.9</v>
      </c>
      <c r="CB29" s="11">
        <f>'AM Block12 PR'!CB29+'AM Block13 PR'!CB29+'AM Block14 PR'!CB29+'AM Block15 PR'!CB29</f>
        <v>0</v>
      </c>
      <c r="CC29" s="56">
        <f>'AM Block12 PR'!CC29+'AM Block13 PR'!CC29+'AM Block14 PR'!CC29+'AM Block15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Block12 PR'!AO30+'AM Block13 PR'!AO30+'AM Block14 PR'!AO30+'AM Block15 PR'!AO30</f>
        <v>0</v>
      </c>
      <c r="AP30" s="53">
        <f>'AM Block12 PR'!AP30+'AM Block13 PR'!AP30+'AM Block14 PR'!AP30+'AM Block15 PR'!AP30</f>
        <v>0</v>
      </c>
      <c r="AQ30" s="6">
        <f>'AM Block12 PR'!AQ30+'AM Block13 PR'!AQ30+'AM Block14 PR'!AQ30+'AM Block15 PR'!AQ30</f>
        <v>0</v>
      </c>
      <c r="AR30" s="6">
        <f>'AM Block12 PR'!AR30+'AM Block13 PR'!AR30+'AM Block14 PR'!AR30+'AM Block15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'AM Block12 PR'!CB30+'AM Block13 PR'!CB30+'AM Block14 PR'!CB30+'AM Block15 PR'!CB30</f>
        <v>0</v>
      </c>
      <c r="CC30" s="56">
        <f ca="1">'AM Block12 PR'!CC30+'AM Block13 PR'!CC30+'AM Block14 PR'!CC30+'AM Block15 PR'!CC30</f>
        <v>0</v>
      </c>
      <c r="CD30" s="6">
        <f ca="1">'AM Block12 PR'!CD30+'AM Block13 PR'!CD30+'AM Block14 PR'!CD30+'AM Block15 PR'!CD30</f>
        <v>86.9</v>
      </c>
      <c r="CE30" s="6">
        <f>'AM Block12 PR'!CE30+'AM Block13 PR'!CE30+'AM Block14 PR'!CE30+'AM Block15 PR'!CE30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Block12 PR'!AO31+'AM Block13 PR'!AO31+'AM Block14 PR'!AO31+'AM Block15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Block12 PR'!CB31+'AM Block13 PR'!CB31+'AM Block14 PR'!CB31+'AM Block15 PR'!CB31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Block12 PR'!AO32+'AM Block13 PR'!AO32+'AM Block14 PR'!AO32+'AM Block15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Block12 PR'!CB32+'AM Block13 PR'!CB32+'AM Block14 PR'!CB32+'AM Block15 PR'!CB32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31.9</v>
      </c>
      <c r="CC34" s="41">
        <f ca="1">SUM(CC30:CE30)</f>
        <v>86.9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31.9</v>
      </c>
      <c r="CC38" s="91">
        <f ca="1">SUM(CD43,CB43,CC40)</f>
        <v>86.9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'AM Block12 PR'!AP40+'AM Block13 PR'!AP40+'AM Block14 PR'!AP40+'AM Block15 PR'!AP40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Block12 PR'!BP40+'AM Block13 PR'!BP40+'AM Block14 PR'!BP40+'AM Block15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Block12 PR'!CC40+'AM Block13 PR'!CC40+'AM Block14 PR'!CC40+'AM Block15 PR'!CC40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'AM Block12 PR'!AP41+'AM Block13 PR'!AP41+'AM Block14 PR'!AP41+'AM Block15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'AM Block12 PR'!BP41+'AM Block13 PR'!BP41+'AM Block14 PR'!BP41+'AM Block15 PR'!BP41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Block12 PR'!CC41+'AM Block13 PR'!CC41+'AM Block14 PR'!CC41+'AM Block15 PR'!CC41</f>
        <v>0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'AM Block12 PR'!AM42+'AM Block13 PR'!AM42+'AM Block14 PR'!AM42+'AM Block15 PR'!AM42</f>
        <v>0</v>
      </c>
      <c r="AN42" s="10">
        <f>'AM Block12 PR'!AN42+'AM Block13 PR'!AN42+'AM Block14 PR'!AN42+'AM Block15 PR'!AN42</f>
        <v>0</v>
      </c>
      <c r="AO42" s="77">
        <f>'AM Block12 PR'!AO42+'AM Block13 PR'!AO42+'AM Block14 PR'!AO42+'AM Block15 PR'!AO42</f>
        <v>0</v>
      </c>
      <c r="AP42" s="86">
        <f>'AM Block12 PR'!AP42+'AM Block13 PR'!AP42+'AM Block14 PR'!AP42+'AM Block15 PR'!AP42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'AM Block12 PR'!BM42+'AM Block13 PR'!BM42+'AM Block14 PR'!BM42+'AM Block15 PR'!BM42</f>
        <v>0</v>
      </c>
      <c r="BN42" s="79">
        <f>'AM Block12 PR'!BN42+'AM Block13 PR'!BN42+'AM Block14 PR'!BN42+'AM Block15 PR'!BN42</f>
        <v>0</v>
      </c>
      <c r="BO42" s="79">
        <f>'AM Block12 PR'!BO42+'AM Block13 PR'!BO42+'AM Block14 PR'!BO42+'AM Block15 PR'!BO42</f>
        <v>0</v>
      </c>
      <c r="BP42" s="79">
        <f ca="1">'AM Block12 PR'!BP42+'AM Block13 PR'!BP42+'AM Block14 PR'!BP42+'AM Block15 PR'!BP42</f>
        <v>5.6549999999999994</v>
      </c>
      <c r="BQ42" s="81"/>
      <c r="BR42" s="82"/>
      <c r="BS42" s="78"/>
      <c r="BT42" s="109">
        <f ca="1">SUM(BP40:BP42)</f>
        <v>5.6549999999999994</v>
      </c>
      <c r="BU42" s="83"/>
      <c r="BV42" s="83"/>
      <c r="BW42" s="83"/>
      <c r="BX42" s="108">
        <f ca="1">SUM(CC41,BZ42,CC43)</f>
        <v>5.6549999999999994</v>
      </c>
      <c r="BY42" s="78"/>
      <c r="BZ42" s="79">
        <f ca="1">'AM Block12 PR'!BZ42+'AM Block13 PR'!BZ42+'AM Block14 PR'!BZ42+'AM Block15 PR'!BZ42</f>
        <v>5.6549999999999994</v>
      </c>
      <c r="CA42" s="79">
        <f ca="1">'AM Block12 PR'!CA42+'AM Block13 PR'!CA42+'AM Block14 PR'!CA42+'AM Block15 PR'!CA42</f>
        <v>26.244999999999997</v>
      </c>
      <c r="CB42" s="85">
        <f>'AM Block12 PR'!CB42+'AM Block13 PR'!CB42+'AM Block14 PR'!CB42+'AM Block15 PR'!CB42</f>
        <v>0</v>
      </c>
      <c r="CC42" s="117">
        <f>'AM Block12 PR'!CC42+'AM Block13 PR'!CC42+'AM Block14 PR'!CC42+'AM Block15 PR'!CC42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Block12 PR'!AO43+'AM Block13 PR'!AO43+'AM Block14 PR'!AO43+'AM Block15 PR'!AO43</f>
        <v>0</v>
      </c>
      <c r="AP43" s="6">
        <f>'AM Block12 PR'!AP43+'AM Block13 PR'!AP43+'AM Block14 PR'!AP43+'AM Block15 PR'!AP43</f>
        <v>0</v>
      </c>
      <c r="AQ43" s="6">
        <f>'AM Block12 PR'!AQ43+'AM Block13 PR'!AQ43+'AM Block14 PR'!AQ43+'AM Block15 PR'!AQ43</f>
        <v>0</v>
      </c>
      <c r="AR43" s="6">
        <f>'AM Block12 PR'!AR43+'AM Block13 PR'!AR43+'AM Block14 PR'!AR43+'AM Block15 PR'!AR43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'AM Block12 PR'!BO43+'AM Block13 PR'!BO43+'AM Block14 PR'!BO43+'AM Block15 PR'!BO43</f>
        <v>0</v>
      </c>
      <c r="BP43" s="6">
        <f>'AM Block12 PR'!BP43+'AM Block13 PR'!BP43+'AM Block14 PR'!BP43+'AM Block15 PR'!BP43</f>
        <v>0</v>
      </c>
      <c r="BQ43" s="6">
        <f>'AM Block12 PR'!BQ43+'AM Block13 PR'!BQ43+'AM Block14 PR'!BQ43+'AM Block15 PR'!BQ43</f>
        <v>0</v>
      </c>
      <c r="BR43" s="6">
        <f ca="1">'AM Block12 PR'!BR43+'AM Block13 PR'!BR43+'AM Block14 PR'!BR43+'AM Block15 PR'!BR43</f>
        <v>15.404999999999999</v>
      </c>
      <c r="BS43" s="1"/>
      <c r="BT43" s="100">
        <f ca="1">SUM(BO44,BR43,BO42)</f>
        <v>15.404999999999999</v>
      </c>
      <c r="BX43" s="99">
        <f ca="1">SUM(CB43:CB45)</f>
        <v>15.404999999999999</v>
      </c>
      <c r="BY43" s="1"/>
      <c r="BZ43" s="21"/>
      <c r="CA43" s="14"/>
      <c r="CB43" s="15">
        <f ca="1">'AM Block12 PR'!CB43+'AM Block13 PR'!CB43+'AM Block14 PR'!CB43+'AM Block15 PR'!CB43</f>
        <v>15.404999999999999</v>
      </c>
      <c r="CC43" s="56">
        <f ca="1">'AM Block12 PR'!CC43+'AM Block13 PR'!CC43+'AM Block14 PR'!CC43+'AM Block15 PR'!CC43</f>
        <v>0</v>
      </c>
      <c r="CD43" s="6">
        <f ca="1">'AM Block12 PR'!CD43+'AM Block13 PR'!CD43+'AM Block14 PR'!CD43+'AM Block15 PR'!CD43</f>
        <v>71.495000000000005</v>
      </c>
      <c r="CE43" s="6">
        <f>'AM Block12 PR'!CE43+'AM Block13 PR'!CE43+'AM Block14 PR'!CE43+'AM Block15 PR'!CE43</f>
        <v>0</v>
      </c>
      <c r="CF43" s="1"/>
      <c r="CG43" s="100">
        <f ca="1">SUM(CB44,CE43,CB42)</f>
        <v>0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'AM Block12 PR'!AO44+'AM Block13 PR'!AO44+'AM Block14 PR'!AO44+'AM Block15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'AM Block12 PR'!BO44+'AM Block13 PR'!BO44+'AM Block14 PR'!BO44+'AM Block15 PR'!BO44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Block12 PR'!CB44+'AM Block13 PR'!CB44+'AM Block14 PR'!CB44+'AM Block15 PR'!CB44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'AM Block12 PR'!AO45+'AM Block13 PR'!AO45+'AM Block14 PR'!AO45+'AM Block15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Block12 PR'!BO45+'AM Block13 PR'!BO45+'AM Block14 PR'!BO45+'AM Block15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Block12 PR'!CB45+'AM Block13 PR'!CB45+'AM Block14 PR'!CB45+'AM Block15 PR'!CB45</f>
        <v>0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5.6549999999999994</v>
      </c>
      <c r="BP47" s="105">
        <f ca="1">SUM(BP43:BR43)</f>
        <v>15.404999999999999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26.244999999999997</v>
      </c>
      <c r="CC47" s="105">
        <f ca="1">SUM(CC43:CE43)</f>
        <v>71.495000000000005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14.5</v>
      </c>
      <c r="P51" s="27">
        <f ca="1">SUM(Q56,O56,P53)</f>
        <v>39.5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 ca="1">'AM Block12 PR'!P53+'AM Block13 PR'!P53+'AM Block14 PR'!P53+'AM Block15 PR'!P53</f>
        <v>39.5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Block12 PR'!AC53+'AM Block13 PR'!AC53+'AM Block14 PR'!AC53+'AM Block15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'AM Block12 PR'!P54+'AM Block13 PR'!P54+'AM Block14 PR'!P54+'AM Block15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Block12 PR'!AC54+'AM Block13 PR'!AC54+'AM Block14 PR'!AC54+'AM Block15 PR'!AC54</f>
        <v>52.14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'AM Block12 PR'!M55+'AM Block13 PR'!M55+'AM Block14 PR'!M55+'AM Block15 PR'!M55</f>
        <v>0</v>
      </c>
      <c r="N55" s="10">
        <f>'AM Block12 PR'!N55+'AM Block13 PR'!N55+'AM Block14 PR'!N55+'AM Block15 PR'!N55</f>
        <v>0</v>
      </c>
      <c r="O55" s="11">
        <f ca="1">'AM Block12 PR'!O55+'AM Block13 PR'!O55+'AM Block14 PR'!O55+'AM Block15 PR'!O55</f>
        <v>14.5</v>
      </c>
      <c r="P55" s="6">
        <f ca="1">'AM Block12 PR'!P55+'AM Block13 PR'!P55+'AM Block14 PR'!P55+'AM Block15 PR'!P55</f>
        <v>12.64</v>
      </c>
      <c r="Q55" s="12"/>
      <c r="R55" s="20"/>
      <c r="S55" s="4"/>
      <c r="T55" s="34">
        <f ca="1">SUM(P53:P55)</f>
        <v>52.14</v>
      </c>
      <c r="U55" s="4"/>
      <c r="V55" s="4"/>
      <c r="W55" s="4"/>
      <c r="X55" s="97">
        <f ca="1">SUM(AC54,Z55,AC56)</f>
        <v>52.14</v>
      </c>
      <c r="Y55" s="4"/>
      <c r="Z55" s="10">
        <f>'AM Block12 PR'!Z55+'AM Block13 PR'!Z55+'AM Block14 PR'!Z55+'AM Block15 PR'!Z55</f>
        <v>0</v>
      </c>
      <c r="AA55" s="10">
        <f>'AM Block12 PR'!AA55+'AM Block13 PR'!AA55+'AM Block14 PR'!AA55+'AM Block15 PR'!AA55</f>
        <v>0</v>
      </c>
      <c r="AB55" s="11">
        <f>'AM Block12 PR'!AB55+'AM Block13 PR'!AB55+'AM Block14 PR'!AB55+'AM Block15 PR'!AB55</f>
        <v>0</v>
      </c>
      <c r="AC55" s="6">
        <f>'AM Block12 PR'!AC55+'AM Block13 PR'!AC55+'AM Block14 PR'!AC55+'AM Block15 PR'!AC55</f>
        <v>0</v>
      </c>
      <c r="AD55" s="12"/>
      <c r="AE55" s="20"/>
      <c r="AF55" s="4"/>
      <c r="AG55" s="98">
        <f ca="1">SUM(AC53:AC55)</f>
        <v>52.14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'AM Block12 PR'!O56+'AM Block13 PR'!O56+'AM Block14 PR'!O56+'AM Block15 PR'!O56</f>
        <v>0</v>
      </c>
      <c r="P56" s="16">
        <f>'AM Block12 PR'!P56+'AM Block13 PR'!P56+'AM Block14 PR'!P56+'AM Block15 PR'!P56</f>
        <v>0</v>
      </c>
      <c r="Q56" s="6">
        <f>'AM Block12 PR'!Q56+'AM Block13 PR'!Q56+'AM Block14 PR'!Q56+'AM Block15 PR'!Q56</f>
        <v>0</v>
      </c>
      <c r="R56" s="6">
        <f ca="1">'AM Block12 PR'!R56+'AM Block13 PR'!R56+'AM Block14 PR'!R56+'AM Block15 PR'!R56</f>
        <v>4.6400000000000006</v>
      </c>
      <c r="S56" s="1"/>
      <c r="T56" s="36">
        <f ca="1">SUM(O57,R56,O55)</f>
        <v>19.14</v>
      </c>
      <c r="U56" s="330" t="s">
        <v>29</v>
      </c>
      <c r="V56" s="331"/>
      <c r="W56" s="331"/>
      <c r="X56" s="99">
        <f ca="1">SUM(AB56:AB58)</f>
        <v>19.14</v>
      </c>
      <c r="Y56" s="1"/>
      <c r="Z56" s="21"/>
      <c r="AA56" s="14"/>
      <c r="AB56" s="53">
        <f>'AM Block12 PR'!AB56+'AM Block13 PR'!AB56+'AM Block14 PR'!AB56+'AM Block15 PR'!AB56</f>
        <v>0</v>
      </c>
      <c r="AC56" s="53">
        <f>'AM Block12 PR'!AC56+'AM Block13 PR'!AC56+'AM Block14 PR'!AC56+'AM Block15 PR'!AC56</f>
        <v>0</v>
      </c>
      <c r="AD56" s="6">
        <f>'AM Block12 PR'!AD56+'AM Block13 PR'!AD56+'AM Block14 PR'!AD56+'AM Block15 PR'!AD56</f>
        <v>0</v>
      </c>
      <c r="AE56" s="6">
        <f>'AM Block12 PR'!AE56+'AM Block13 PR'!AE56+'AM Block14 PR'!AE56+'AM Block15 PR'!AE56</f>
        <v>0</v>
      </c>
      <c r="AF56" s="1"/>
      <c r="AG56" s="100">
        <f ca="1">SUM(AB57,AE56,AB55)</f>
        <v>19.14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'AM Block12 PR'!O57+'AM Block13 PR'!O57+'AM Block14 PR'!O57+'AM Block15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Block12 PR'!AB57+'AM Block13 PR'!AB57+'AM Block14 PR'!AB57+'AM Block15 PR'!AB57</f>
        <v>19.14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'AM Block12 PR'!O58+'AM Block13 PR'!O58+'AM Block14 PR'!O58+'AM Block15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Block12 PR'!AB58+'AM Block13 PR'!AB58+'AM Block14 PR'!AB58+'AM Block15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12.64</v>
      </c>
      <c r="P60" s="41">
        <f ca="1">SUM(P56:R56)</f>
        <v>4.6400000000000006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7.3725000000000005</v>
      </c>
      <c r="BP64" s="91">
        <f ca="1">SUM(BQ69,BO69,BP66)</f>
        <v>10.844999999999999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26.244999999999997</v>
      </c>
      <c r="CC64" s="27">
        <f ca="1">SUM(CD69,CB69,CC66)</f>
        <v>71.495000000000005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'AM Block12 PR'!AP66+'AM Block13 PR'!AP66+'AM Block14 PR'!AP66+'AM Block15 PR'!AP66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Block12 PR'!BP66+'AM Block13 PR'!BP66+'AM Block14 PR'!BP66+'AM Block15 PR'!BP66</f>
        <v>3.2662499999999999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Block12 PR'!CC66+'AM Block13 PR'!CC66+'AM Block14 PR'!CC66+'AM Block15 PR'!CC66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'AM Block12 PR'!AP67+'AM Block13 PR'!AP67+'AM Block14 PR'!AP67+'AM Block15 PR'!AP67</f>
        <v>34.452000000000005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Block12 PR'!BP67+'AM Block13 PR'!BP67+'AM Block14 PR'!BP67+'AM Block15 PR'!BP67</f>
        <v>19.545750000000002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Block12 PR'!CC67+'AM Block13 PR'!CC67+'AM Block14 PR'!CC67+'AM Block15 PR'!CC67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52.14</v>
      </c>
      <c r="AL68" s="4"/>
      <c r="AM68" s="10">
        <f>'AM Block12 PR'!AM68+'AM Block13 PR'!AM68+'AM Block14 PR'!AM68+'AM Block15 PR'!AM68</f>
        <v>0</v>
      </c>
      <c r="AN68" s="10">
        <f>'AM Block12 PR'!AN68+'AM Block13 PR'!AN68+'AM Block14 PR'!AN68+'AM Block15 PR'!AN68</f>
        <v>0</v>
      </c>
      <c r="AO68" s="77">
        <f>'AM Block12 PR'!AO68+'AM Block13 PR'!AO68+'AM Block14 PR'!AO68+'AM Block15 PR'!AO68</f>
        <v>0</v>
      </c>
      <c r="AP68" s="86">
        <f>'AM Block12 PR'!AP68+'AM Block13 PR'!AP68+'AM Block14 PR'!AP68+'AM Block15 PR'!AP68</f>
        <v>0</v>
      </c>
      <c r="AQ68" s="81"/>
      <c r="AR68" s="82"/>
      <c r="AS68" s="78"/>
      <c r="AT68" s="109">
        <f ca="1">SUM(AP66:AP68)</f>
        <v>34.452000000000005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24.042000000000002</v>
      </c>
      <c r="BL68" s="78"/>
      <c r="BM68" s="79">
        <f ca="1">'AM Block12 PR'!BM68+'AM Block13 PR'!BM68+'AM Block14 PR'!BM68+'AM Block15 PR'!BM68</f>
        <v>4.4962500000000007</v>
      </c>
      <c r="BN68" s="79">
        <f ca="1">'AM Block12 PR'!BN68+'AM Block13 PR'!BN68+'AM Block14 PR'!BN68+'AM Block15 PR'!BN68</f>
        <v>1.7062499999999998</v>
      </c>
      <c r="BO68" s="80">
        <f ca="1">'AM Block12 PR'!BO68+'AM Block13 PR'!BO68+'AM Block14 PR'!BO68+'AM Block15 PR'!BO68</f>
        <v>1.17</v>
      </c>
      <c r="BP68" s="79">
        <f ca="1">'AM Block12 PR'!BP68+'AM Block13 PR'!BP68+'AM Block14 PR'!BP68+'AM Block15 PR'!BP68</f>
        <v>10.018750000000001</v>
      </c>
      <c r="BQ68" s="81"/>
      <c r="BR68" s="82"/>
      <c r="BS68" s="78"/>
      <c r="BT68" s="109">
        <f ca="1">SUM(BP66:BP68)</f>
        <v>32.830750000000002</v>
      </c>
      <c r="BU68" s="136"/>
      <c r="BV68" s="136"/>
      <c r="BW68" s="136"/>
      <c r="BX68" s="84">
        <f ca="1">SUM(CC67,BZ68,CC69)</f>
        <v>33.204999999999998</v>
      </c>
      <c r="BY68" s="78"/>
      <c r="BZ68" s="79">
        <f ca="1">'AM Block12 PR'!BZ68+'AM Block13 PR'!BZ68+'AM Block14 PR'!BZ68+'AM Block15 PR'!BZ68</f>
        <v>26.244999999999997</v>
      </c>
      <c r="CA68" s="79">
        <f ca="1">'AM Block12 PR'!CA68+'AM Block13 PR'!CA68+'AM Block14 PR'!CA68+'AM Block15 PR'!CA68</f>
        <v>0</v>
      </c>
      <c r="CB68" s="85">
        <f>'AM Block12 PR'!CB68+'AM Block13 PR'!CB68+'AM Block14 PR'!CB68+'AM Block15 PR'!CB68</f>
        <v>0</v>
      </c>
      <c r="CC68" s="6">
        <f>'AM Block12 PR'!CC68+'AM Block13 PR'!CC68+'AM Block14 PR'!CC68+'AM Block15 PR'!CC68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19.140000000000004</v>
      </c>
      <c r="AL69" s="1"/>
      <c r="AM69" s="21"/>
      <c r="AN69" s="14"/>
      <c r="AO69" s="70">
        <f>'AM Block12 PR'!AO69+'AM Block13 PR'!AO69+'AM Block14 PR'!AO69+'AM Block15 PR'!AO69</f>
        <v>0</v>
      </c>
      <c r="AP69" s="6">
        <f ca="1">'AM Block12 PR'!AP69+'AM Block13 PR'!AP69+'AM Block14 PR'!AP69+'AM Block15 PR'!AP69</f>
        <v>17.687999999999999</v>
      </c>
      <c r="AQ69" s="6">
        <f>'AM Block12 PR'!AQ69+'AM Block13 PR'!AQ69+'AM Block14 PR'!AQ69+'AM Block15 PR'!AQ69</f>
        <v>0</v>
      </c>
      <c r="AR69" s="6">
        <f>'AM Block12 PR'!AR69+'AM Block13 PR'!AR69+'AM Block14 PR'!AR69+'AM Block15 PR'!AR69</f>
        <v>0</v>
      </c>
      <c r="AS69" s="1"/>
      <c r="AT69" s="100">
        <f ca="1">SUM(AO70,AR69,AO68)</f>
        <v>12.804000000000002</v>
      </c>
      <c r="BK69" s="99">
        <f ca="1">SUM(BO69:BO71)</f>
        <v>36.024000000000001</v>
      </c>
      <c r="BL69" s="1"/>
      <c r="BM69" s="21"/>
      <c r="BN69" s="14"/>
      <c r="BO69" s="71">
        <f ca="1">'AM Block12 PR'!BO69+'AM Block13 PR'!BO69+'AM Block14 PR'!BO69+'AM Block15 PR'!BO69</f>
        <v>2.8987500000000002</v>
      </c>
      <c r="BP69" s="6">
        <f>'AM Block12 PR'!BP69+'AM Block13 PR'!BP69+'AM Block14 PR'!BP69+'AM Block15 PR'!BP69</f>
        <v>0</v>
      </c>
      <c r="BQ69" s="6">
        <f ca="1">'AM Block12 PR'!BQ69+'AM Block13 PR'!BQ69+'AM Block14 PR'!BQ69+'AM Block15 PR'!BQ69</f>
        <v>4.68</v>
      </c>
      <c r="BR69" s="6">
        <f ca="1">'AM Block12 PR'!BR69+'AM Block13 PR'!BR69+'AM Block14 PR'!BR69+'AM Block15 PR'!BR69</f>
        <v>27.48</v>
      </c>
      <c r="BS69" s="1"/>
      <c r="BT69" s="100">
        <f ca="1">SUM(BO70,BR69,BO68)</f>
        <v>61.77525</v>
      </c>
      <c r="BX69" s="35">
        <f ca="1">SUM(CB69:CB71)</f>
        <v>90.454999999999998</v>
      </c>
      <c r="BY69" s="1"/>
      <c r="BZ69" s="21"/>
      <c r="CA69" s="14"/>
      <c r="CB69" s="15">
        <f ca="1">'AM Block12 PR'!CB69+'AM Block13 PR'!CB69+'AM Block14 PR'!CB69+'AM Block15 PR'!CB69</f>
        <v>71.495000000000005</v>
      </c>
      <c r="CC69" s="16">
        <f ca="1">'AM Block12 PR'!CC69+'AM Block13 PR'!CC69+'AM Block14 PR'!CC69+'AM Block15 PR'!CC69</f>
        <v>6.9600000000000009</v>
      </c>
      <c r="CD69" s="6">
        <f ca="1">'AM Block12 PR'!CD69+'AM Block13 PR'!CD69+'AM Block14 PR'!CD69+'AM Block15 PR'!CD69</f>
        <v>0</v>
      </c>
      <c r="CE69" s="6">
        <f>'AM Block12 PR'!CE69+'AM Block13 PR'!CE69+'AM Block14 PR'!CE69+'AM Block15 PR'!CE69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 ca="1">'AM Block12 PR'!AO70+'AM Block13 PR'!AO70+'AM Block14 PR'!AO70+'AM Block15 PR'!AO70</f>
        <v>12.804000000000002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Block12 PR'!BO70+'AM Block13 PR'!BO70+'AM Block14 PR'!BO70+'AM Block15 PR'!BO70</f>
        <v>33.125250000000001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Block12 PR'!CB70+'AM Block13 PR'!CB70+'AM Block14 PR'!CB70+'AM Block15 PR'!CB70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 ca="1">'AM Block12 PR'!AO71+'AM Block13 PR'!AO71+'AM Block14 PR'!AO71+'AM Block15 PR'!AO71</f>
        <v>6.3360000000000021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Block12 PR'!BO71+'AM Block13 PR'!BO71+'AM Block14 PR'!BO71+'AM Block15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Block12 PR'!CB71+'AM Block13 PR'!CB71+'AM Block14 PR'!CB71+'AM Block15 PR'!CB71</f>
        <v>18.959999999999997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6.3360000000000021</v>
      </c>
      <c r="AP73" s="105">
        <f ca="1">SUM(AP69:AR69)</f>
        <v>17.687999999999999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11.725000000000001</v>
      </c>
      <c r="BP73" s="105">
        <f ca="1">SUM(BP69:BR69)</f>
        <v>32.159999999999997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18.959999999999997</v>
      </c>
      <c r="CC73" s="41">
        <f ca="1">SUM(CC69:CE69)</f>
        <v>6.9600000000000009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566" priority="22" operator="equal">
      <formula>0</formula>
    </cfRule>
  </conditionalFormatting>
  <conditionalFormatting sqref="AX38:BG39 AX46:BG47 AX40:AY41 AX44:AY45">
    <cfRule type="cellIs" dxfId="565" priority="21" operator="equal">
      <formula>0</formula>
    </cfRule>
  </conditionalFormatting>
  <conditionalFormatting sqref="AX25:BG26 AX33:BG34 AX27:AY28 BF27:BG28 BF31:BG32 AX31:AY32">
    <cfRule type="cellIs" dxfId="564" priority="20" operator="equal">
      <formula>0</formula>
    </cfRule>
  </conditionalFormatting>
  <conditionalFormatting sqref="BK25:BT26 BK33:BT34 BK27:BL28 BS27:BT28 BS31:BT32 BK31:BL32">
    <cfRule type="cellIs" dxfId="563" priority="19" operator="equal">
      <formula>0</formula>
    </cfRule>
  </conditionalFormatting>
  <conditionalFormatting sqref="BX12:CG13 BX20:CG21 BX14:BY19 CF14:CG19">
    <cfRule type="cellIs" dxfId="562" priority="18" operator="equal">
      <formula>0</formula>
    </cfRule>
  </conditionalFormatting>
  <conditionalFormatting sqref="BX25:CG26 BX33:CG34 BX27:BY32 CF27:CG32">
    <cfRule type="cellIs" dxfId="561" priority="17" operator="equal">
      <formula>0</formula>
    </cfRule>
  </conditionalFormatting>
  <conditionalFormatting sqref="BX64:CG65 BX72:CG73 BX66:BY71 CF66:CG71">
    <cfRule type="cellIs" dxfId="560" priority="15" operator="equal">
      <formula>0</formula>
    </cfRule>
  </conditionalFormatting>
  <conditionalFormatting sqref="BX38:CG39 BX46:CG47 BX40:BY45 CF40:CG45">
    <cfRule type="cellIs" dxfId="559" priority="16" operator="equal">
      <formula>0</formula>
    </cfRule>
  </conditionalFormatting>
  <conditionalFormatting sqref="K51:T52 K59:T60 K53:L58 S53:T58">
    <cfRule type="cellIs" dxfId="558" priority="14" operator="equal">
      <formula>0</formula>
    </cfRule>
  </conditionalFormatting>
  <conditionalFormatting sqref="AK64:AT65 AK72:AT73 AK66:AL71 AS66:AT71">
    <cfRule type="cellIs" dxfId="557" priority="13" operator="equal">
      <formula>0</formula>
    </cfRule>
  </conditionalFormatting>
  <conditionalFormatting sqref="BK38:BT39 BK46:BT47 BK40:BL45 BS40:BT45">
    <cfRule type="cellIs" dxfId="556" priority="10" operator="equal">
      <formula>0</formula>
    </cfRule>
  </conditionalFormatting>
  <conditionalFormatting sqref="AK25:AT26 AK33:AT34 AK27:AL32 AS27:AT32">
    <cfRule type="cellIs" dxfId="555" priority="9" operator="equal">
      <formula>0</formula>
    </cfRule>
  </conditionalFormatting>
  <conditionalFormatting sqref="AX51:BG52 AX59:BG60 AX53:AY58 BF53:BG58">
    <cfRule type="cellIs" dxfId="554" priority="12" operator="equal">
      <formula>0</formula>
    </cfRule>
  </conditionalFormatting>
  <conditionalFormatting sqref="BK51:BT52 BK59:BT60 BK53:BL58 BS53:BT58">
    <cfRule type="cellIs" dxfId="553" priority="11" operator="equal">
      <formula>0</formula>
    </cfRule>
  </conditionalFormatting>
  <conditionalFormatting sqref="BK64:BT65 BK72:BT73 BK66:BL71 BS66:BT71">
    <cfRule type="cellIs" dxfId="552" priority="8" operator="equal">
      <formula>0</formula>
    </cfRule>
  </conditionalFormatting>
  <conditionalFormatting sqref="X51:AG52 X59:AG60 X53:Y58 AF53:AG58">
    <cfRule type="cellIs" dxfId="551" priority="7" operator="equal">
      <formula>0</formula>
    </cfRule>
  </conditionalFormatting>
  <conditionalFormatting sqref="AK38:AT39 AK46:AT47 AK40:AL45 AS40:AT45">
    <cfRule type="cellIs" dxfId="550" priority="6" operator="equal">
      <formula>0</formula>
    </cfRule>
  </conditionalFormatting>
  <conditionalFormatting sqref="AX42:AY43">
    <cfRule type="cellIs" dxfId="549" priority="5" operator="equal">
      <formula>0</formula>
    </cfRule>
  </conditionalFormatting>
  <conditionalFormatting sqref="AO51:AP52 AO59:AP60">
    <cfRule type="cellIs" dxfId="548" priority="4" operator="equal">
      <formula>0</formula>
    </cfRule>
  </conditionalFormatting>
  <conditionalFormatting sqref="BO75:BP76">
    <cfRule type="cellIs" dxfId="547" priority="2" operator="equal">
      <formula>0</formula>
    </cfRule>
  </conditionalFormatting>
  <conditionalFormatting sqref="AO75:AP76">
    <cfRule type="cellIs" dxfId="54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A26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 ca="1">SUM(BZ16:CB16)</f>
        <v>16.600000000000001</v>
      </c>
      <c r="CC12" s="27">
        <f ca="1">SUM(CD17,CB17,CC14)</f>
        <v>18.8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'PM Block12 PR'!CC14+'PM Block13 PR'!CC14+'PM Block14 PR'!CC14+'PM Block15 PR'!CC14</f>
        <v>0</v>
      </c>
      <c r="CD14" s="7"/>
      <c r="CE14" s="19"/>
      <c r="CF14" s="1"/>
      <c r="CG14" s="31"/>
      <c r="CQ14" s="114" t="s">
        <v>51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Block12 PR'!CC15+'PM Block13 PR'!CC15+'PM Block14 PR'!CC15+'PM Block15 PR'!CC15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28.200000000000003</v>
      </c>
      <c r="BY16" s="4"/>
      <c r="BZ16" s="10">
        <f>'PM Block12 PR'!BZ16+'PM Block13 PR'!BZ16+'PM Block14 PR'!BZ16+'PM Block15 PR'!BZ16</f>
        <v>0</v>
      </c>
      <c r="CA16" s="10">
        <f ca="1">'PM Block12 PR'!CA16+'PM Block13 PR'!CA16+'PM Block14 PR'!CA16+'PM Block15 PR'!CA16</f>
        <v>16.600000000000001</v>
      </c>
      <c r="CB16" s="11">
        <f>'PM Block12 PR'!CB16+'PM Block13 PR'!CB16+'PM Block14 PR'!CB16+'PM Block15 PR'!CB16</f>
        <v>0</v>
      </c>
      <c r="CC16" s="6">
        <f ca="1">'PM Block12 PR'!CC16+'PM Block13 PR'!CC16+'PM Block14 PR'!CC16+'PM Block15 PR'!CC16</f>
        <v>4.1500000000000004</v>
      </c>
      <c r="CD16" s="12"/>
      <c r="CE16" s="20"/>
      <c r="CF16" s="4"/>
      <c r="CG16" s="34">
        <f ca="1">SUM(CC14:CC16)</f>
        <v>4.1500000000000004</v>
      </c>
      <c r="CH16" s="13"/>
      <c r="CI16" s="13"/>
      <c r="CJ16" s="13"/>
      <c r="CP16" s="124" t="s">
        <v>52</v>
      </c>
      <c r="CQ16" s="175">
        <f>CR16*CQ$20</f>
        <v>20.75</v>
      </c>
      <c r="CR16" s="176">
        <v>0.25</v>
      </c>
      <c r="CS16" s="177">
        <f>CT16*CS$20</f>
        <v>23.5</v>
      </c>
      <c r="CT16" s="178">
        <v>0.25</v>
      </c>
    </row>
    <row r="17" spans="7:109" x14ac:dyDescent="0.25">
      <c r="O17" s="69"/>
      <c r="BX17" s="35">
        <f ca="1">SUM(CB17:CB19)</f>
        <v>24.9</v>
      </c>
      <c r="BY17" s="1"/>
      <c r="BZ17" s="21"/>
      <c r="CA17" s="14"/>
      <c r="CB17" s="15">
        <f>'PM Block12 PR'!CB17+'PM Block13 PR'!CB17+'PM Block14 PR'!CB17+'PM Block15 PR'!CB17</f>
        <v>0</v>
      </c>
      <c r="CC17" s="16">
        <f ca="1">'PM Block12 PR'!CC17+'PM Block13 PR'!CC17+'PM Block14 PR'!CC17+'PM Block15 PR'!CC17</f>
        <v>28.200000000000003</v>
      </c>
      <c r="CD17" s="6">
        <f ca="1">'PM Block12 PR'!CD17+'PM Block13 PR'!CD17+'PM Block14 PR'!CD17+'PM Block15 PR'!CD17</f>
        <v>18.8</v>
      </c>
      <c r="CE17" s="6">
        <f ca="1">'PM Block12 PR'!CE17+'PM Block13 PR'!CE17+'PM Block14 PR'!CE17+'PM Block15 PR'!CE17</f>
        <v>4.7</v>
      </c>
      <c r="CF17" s="1"/>
      <c r="CG17" s="36">
        <f ca="1">SUM(CB18,CE17,CB16)</f>
        <v>4.7</v>
      </c>
      <c r="CP17" s="124" t="s">
        <v>53</v>
      </c>
      <c r="CQ17" s="175">
        <f>CR17*CQ$20</f>
        <v>4.1500000000000004</v>
      </c>
      <c r="CR17" s="176">
        <v>0.05</v>
      </c>
      <c r="CS17" s="177">
        <f>CT17*CS$20</f>
        <v>4.7</v>
      </c>
      <c r="CT17" s="178">
        <v>0.05</v>
      </c>
    </row>
    <row r="18" spans="7:109" x14ac:dyDescent="0.25">
      <c r="O18" s="69"/>
      <c r="BX18" s="30"/>
      <c r="BY18" s="3"/>
      <c r="BZ18" s="21"/>
      <c r="CA18" s="14"/>
      <c r="CB18" s="15">
        <f>'PM Block12 PR'!CB18+'PM Block13 PR'!CB18+'PM Block14 PR'!CB18+'PM Block15 PR'!CB18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16.600000000000001</v>
      </c>
      <c r="CR18" s="176">
        <v>0.2</v>
      </c>
      <c r="CS18" s="177">
        <f>CT18*CS$20</f>
        <v>18.8</v>
      </c>
      <c r="CT18" s="178">
        <v>0.2</v>
      </c>
    </row>
    <row r="19" spans="7:109" x14ac:dyDescent="0.25">
      <c r="O19" s="69"/>
      <c r="BX19" s="30"/>
      <c r="BY19" s="3"/>
      <c r="BZ19" s="21"/>
      <c r="CA19" s="14"/>
      <c r="CB19" s="15">
        <f ca="1">'PM Block12 PR'!CB19+'PM Block13 PR'!CB19+'PM Block14 PR'!CB19+'PM Block15 PR'!CB19</f>
        <v>24.9</v>
      </c>
      <c r="CC19" s="17"/>
      <c r="CD19" s="17"/>
      <c r="CE19" s="17"/>
      <c r="CF19" s="1"/>
      <c r="CG19" s="31"/>
      <c r="CP19" s="124" t="s">
        <v>55</v>
      </c>
      <c r="CQ19" s="175">
        <f>CR19*CQ$20</f>
        <v>41.5</v>
      </c>
      <c r="CR19" s="176">
        <v>0.5</v>
      </c>
      <c r="CS19" s="177">
        <f>CT19*CS$20</f>
        <v>47</v>
      </c>
      <c r="CT19" s="178"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PM'!Q62:Q65)</f>
        <v>83</v>
      </c>
      <c r="CR20" s="176">
        <f>SUM(CR16:CR19)</f>
        <v>1</v>
      </c>
      <c r="CS20" s="177">
        <f>SUM('Gen PM'!R62:R65)</f>
        <v>94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45.65</v>
      </c>
      <c r="CC21" s="41">
        <f ca="1">SUM(CC17:CE17)</f>
        <v>51.7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45.65</v>
      </c>
      <c r="CC25" s="27">
        <f ca="1">SUM(CD30,CB30,CC27)</f>
        <v>51.7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Block12 PR'!AP27+'PM Block13 PR'!AP27+'PM Block14 PR'!AP27+'PM Block15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Block12 PR'!CC27+'PM Block13 PR'!CC27+'PM Block14 PR'!CC27+'PM Block15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83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Block12 PR'!AP28+'PM Block13 PR'!AP28+'PM Block14 PR'!AP28+'PM Block15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Block12 PR'!CC28+'PM Block13 PR'!CC28+'PM Block14 PR'!CC28+'PM Block15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94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Block12 PR'!AM29+'PM Block13 PR'!AM29+'PM Block14 PR'!AM29+'PM Block15 PR'!AM29</f>
        <v>0</v>
      </c>
      <c r="AN29" s="10">
        <f>'PM Block12 PR'!AN29+'PM Block13 PR'!AN29+'PM Block14 PR'!AN29+'PM Block15 PR'!AN29</f>
        <v>0</v>
      </c>
      <c r="AO29" s="10">
        <f>'PM Block12 PR'!AO29+'PM Block13 PR'!AO29+'PM Block14 PR'!AO29+'PM Block15 PR'!AO29</f>
        <v>0</v>
      </c>
      <c r="AP29" s="6">
        <f>'PM Block12 PR'!AP29+'PM Block13 PR'!AP29+'PM Block14 PR'!AP29+'PM Block15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'PM Block12 PR'!BZ29+'PM Block13 PR'!BZ29+'PM Block14 PR'!BZ29+'PM Block15 PR'!BZ29</f>
        <v>0</v>
      </c>
      <c r="CA29" s="10">
        <f ca="1">'PM Block12 PR'!CA29+'PM Block13 PR'!CA29+'PM Block14 PR'!CA29+'PM Block15 PR'!CA29</f>
        <v>45.65</v>
      </c>
      <c r="CB29" s="11">
        <f>'PM Block12 PR'!CB29+'PM Block13 PR'!CB29+'PM Block14 PR'!CB29+'PM Block15 PR'!CB29</f>
        <v>0</v>
      </c>
      <c r="CC29" s="56">
        <f>'PM Block12 PR'!CC29+'PM Block13 PR'!CC29+'PM Block14 PR'!CC29+'PM Block15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Block12 PR'!AO30+'PM Block13 PR'!AO30+'PM Block14 PR'!AO30+'PM Block15 PR'!AO30</f>
        <v>0</v>
      </c>
      <c r="AP30" s="53">
        <f>'PM Block12 PR'!AP30+'PM Block13 PR'!AP30+'PM Block14 PR'!AP30+'PM Block15 PR'!AP30</f>
        <v>0</v>
      </c>
      <c r="AQ30" s="6">
        <f>'PM Block12 PR'!AQ30+'PM Block13 PR'!AQ30+'PM Block14 PR'!AQ30+'PM Block15 PR'!AQ30</f>
        <v>0</v>
      </c>
      <c r="AR30" s="6">
        <f>'PM Block12 PR'!AR30+'PM Block13 PR'!AR30+'PM Block14 PR'!AR30+'PM Block15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'PM Block12 PR'!CB30+'PM Block13 PR'!CB30+'PM Block14 PR'!CB30+'PM Block15 PR'!CB30</f>
        <v>0</v>
      </c>
      <c r="CC30" s="56">
        <f ca="1">'PM Block12 PR'!CC30+'PM Block13 PR'!CC30+'PM Block14 PR'!CC30+'PM Block15 PR'!CC30</f>
        <v>0</v>
      </c>
      <c r="CD30" s="6">
        <f ca="1">'PM Block12 PR'!CD30+'PM Block13 PR'!CD30+'PM Block14 PR'!CD30+'PM Block15 PR'!CD30</f>
        <v>51.7</v>
      </c>
      <c r="CE30" s="6">
        <f>'PM Block12 PR'!CE30+'PM Block13 PR'!CE30+'PM Block14 PR'!CE30+'PM Block15 PR'!CE30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Block12 PR'!AO31+'PM Block13 PR'!AO31+'PM Block14 PR'!AO31+'PM Block15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Block12 PR'!CB31+'PM Block13 PR'!CB31+'PM Block14 PR'!CB31+'PM Block15 PR'!CB31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Block12 PR'!AO32+'PM Block13 PR'!AO32+'PM Block14 PR'!AO32+'PM Block15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Block12 PR'!CB32+'PM Block13 PR'!CB32+'PM Block14 PR'!CB32+'PM Block15 PR'!CB32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45.65</v>
      </c>
      <c r="CC34" s="41">
        <f ca="1">SUM(CC30:CE30)</f>
        <v>51.7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45.650000000000006</v>
      </c>
      <c r="CC38" s="91">
        <f ca="1">SUM(CD43,CB43,CC40)</f>
        <v>51.7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'PM Block12 PR'!AP40+'PM Block13 PR'!AP40+'PM Block14 PR'!AP40+'PM Block15 PR'!AP40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Block12 PR'!BP40+'PM Block13 PR'!BP40+'PM Block14 PR'!BP40+'PM Block15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Block12 PR'!CC40+'PM Block13 PR'!CC40+'PM Block14 PR'!CC40+'PM Block15 PR'!CC40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'PM Block12 PR'!AP41+'PM Block13 PR'!AP41+'PM Block14 PR'!AP41+'PM Block15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'PM Block12 PR'!BP41+'PM Block13 PR'!BP41+'PM Block14 PR'!BP41+'PM Block15 PR'!BP41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Block12 PR'!CC41+'PM Block13 PR'!CC41+'PM Block14 PR'!CC41+'PM Block15 PR'!CC41</f>
        <v>0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'PM Block12 PR'!AM42+'PM Block13 PR'!AM42+'PM Block14 PR'!AM42+'PM Block15 PR'!AM42</f>
        <v>0</v>
      </c>
      <c r="AN42" s="10">
        <f>'PM Block12 PR'!AN42+'PM Block13 PR'!AN42+'PM Block14 PR'!AN42+'PM Block15 PR'!AN42</f>
        <v>0</v>
      </c>
      <c r="AO42" s="77">
        <f>'PM Block12 PR'!AO42+'PM Block13 PR'!AO42+'PM Block14 PR'!AO42+'PM Block15 PR'!AO42</f>
        <v>0</v>
      </c>
      <c r="AP42" s="86">
        <f>'PM Block12 PR'!AP42+'PM Block13 PR'!AP42+'PM Block14 PR'!AP42+'PM Block15 PR'!AP42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'PM Block12 PR'!BM42+'PM Block13 PR'!BM42+'PM Block14 PR'!BM42+'PM Block15 PR'!BM42</f>
        <v>0</v>
      </c>
      <c r="BN42" s="79">
        <f>'PM Block12 PR'!BN42+'PM Block13 PR'!BN42+'PM Block14 PR'!BN42+'PM Block15 PR'!BN42</f>
        <v>0</v>
      </c>
      <c r="BO42" s="79">
        <f>'PM Block12 PR'!BO42+'PM Block13 PR'!BO42+'PM Block14 PR'!BO42+'PM Block15 PR'!BO42</f>
        <v>0</v>
      </c>
      <c r="BP42" s="79">
        <f ca="1">'PM Block12 PR'!BP42+'PM Block13 PR'!BP42+'PM Block14 PR'!BP42+'PM Block15 PR'!BP42</f>
        <v>8.0925000000000011</v>
      </c>
      <c r="BQ42" s="81"/>
      <c r="BR42" s="82"/>
      <c r="BS42" s="78"/>
      <c r="BT42" s="109">
        <f ca="1">SUM(BP40:BP42)</f>
        <v>8.0925000000000011</v>
      </c>
      <c r="BU42" s="83"/>
      <c r="BV42" s="83"/>
      <c r="BW42" s="83"/>
      <c r="BX42" s="108">
        <f ca="1">SUM(CC41,BZ42,CC43)</f>
        <v>8.0925000000000011</v>
      </c>
      <c r="BY42" s="78"/>
      <c r="BZ42" s="79">
        <f ca="1">'PM Block12 PR'!BZ42+'PM Block13 PR'!BZ42+'PM Block14 PR'!BZ42+'PM Block15 PR'!BZ42</f>
        <v>8.0925000000000011</v>
      </c>
      <c r="CA42" s="79">
        <f ca="1">'PM Block12 PR'!CA42+'PM Block13 PR'!CA42+'PM Block14 PR'!CA42+'PM Block15 PR'!CA42</f>
        <v>37.557500000000005</v>
      </c>
      <c r="CB42" s="85">
        <f>'PM Block12 PR'!CB42+'PM Block13 PR'!CB42+'PM Block14 PR'!CB42+'PM Block15 PR'!CB42</f>
        <v>0</v>
      </c>
      <c r="CC42" s="117">
        <f>'PM Block12 PR'!CC42+'PM Block13 PR'!CC42+'PM Block14 PR'!CC42+'PM Block15 PR'!CC42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Block12 PR'!AO43+'PM Block13 PR'!AO43+'PM Block14 PR'!AO43+'PM Block15 PR'!AO43</f>
        <v>0</v>
      </c>
      <c r="AP43" s="6">
        <f>'PM Block12 PR'!AP43+'PM Block13 PR'!AP43+'PM Block14 PR'!AP43+'PM Block15 PR'!AP43</f>
        <v>0</v>
      </c>
      <c r="AQ43" s="6">
        <f>'PM Block12 PR'!AQ43+'PM Block13 PR'!AQ43+'PM Block14 PR'!AQ43+'PM Block15 PR'!AQ43</f>
        <v>0</v>
      </c>
      <c r="AR43" s="6">
        <f>'PM Block12 PR'!AR43+'PM Block13 PR'!AR43+'PM Block14 PR'!AR43+'PM Block15 PR'!AR43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'PM Block12 PR'!BO43+'PM Block13 PR'!BO43+'PM Block14 PR'!BO43+'PM Block15 PR'!BO43</f>
        <v>0</v>
      </c>
      <c r="BP43" s="6">
        <f>'PM Block12 PR'!BP43+'PM Block13 PR'!BP43+'PM Block14 PR'!BP43+'PM Block15 PR'!BP43</f>
        <v>0</v>
      </c>
      <c r="BQ43" s="6">
        <f>'PM Block12 PR'!BQ43+'PM Block13 PR'!BQ43+'PM Block14 PR'!BQ43+'PM Block15 PR'!BQ43</f>
        <v>0</v>
      </c>
      <c r="BR43" s="6">
        <f ca="1">'PM Block12 PR'!BR43+'PM Block13 PR'!BR43+'PM Block14 PR'!BR43+'PM Block15 PR'!BR43</f>
        <v>9.1650000000000009</v>
      </c>
      <c r="BS43" s="1"/>
      <c r="BT43" s="100">
        <f ca="1">SUM(BO44,BR43,BO42)</f>
        <v>9.1650000000000009</v>
      </c>
      <c r="BX43" s="99">
        <f ca="1">SUM(CB43:CB45)</f>
        <v>9.1650000000000009</v>
      </c>
      <c r="BY43" s="1"/>
      <c r="BZ43" s="21"/>
      <c r="CA43" s="14"/>
      <c r="CB43" s="15">
        <f ca="1">'PM Block12 PR'!CB43+'PM Block13 PR'!CB43+'PM Block14 PR'!CB43+'PM Block15 PR'!CB43</f>
        <v>9.1650000000000009</v>
      </c>
      <c r="CC43" s="56">
        <f ca="1">'PM Block12 PR'!CC43+'PM Block13 PR'!CC43+'PM Block14 PR'!CC43+'PM Block15 PR'!CC43</f>
        <v>0</v>
      </c>
      <c r="CD43" s="6">
        <f ca="1">'PM Block12 PR'!CD43+'PM Block13 PR'!CD43+'PM Block14 PR'!CD43+'PM Block15 PR'!CD43</f>
        <v>42.535000000000004</v>
      </c>
      <c r="CE43" s="6">
        <f>'PM Block12 PR'!CE43+'PM Block13 PR'!CE43+'PM Block14 PR'!CE43+'PM Block15 PR'!CE43</f>
        <v>0</v>
      </c>
      <c r="CF43" s="1"/>
      <c r="CG43" s="100">
        <f ca="1">SUM(CB44,CE43,CB42)</f>
        <v>0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'PM Block12 PR'!AO44+'PM Block13 PR'!AO44+'PM Block14 PR'!AO44+'PM Block15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'PM Block12 PR'!BO44+'PM Block13 PR'!BO44+'PM Block14 PR'!BO44+'PM Block15 PR'!BO44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Block12 PR'!CB44+'PM Block13 PR'!CB44+'PM Block14 PR'!CB44+'PM Block15 PR'!CB44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'PM Block12 PR'!AO45+'PM Block13 PR'!AO45+'PM Block14 PR'!AO45+'PM Block15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Block12 PR'!BO45+'PM Block13 PR'!BO45+'PM Block14 PR'!BO45+'PM Block15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Block12 PR'!CB45+'PM Block13 PR'!CB45+'PM Block14 PR'!CB45+'PM Block15 PR'!CB45</f>
        <v>0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8.0925000000000011</v>
      </c>
      <c r="BP47" s="105">
        <f ca="1">SUM(BP43:BR43)</f>
        <v>9.1650000000000009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37.557500000000005</v>
      </c>
      <c r="CC47" s="105">
        <f ca="1">SUM(CC43:CE43)</f>
        <v>42.535000000000004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20.75</v>
      </c>
      <c r="P51" s="27">
        <f ca="1">SUM(Q56,O56,P53)</f>
        <v>23.5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 ca="1">'PM Block12 PR'!P53+'PM Block13 PR'!P53+'PM Block14 PR'!P53+'PM Block15 PR'!P53</f>
        <v>23.5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Block12 PR'!AC53+'PM Block13 PR'!AC53+'PM Block14 PR'!AC53+'PM Block15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'PM Block12 PR'!P54+'PM Block13 PR'!P54+'PM Block14 PR'!P54+'PM Block15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Block12 PR'!AC54+'PM Block13 PR'!AC54+'PM Block14 PR'!AC54+'PM Block15 PR'!AC54</f>
        <v>31.02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'PM Block12 PR'!M55+'PM Block13 PR'!M55+'PM Block14 PR'!M55+'PM Block15 PR'!M55</f>
        <v>0</v>
      </c>
      <c r="N55" s="10">
        <f>'PM Block12 PR'!N55+'PM Block13 PR'!N55+'PM Block14 PR'!N55+'PM Block15 PR'!N55</f>
        <v>0</v>
      </c>
      <c r="O55" s="11">
        <f ca="1">'PM Block12 PR'!O55+'PM Block13 PR'!O55+'PM Block14 PR'!O55+'PM Block15 PR'!O55</f>
        <v>20.75</v>
      </c>
      <c r="P55" s="6">
        <f ca="1">'PM Block12 PR'!P55+'PM Block13 PR'!P55+'PM Block14 PR'!P55+'PM Block15 PR'!P55</f>
        <v>7.5200000000000005</v>
      </c>
      <c r="Q55" s="12"/>
      <c r="R55" s="20"/>
      <c r="S55" s="4"/>
      <c r="T55" s="34">
        <f ca="1">SUM(P53:P55)</f>
        <v>31.02</v>
      </c>
      <c r="U55" s="4"/>
      <c r="V55" s="4"/>
      <c r="W55" s="4"/>
      <c r="X55" s="97">
        <f ca="1">SUM(AC54,Z55,AC56)</f>
        <v>31.02</v>
      </c>
      <c r="Y55" s="4"/>
      <c r="Z55" s="10">
        <f>'PM Block12 PR'!Z55+'PM Block13 PR'!Z55+'PM Block14 PR'!Z55+'PM Block15 PR'!Z55</f>
        <v>0</v>
      </c>
      <c r="AA55" s="10">
        <f>'PM Block12 PR'!AA55+'PM Block13 PR'!AA55+'PM Block14 PR'!AA55+'PM Block15 PR'!AA55</f>
        <v>0</v>
      </c>
      <c r="AB55" s="11">
        <f>'PM Block12 PR'!AB55+'PM Block13 PR'!AB55+'PM Block14 PR'!AB55+'PM Block15 PR'!AB55</f>
        <v>0</v>
      </c>
      <c r="AC55" s="6">
        <f>'PM Block12 PR'!AC55+'PM Block13 PR'!AC55+'PM Block14 PR'!AC55+'PM Block15 PR'!AC55</f>
        <v>0</v>
      </c>
      <c r="AD55" s="12"/>
      <c r="AE55" s="20"/>
      <c r="AF55" s="4"/>
      <c r="AG55" s="98">
        <f ca="1">SUM(AC53:AC55)</f>
        <v>31.02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'PM Block12 PR'!O56+'PM Block13 PR'!O56+'PM Block14 PR'!O56+'PM Block15 PR'!O56</f>
        <v>0</v>
      </c>
      <c r="P56" s="16">
        <f>'PM Block12 PR'!P56+'PM Block13 PR'!P56+'PM Block14 PR'!P56+'PM Block15 PR'!P56</f>
        <v>0</v>
      </c>
      <c r="Q56" s="6">
        <f>'PM Block12 PR'!Q56+'PM Block13 PR'!Q56+'PM Block14 PR'!Q56+'PM Block15 PR'!Q56</f>
        <v>0</v>
      </c>
      <c r="R56" s="6">
        <f ca="1">'PM Block12 PR'!R56+'PM Block13 PR'!R56+'PM Block14 PR'!R56+'PM Block15 PR'!R56</f>
        <v>6.6400000000000006</v>
      </c>
      <c r="S56" s="1"/>
      <c r="T56" s="36">
        <f ca="1">SUM(O57,R56,O55)</f>
        <v>27.39</v>
      </c>
      <c r="U56" s="330" t="s">
        <v>29</v>
      </c>
      <c r="V56" s="331"/>
      <c r="W56" s="331"/>
      <c r="X56" s="99">
        <f ca="1">SUM(AB56:AB58)</f>
        <v>27.39</v>
      </c>
      <c r="Y56" s="1"/>
      <c r="Z56" s="21"/>
      <c r="AA56" s="14"/>
      <c r="AB56" s="53">
        <f>'PM Block12 PR'!AB56+'PM Block13 PR'!AB56+'PM Block14 PR'!AB56+'PM Block15 PR'!AB56</f>
        <v>0</v>
      </c>
      <c r="AC56" s="53">
        <f>'PM Block12 PR'!AC56+'PM Block13 PR'!AC56+'PM Block14 PR'!AC56+'PM Block15 PR'!AC56</f>
        <v>0</v>
      </c>
      <c r="AD56" s="6">
        <f>'PM Block12 PR'!AD56+'PM Block13 PR'!AD56+'PM Block14 PR'!AD56+'PM Block15 PR'!AD56</f>
        <v>0</v>
      </c>
      <c r="AE56" s="6">
        <f>'PM Block12 PR'!AE56+'PM Block13 PR'!AE56+'PM Block14 PR'!AE56+'PM Block15 PR'!AE56</f>
        <v>0</v>
      </c>
      <c r="AF56" s="1"/>
      <c r="AG56" s="100">
        <f ca="1">SUM(AB57,AE56,AB55)</f>
        <v>27.39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'PM Block12 PR'!O57+'PM Block13 PR'!O57+'PM Block14 PR'!O57+'PM Block15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Block12 PR'!AB57+'PM Block13 PR'!AB57+'PM Block14 PR'!AB57+'PM Block15 PR'!AB57</f>
        <v>27.39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'PM Block12 PR'!O58+'PM Block13 PR'!O58+'PM Block14 PR'!O58+'PM Block15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Block12 PR'!AB58+'PM Block13 PR'!AB58+'PM Block14 PR'!AB58+'PM Block15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7.5200000000000005</v>
      </c>
      <c r="P60" s="41">
        <f ca="1">SUM(P56:R56)</f>
        <v>6.6400000000000006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7.4474999999999998</v>
      </c>
      <c r="BP64" s="91">
        <f ca="1">SUM(BQ69,BO69,BP66)</f>
        <v>7.7024999999999997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37.557500000000005</v>
      </c>
      <c r="CC64" s="27">
        <f ca="1">SUM(CD69,CB69,CC66)</f>
        <v>42.535000000000004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'PM Block12 PR'!AP66+'PM Block13 PR'!AP66+'PM Block14 PR'!AP66+'PM Block15 PR'!AP66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Block12 PR'!BP66+'PM Block13 PR'!BP66+'PM Block14 PR'!BP66+'PM Block15 PR'!BP66</f>
        <v>1.95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Block12 PR'!CC66+'PM Block13 PR'!CC66+'PM Block14 PR'!CC66+'PM Block15 PR'!CC66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'PM Block12 PR'!AP67+'PM Block13 PR'!AP67+'PM Block14 PR'!AP67+'PM Block15 PR'!AP67</f>
        <v>20.46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Block12 PR'!BP67+'PM Block13 PR'!BP67+'PM Block14 PR'!BP67+'PM Block15 PR'!BP67</f>
        <v>20.572500000000005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Block12 PR'!CC67+'PM Block13 PR'!CC67+'PM Block14 PR'!CC67+'PM Block15 PR'!CC67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31.020000000000003</v>
      </c>
      <c r="AL68" s="4"/>
      <c r="AM68" s="10">
        <f>'PM Block12 PR'!AM68+'PM Block13 PR'!AM68+'PM Block14 PR'!AM68+'PM Block15 PR'!AM68</f>
        <v>0</v>
      </c>
      <c r="AN68" s="10">
        <f>'PM Block12 PR'!AN68+'PM Block13 PR'!AN68+'PM Block14 PR'!AN68+'PM Block15 PR'!AN68</f>
        <v>0</v>
      </c>
      <c r="AO68" s="77">
        <f>'PM Block12 PR'!AO68+'PM Block13 PR'!AO68+'PM Block14 PR'!AO68+'PM Block15 PR'!AO68</f>
        <v>0</v>
      </c>
      <c r="AP68" s="86">
        <f>'PM Block12 PR'!AP68+'PM Block13 PR'!AP68+'PM Block14 PR'!AP68+'PM Block15 PR'!AP68</f>
        <v>0</v>
      </c>
      <c r="AQ68" s="81"/>
      <c r="AR68" s="82"/>
      <c r="AS68" s="78"/>
      <c r="AT68" s="109">
        <f ca="1">SUM(AP66:AP68)</f>
        <v>20.46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23.827500000000004</v>
      </c>
      <c r="BL68" s="78"/>
      <c r="BM68" s="79">
        <f ca="1">'PM Block12 PR'!BM68+'PM Block13 PR'!BM68+'PM Block14 PR'!BM68+'PM Block15 PR'!BM68</f>
        <v>3.2549999999999999</v>
      </c>
      <c r="BN68" s="79">
        <f ca="1">'PM Block12 PR'!BN68+'PM Block13 PR'!BN68+'PM Block14 PR'!BN68+'PM Block15 PR'!BN68</f>
        <v>2.4862500000000001</v>
      </c>
      <c r="BO68" s="80">
        <f ca="1">'PM Block12 PR'!BO68+'PM Block13 PR'!BO68+'PM Block14 PR'!BO68+'PM Block15 PR'!BO68</f>
        <v>1.70625</v>
      </c>
      <c r="BP68" s="79">
        <f ca="1">'PM Block12 PR'!BP68+'PM Block13 PR'!BP68+'PM Block14 PR'!BP68+'PM Block15 PR'!BP68</f>
        <v>14.598750000000001</v>
      </c>
      <c r="BQ68" s="81"/>
      <c r="BR68" s="82"/>
      <c r="BS68" s="78"/>
      <c r="BT68" s="109">
        <f ca="1">SUM(BP66:BP68)</f>
        <v>37.121250000000003</v>
      </c>
      <c r="BU68" s="136"/>
      <c r="BV68" s="136"/>
      <c r="BW68" s="136"/>
      <c r="BX68" s="84">
        <f ca="1">SUM(CC67,BZ68,CC69)</f>
        <v>47.517500000000005</v>
      </c>
      <c r="BY68" s="78"/>
      <c r="BZ68" s="79">
        <f ca="1">'PM Block12 PR'!BZ68+'PM Block13 PR'!BZ68+'PM Block14 PR'!BZ68+'PM Block15 PR'!BZ68</f>
        <v>37.557500000000005</v>
      </c>
      <c r="CA68" s="79">
        <f ca="1">'PM Block12 PR'!CA68+'PM Block13 PR'!CA68+'PM Block14 PR'!CA68+'PM Block15 PR'!CA68</f>
        <v>0</v>
      </c>
      <c r="CB68" s="85">
        <f>'PM Block12 PR'!CB68+'PM Block13 PR'!CB68+'PM Block14 PR'!CB68+'PM Block15 PR'!CB68</f>
        <v>0</v>
      </c>
      <c r="CC68" s="6">
        <f>'PM Block12 PR'!CC68+'PM Block13 PR'!CC68+'PM Block14 PR'!CC68+'PM Block15 PR'!CC68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27.39</v>
      </c>
      <c r="AL69" s="1"/>
      <c r="AM69" s="21"/>
      <c r="AN69" s="14"/>
      <c r="AO69" s="70">
        <f>'PM Block12 PR'!AO69+'PM Block13 PR'!AO69+'PM Block14 PR'!AO69+'PM Block15 PR'!AO69</f>
        <v>0</v>
      </c>
      <c r="AP69" s="6">
        <f ca="1">'PM Block12 PR'!AP69+'PM Block13 PR'!AP69+'PM Block14 PR'!AP69+'PM Block15 PR'!AP69</f>
        <v>10.56</v>
      </c>
      <c r="AQ69" s="6">
        <f>'PM Block12 PR'!AQ69+'PM Block13 PR'!AQ69+'PM Block14 PR'!AQ69+'PM Block15 PR'!AQ69</f>
        <v>0</v>
      </c>
      <c r="AR69" s="6">
        <f>'PM Block12 PR'!AR69+'PM Block13 PR'!AR69+'PM Block14 PR'!AR69+'PM Block15 PR'!AR69</f>
        <v>0</v>
      </c>
      <c r="AS69" s="1"/>
      <c r="AT69" s="100">
        <f ca="1">SUM(AO70,AR69,AO68)</f>
        <v>18.149999999999999</v>
      </c>
      <c r="BK69" s="99">
        <f ca="1">SUM(BO69:BO71)</f>
        <v>24.89</v>
      </c>
      <c r="BL69" s="1"/>
      <c r="BM69" s="21"/>
      <c r="BN69" s="14"/>
      <c r="BO69" s="71">
        <f ca="1">'PM Block12 PR'!BO69+'PM Block13 PR'!BO69+'PM Block14 PR'!BO69+'PM Block15 PR'!BO69</f>
        <v>2.9737499999999999</v>
      </c>
      <c r="BP69" s="6">
        <f>'PM Block12 PR'!BP69+'PM Block13 PR'!BP69+'PM Block14 PR'!BP69+'PM Block15 PR'!BP69</f>
        <v>0</v>
      </c>
      <c r="BQ69" s="6">
        <f ca="1">'PM Block12 PR'!BQ69+'PM Block13 PR'!BQ69+'PM Block14 PR'!BQ69+'PM Block15 PR'!BQ69</f>
        <v>2.7787500000000001</v>
      </c>
      <c r="BR69" s="6">
        <f ca="1">'PM Block12 PR'!BR69+'PM Block13 PR'!BR69+'PM Block14 PR'!BR69+'PM Block15 PR'!BR69</f>
        <v>16.316250000000004</v>
      </c>
      <c r="BS69" s="1"/>
      <c r="BT69" s="100">
        <f ca="1">SUM(BO70,BR69,BO68)</f>
        <v>39.938749999999999</v>
      </c>
      <c r="BX69" s="35">
        <f ca="1">SUM(CB69:CB71)</f>
        <v>53.815000000000005</v>
      </c>
      <c r="BY69" s="1"/>
      <c r="BZ69" s="21"/>
      <c r="CA69" s="14"/>
      <c r="CB69" s="15">
        <f ca="1">'PM Block12 PR'!CB69+'PM Block13 PR'!CB69+'PM Block14 PR'!CB69+'PM Block15 PR'!CB69</f>
        <v>42.535000000000004</v>
      </c>
      <c r="CC69" s="16">
        <f ca="1">'PM Block12 PR'!CC69+'PM Block13 PR'!CC69+'PM Block14 PR'!CC69+'PM Block15 PR'!CC69</f>
        <v>9.9600000000000009</v>
      </c>
      <c r="CD69" s="6">
        <f ca="1">'PM Block12 PR'!CD69+'PM Block13 PR'!CD69+'PM Block14 PR'!CD69+'PM Block15 PR'!CD69</f>
        <v>0</v>
      </c>
      <c r="CE69" s="6">
        <f>'PM Block12 PR'!CE69+'PM Block13 PR'!CE69+'PM Block14 PR'!CE69+'PM Block15 PR'!CE69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 ca="1">'PM Block12 PR'!AO70+'PM Block13 PR'!AO70+'PM Block14 PR'!AO70+'PM Block15 PR'!AO70</f>
        <v>18.149999999999999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Block12 PR'!BO70+'PM Block13 PR'!BO70+'PM Block14 PR'!BO70+'PM Block15 PR'!BO70</f>
        <v>21.916250000000002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Block12 PR'!CB70+'PM Block13 PR'!CB70+'PM Block14 PR'!CB70+'PM Block15 PR'!CB70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 ca="1">'PM Block12 PR'!AO71+'PM Block13 PR'!AO71+'PM Block14 PR'!AO71+'PM Block15 PR'!AO71</f>
        <v>9.24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Block12 PR'!BO71+'PM Block13 PR'!BO71+'PM Block14 PR'!BO71+'PM Block15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Block12 PR'!CB71+'PM Block13 PR'!CB71+'PM Block14 PR'!CB71+'PM Block15 PR'!CB71</f>
        <v>11.280000000000001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9.24</v>
      </c>
      <c r="AP73" s="105">
        <f ca="1">SUM(AP69:AR69)</f>
        <v>10.56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17.085000000000001</v>
      </c>
      <c r="BP73" s="105">
        <f ca="1">SUM(BP69:BR69)</f>
        <v>19.095000000000002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11.280000000000001</v>
      </c>
      <c r="CC73" s="41">
        <f ca="1">SUM(CC69:CE69)</f>
        <v>9.9600000000000009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545" priority="21" operator="equal">
      <formula>0</formula>
    </cfRule>
  </conditionalFormatting>
  <conditionalFormatting sqref="AX38:BG39 AX46:BG47 AX40:AY41 AX44:AY45">
    <cfRule type="cellIs" dxfId="544" priority="20" operator="equal">
      <formula>0</formula>
    </cfRule>
  </conditionalFormatting>
  <conditionalFormatting sqref="AX25:BG26 AX33:BG34 AX27:AY28 BF27:BG28 BF31:BG32 AX31:AY32">
    <cfRule type="cellIs" dxfId="543" priority="19" operator="equal">
      <formula>0</formula>
    </cfRule>
  </conditionalFormatting>
  <conditionalFormatting sqref="BK25:BT26 BK33:BT34 BK27:BL28 BS27:BT28 BS31:BT32 BK31:BL32">
    <cfRule type="cellIs" dxfId="542" priority="18" operator="equal">
      <formula>0</formula>
    </cfRule>
  </conditionalFormatting>
  <conditionalFormatting sqref="BX12:CG13 BX20:CG21 BX14:BY19 CF14:CG19">
    <cfRule type="cellIs" dxfId="541" priority="17" operator="equal">
      <formula>0</formula>
    </cfRule>
  </conditionalFormatting>
  <conditionalFormatting sqref="BX25:CG26 BX33:CG34 BX27:BY32 CF27:CG32">
    <cfRule type="cellIs" dxfId="540" priority="16" operator="equal">
      <formula>0</formula>
    </cfRule>
  </conditionalFormatting>
  <conditionalFormatting sqref="BX64:CG65 BX72:CG73 BX66:BY71 CF66:CG71">
    <cfRule type="cellIs" dxfId="539" priority="14" operator="equal">
      <formula>0</formula>
    </cfRule>
  </conditionalFormatting>
  <conditionalFormatting sqref="BX38:CG39 BX46:CG47 BX40:BY45 CF40:CG45">
    <cfRule type="cellIs" dxfId="538" priority="15" operator="equal">
      <formula>0</formula>
    </cfRule>
  </conditionalFormatting>
  <conditionalFormatting sqref="K51:T52 K59:T60 K53:L58 S53:T58">
    <cfRule type="cellIs" dxfId="537" priority="13" operator="equal">
      <formula>0</formula>
    </cfRule>
  </conditionalFormatting>
  <conditionalFormatting sqref="AK64:AT65 AK72:AT73 AK66:AL71 AS66:AT71">
    <cfRule type="cellIs" dxfId="536" priority="12" operator="equal">
      <formula>0</formula>
    </cfRule>
  </conditionalFormatting>
  <conditionalFormatting sqref="BK38:BT39 BK46:BT47 BK40:BL45 BS40:BT45">
    <cfRule type="cellIs" dxfId="535" priority="9" operator="equal">
      <formula>0</formula>
    </cfRule>
  </conditionalFormatting>
  <conditionalFormatting sqref="AK25:AT26 AK33:AT34 AK27:AL32 AS27:AT32">
    <cfRule type="cellIs" dxfId="534" priority="8" operator="equal">
      <formula>0</formula>
    </cfRule>
  </conditionalFormatting>
  <conditionalFormatting sqref="AX51:BG52 AX59:BG60 AX53:AY58 BF53:BG58">
    <cfRule type="cellIs" dxfId="533" priority="11" operator="equal">
      <formula>0</formula>
    </cfRule>
  </conditionalFormatting>
  <conditionalFormatting sqref="BK51:BT52 BK59:BT60 BK53:BL58 BS53:BT58">
    <cfRule type="cellIs" dxfId="532" priority="10" operator="equal">
      <formula>0</formula>
    </cfRule>
  </conditionalFormatting>
  <conditionalFormatting sqref="BK64:BT65 BK72:BT73 BK66:BL71 BS66:BT71">
    <cfRule type="cellIs" dxfId="531" priority="7" operator="equal">
      <formula>0</formula>
    </cfRule>
  </conditionalFormatting>
  <conditionalFormatting sqref="X51:AG52 X59:AG60 X53:Y58 AF53:AG58">
    <cfRule type="cellIs" dxfId="530" priority="6" operator="equal">
      <formula>0</formula>
    </cfRule>
  </conditionalFormatting>
  <conditionalFormatting sqref="AK38:AT39 AK46:AT47 AK40:AL45 AS40:AT45">
    <cfRule type="cellIs" dxfId="529" priority="5" operator="equal">
      <formula>0</formula>
    </cfRule>
  </conditionalFormatting>
  <conditionalFormatting sqref="AX42:AY43">
    <cfRule type="cellIs" dxfId="528" priority="4" operator="equal">
      <formula>0</formula>
    </cfRule>
  </conditionalFormatting>
  <conditionalFormatting sqref="AO51:AP52 AO59:AP60">
    <cfRule type="cellIs" dxfId="527" priority="3" operator="equal">
      <formula>0</formula>
    </cfRule>
  </conditionalFormatting>
  <conditionalFormatting sqref="BO75:BP76">
    <cfRule type="cellIs" dxfId="526" priority="2" operator="equal">
      <formula>0</formula>
    </cfRule>
  </conditionalFormatting>
  <conditionalFormatting sqref="AO75:AP76">
    <cfRule type="cellIs" dxfId="52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A1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95" width="5.28515625" style="124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 ca="1">SUM(BZ16:CB16)</f>
        <v>14.400000000000002</v>
      </c>
      <c r="CC12" s="27">
        <f ca="1">SUM(CD17,CB17,CC14)</f>
        <v>24.800000000000004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'SAT Block12 PR'!CC14+'SAT Block13 PR'!CC14+'SAT Block14 PR'!CC14+'SAT Block15 PR'!CC14</f>
        <v>0</v>
      </c>
      <c r="CD14" s="7"/>
      <c r="CE14" s="19"/>
      <c r="CF14" s="1"/>
      <c r="CG14" s="31"/>
      <c r="CQ14" s="114" t="s">
        <v>51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Block12 PR'!CC15+'SAT Block13 PR'!CC15+'SAT Block14 PR'!CC15+'SAT Block15 PR'!CC15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37.200000000000003</v>
      </c>
      <c r="BY16" s="4"/>
      <c r="BZ16" s="10">
        <f>'SAT Block12 PR'!BZ16+'SAT Block13 PR'!BZ16+'SAT Block14 PR'!BZ16+'SAT Block15 PR'!BZ16</f>
        <v>0</v>
      </c>
      <c r="CA16" s="10">
        <f ca="1">'SAT Block12 PR'!CA16+'SAT Block13 PR'!CA16+'SAT Block14 PR'!CA16+'SAT Block15 PR'!CA16</f>
        <v>14.400000000000002</v>
      </c>
      <c r="CB16" s="11">
        <f>'SAT Block12 PR'!CB16+'SAT Block13 PR'!CB16+'SAT Block14 PR'!CB16+'SAT Block15 PR'!CB16</f>
        <v>0</v>
      </c>
      <c r="CC16" s="6">
        <f ca="1">'SAT Block12 PR'!CC16+'SAT Block13 PR'!CC16+'SAT Block14 PR'!CC16+'SAT Block15 PR'!CC16</f>
        <v>3.6000000000000005</v>
      </c>
      <c r="CD16" s="12"/>
      <c r="CE16" s="20"/>
      <c r="CF16" s="4"/>
      <c r="CG16" s="34">
        <f ca="1">SUM(CC14:CC16)</f>
        <v>3.6000000000000005</v>
      </c>
      <c r="CH16" s="13"/>
      <c r="CI16" s="13"/>
      <c r="CJ16" s="13"/>
      <c r="CP16" s="124" t="s">
        <v>52</v>
      </c>
      <c r="CQ16" s="175">
        <f>CR16*CQ$20</f>
        <v>18</v>
      </c>
      <c r="CR16" s="176">
        <v>0.25</v>
      </c>
      <c r="CS16" s="177">
        <f>CT16*CS$20</f>
        <v>31</v>
      </c>
      <c r="CT16" s="178">
        <v>0.25</v>
      </c>
    </row>
    <row r="17" spans="7:109" x14ac:dyDescent="0.25">
      <c r="O17" s="69"/>
      <c r="BX17" s="35">
        <f ca="1">SUM(CB17:CB19)</f>
        <v>21.599999999999998</v>
      </c>
      <c r="BY17" s="1"/>
      <c r="BZ17" s="21"/>
      <c r="CA17" s="14"/>
      <c r="CB17" s="15">
        <f>'SAT Block12 PR'!CB17+'SAT Block13 PR'!CB17+'SAT Block14 PR'!CB17+'SAT Block15 PR'!CB17</f>
        <v>0</v>
      </c>
      <c r="CC17" s="16">
        <f ca="1">'SAT Block12 PR'!CC17+'SAT Block13 PR'!CC17+'SAT Block14 PR'!CC17+'SAT Block15 PR'!CC17</f>
        <v>37.200000000000003</v>
      </c>
      <c r="CD17" s="6">
        <f ca="1">'SAT Block12 PR'!CD17+'SAT Block13 PR'!CD17+'SAT Block14 PR'!CD17+'SAT Block15 PR'!CD17</f>
        <v>24.800000000000004</v>
      </c>
      <c r="CE17" s="6">
        <f ca="1">'SAT Block12 PR'!CE17+'SAT Block13 PR'!CE17+'SAT Block14 PR'!CE17+'SAT Block15 PR'!CE17</f>
        <v>6.2000000000000011</v>
      </c>
      <c r="CF17" s="1"/>
      <c r="CG17" s="36">
        <f ca="1">SUM(CB18,CE17,CB16)</f>
        <v>6.2000000000000011</v>
      </c>
      <c r="CP17" s="124" t="s">
        <v>53</v>
      </c>
      <c r="CQ17" s="175">
        <f>CR17*CQ$20</f>
        <v>3.6</v>
      </c>
      <c r="CR17" s="176">
        <v>0.05</v>
      </c>
      <c r="CS17" s="177">
        <f>CT17*CS$20</f>
        <v>6.2</v>
      </c>
      <c r="CT17" s="178">
        <v>0.05</v>
      </c>
    </row>
    <row r="18" spans="7:109" x14ac:dyDescent="0.25">
      <c r="O18" s="69"/>
      <c r="BX18" s="30"/>
      <c r="BY18" s="3"/>
      <c r="BZ18" s="21"/>
      <c r="CA18" s="14"/>
      <c r="CB18" s="15">
        <f>'SAT Block12 PR'!CB18+'SAT Block13 PR'!CB18+'SAT Block14 PR'!CB18+'SAT Block15 PR'!CB18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14.4</v>
      </c>
      <c r="CR18" s="176">
        <v>0.2</v>
      </c>
      <c r="CS18" s="177">
        <f>CT18*CS$20</f>
        <v>24.8</v>
      </c>
      <c r="CT18" s="178">
        <v>0.2</v>
      </c>
    </row>
    <row r="19" spans="7:109" x14ac:dyDescent="0.25">
      <c r="O19" s="69"/>
      <c r="BX19" s="30"/>
      <c r="BY19" s="3"/>
      <c r="BZ19" s="21"/>
      <c r="CA19" s="14"/>
      <c r="CB19" s="15">
        <f ca="1">'SAT Block12 PR'!CB19+'SAT Block13 PR'!CB19+'SAT Block14 PR'!CB19+'SAT Block15 PR'!CB19</f>
        <v>21.599999999999998</v>
      </c>
      <c r="CC19" s="17"/>
      <c r="CD19" s="17"/>
      <c r="CE19" s="17"/>
      <c r="CF19" s="1"/>
      <c r="CG19" s="31"/>
      <c r="CP19" s="124" t="s">
        <v>55</v>
      </c>
      <c r="CQ19" s="175">
        <f>CR19*CQ$20</f>
        <v>36</v>
      </c>
      <c r="CR19" s="176">
        <v>0.5</v>
      </c>
      <c r="CS19" s="177">
        <f>CT19*CS$20</f>
        <v>62</v>
      </c>
      <c r="CT19" s="178">
        <v>0.5</v>
      </c>
    </row>
    <row r="20" spans="7:109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SAT'!Q62:Q65)</f>
        <v>72</v>
      </c>
      <c r="CR20" s="176">
        <f>SUM(CR16:CR19)</f>
        <v>1</v>
      </c>
      <c r="CS20" s="177">
        <f>SUM('Gen SAT'!R62:R65)</f>
        <v>124</v>
      </c>
      <c r="CT20" s="178">
        <f>SUM(CT16:CT19)</f>
        <v>1</v>
      </c>
    </row>
    <row r="21" spans="7:109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39.6</v>
      </c>
      <c r="CC21" s="41">
        <f ca="1">SUM(CC17:CE17)</f>
        <v>68.2</v>
      </c>
      <c r="CD21" s="39"/>
      <c r="CE21" s="39"/>
      <c r="CF21" s="39"/>
      <c r="CG21" s="42"/>
    </row>
    <row r="22" spans="7:109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</row>
    <row r="23" spans="7:109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</row>
    <row r="24" spans="7:109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</row>
    <row r="25" spans="7:109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39.599999999999994</v>
      </c>
      <c r="CC25" s="27">
        <f ca="1">SUM(CD30,CB30,CC27)</f>
        <v>68.2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</row>
    <row r="26" spans="7:109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</row>
    <row r="27" spans="7:109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Block12 PR'!AP27+'SAT Block13 PR'!AP27+'SAT Block14 PR'!AP27+'SAT Block15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Block12 PR'!CC27+'SAT Block13 PR'!CC27+'SAT Block14 PR'!CC27+'SAT Block15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72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</row>
    <row r="28" spans="7:109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Block12 PR'!AP28+'SAT Block13 PR'!AP28+'SAT Block14 PR'!AP28+'SAT Block15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Block12 PR'!CC28+'SAT Block13 PR'!CC28+'SAT Block14 PR'!CC28+'SAT Block15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124.00000000000001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</row>
    <row r="29" spans="7:109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Block12 PR'!AM29+'SAT Block13 PR'!AM29+'SAT Block14 PR'!AM29+'SAT Block15 PR'!AM29</f>
        <v>0</v>
      </c>
      <c r="AN29" s="10">
        <f>'SAT Block12 PR'!AN29+'SAT Block13 PR'!AN29+'SAT Block14 PR'!AN29+'SAT Block15 PR'!AN29</f>
        <v>0</v>
      </c>
      <c r="AO29" s="10">
        <f>'SAT Block12 PR'!AO29+'SAT Block13 PR'!AO29+'SAT Block14 PR'!AO29+'SAT Block15 PR'!AO29</f>
        <v>0</v>
      </c>
      <c r="AP29" s="6">
        <f>'SAT Block12 PR'!AP29+'SAT Block13 PR'!AP29+'SAT Block14 PR'!AP29+'SAT Block15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'SAT Block12 PR'!BZ29+'SAT Block13 PR'!BZ29+'SAT Block14 PR'!BZ29+'SAT Block15 PR'!BZ29</f>
        <v>0</v>
      </c>
      <c r="CA29" s="10">
        <f ca="1">'SAT Block12 PR'!CA29+'SAT Block13 PR'!CA29+'SAT Block14 PR'!CA29+'SAT Block15 PR'!CA29</f>
        <v>39.599999999999994</v>
      </c>
      <c r="CB29" s="11">
        <f>'SAT Block12 PR'!CB29+'SAT Block13 PR'!CB29+'SAT Block14 PR'!CB29+'SAT Block15 PR'!CB29</f>
        <v>0</v>
      </c>
      <c r="CC29" s="56">
        <f>'SAT Block12 PR'!CC29+'SAT Block13 PR'!CC29+'SAT Block14 PR'!CC29+'SAT Block15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</row>
    <row r="30" spans="7:109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Block12 PR'!AO30+'SAT Block13 PR'!AO30+'SAT Block14 PR'!AO30+'SAT Block15 PR'!AO30</f>
        <v>0</v>
      </c>
      <c r="AP30" s="53">
        <f>'SAT Block12 PR'!AP30+'SAT Block13 PR'!AP30+'SAT Block14 PR'!AP30+'SAT Block15 PR'!AP30</f>
        <v>0</v>
      </c>
      <c r="AQ30" s="6">
        <f>'SAT Block12 PR'!AQ30+'SAT Block13 PR'!AQ30+'SAT Block14 PR'!AQ30+'SAT Block15 PR'!AQ30</f>
        <v>0</v>
      </c>
      <c r="AR30" s="6">
        <f>'SAT Block12 PR'!AR30+'SAT Block13 PR'!AR30+'SAT Block14 PR'!AR30+'SAT Block15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'SAT Block12 PR'!CB30+'SAT Block13 PR'!CB30+'SAT Block14 PR'!CB30+'SAT Block15 PR'!CB30</f>
        <v>0</v>
      </c>
      <c r="CC30" s="56">
        <f ca="1">'SAT Block12 PR'!CC30+'SAT Block13 PR'!CC30+'SAT Block14 PR'!CC30+'SAT Block15 PR'!CC30</f>
        <v>0</v>
      </c>
      <c r="CD30" s="6">
        <f ca="1">'SAT Block12 PR'!CD30+'SAT Block13 PR'!CD30+'SAT Block14 PR'!CD30+'SAT Block15 PR'!CD30</f>
        <v>68.2</v>
      </c>
      <c r="CE30" s="6">
        <f>'SAT Block12 PR'!CE30+'SAT Block13 PR'!CE30+'SAT Block14 PR'!CE30+'SAT Block15 PR'!CE30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</row>
    <row r="31" spans="7:109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Block12 PR'!AO31+'SAT Block13 PR'!AO31+'SAT Block14 PR'!AO31+'SAT Block15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Block12 PR'!CB31+'SAT Block13 PR'!CB31+'SAT Block14 PR'!CB31+'SAT Block15 PR'!CB31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</row>
    <row r="32" spans="7:109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Block12 PR'!AO32+'SAT Block13 PR'!AO32+'SAT Block14 PR'!AO32+'SAT Block15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Block12 PR'!CB32+'SAT Block13 PR'!CB32+'SAT Block14 PR'!CB32+'SAT Block15 PR'!CB32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39.599999999999994</v>
      </c>
      <c r="CC34" s="41">
        <f ca="1">SUM(CC30:CE30)</f>
        <v>68.2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</row>
    <row r="38" spans="7:112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39.599999999999994</v>
      </c>
      <c r="CC38" s="91">
        <f ca="1">SUM(CD43,CB43,CC40)</f>
        <v>68.2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>'SAT Block12 PR'!AP40+'SAT Block13 PR'!AP40+'SAT Block14 PR'!AP40+'SAT Block15 PR'!AP40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Block12 PR'!BP40+'SAT Block13 PR'!BP40+'SAT Block14 PR'!BP40+'SAT Block15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Block12 PR'!CC40+'SAT Block13 PR'!CC40+'SAT Block14 PR'!CC40+'SAT Block15 PR'!CC40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'SAT Block12 PR'!AP41+'SAT Block13 PR'!AP41+'SAT Block14 PR'!AP41+'SAT Block15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>'SAT Block12 PR'!BP41+'SAT Block13 PR'!BP41+'SAT Block14 PR'!BP41+'SAT Block15 PR'!BP41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Block12 PR'!CC41+'SAT Block13 PR'!CC41+'SAT Block14 PR'!CC41+'SAT Block15 PR'!CC41</f>
        <v>0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'SAT Block12 PR'!AM42+'SAT Block13 PR'!AM42+'SAT Block14 PR'!AM42+'SAT Block15 PR'!AM42</f>
        <v>0</v>
      </c>
      <c r="AN42" s="10">
        <f>'SAT Block12 PR'!AN42+'SAT Block13 PR'!AN42+'SAT Block14 PR'!AN42+'SAT Block15 PR'!AN42</f>
        <v>0</v>
      </c>
      <c r="AO42" s="77">
        <f>'SAT Block12 PR'!AO42+'SAT Block13 PR'!AO42+'SAT Block14 PR'!AO42+'SAT Block15 PR'!AO42</f>
        <v>0</v>
      </c>
      <c r="AP42" s="86">
        <f>'SAT Block12 PR'!AP42+'SAT Block13 PR'!AP42+'SAT Block14 PR'!AP42+'SAT Block15 PR'!AP42</f>
        <v>0</v>
      </c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>
        <f>'SAT Block12 PR'!BM42+'SAT Block13 PR'!BM42+'SAT Block14 PR'!BM42+'SAT Block15 PR'!BM42</f>
        <v>0</v>
      </c>
      <c r="BN42" s="79">
        <f>'SAT Block12 PR'!BN42+'SAT Block13 PR'!BN42+'SAT Block14 PR'!BN42+'SAT Block15 PR'!BN42</f>
        <v>0</v>
      </c>
      <c r="BO42" s="79">
        <f>'SAT Block12 PR'!BO42+'SAT Block13 PR'!BO42+'SAT Block14 PR'!BO42+'SAT Block15 PR'!BO42</f>
        <v>0</v>
      </c>
      <c r="BP42" s="79">
        <f ca="1">'SAT Block12 PR'!BP42+'SAT Block13 PR'!BP42+'SAT Block14 PR'!BP42+'SAT Block15 PR'!BP42</f>
        <v>7.02</v>
      </c>
      <c r="BQ42" s="81"/>
      <c r="BR42" s="82"/>
      <c r="BS42" s="78"/>
      <c r="BT42" s="109">
        <f ca="1">SUM(BP40:BP42)</f>
        <v>7.02</v>
      </c>
      <c r="BU42" s="83"/>
      <c r="BV42" s="83"/>
      <c r="BW42" s="83"/>
      <c r="BX42" s="108">
        <f ca="1">SUM(CC41,BZ42,CC43)</f>
        <v>7.02</v>
      </c>
      <c r="BY42" s="78"/>
      <c r="BZ42" s="79">
        <f ca="1">'SAT Block12 PR'!BZ42+'SAT Block13 PR'!BZ42+'SAT Block14 PR'!BZ42+'SAT Block15 PR'!BZ42</f>
        <v>7.02</v>
      </c>
      <c r="CA42" s="79">
        <f ca="1">'SAT Block12 PR'!CA42+'SAT Block13 PR'!CA42+'SAT Block14 PR'!CA42+'SAT Block15 PR'!CA42</f>
        <v>32.58</v>
      </c>
      <c r="CB42" s="85">
        <f>'SAT Block12 PR'!CB42+'SAT Block13 PR'!CB42+'SAT Block14 PR'!CB42+'SAT Block15 PR'!CB42</f>
        <v>0</v>
      </c>
      <c r="CC42" s="117">
        <f>'SAT Block12 PR'!CC42+'SAT Block13 PR'!CC42+'SAT Block14 PR'!CC42+'SAT Block15 PR'!CC42</f>
        <v>0</v>
      </c>
      <c r="CD42" s="81"/>
      <c r="CE42" s="82"/>
      <c r="CF42" s="78"/>
      <c r="CG42" s="109">
        <f ca="1">SUM(CC40:CC42)</f>
        <v>0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Block12 PR'!AO43+'SAT Block13 PR'!AO43+'SAT Block14 PR'!AO43+'SAT Block15 PR'!AO43</f>
        <v>0</v>
      </c>
      <c r="AP43" s="6">
        <f>'SAT Block12 PR'!AP43+'SAT Block13 PR'!AP43+'SAT Block14 PR'!AP43+'SAT Block15 PR'!AP43</f>
        <v>0</v>
      </c>
      <c r="AQ43" s="6">
        <f>'SAT Block12 PR'!AQ43+'SAT Block13 PR'!AQ43+'SAT Block14 PR'!AQ43+'SAT Block15 PR'!AQ43</f>
        <v>0</v>
      </c>
      <c r="AR43" s="6">
        <f>'SAT Block12 PR'!AR43+'SAT Block13 PR'!AR43+'SAT Block14 PR'!AR43+'SAT Block15 PR'!AR43</f>
        <v>0</v>
      </c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>
        <f>'SAT Block12 PR'!BO43+'SAT Block13 PR'!BO43+'SAT Block14 PR'!BO43+'SAT Block15 PR'!BO43</f>
        <v>0</v>
      </c>
      <c r="BP43" s="6">
        <f>'SAT Block12 PR'!BP43+'SAT Block13 PR'!BP43+'SAT Block14 PR'!BP43+'SAT Block15 PR'!BP43</f>
        <v>0</v>
      </c>
      <c r="BQ43" s="6">
        <f>'SAT Block12 PR'!BQ43+'SAT Block13 PR'!BQ43+'SAT Block14 PR'!BQ43+'SAT Block15 PR'!BQ43</f>
        <v>0</v>
      </c>
      <c r="BR43" s="6">
        <f ca="1">'SAT Block12 PR'!BR43+'SAT Block13 PR'!BR43+'SAT Block14 PR'!BR43+'SAT Block15 PR'!BR43</f>
        <v>12.09</v>
      </c>
      <c r="BS43" s="1"/>
      <c r="BT43" s="100">
        <f ca="1">SUM(BO44,BR43,BO42)</f>
        <v>12.09</v>
      </c>
      <c r="BX43" s="99">
        <f ca="1">SUM(CB43:CB45)</f>
        <v>12.09</v>
      </c>
      <c r="BY43" s="1"/>
      <c r="BZ43" s="21"/>
      <c r="CA43" s="14"/>
      <c r="CB43" s="15">
        <f ca="1">'SAT Block12 PR'!CB43+'SAT Block13 PR'!CB43+'SAT Block14 PR'!CB43+'SAT Block15 PR'!CB43</f>
        <v>12.09</v>
      </c>
      <c r="CC43" s="56">
        <f ca="1">'SAT Block12 PR'!CC43+'SAT Block13 PR'!CC43+'SAT Block14 PR'!CC43+'SAT Block15 PR'!CC43</f>
        <v>0</v>
      </c>
      <c r="CD43" s="6">
        <f ca="1">'SAT Block12 PR'!CD43+'SAT Block13 PR'!CD43+'SAT Block14 PR'!CD43+'SAT Block15 PR'!CD43</f>
        <v>56.11</v>
      </c>
      <c r="CE43" s="6">
        <f>'SAT Block12 PR'!CE43+'SAT Block13 PR'!CE43+'SAT Block14 PR'!CE43+'SAT Block15 PR'!CE43</f>
        <v>0</v>
      </c>
      <c r="CF43" s="1"/>
      <c r="CG43" s="100">
        <f ca="1">SUM(CB44,CE43,CB42)</f>
        <v>0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'SAT Block12 PR'!AO44+'SAT Block13 PR'!AO44+'SAT Block14 PR'!AO44+'SAT Block15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>'SAT Block12 PR'!BO44+'SAT Block13 PR'!BO44+'SAT Block14 PR'!BO44+'SAT Block15 PR'!BO44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Block12 PR'!CB44+'SAT Block13 PR'!CB44+'SAT Block14 PR'!CB44+'SAT Block15 PR'!CB44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'SAT Block12 PR'!AO45+'SAT Block13 PR'!AO45+'SAT Block14 PR'!AO45+'SAT Block15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Block12 PR'!BO45+'SAT Block13 PR'!BO45+'SAT Block14 PR'!BO45+'SAT Block15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Block12 PR'!CB45+'SAT Block13 PR'!CB45+'SAT Block14 PR'!CB45+'SAT Block15 PR'!CB45</f>
        <v>0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7.02</v>
      </c>
      <c r="BP47" s="105">
        <f ca="1">SUM(BP43:BR43)</f>
        <v>12.09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32.58</v>
      </c>
      <c r="CC47" s="105">
        <f ca="1">SUM(CC43:CE43)</f>
        <v>56.11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18</v>
      </c>
      <c r="P51" s="27">
        <f ca="1">SUM(Q56,O56,P53)</f>
        <v>31.000000000000004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 ca="1">'SAT Block12 PR'!P53+'SAT Block13 PR'!P53+'SAT Block14 PR'!P53+'SAT Block15 PR'!P53</f>
        <v>31.000000000000004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Block12 PR'!AC53+'SAT Block13 PR'!AC53+'SAT Block14 PR'!AC53+'SAT Block15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'SAT Block12 PR'!P54+'SAT Block13 PR'!P54+'SAT Block14 PR'!P54+'SAT Block15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Block12 PR'!AC54+'SAT Block13 PR'!AC54+'SAT Block14 PR'!AC54+'SAT Block15 PR'!AC54</f>
        <v>40.920000000000009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'SAT Block12 PR'!M55+'SAT Block13 PR'!M55+'SAT Block14 PR'!M55+'SAT Block15 PR'!M55</f>
        <v>0</v>
      </c>
      <c r="N55" s="10">
        <f>'SAT Block12 PR'!N55+'SAT Block13 PR'!N55+'SAT Block14 PR'!N55+'SAT Block15 PR'!N55</f>
        <v>0</v>
      </c>
      <c r="O55" s="11">
        <f ca="1">'SAT Block12 PR'!O55+'SAT Block13 PR'!O55+'SAT Block14 PR'!O55+'SAT Block15 PR'!O55</f>
        <v>18</v>
      </c>
      <c r="P55" s="6">
        <f ca="1">'SAT Block12 PR'!P55+'SAT Block13 PR'!P55+'SAT Block14 PR'!P55+'SAT Block15 PR'!P55</f>
        <v>9.9200000000000017</v>
      </c>
      <c r="Q55" s="12"/>
      <c r="R55" s="20"/>
      <c r="S55" s="4"/>
      <c r="T55" s="34">
        <f ca="1">SUM(P53:P55)</f>
        <v>40.92</v>
      </c>
      <c r="U55" s="4"/>
      <c r="V55" s="4"/>
      <c r="W55" s="4"/>
      <c r="X55" s="97">
        <f ca="1">SUM(AC54,Z55,AC56)</f>
        <v>40.920000000000009</v>
      </c>
      <c r="Y55" s="4"/>
      <c r="Z55" s="10">
        <f>'SAT Block12 PR'!Z55+'SAT Block13 PR'!Z55+'SAT Block14 PR'!Z55+'SAT Block15 PR'!Z55</f>
        <v>0</v>
      </c>
      <c r="AA55" s="10">
        <f>'SAT Block12 PR'!AA55+'SAT Block13 PR'!AA55+'SAT Block14 PR'!AA55+'SAT Block15 PR'!AA55</f>
        <v>0</v>
      </c>
      <c r="AB55" s="11">
        <f>'SAT Block12 PR'!AB55+'SAT Block13 PR'!AB55+'SAT Block14 PR'!AB55+'SAT Block15 PR'!AB55</f>
        <v>0</v>
      </c>
      <c r="AC55" s="6">
        <f>'SAT Block12 PR'!AC55+'SAT Block13 PR'!AC55+'SAT Block14 PR'!AC55+'SAT Block15 PR'!AC55</f>
        <v>0</v>
      </c>
      <c r="AD55" s="12"/>
      <c r="AE55" s="20"/>
      <c r="AF55" s="4"/>
      <c r="AG55" s="98">
        <f ca="1">SUM(AC53:AC55)</f>
        <v>40.920000000000009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'SAT Block12 PR'!O56+'SAT Block13 PR'!O56+'SAT Block14 PR'!O56+'SAT Block15 PR'!O56</f>
        <v>0</v>
      </c>
      <c r="P56" s="16">
        <f>'SAT Block12 PR'!P56+'SAT Block13 PR'!P56+'SAT Block14 PR'!P56+'SAT Block15 PR'!P56</f>
        <v>0</v>
      </c>
      <c r="Q56" s="6">
        <f>'SAT Block12 PR'!Q56+'SAT Block13 PR'!Q56+'SAT Block14 PR'!Q56+'SAT Block15 PR'!Q56</f>
        <v>0</v>
      </c>
      <c r="R56" s="6">
        <f ca="1">'SAT Block12 PR'!R56+'SAT Block13 PR'!R56+'SAT Block14 PR'!R56+'SAT Block15 PR'!R56</f>
        <v>5.7600000000000007</v>
      </c>
      <c r="S56" s="1"/>
      <c r="T56" s="36">
        <f ca="1">SUM(O57,R56,O55)</f>
        <v>23.76</v>
      </c>
      <c r="U56" s="330" t="s">
        <v>29</v>
      </c>
      <c r="V56" s="331"/>
      <c r="W56" s="331"/>
      <c r="X56" s="99">
        <f ca="1">SUM(AB56:AB58)</f>
        <v>23.76</v>
      </c>
      <c r="Y56" s="1"/>
      <c r="Z56" s="21"/>
      <c r="AA56" s="14"/>
      <c r="AB56" s="53">
        <f>'SAT Block12 PR'!AB56+'SAT Block13 PR'!AB56+'SAT Block14 PR'!AB56+'SAT Block15 PR'!AB56</f>
        <v>0</v>
      </c>
      <c r="AC56" s="53">
        <f>'SAT Block12 PR'!AC56+'SAT Block13 PR'!AC56+'SAT Block14 PR'!AC56+'SAT Block15 PR'!AC56</f>
        <v>0</v>
      </c>
      <c r="AD56" s="6">
        <f>'SAT Block12 PR'!AD56+'SAT Block13 PR'!AD56+'SAT Block14 PR'!AD56+'SAT Block15 PR'!AD56</f>
        <v>0</v>
      </c>
      <c r="AE56" s="6">
        <f>'SAT Block12 PR'!AE56+'SAT Block13 PR'!AE56+'SAT Block14 PR'!AE56+'SAT Block15 PR'!AE56</f>
        <v>0</v>
      </c>
      <c r="AF56" s="1"/>
      <c r="AG56" s="100">
        <f ca="1">SUM(AB57,AE56,AB55)</f>
        <v>23.76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'SAT Block12 PR'!O57+'SAT Block13 PR'!O57+'SAT Block14 PR'!O57+'SAT Block15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Block12 PR'!AB57+'SAT Block13 PR'!AB57+'SAT Block14 PR'!AB57+'SAT Block15 PR'!AB57</f>
        <v>23.76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'SAT Block12 PR'!O58+'SAT Block13 PR'!O58+'SAT Block14 PR'!O58+'SAT Block15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Block12 PR'!AB58+'SAT Block13 PR'!AB58+'SAT Block14 PR'!AB58+'SAT Block15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9.9200000000000017</v>
      </c>
      <c r="P60" s="41">
        <f ca="1">SUM(P56:R56)</f>
        <v>5.7600000000000007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7.4250000000000007</v>
      </c>
      <c r="BP64" s="91">
        <f ca="1">SUM(BQ69,BO69,BP66)</f>
        <v>9.2250000000000014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32.58</v>
      </c>
      <c r="CC64" s="27">
        <f ca="1">SUM(CD69,CB69,CC66)</f>
        <v>56.11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>'SAT Block12 PR'!AP66+'SAT Block13 PR'!AP66+'SAT Block14 PR'!AP66+'SAT Block15 PR'!AP66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Block12 PR'!BP66+'SAT Block13 PR'!BP66+'SAT Block14 PR'!BP66+'SAT Block15 PR'!BP66</f>
        <v>2.5837500000000002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Block12 PR'!CC66+'SAT Block13 PR'!CC66+'SAT Block14 PR'!CC66+'SAT Block15 PR'!CC66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'SAT Block12 PR'!AP67+'SAT Block13 PR'!AP67+'SAT Block14 PR'!AP67+'SAT Block15 PR'!AP67</f>
        <v>26.928000000000001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Block12 PR'!BP67+'SAT Block13 PR'!BP67+'SAT Block14 PR'!BP67+'SAT Block15 PR'!BP67</f>
        <v>20.373000000000001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Block12 PR'!CC67+'SAT Block13 PR'!CC67+'SAT Block14 PR'!CC67+'SAT Block15 PR'!CC67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40.92</v>
      </c>
      <c r="AL68" s="4"/>
      <c r="AM68" s="10">
        <f>'SAT Block12 PR'!AM68+'SAT Block13 PR'!AM68+'SAT Block14 PR'!AM68+'SAT Block15 PR'!AM68</f>
        <v>0</v>
      </c>
      <c r="AN68" s="10">
        <f>'SAT Block12 PR'!AN68+'SAT Block13 PR'!AN68+'SAT Block14 PR'!AN68+'SAT Block15 PR'!AN68</f>
        <v>0</v>
      </c>
      <c r="AO68" s="77">
        <f>'SAT Block12 PR'!AO68+'SAT Block13 PR'!AO68+'SAT Block14 PR'!AO68+'SAT Block15 PR'!AO68</f>
        <v>0</v>
      </c>
      <c r="AP68" s="86">
        <f>'SAT Block12 PR'!AP68+'SAT Block13 PR'!AP68+'SAT Block14 PR'!AP68+'SAT Block15 PR'!AP68</f>
        <v>0</v>
      </c>
      <c r="AQ68" s="81"/>
      <c r="AR68" s="82"/>
      <c r="AS68" s="78"/>
      <c r="AT68" s="109">
        <f ca="1">SUM(AP66:AP68)</f>
        <v>26.928000000000001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24.1905</v>
      </c>
      <c r="BL68" s="78"/>
      <c r="BM68" s="79">
        <f ca="1">'SAT Block12 PR'!BM68+'SAT Block13 PR'!BM68+'SAT Block14 PR'!BM68+'SAT Block15 PR'!BM68</f>
        <v>3.8175000000000003</v>
      </c>
      <c r="BN68" s="79">
        <f ca="1">'SAT Block12 PR'!BN68+'SAT Block13 PR'!BN68+'SAT Block14 PR'!BN68+'SAT Block15 PR'!BN68</f>
        <v>2.145</v>
      </c>
      <c r="BO68" s="80">
        <f ca="1">'SAT Block12 PR'!BO68+'SAT Block13 PR'!BO68+'SAT Block14 PR'!BO68+'SAT Block15 PR'!BO68</f>
        <v>1.4624999999999999</v>
      </c>
      <c r="BP68" s="79">
        <f ca="1">'SAT Block12 PR'!BP68+'SAT Block13 PR'!BP68+'SAT Block14 PR'!BP68+'SAT Block15 PR'!BP68</f>
        <v>12.594999999999999</v>
      </c>
      <c r="BQ68" s="81"/>
      <c r="BR68" s="82"/>
      <c r="BS68" s="78"/>
      <c r="BT68" s="109">
        <f ca="1">SUM(BP66:BP68)</f>
        <v>35.551749999999998</v>
      </c>
      <c r="BU68" s="136"/>
      <c r="BV68" s="136"/>
      <c r="BW68" s="136"/>
      <c r="BX68" s="84">
        <f ca="1">SUM(CC67,BZ68,CC69)</f>
        <v>41.22</v>
      </c>
      <c r="BY68" s="78"/>
      <c r="BZ68" s="79">
        <f ca="1">'SAT Block12 PR'!BZ68+'SAT Block13 PR'!BZ68+'SAT Block14 PR'!BZ68+'SAT Block15 PR'!BZ68</f>
        <v>32.58</v>
      </c>
      <c r="CA68" s="79">
        <f ca="1">'SAT Block12 PR'!CA68+'SAT Block13 PR'!CA68+'SAT Block14 PR'!CA68+'SAT Block15 PR'!CA68</f>
        <v>0</v>
      </c>
      <c r="CB68" s="85">
        <f>'SAT Block12 PR'!CB68+'SAT Block13 PR'!CB68+'SAT Block14 PR'!CB68+'SAT Block15 PR'!CB68</f>
        <v>0</v>
      </c>
      <c r="CC68" s="6">
        <f>'SAT Block12 PR'!CC68+'SAT Block13 PR'!CC68+'SAT Block14 PR'!CC68+'SAT Block15 PR'!CC68</f>
        <v>0</v>
      </c>
      <c r="CD68" s="12"/>
      <c r="CE68" s="20"/>
      <c r="CF68" s="4"/>
      <c r="CG68" s="34">
        <f ca="1"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23.76</v>
      </c>
      <c r="AL69" s="1"/>
      <c r="AM69" s="21"/>
      <c r="AN69" s="14"/>
      <c r="AO69" s="70">
        <f>'SAT Block12 PR'!AO69+'SAT Block13 PR'!AO69+'SAT Block14 PR'!AO69+'SAT Block15 PR'!AO69</f>
        <v>0</v>
      </c>
      <c r="AP69" s="6">
        <f ca="1">'SAT Block12 PR'!AP69+'SAT Block13 PR'!AP69+'SAT Block14 PR'!AP69+'SAT Block15 PR'!AP69</f>
        <v>13.992000000000003</v>
      </c>
      <c r="AQ69" s="6">
        <f>'SAT Block12 PR'!AQ69+'SAT Block13 PR'!AQ69+'SAT Block14 PR'!AQ69+'SAT Block15 PR'!AQ69</f>
        <v>0</v>
      </c>
      <c r="AR69" s="6">
        <f>'SAT Block12 PR'!AR69+'SAT Block13 PR'!AR69+'SAT Block14 PR'!AR69+'SAT Block15 PR'!AR69</f>
        <v>0</v>
      </c>
      <c r="AS69" s="1"/>
      <c r="AT69" s="100">
        <f ca="1">SUM(AO70,AR69,AO68)</f>
        <v>15.84</v>
      </c>
      <c r="BK69" s="99">
        <f ca="1">SUM(BO69:BO71)</f>
        <v>29.9175</v>
      </c>
      <c r="BL69" s="1"/>
      <c r="BM69" s="21"/>
      <c r="BN69" s="14"/>
      <c r="BO69" s="71">
        <f ca="1">'SAT Block12 PR'!BO69+'SAT Block13 PR'!BO69+'SAT Block14 PR'!BO69+'SAT Block15 PR'!BO69</f>
        <v>2.9362500000000002</v>
      </c>
      <c r="BP69" s="6">
        <f>'SAT Block12 PR'!BP69+'SAT Block13 PR'!BP69+'SAT Block14 PR'!BP69+'SAT Block15 PR'!BP69</f>
        <v>0</v>
      </c>
      <c r="BQ69" s="6">
        <f ca="1">'SAT Block12 PR'!BQ69+'SAT Block13 PR'!BQ69+'SAT Block14 PR'!BQ69+'SAT Block15 PR'!BQ69</f>
        <v>3.7050000000000001</v>
      </c>
      <c r="BR69" s="6">
        <f ca="1">'SAT Block12 PR'!BR69+'SAT Block13 PR'!BR69+'SAT Block14 PR'!BR69+'SAT Block15 PR'!BR69</f>
        <v>21.755000000000003</v>
      </c>
      <c r="BS69" s="1"/>
      <c r="BT69" s="100">
        <f ca="1">SUM(BO70,BR69,BO68)</f>
        <v>50.198749999999997</v>
      </c>
      <c r="BX69" s="35">
        <f ca="1">SUM(CB69:CB71)</f>
        <v>70.990000000000009</v>
      </c>
      <c r="BY69" s="1"/>
      <c r="BZ69" s="21"/>
      <c r="CA69" s="14"/>
      <c r="CB69" s="15">
        <f ca="1">'SAT Block12 PR'!CB69+'SAT Block13 PR'!CB69+'SAT Block14 PR'!CB69+'SAT Block15 PR'!CB69</f>
        <v>56.11</v>
      </c>
      <c r="CC69" s="16">
        <f ca="1">'SAT Block12 PR'!CC69+'SAT Block13 PR'!CC69+'SAT Block14 PR'!CC69+'SAT Block15 PR'!CC69</f>
        <v>8.6399999999999988</v>
      </c>
      <c r="CD69" s="6">
        <f ca="1">'SAT Block12 PR'!CD69+'SAT Block13 PR'!CD69+'SAT Block14 PR'!CD69+'SAT Block15 PR'!CD69</f>
        <v>0</v>
      </c>
      <c r="CE69" s="6">
        <f>'SAT Block12 PR'!CE69+'SAT Block13 PR'!CE69+'SAT Block14 PR'!CE69+'SAT Block15 PR'!CE69</f>
        <v>0</v>
      </c>
      <c r="CF69" s="1"/>
      <c r="CG69" s="36">
        <f ca="1"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 ca="1">'SAT Block12 PR'!AO70+'SAT Block13 PR'!AO70+'SAT Block14 PR'!AO70+'SAT Block15 PR'!AO70</f>
        <v>15.84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Block12 PR'!BO70+'SAT Block13 PR'!BO70+'SAT Block14 PR'!BO70+'SAT Block15 PR'!BO70</f>
        <v>26.981249999999999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Block12 PR'!CB70+'SAT Block13 PR'!CB70+'SAT Block14 PR'!CB70+'SAT Block15 PR'!CB70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 ca="1">'SAT Block12 PR'!AO71+'SAT Block13 PR'!AO71+'SAT Block14 PR'!AO71+'SAT Block15 PR'!AO71</f>
        <v>7.9200000000000008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Block12 PR'!BO71+'SAT Block13 PR'!BO71+'SAT Block14 PR'!BO71+'SAT Block15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Block12 PR'!CB71+'SAT Block13 PR'!CB71+'SAT Block14 PR'!CB71+'SAT Block15 PR'!CB71</f>
        <v>14.880000000000003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7.9200000000000008</v>
      </c>
      <c r="AP73" s="105">
        <f ca="1">SUM(AP69:AR69)</f>
        <v>13.992000000000003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14.739999999999998</v>
      </c>
      <c r="BP73" s="105">
        <f ca="1">SUM(BP69:BR69)</f>
        <v>25.46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14.880000000000003</v>
      </c>
      <c r="CC73" s="41">
        <f ca="1">SUM(CC69:CE69)</f>
        <v>8.6399999999999988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524" priority="21" operator="equal">
      <formula>0</formula>
    </cfRule>
  </conditionalFormatting>
  <conditionalFormatting sqref="AX38:BG39 AX46:BG47 AX40:AY41 AX44:AY45">
    <cfRule type="cellIs" dxfId="523" priority="20" operator="equal">
      <formula>0</formula>
    </cfRule>
  </conditionalFormatting>
  <conditionalFormatting sqref="AX25:BG26 AX33:BG34 AX27:AY28 BF27:BG28 BF31:BG32 AX31:AY32">
    <cfRule type="cellIs" dxfId="522" priority="19" operator="equal">
      <formula>0</formula>
    </cfRule>
  </conditionalFormatting>
  <conditionalFormatting sqref="BK25:BT26 BK33:BT34 BK27:BL28 BS27:BT28 BS31:BT32 BK31:BL32">
    <cfRule type="cellIs" dxfId="521" priority="18" operator="equal">
      <formula>0</formula>
    </cfRule>
  </conditionalFormatting>
  <conditionalFormatting sqref="BX12:CG13 BX20:CG21 BX14:BY19 CF14:CG19">
    <cfRule type="cellIs" dxfId="520" priority="17" operator="equal">
      <formula>0</formula>
    </cfRule>
  </conditionalFormatting>
  <conditionalFormatting sqref="BX25:CG26 BX33:CG34 BX27:BY32 CF27:CG32">
    <cfRule type="cellIs" dxfId="519" priority="16" operator="equal">
      <formula>0</formula>
    </cfRule>
  </conditionalFormatting>
  <conditionalFormatting sqref="BX64:CG65 BX72:CG73 BX66:BY71 CF66:CG71">
    <cfRule type="cellIs" dxfId="518" priority="14" operator="equal">
      <formula>0</formula>
    </cfRule>
  </conditionalFormatting>
  <conditionalFormatting sqref="BX38:CG39 BX46:CG47 BX40:BY45 CF40:CG45">
    <cfRule type="cellIs" dxfId="517" priority="15" operator="equal">
      <formula>0</formula>
    </cfRule>
  </conditionalFormatting>
  <conditionalFormatting sqref="K51:T52 K59:T60 K53:L58 S53:T58">
    <cfRule type="cellIs" dxfId="516" priority="13" operator="equal">
      <formula>0</formula>
    </cfRule>
  </conditionalFormatting>
  <conditionalFormatting sqref="AK64:AT65 AK72:AT73 AK66:AL71 AS66:AT71">
    <cfRule type="cellIs" dxfId="515" priority="12" operator="equal">
      <formula>0</formula>
    </cfRule>
  </conditionalFormatting>
  <conditionalFormatting sqref="BK38:BT39 BK46:BT47 BK40:BL45 BS40:BT45">
    <cfRule type="cellIs" dxfId="514" priority="9" operator="equal">
      <formula>0</formula>
    </cfRule>
  </conditionalFormatting>
  <conditionalFormatting sqref="AK25:AT26 AK33:AT34 AK27:AL32 AS27:AT32">
    <cfRule type="cellIs" dxfId="513" priority="8" operator="equal">
      <formula>0</formula>
    </cfRule>
  </conditionalFormatting>
  <conditionalFormatting sqref="AX51:BG52 AX59:BG60 AX53:AY58 BF53:BG58">
    <cfRule type="cellIs" dxfId="512" priority="11" operator="equal">
      <formula>0</formula>
    </cfRule>
  </conditionalFormatting>
  <conditionalFormatting sqref="BK51:BT52 BK59:BT60 BK53:BL58 BS53:BT58">
    <cfRule type="cellIs" dxfId="511" priority="10" operator="equal">
      <formula>0</formula>
    </cfRule>
  </conditionalFormatting>
  <conditionalFormatting sqref="BK64:BT65 BK72:BT73 BK66:BL71 BS66:BT71">
    <cfRule type="cellIs" dxfId="510" priority="7" operator="equal">
      <formula>0</formula>
    </cfRule>
  </conditionalFormatting>
  <conditionalFormatting sqref="X51:AG52 X59:AG60 X53:Y58 AF53:AG58">
    <cfRule type="cellIs" dxfId="509" priority="6" operator="equal">
      <formula>0</formula>
    </cfRule>
  </conditionalFormatting>
  <conditionalFormatting sqref="AK38:AT39 AK46:AT47 AK40:AL45 AS40:AT45">
    <cfRule type="cellIs" dxfId="508" priority="5" operator="equal">
      <formula>0</formula>
    </cfRule>
  </conditionalFormatting>
  <conditionalFormatting sqref="AX42:AY43">
    <cfRule type="cellIs" dxfId="507" priority="4" operator="equal">
      <formula>0</formula>
    </cfRule>
  </conditionalFormatting>
  <conditionalFormatting sqref="AO51:AP52 AO59:AP60">
    <cfRule type="cellIs" dxfId="506" priority="3" operator="equal">
      <formula>0</formula>
    </cfRule>
  </conditionalFormatting>
  <conditionalFormatting sqref="BO75:BP76">
    <cfRule type="cellIs" dxfId="505" priority="2" operator="equal">
      <formula>0</formula>
    </cfRule>
  </conditionalFormatting>
  <conditionalFormatting sqref="AO75:AP76">
    <cfRule type="cellIs" dxfId="50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AR6" zoomScale="70" zoomScaleNormal="70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89" width="5.28515625" style="124"/>
    <col min="90" max="90" width="5.85546875" style="124" customWidth="1"/>
    <col min="91" max="94" width="5.28515625" style="124"/>
    <col min="95" max="95" width="5.7109375" style="124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 ca="1">SUM(BZ16:CB16)</f>
        <v>360.64</v>
      </c>
      <c r="CC12" s="27">
        <f ca="1">SUM(CD17,CB17,CC14)</f>
        <v>162.96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'AM Block17 PR'!CC14+'AM Block16 PR'!CC14+'AM Block6 PR'!CC14+'AM Block5 PR'!CC14+'AM Block4 PR'!CC14+'AM Block3 PR'!CC14+'AM Block2 PR'!CC14+'AM Block1 PR'!CC14+'AM Block7 PR'!CC14</f>
        <v>0</v>
      </c>
      <c r="CD14" s="7"/>
      <c r="CE14" s="19"/>
      <c r="CF14" s="1"/>
      <c r="CG14" s="31"/>
      <c r="CQ14" s="114" t="s">
        <v>114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Block17 PR'!CC15+'AM Block16 PR'!CC15+'AM Block6 PR'!CC15+'AM Block5 PR'!CC15+'AM Block4 PR'!CC15+'AM Block3 PR'!CC15+'AM Block2 PR'!CC15+'AM Block1 PR'!CC15+'AM Block7 PR'!CC15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162.96</v>
      </c>
      <c r="BY16" s="4"/>
      <c r="BZ16" s="10">
        <f>'AM Block17 PR'!BZ16+'AM Block16 PR'!BZ16+'AM Block6 PR'!BZ16+'AM Block5 PR'!BZ16+'AM Block4 PR'!BZ16+'AM Block3 PR'!BZ16+'AM Block2 PR'!BZ16+'AM Block1 PR'!BZ16+'AM Block7 PR'!BZ16</f>
        <v>0</v>
      </c>
      <c r="CA16" s="10">
        <f ca="1">'AM Block17 PR'!CA16+'AM Block16 PR'!CA16+'AM Block6 PR'!CA16+'AM Block5 PR'!CA16+'AM Block4 PR'!CA16+'AM Block3 PR'!CA16+'AM Block2 PR'!CA16+'AM Block1 PR'!CA16+'AM Block7 PR'!CA16</f>
        <v>360.64</v>
      </c>
      <c r="CB16" s="11">
        <f>'AM Block17 PR'!CB16+'AM Block16 PR'!CB16+'AM Block6 PR'!CB16+'AM Block5 PR'!CB16+'AM Block4 PR'!CB16+'AM Block3 PR'!CB16+'AM Block2 PR'!CB16+'AM Block1 PR'!CB16+'AM Block7 PR'!CB16</f>
        <v>0</v>
      </c>
      <c r="CC16" s="6">
        <f ca="1">'AM Block17 PR'!CC16+'AM Block16 PR'!CC16+'AM Block6 PR'!CC16+'AM Block5 PR'!CC16+'AM Block4 PR'!CC16+'AM Block3 PR'!CC16+'AM Block2 PR'!CC16+'AM Block1 PR'!CC16+'AM Block7 PR'!CC16</f>
        <v>128.80000000000001</v>
      </c>
      <c r="CD16" s="12"/>
      <c r="CE16" s="20"/>
      <c r="CF16" s="4"/>
      <c r="CG16" s="34">
        <f ca="1">SUM(CC14:CC16)</f>
        <v>128.80000000000001</v>
      </c>
      <c r="CH16" s="13"/>
      <c r="CI16" s="13"/>
      <c r="CJ16" s="13"/>
      <c r="CP16" s="124" t="s">
        <v>52</v>
      </c>
      <c r="CQ16" s="175">
        <f>CR16*CQ$20</f>
        <v>450.79999999999995</v>
      </c>
      <c r="CR16" s="176">
        <v>0.35</v>
      </c>
      <c r="CS16" s="177">
        <f>CT16*CS$20</f>
        <v>203.7</v>
      </c>
      <c r="CT16" s="178">
        <v>0.35</v>
      </c>
    </row>
    <row r="17" spans="7:111" x14ac:dyDescent="0.25">
      <c r="O17" s="69"/>
      <c r="BX17" s="35">
        <f ca="1">SUM(CB17:CB19)</f>
        <v>360.64</v>
      </c>
      <c r="BY17" s="1"/>
      <c r="BZ17" s="21"/>
      <c r="CA17" s="14"/>
      <c r="CB17" s="15">
        <f>'AM Block17 PR'!CB17+'AM Block16 PR'!CB17+'AM Block6 PR'!CB17+'AM Block5 PR'!CB17+'AM Block4 PR'!CB17+'AM Block3 PR'!CB17+'AM Block2 PR'!CB17+'AM Block1 PR'!CB17+'AM Block7 PR'!CB17</f>
        <v>0</v>
      </c>
      <c r="CC17" s="16">
        <f ca="1">'AM Block17 PR'!CC17+'AM Block16 PR'!CC17+'AM Block6 PR'!CC17+'AM Block5 PR'!CC17+'AM Block4 PR'!CC17+'AM Block3 PR'!CC17+'AM Block2 PR'!CC17+'AM Block1 PR'!CC17+'AM Block7 PR'!CC17</f>
        <v>162.96</v>
      </c>
      <c r="CD17" s="6">
        <f ca="1">'AM Block17 PR'!CD17+'AM Block16 PR'!CD17+'AM Block6 PR'!CD17+'AM Block5 PR'!CD17+'AM Block4 PR'!CD17+'AM Block3 PR'!CD17+'AM Block2 PR'!CD17+'AM Block1 PR'!CD17+'AM Block7 PR'!CD17</f>
        <v>162.96</v>
      </c>
      <c r="CE17" s="6">
        <f ca="1">'AM Block17 PR'!CE17+'AM Block16 PR'!CE17+'AM Block6 PR'!CE17+'AM Block5 PR'!CE17+'AM Block4 PR'!CE17+'AM Block3 PR'!CE17+'AM Block2 PR'!CE17+'AM Block1 PR'!CE17+'AM Block7 PR'!CE17</f>
        <v>58.2</v>
      </c>
      <c r="CF17" s="1"/>
      <c r="CG17" s="36">
        <f ca="1">SUM(CB18,CE17,CB16)</f>
        <v>58.2</v>
      </c>
      <c r="CP17" s="124" t="s">
        <v>53</v>
      </c>
      <c r="CQ17" s="175">
        <f>CR17*CQ$20</f>
        <v>257.60000000000002</v>
      </c>
      <c r="CR17" s="176">
        <v>0.2</v>
      </c>
      <c r="CS17" s="177">
        <f>CT17*CS$20</f>
        <v>116.4</v>
      </c>
      <c r="CT17" s="178">
        <v>0.2</v>
      </c>
    </row>
    <row r="18" spans="7:111" x14ac:dyDescent="0.25">
      <c r="O18" s="69"/>
      <c r="BX18" s="30"/>
      <c r="BY18" s="3"/>
      <c r="BZ18" s="21"/>
      <c r="CA18" s="14"/>
      <c r="CB18" s="15">
        <f>'AM Block17 PR'!CB18+'AM Block16 PR'!CB18+'AM Block6 PR'!CB18+'AM Block5 PR'!CB18+'AM Block4 PR'!CB18+'AM Block3 PR'!CB18+'AM Block2 PR'!CB18+'AM Block1 PR'!CB18+'AM Block7 PR'!CB18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128.80000000000001</v>
      </c>
      <c r="CR18" s="176">
        <v>0.1</v>
      </c>
      <c r="CS18" s="177">
        <f>CT18*CS$20</f>
        <v>58.2</v>
      </c>
      <c r="CT18" s="178">
        <v>0.1</v>
      </c>
    </row>
    <row r="19" spans="7:111" x14ac:dyDescent="0.25">
      <c r="O19" s="69"/>
      <c r="BX19" s="30"/>
      <c r="BY19" s="3"/>
      <c r="BZ19" s="21"/>
      <c r="CA19" s="14"/>
      <c r="CB19" s="15">
        <f ca="1">'AM Block17 PR'!CB19+'AM Block16 PR'!CB19+'AM Block6 PR'!CB19+'AM Block5 PR'!CB19+'AM Block4 PR'!CB19+'AM Block3 PR'!CB19+'AM Block2 PR'!CB19+'AM Block1 PR'!CB19+'AM Block7 PR'!CB19</f>
        <v>360.64</v>
      </c>
      <c r="CC19" s="17"/>
      <c r="CD19" s="17"/>
      <c r="CE19" s="17"/>
      <c r="CF19" s="1"/>
      <c r="CG19" s="31"/>
      <c r="CP19" s="124" t="s">
        <v>55</v>
      </c>
      <c r="CQ19" s="175">
        <f>CR19*CQ$20</f>
        <v>450.79999999999995</v>
      </c>
      <c r="CR19" s="176">
        <v>0.35</v>
      </c>
      <c r="CS19" s="177">
        <f>CT19*CS$20</f>
        <v>203.7</v>
      </c>
      <c r="CT19" s="178">
        <v>0.35</v>
      </c>
    </row>
    <row r="20" spans="7:111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AM'!Q51:Q57,'Gen AM'!Q66:Q67)</f>
        <v>1288</v>
      </c>
      <c r="CR20" s="176">
        <f>SUM(CR16:CR19)</f>
        <v>1</v>
      </c>
      <c r="CS20" s="177">
        <f>SUM('Gen AM'!R51:R57,'Gen AM'!R66:R67)</f>
        <v>582</v>
      </c>
      <c r="CT20" s="178">
        <f>SUM(CT16:CT19)</f>
        <v>1</v>
      </c>
    </row>
    <row r="21" spans="7:111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850.07999999999993</v>
      </c>
      <c r="CC21" s="41">
        <f ca="1">SUM(CC17:CE17)</f>
        <v>384.12</v>
      </c>
      <c r="CD21" s="39"/>
      <c r="CE21" s="39"/>
      <c r="CF21" s="39"/>
      <c r="CG21" s="42"/>
    </row>
    <row r="22" spans="7:111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  <c r="DF22" s="62"/>
      <c r="DG22" s="62"/>
    </row>
    <row r="23" spans="7:111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  <c r="DF23" s="62"/>
      <c r="DG23" s="62"/>
    </row>
    <row r="24" spans="7:111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  <c r="DF24" s="62"/>
      <c r="DG24" s="62"/>
    </row>
    <row r="25" spans="7:111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850.08</v>
      </c>
      <c r="CC25" s="27">
        <f ca="1">SUM(CD30,CB30,CC27)</f>
        <v>384.12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  <c r="DF25" s="62"/>
      <c r="DG25" s="62"/>
    </row>
    <row r="26" spans="7:111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  <c r="DF26" s="62"/>
      <c r="DG26" s="62"/>
    </row>
    <row r="27" spans="7:111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Block17 PR'!AP27+'AM Block16 PR'!AP27+'AM Block6 PR'!AP27+'AM Block5 PR'!AP27+'AM Block4 PR'!AP27+'AM Block3 PR'!AP27+'AM Block2 PR'!AP27+'AM Block1 PR'!AP27+'AM Block7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Block17 PR'!CC27+'AM Block16 PR'!CC27+'AM Block6 PR'!CC27+'AM Block5 PR'!CC27+'AM Block4 PR'!CC27+'AM Block3 PR'!CC27+'AM Block2 PR'!CC27+'AM Block1 PR'!CC27+'AM Block7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1288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  <c r="DF27" s="62"/>
      <c r="DG27" s="62"/>
    </row>
    <row r="28" spans="7:111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Block17 PR'!AP28+'AM Block16 PR'!AP28+'AM Block6 PR'!AP28+'AM Block5 PR'!AP28+'AM Block4 PR'!AP28+'AM Block3 PR'!AP28+'AM Block2 PR'!AP28+'AM Block1 PR'!AP28+'AM Block7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Block17 PR'!CC28+'AM Block16 PR'!CC28+'AM Block6 PR'!CC28+'AM Block5 PR'!CC28+'AM Block4 PR'!CC28+'AM Block3 PR'!CC28+'AM Block2 PR'!CC28+'AM Block1 PR'!CC28+'AM Block7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582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  <c r="DF28" s="62"/>
      <c r="DG28" s="62"/>
    </row>
    <row r="29" spans="7:111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Block17 PR'!AM29+'AM Block16 PR'!AM29+'AM Block6 PR'!AM29+'AM Block5 PR'!AM29+'AM Block4 PR'!AM29+'AM Block3 PR'!AM29+'AM Block2 PR'!AM29+'AM Block1 PR'!AM29+'AM Block7 PR'!AM29</f>
        <v>0</v>
      </c>
      <c r="AN29" s="10">
        <f>'AM Block17 PR'!AN29+'AM Block16 PR'!AN29+'AM Block6 PR'!AN29+'AM Block5 PR'!AN29+'AM Block4 PR'!AN29+'AM Block3 PR'!AN29+'AM Block2 PR'!AN29+'AM Block1 PR'!AN29+'AM Block7 PR'!AN29</f>
        <v>0</v>
      </c>
      <c r="AO29" s="10">
        <f>'AM Block17 PR'!AO29+'AM Block16 PR'!AO29+'AM Block6 PR'!AO29+'AM Block5 PR'!AO29+'AM Block4 PR'!AO29+'AM Block3 PR'!AO29+'AM Block2 PR'!AO29+'AM Block1 PR'!AO29+'AM Block7 PR'!AO29</f>
        <v>0</v>
      </c>
      <c r="AP29" s="6">
        <f>'AM Block17 PR'!AP29+'AM Block16 PR'!AP29+'AM Block6 PR'!AP29+'AM Block5 PR'!AP29+'AM Block4 PR'!AP29+'AM Block3 PR'!AP29+'AM Block2 PR'!AP29+'AM Block1 PR'!AP29+'AM Block7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'AM Block17 PR'!BZ29+'AM Block16 PR'!BZ29+'AM Block6 PR'!BZ29+'AM Block5 PR'!BZ29+'AM Block4 PR'!BZ29+'AM Block3 PR'!BZ29+'AM Block2 PR'!BZ29+'AM Block1 PR'!BZ29+'AM Block7 PR'!BZ29</f>
        <v>0</v>
      </c>
      <c r="CA29" s="10">
        <f ca="1">'AM Block17 PR'!CA29+'AM Block16 PR'!CA29+'AM Block6 PR'!CA29+'AM Block5 PR'!CA29+'AM Block4 PR'!CA29+'AM Block3 PR'!CA29+'AM Block2 PR'!CA29+'AM Block1 PR'!CA29+'AM Block7 PR'!CA29</f>
        <v>850.08</v>
      </c>
      <c r="CB29" s="11">
        <f>'AM Block17 PR'!CB29+'AM Block16 PR'!CB29+'AM Block6 PR'!CB29+'AM Block5 PR'!CB29+'AM Block4 PR'!CB29+'AM Block3 PR'!CB29+'AM Block2 PR'!CB29+'AM Block1 PR'!CB29+'AM Block7 PR'!CB29</f>
        <v>0</v>
      </c>
      <c r="CC29" s="56">
        <f>'AM Block17 PR'!CC29+'AM Block16 PR'!CC29+'AM Block6 PR'!CC29+'AM Block5 PR'!CC29+'AM Block4 PR'!CC29+'AM Block3 PR'!CC29+'AM Block2 PR'!CC29+'AM Block1 PR'!CC29+'AM Block7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  <c r="DF29" s="62"/>
      <c r="DG29" s="62"/>
    </row>
    <row r="30" spans="7:111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Block17 PR'!AO30+'AM Block16 PR'!AO30+'AM Block6 PR'!AO30+'AM Block5 PR'!AO30+'AM Block4 PR'!AO30+'AM Block3 PR'!AO30+'AM Block2 PR'!AO30+'AM Block1 PR'!AO30+'AM Block7 PR'!AO30</f>
        <v>0</v>
      </c>
      <c r="AP30" s="53">
        <f>'AM Block17 PR'!AP30+'AM Block16 PR'!AP30+'AM Block6 PR'!AP30+'AM Block5 PR'!AP30+'AM Block4 PR'!AP30+'AM Block3 PR'!AP30+'AM Block2 PR'!AP30+'AM Block1 PR'!AP30+'AM Block7 PR'!AP30</f>
        <v>0</v>
      </c>
      <c r="AQ30" s="6">
        <f>'AM Block17 PR'!AQ30+'AM Block16 PR'!AQ30+'AM Block6 PR'!AQ30+'AM Block5 PR'!AQ30+'AM Block4 PR'!AQ30+'AM Block3 PR'!AQ30+'AM Block2 PR'!AQ30+'AM Block1 PR'!AQ30+'AM Block7 PR'!AQ30</f>
        <v>0</v>
      </c>
      <c r="AR30" s="6">
        <f>'AM Block17 PR'!AR30+'AM Block16 PR'!AR30+'AM Block6 PR'!AR30+'AM Block5 PR'!AR30+'AM Block4 PR'!AR30+'AM Block3 PR'!AR30+'AM Block2 PR'!AR30+'AM Block1 PR'!AR30+'AM Block7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'AM Block17 PR'!CB30+'AM Block16 PR'!CB30+'AM Block6 PR'!CB30+'AM Block5 PR'!CB30+'AM Block4 PR'!CB30+'AM Block3 PR'!CB30+'AM Block2 PR'!CB30+'AM Block1 PR'!CB30+'AM Block7 PR'!CB30</f>
        <v>0</v>
      </c>
      <c r="CC30" s="56">
        <f ca="1">'AM Block17 PR'!CC30+'AM Block16 PR'!CC30+'AM Block6 PR'!CC30+'AM Block5 PR'!CC30+'AM Block4 PR'!CC30+'AM Block3 PR'!CC30+'AM Block2 PR'!CC30+'AM Block1 PR'!CC30+'AM Block7 PR'!CC30</f>
        <v>0</v>
      </c>
      <c r="CD30" s="6">
        <f ca="1">'AM Block17 PR'!CD30+'AM Block16 PR'!CD30+'AM Block6 PR'!CD30+'AM Block5 PR'!CD30+'AM Block4 PR'!CD30+'AM Block3 PR'!CD30+'AM Block2 PR'!CD30+'AM Block1 PR'!CD30+'AM Block7 PR'!CD30</f>
        <v>384.12</v>
      </c>
      <c r="CE30" s="6">
        <f>'AM Block17 PR'!CE30+'AM Block16 PR'!CE30+'AM Block6 PR'!CE30+'AM Block5 PR'!CE30+'AM Block4 PR'!CE30+'AM Block3 PR'!CE30+'AM Block2 PR'!CE30+'AM Block1 PR'!CE30+'AM Block7 PR'!CE30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  <c r="DF30" s="62"/>
      <c r="DG30" s="62"/>
    </row>
    <row r="31" spans="7:111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Block17 PR'!AO31+'AM Block16 PR'!AO31+'AM Block6 PR'!AO31+'AM Block5 PR'!AO31+'AM Block4 PR'!AO31+'AM Block3 PR'!AO31+'AM Block2 PR'!AO31+'AM Block1 PR'!AO31+'AM Block7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Block17 PR'!CB31+'AM Block16 PR'!CB31+'AM Block6 PR'!CB31+'AM Block5 PR'!CB31+'AM Block4 PR'!CB31+'AM Block3 PR'!CB31+'AM Block2 PR'!CB31+'AM Block1 PR'!CB31+'AM Block7 PR'!CB31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  <c r="DF31" s="62"/>
      <c r="DG31" s="62"/>
    </row>
    <row r="32" spans="7:111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Block17 PR'!AO32+'AM Block16 PR'!AO32+'AM Block6 PR'!AO32+'AM Block5 PR'!AO32+'AM Block4 PR'!AO32+'AM Block3 PR'!AO32+'AM Block2 PR'!AO32+'AM Block1 PR'!AO32+'AM Block7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Block17 PR'!CB32+'AM Block16 PR'!CB32+'AM Block6 PR'!CB32+'AM Block5 PR'!CB32+'AM Block4 PR'!CB32+'AM Block3 PR'!CB32+'AM Block2 PR'!CB32+'AM Block1 PR'!CB32+'AM Block7 PR'!CB32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  <c r="DF32" s="62"/>
      <c r="DG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  <c r="DF33" s="62"/>
      <c r="DG33" s="62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850.08</v>
      </c>
      <c r="CC34" s="41">
        <f ca="1">SUM(CC30:CE30)</f>
        <v>384.12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  <c r="DF34" s="62"/>
      <c r="DG34" s="62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  <c r="DF35" s="62"/>
      <c r="DG35" s="62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  <c r="DF36" s="62"/>
      <c r="DG36" s="62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  <c r="DF37" s="62"/>
      <c r="DG37" s="62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89.3</v>
      </c>
      <c r="AP38" s="58">
        <f ca="1">SUM(AQ43,AO43,AP40)</f>
        <v>146.77499999999998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850.08</v>
      </c>
      <c r="CC38" s="91">
        <f ca="1">SUM(CD43,CB43,CC40)</f>
        <v>384.12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  <c r="DF38" s="62"/>
      <c r="DG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  <c r="DF39" s="62"/>
      <c r="DG39" s="62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'AM Block17 PR'!AP40+'AM Block16 PR'!AP40+'AM Block6 PR'!AP40+'AM Block5 PR'!AP40+'AM Block4 PR'!AP40+'AM Block3 PR'!AP40+'AM Block2 PR'!AP40+'AM Block1 PR'!AP40+'AM Block7 PR'!AP40</f>
        <v>117.41999999999999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Block17 PR'!BP40+'AM Block16 PR'!BP40+'AM Block6 PR'!BP40+'AM Block5 PR'!BP40+'AM Block4 PR'!BP40+'AM Block3 PR'!BP40+'AM Block2 PR'!BP40+'AM Block1 PR'!BP40+'AM Block7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Block17 PR'!CC40+'AM Block16 PR'!CC40+'AM Block6 PR'!CC40+'AM Block5 PR'!CC40+'AM Block4 PR'!CC40+'AM Block3 PR'!CC40+'AM Block2 PR'!CC40+'AM Block1 PR'!CC40+'AM Block7 PR'!CC40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  <c r="DF40" s="62"/>
      <c r="DG40" s="62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'AM Block17 PR'!AP41+'AM Block16 PR'!AP41+'AM Block6 PR'!AP41+'AM Block5 PR'!AP41+'AM Block4 PR'!AP41+'AM Block3 PR'!AP41+'AM Block2 PR'!AP41+'AM Block1 PR'!AP41+'AM Block7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Block17 PR'!BP41+'AM Block16 PR'!BP41+'AM Block6 PR'!BP41+'AM Block5 PR'!BP41+'AM Block4 PR'!BP41+'AM Block3 PR'!BP41+'AM Block2 PR'!BP41+'AM Block1 PR'!BP41+'AM Block7 PR'!BP41</f>
        <v>623.00500000000011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Block17 PR'!CC41+'AM Block16 PR'!CC41+'AM Block6 PR'!CC41+'AM Block5 PR'!CC41+'AM Block4 PR'!CC41+'AM Block3 PR'!CC41+'AM Block2 PR'!CC41+'AM Block1 PR'!CC41+'AM Block7 PR'!CC41</f>
        <v>64.399999999999991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  <c r="DF41" s="62"/>
      <c r="DG41" s="62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'AM Block17 PR'!AM42+'AM Block16 PR'!AM42+'AM Block6 PR'!AM42+'AM Block5 PR'!AM42+'AM Block4 PR'!AM42+'AM Block3 PR'!AM42+'AM Block2 PR'!AM42+'AM Block1 PR'!AM42+'AM Block7 PR'!AM42</f>
        <v>0</v>
      </c>
      <c r="AN42" s="10">
        <f ca="1">'AM Block17 PR'!AN42+'AM Block16 PR'!AN42+'AM Block6 PR'!AN42+'AM Block5 PR'!AN42+'AM Block4 PR'!AN42+'AM Block3 PR'!AN42+'AM Block2 PR'!AN42+'AM Block1 PR'!AN42+'AM Block7 PR'!AN42</f>
        <v>17.86</v>
      </c>
      <c r="AO42" s="77">
        <f ca="1">'AM Block17 PR'!AO42+'AM Block16 PR'!AO42+'AM Block6 PR'!AO42+'AM Block5 PR'!AO42+'AM Block4 PR'!AO42+'AM Block3 PR'!AO42+'AM Block2 PR'!AO42+'AM Block1 PR'!AO42+'AM Block7 PR'!AO42</f>
        <v>71.44</v>
      </c>
      <c r="AP42" s="86">
        <f ca="1">'AM Block17 PR'!AP42+'AM Block16 PR'!AP42+'AM Block6 PR'!AP42+'AM Block5 PR'!AP42+'AM Block4 PR'!AP42+'AM Block3 PR'!AP42+'AM Block2 PR'!AP42+'AM Block1 PR'!AP42+'AM Block7 PR'!AP42</f>
        <v>240.62999999999997</v>
      </c>
      <c r="AQ42" s="81"/>
      <c r="AR42" s="82"/>
      <c r="AS42" s="78"/>
      <c r="AT42" s="109">
        <f ca="1">SUM(AP40:AP42)</f>
        <v>358.04999999999995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623.00500000000011</v>
      </c>
      <c r="BL42" s="78"/>
      <c r="BM42" s="79">
        <f>'AM Block17 PR'!BM42+'AM Block16 PR'!BM42+'AM Block6 PR'!BM42+'AM Block5 PR'!BM42+'AM Block4 PR'!BM42+'AM Block3 PR'!BM42+'AM Block2 PR'!BM42+'AM Block1 PR'!BM42+'AM Block7 PR'!BM42</f>
        <v>0</v>
      </c>
      <c r="BN42" s="79">
        <f>'AM Block17 PR'!BN42+'AM Block16 PR'!BN42+'AM Block6 PR'!BN42+'AM Block5 PR'!BN42+'AM Block4 PR'!BN42+'AM Block3 PR'!BN42+'AM Block2 PR'!BN42+'AM Block1 PR'!BN42+'AM Block7 PR'!BN42</f>
        <v>0</v>
      </c>
      <c r="BO42" s="79">
        <f>'AM Block17 PR'!BO42+'AM Block16 PR'!BO42+'AM Block6 PR'!BO42+'AM Block5 PR'!BO42+'AM Block4 PR'!BO42+'AM Block3 PR'!BO42+'AM Block2 PR'!BO42+'AM Block1 PR'!BO42+'AM Block7 PR'!BO42</f>
        <v>0</v>
      </c>
      <c r="BP42" s="79">
        <f ca="1">'AM Block17 PR'!BP42+'AM Block16 PR'!BP42+'AM Block6 PR'!BP42+'AM Block5 PR'!BP42+'AM Block4 PR'!BP42+'AM Block3 PR'!BP42+'AM Block2 PR'!BP42+'AM Block1 PR'!BP42+'AM Block7 PR'!BP42</f>
        <v>87.4</v>
      </c>
      <c r="BQ42" s="81"/>
      <c r="BR42" s="82"/>
      <c r="BS42" s="78"/>
      <c r="BT42" s="109">
        <f ca="1">SUM(BP40:BP42)</f>
        <v>710.40500000000009</v>
      </c>
      <c r="BU42" s="83"/>
      <c r="BV42" s="83"/>
      <c r="BW42" s="83"/>
      <c r="BX42" s="108">
        <f ca="1">SUM(CC41,BZ42,CC43)</f>
        <v>748.97500000000002</v>
      </c>
      <c r="BY42" s="78"/>
      <c r="BZ42" s="79">
        <f ca="1">'AM Block17 PR'!BZ42+'AM Block16 PR'!BZ42+'AM Block6 PR'!BZ42+'AM Block5 PR'!BZ42+'AM Block4 PR'!BZ42+'AM Block3 PR'!BZ42+'AM Block2 PR'!BZ42+'AM Block1 PR'!BZ42+'AM Block7 PR'!BZ42</f>
        <v>639.82500000000005</v>
      </c>
      <c r="CA42" s="79">
        <f ca="1">'AM Block17 PR'!CA42+'AM Block16 PR'!CA42+'AM Block6 PR'!CA42+'AM Block5 PR'!CA42+'AM Block4 PR'!CA42+'AM Block3 PR'!CA42+'AM Block2 PR'!CA42+'AM Block1 PR'!CA42+'AM Block7 PR'!CA42</f>
        <v>210.255</v>
      </c>
      <c r="CB42" s="85">
        <f>'AM Block17 PR'!CB42+'AM Block16 PR'!CB42+'AM Block6 PR'!CB42+'AM Block5 PR'!CB42+'AM Block4 PR'!CB42+'AM Block3 PR'!CB42+'AM Block2 PR'!CB42+'AM Block1 PR'!CB42+'AM Block7 PR'!CB42</f>
        <v>0</v>
      </c>
      <c r="CC42" s="117">
        <f>'AM Block17 PR'!CC42+'AM Block16 PR'!CC42+'AM Block6 PR'!CC42+'AM Block5 PR'!CC42+'AM Block4 PR'!CC42+'AM Block3 PR'!CC42+'AM Block2 PR'!CC42+'AM Block1 PR'!CC42+'AM Block7 PR'!CC42</f>
        <v>0</v>
      </c>
      <c r="CD42" s="81"/>
      <c r="CE42" s="82"/>
      <c r="CF42" s="78"/>
      <c r="CG42" s="109">
        <f ca="1">SUM(CC40:CC42)</f>
        <v>64.399999999999991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  <c r="DF42" s="62"/>
      <c r="DG42" s="62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Block17 PR'!AO43+'AM Block16 PR'!AO43+'AM Block6 PR'!AO43+'AM Block5 PR'!AO43+'AM Block4 PR'!AO43+'AM Block3 PR'!AO43+'AM Block2 PR'!AO43+'AM Block1 PR'!AO43+'AM Block7 PR'!AO43</f>
        <v>0</v>
      </c>
      <c r="AP43" s="6">
        <f>'AM Block17 PR'!AP43+'AM Block16 PR'!AP43+'AM Block6 PR'!AP43+'AM Block5 PR'!AP43+'AM Block4 PR'!AP43+'AM Block3 PR'!AP43+'AM Block2 PR'!AP43+'AM Block1 PR'!AP43+'AM Block7 PR'!AP43</f>
        <v>0</v>
      </c>
      <c r="AQ43" s="6">
        <f ca="1">'AM Block17 PR'!AQ43+'AM Block16 PR'!AQ43+'AM Block6 PR'!AQ43+'AM Block5 PR'!AQ43+'AM Block4 PR'!AQ43+'AM Block3 PR'!AQ43+'AM Block2 PR'!AQ43+'AM Block1 PR'!AQ43+'AM Block7 PR'!AQ43</f>
        <v>29.354999999999997</v>
      </c>
      <c r="AR43" s="6">
        <f ca="1">'AM Block17 PR'!AR43+'AM Block16 PR'!AR43+'AM Block6 PR'!AR43+'AM Block5 PR'!AR43+'AM Block4 PR'!AR43+'AM Block3 PR'!AR43+'AM Block2 PR'!AR43+'AM Block1 PR'!AR43+'AM Block7 PR'!AR43</f>
        <v>167.40500000000003</v>
      </c>
      <c r="AS43" s="1"/>
      <c r="AT43" s="100">
        <f ca="1">SUM(AO44,AR43,AO42)</f>
        <v>238.84500000000003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350.37500000000006</v>
      </c>
      <c r="BL43" s="1"/>
      <c r="BM43" s="21"/>
      <c r="BN43" s="14"/>
      <c r="BO43" s="71">
        <f>'AM Block17 PR'!BO43+'AM Block16 PR'!BO43+'AM Block6 PR'!BO43+'AM Block5 PR'!BO43+'AM Block4 PR'!BO43+'AM Block3 PR'!BO43+'AM Block2 PR'!BO43+'AM Block1 PR'!BO43+'AM Block7 PR'!BO43</f>
        <v>0</v>
      </c>
      <c r="BP43" s="6">
        <f>'AM Block17 PR'!BP43+'AM Block16 PR'!BP43+'AM Block6 PR'!BP43+'AM Block5 PR'!BP43+'AM Block4 PR'!BP43+'AM Block3 PR'!BP43+'AM Block2 PR'!BP43+'AM Block1 PR'!BP43+'AM Block7 PR'!BP43</f>
        <v>0</v>
      </c>
      <c r="BQ43" s="6">
        <f>'AM Block17 PR'!BQ43+'AM Block16 PR'!BQ43+'AM Block6 PR'!BQ43+'AM Block5 PR'!BQ43+'AM Block4 PR'!BQ43+'AM Block3 PR'!BQ43+'AM Block2 PR'!BQ43+'AM Block1 PR'!BQ43+'AM Block7 PR'!BQ43</f>
        <v>0</v>
      </c>
      <c r="BR43" s="6">
        <f ca="1">'AM Block17 PR'!BR43+'AM Block16 PR'!BR43+'AM Block6 PR'!BR43+'AM Block5 PR'!BR43+'AM Block4 PR'!BR43+'AM Block3 PR'!BR43+'AM Block2 PR'!BR43+'AM Block1 PR'!BR43+'AM Block7 PR'!BR43</f>
        <v>53.58</v>
      </c>
      <c r="BS43" s="1"/>
      <c r="BT43" s="100">
        <f ca="1">SUM(BO44,BR43,BO42)</f>
        <v>403.95500000000004</v>
      </c>
      <c r="BX43" s="99">
        <f ca="1">SUM(CB43:CB45)</f>
        <v>420.67500000000001</v>
      </c>
      <c r="BY43" s="1"/>
      <c r="BZ43" s="21"/>
      <c r="CA43" s="14"/>
      <c r="CB43" s="15">
        <f ca="1">'AM Block17 PR'!CB43+'AM Block16 PR'!CB43+'AM Block6 PR'!CB43+'AM Block5 PR'!CB43+'AM Block4 PR'!CB43+'AM Block3 PR'!CB43+'AM Block2 PR'!CB43+'AM Block1 PR'!CB43+'AM Block7 PR'!CB43</f>
        <v>364.32499999999999</v>
      </c>
      <c r="CC43" s="56">
        <f ca="1">'AM Block17 PR'!CC43+'AM Block16 PR'!CC43+'AM Block6 PR'!CC43+'AM Block5 PR'!CC43+'AM Block4 PR'!CC43+'AM Block3 PR'!CC43+'AM Block2 PR'!CC43+'AM Block1 PR'!CC43+'AM Block7 PR'!CC43</f>
        <v>44.75</v>
      </c>
      <c r="CD43" s="6">
        <f ca="1">'AM Block17 PR'!CD43+'AM Block16 PR'!CD43+'AM Block6 PR'!CD43+'AM Block5 PR'!CD43+'AM Block4 PR'!CD43+'AM Block3 PR'!CD43+'AM Block2 PR'!CD43+'AM Block1 PR'!CD43+'AM Block7 PR'!CD43</f>
        <v>19.794999999999998</v>
      </c>
      <c r="CE43" s="6">
        <f>'AM Block17 PR'!CE43+'AM Block16 PR'!CE43+'AM Block6 PR'!CE43+'AM Block5 PR'!CE43+'AM Block4 PR'!CE43+'AM Block3 PR'!CE43+'AM Block2 PR'!CE43+'AM Block1 PR'!CE43+'AM Block7 PR'!CE43</f>
        <v>0</v>
      </c>
      <c r="CF43" s="1"/>
      <c r="CG43" s="100">
        <f ca="1">SUM(CB44,CE43,CB42)</f>
        <v>29.1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'AM Block17 PR'!AO44+'AM Block16 PR'!AO44+'AM Block6 PR'!AO44+'AM Block5 PR'!AO44+'AM Block4 PR'!AO44+'AM Block3 PR'!AO44+'AM Block2 PR'!AO44+'AM Block1 PR'!AO44+'AM Block7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Block17 PR'!BO44+'AM Block16 PR'!BO44+'AM Block6 PR'!BO44+'AM Block5 PR'!BO44+'AM Block4 PR'!BO44+'AM Block3 PR'!BO44+'AM Block2 PR'!BO44+'AM Block1 PR'!BO44+'AM Block7 PR'!BO44</f>
        <v>350.37500000000006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Block17 PR'!CB44+'AM Block16 PR'!CB44+'AM Block6 PR'!CB44+'AM Block5 PR'!CB44+'AM Block4 PR'!CB44+'AM Block3 PR'!CB44+'AM Block2 PR'!CB44+'AM Block1 PR'!CB44+'AM Block7 PR'!CB44</f>
        <v>29.1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'AM Block17 PR'!AO45+'AM Block16 PR'!AO45+'AM Block6 PR'!AO45+'AM Block5 PR'!AO45+'AM Block4 PR'!AO45+'AM Block3 PR'!AO45+'AM Block2 PR'!AO45+'AM Block1 PR'!AO45+'AM Block7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'AM Block17 PR'!BO45+'AM Block16 PR'!BO45+'AM Block6 PR'!BO45+'AM Block5 PR'!BO45+'AM Block4 PR'!BO45+'AM Block3 PR'!BO45+'AM Block2 PR'!BO45+'AM Block1 PR'!BO45+'AM Block7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Block17 PR'!CB45+'AM Block16 PR'!CB45+'AM Block6 PR'!CB45+'AM Block5 PR'!CB45+'AM Block4 PR'!CB45+'AM Block3 PR'!CB45+'AM Block2 PR'!CB45+'AM Block1 PR'!CB45+'AM Block7 PR'!CB45</f>
        <v>27.25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258.48999999999995</v>
      </c>
      <c r="AP47" s="105">
        <f ca="1">SUM(AP43:AR43)</f>
        <v>196.76000000000002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87.4</v>
      </c>
      <c r="BP47" s="105">
        <f ca="1">SUM(BP43:BR43)</f>
        <v>53.58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237.505</v>
      </c>
      <c r="CC47" s="105">
        <f ca="1">SUM(CC43:CE43)</f>
        <v>64.545000000000002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180.32</v>
      </c>
      <c r="P51" s="27">
        <f ca="1">SUM(Q56,O56,P53)</f>
        <v>81.48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 ca="1">'AM Block17 PR'!P53+'AM Block16 PR'!P53+'AM Block6 PR'!P53+'AM Block5 PR'!P53+'AM Block4 PR'!P53+'AM Block3 PR'!P53+'AM Block2 PR'!P53+'AM Block1 PR'!P53+'AM Block7 PR'!P53</f>
        <v>81.48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Block17 PR'!AC53+'AM Block16 PR'!AC53+'AM Block6 PR'!AC53+'AM Block5 PR'!AC53+'AM Block4 PR'!AC53+'AM Block3 PR'!AC53+'AM Block2 PR'!AC53+'AM Block1 PR'!AC53+'AM Block7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'AM Block17 PR'!P54+'AM Block16 PR'!P54+'AM Block6 PR'!P54+'AM Block5 PR'!P54+'AM Block4 PR'!P54+'AM Block3 PR'!P54+'AM Block2 PR'!P54+'AM Block1 PR'!P54+'AM Block7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Block17 PR'!AC54+'AM Block16 PR'!AC54+'AM Block6 PR'!AC54+'AM Block5 PR'!AC54+'AM Block4 PR'!AC54+'AM Block3 PR'!AC54+'AM Block2 PR'!AC54+'AM Block1 PR'!AC54+'AM Block7 PR'!AC54</f>
        <v>110.57999999999998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'AM Block17 PR'!M55+'AM Block16 PR'!M55+'AM Block6 PR'!M55+'AM Block5 PR'!M55+'AM Block4 PR'!M55+'AM Block3 PR'!M55+'AM Block2 PR'!M55+'AM Block1 PR'!M55+'AM Block7 PR'!M55</f>
        <v>0</v>
      </c>
      <c r="N55" s="10">
        <f>'AM Block17 PR'!N55+'AM Block16 PR'!N55+'AM Block6 PR'!N55+'AM Block5 PR'!N55+'AM Block4 PR'!N55+'AM Block3 PR'!N55+'AM Block2 PR'!N55+'AM Block1 PR'!N55+'AM Block7 PR'!N55</f>
        <v>0</v>
      </c>
      <c r="O55" s="11">
        <f ca="1">'AM Block17 PR'!O55+'AM Block16 PR'!O55+'AM Block6 PR'!O55+'AM Block5 PR'!O55+'AM Block4 PR'!O55+'AM Block3 PR'!O55+'AM Block2 PR'!O55+'AM Block1 PR'!O55+'AM Block7 PR'!O55</f>
        <v>180.32</v>
      </c>
      <c r="P55" s="6">
        <f ca="1">'AM Block17 PR'!P55+'AM Block16 PR'!P55+'AM Block6 PR'!P55+'AM Block5 PR'!P55+'AM Block4 PR'!P55+'AM Block3 PR'!P55+'AM Block2 PR'!P55+'AM Block1 PR'!P55+'AM Block7 PR'!P55</f>
        <v>29.1</v>
      </c>
      <c r="Q55" s="12"/>
      <c r="R55" s="20"/>
      <c r="S55" s="4"/>
      <c r="T55" s="34">
        <f ca="1">SUM(P53:P55)</f>
        <v>110.58000000000001</v>
      </c>
      <c r="U55" s="4"/>
      <c r="V55" s="4"/>
      <c r="W55" s="4"/>
      <c r="X55" s="97">
        <f ca="1">SUM(AC54,Z55,AC56)</f>
        <v>110.57999999999998</v>
      </c>
      <c r="Y55" s="4"/>
      <c r="Z55" s="10">
        <f>'AM Block17 PR'!Z55+'AM Block16 PR'!Z55+'AM Block6 PR'!Z55+'AM Block5 PR'!Z55+'AM Block4 PR'!Z55+'AM Block3 PR'!Z55+'AM Block2 PR'!Z55+'AM Block1 PR'!Z55+'AM Block7 PR'!Z55</f>
        <v>0</v>
      </c>
      <c r="AA55" s="10">
        <f>'AM Block17 PR'!AA55+'AM Block16 PR'!AA55+'AM Block6 PR'!AA55+'AM Block5 PR'!AA55+'AM Block4 PR'!AA55+'AM Block3 PR'!AA55+'AM Block2 PR'!AA55+'AM Block1 PR'!AA55+'AM Block7 PR'!AA55</f>
        <v>0</v>
      </c>
      <c r="AB55" s="11">
        <f>'AM Block17 PR'!AB55+'AM Block16 PR'!AB55+'AM Block6 PR'!AB55+'AM Block5 PR'!AB55+'AM Block4 PR'!AB55+'AM Block3 PR'!AB55+'AM Block2 PR'!AB55+'AM Block1 PR'!AB55+'AM Block7 PR'!AB55</f>
        <v>0</v>
      </c>
      <c r="AC55" s="6">
        <f>'AM Block17 PR'!AC55+'AM Block16 PR'!AC55+'AM Block6 PR'!AC55+'AM Block5 PR'!AC55+'AM Block4 PR'!AC55+'AM Block3 PR'!AC55+'AM Block2 PR'!AC55+'AM Block1 PR'!AC55+'AM Block7 PR'!AC55</f>
        <v>0</v>
      </c>
      <c r="AD55" s="12"/>
      <c r="AE55" s="20"/>
      <c r="AF55" s="4"/>
      <c r="AG55" s="98">
        <f ca="1">SUM(AC53:AC55)</f>
        <v>110.57999999999998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'AM Block17 PR'!O56+'AM Block16 PR'!O56+'AM Block6 PR'!O56+'AM Block5 PR'!O56+'AM Block4 PR'!O56+'AM Block3 PR'!O56+'AM Block2 PR'!O56+'AM Block1 PR'!O56+'AM Block7 PR'!O56</f>
        <v>0</v>
      </c>
      <c r="P56" s="16">
        <f>'AM Block17 PR'!P56+'AM Block16 PR'!P56+'AM Block6 PR'!P56+'AM Block5 PR'!P56+'AM Block4 PR'!P56+'AM Block3 PR'!P56+'AM Block2 PR'!P56+'AM Block1 PR'!P56+'AM Block7 PR'!P56</f>
        <v>0</v>
      </c>
      <c r="Q56" s="6">
        <f>'AM Block17 PR'!Q56+'AM Block16 PR'!Q56+'AM Block6 PR'!Q56+'AM Block5 PR'!Q56+'AM Block4 PR'!Q56+'AM Block3 PR'!Q56+'AM Block2 PR'!Q56+'AM Block1 PR'!Q56+'AM Block7 PR'!Q56</f>
        <v>0</v>
      </c>
      <c r="R56" s="6">
        <f ca="1">'AM Block17 PR'!R56+'AM Block16 PR'!R56+'AM Block6 PR'!R56+'AM Block5 PR'!R56+'AM Block4 PR'!R56+'AM Block3 PR'!R56+'AM Block2 PR'!R56+'AM Block1 PR'!R56+'AM Block7 PR'!R56</f>
        <v>64.399999999999991</v>
      </c>
      <c r="S56" s="1"/>
      <c r="T56" s="36">
        <f ca="1">SUM(O57,R56,O55)</f>
        <v>244.71999999999997</v>
      </c>
      <c r="U56" s="330" t="s">
        <v>29</v>
      </c>
      <c r="V56" s="331"/>
      <c r="W56" s="331"/>
      <c r="X56" s="99">
        <f ca="1">SUM(AB56:AB58)</f>
        <v>244.72000000000003</v>
      </c>
      <c r="Y56" s="1"/>
      <c r="Z56" s="21"/>
      <c r="AA56" s="14"/>
      <c r="AB56" s="53">
        <f>'AM Block17 PR'!AB56+'AM Block16 PR'!AB56+'AM Block6 PR'!AB56+'AM Block5 PR'!AB56+'AM Block4 PR'!AB56+'AM Block3 PR'!AB56+'AM Block2 PR'!AB56+'AM Block1 PR'!AB56+'AM Block7 PR'!AB56</f>
        <v>0</v>
      </c>
      <c r="AC56" s="53">
        <f>'AM Block17 PR'!AC56+'AM Block16 PR'!AC56+'AM Block6 PR'!AC56+'AM Block5 PR'!AC56+'AM Block4 PR'!AC56+'AM Block3 PR'!AC56+'AM Block2 PR'!AC56+'AM Block1 PR'!AC56+'AM Block7 PR'!AC56</f>
        <v>0</v>
      </c>
      <c r="AD56" s="6">
        <f>'AM Block17 PR'!AD56+'AM Block16 PR'!AD56+'AM Block6 PR'!AD56+'AM Block5 PR'!AD56+'AM Block4 PR'!AD56+'AM Block3 PR'!AD56+'AM Block2 PR'!AD56+'AM Block1 PR'!AD56+'AM Block7 PR'!AD56</f>
        <v>0</v>
      </c>
      <c r="AE56" s="6">
        <f>'AM Block17 PR'!AE56+'AM Block16 PR'!AE56+'AM Block6 PR'!AE56+'AM Block5 PR'!AE56+'AM Block4 PR'!AE56+'AM Block3 PR'!AE56+'AM Block2 PR'!AE56+'AM Block1 PR'!AE56+'AM Block7 PR'!AE56</f>
        <v>0</v>
      </c>
      <c r="AF56" s="1"/>
      <c r="AG56" s="100">
        <f ca="1">SUM(AB57,AE56,AB55)</f>
        <v>244.72000000000003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'AM Block17 PR'!O57+'AM Block16 PR'!O57+'AM Block6 PR'!O57+'AM Block5 PR'!O57+'AM Block4 PR'!O57+'AM Block3 PR'!O57+'AM Block2 PR'!O57+'AM Block1 PR'!O57+'AM Block7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Block17 PR'!AB57+'AM Block16 PR'!AB57+'AM Block6 PR'!AB57+'AM Block5 PR'!AB57+'AM Block4 PR'!AB57+'AM Block3 PR'!AB57+'AM Block2 PR'!AB57+'AM Block1 PR'!AB57+'AM Block7 PR'!AB57</f>
        <v>244.72000000000003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'AM Block17 PR'!O58+'AM Block16 PR'!O58+'AM Block6 PR'!O58+'AM Block5 PR'!O58+'AM Block4 PR'!O58+'AM Block3 PR'!O58+'AM Block2 PR'!O58+'AM Block1 PR'!O58+'AM Block7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Block17 PR'!AB58+'AM Block16 PR'!AB58+'AM Block6 PR'!AB58+'AM Block5 PR'!AB58+'AM Block4 PR'!AB58+'AM Block3 PR'!AB58+'AM Block2 PR'!AB58+'AM Block1 PR'!AB58+'AM Block7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29.1</v>
      </c>
      <c r="P60" s="41">
        <f ca="1">SUM(P56:R56)</f>
        <v>64.399999999999991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157.76999999999998</v>
      </c>
      <c r="AP64" s="58">
        <f ca="1">SUM(AQ69,AO69,AP66)</f>
        <v>219.58749999999998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20.445</v>
      </c>
      <c r="BP64" s="91">
        <f ca="1">SUM(BQ69,BO69,BP66)</f>
        <v>33.35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237.505</v>
      </c>
      <c r="CC64" s="27">
        <f ca="1">SUM(CD69,CB69,CC66)</f>
        <v>64.545000000000002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'AM Block17 PR'!AP66+'AM Block16 PR'!AP66+'AM Block6 PR'!AP66+'AM Block5 PR'!AP66+'AM Block4 PR'!AP66+'AM Block3 PR'!AP66+'AM Block2 PR'!AP66+'AM Block1 PR'!AP66+'AM Block7 PR'!AP66</f>
        <v>53.887500000000003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Block17 PR'!BP66+'AM Block16 PR'!BP66+'AM Block6 PR'!BP66+'AM Block5 PR'!BP66+'AM Block4 PR'!BP66+'AM Block3 PR'!BP66+'AM Block2 PR'!BP66+'AM Block1 PR'!BP66+'AM Block7 PR'!BP66</f>
        <v>11.5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Block17 PR'!CC66+'AM Block16 PR'!CC66+'AM Block6 PR'!CC66+'AM Block5 PR'!CC66+'AM Block4 PR'!CC66+'AM Block3 PR'!CC66+'AM Block2 PR'!CC66+'AM Block1 PR'!CC66+'AM Block7 PR'!CC66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'AM Block17 PR'!AP67+'AM Block16 PR'!AP67+'AM Block6 PR'!AP67+'AM Block5 PR'!AP67+'AM Block4 PR'!AP67+'AM Block3 PR'!AP67+'AM Block2 PR'!AP67+'AM Block1 PR'!AP67+'AM Block7 PR'!AP67</f>
        <v>34.697499999999998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Block17 PR'!BP67+'AM Block16 PR'!BP67+'AM Block6 PR'!BP67+'AM Block5 PR'!BP67+'AM Block4 PR'!BP67+'AM Block3 PR'!BP67+'AM Block2 PR'!BP67+'AM Block1 PR'!BP67+'AM Block7 PR'!BP67</f>
        <v>122.15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Block17 PR'!CC67+'AM Block16 PR'!CC67+'AM Block6 PR'!CC67+'AM Block5 PR'!CC67+'AM Block4 PR'!CC67+'AM Block3 PR'!CC67+'AM Block2 PR'!CC67+'AM Block1 PR'!CC67+'AM Block7 PR'!CC67</f>
        <v>64.399999999999991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130.64750000000001</v>
      </c>
      <c r="AL68" s="4"/>
      <c r="AM68" s="10">
        <f ca="1">'AM Block17 PR'!AM68+'AM Block16 PR'!AM68+'AM Block6 PR'!AM68+'AM Block5 PR'!AM68+'AM Block4 PR'!AM68+'AM Block3 PR'!AM68+'AM Block2 PR'!AM68+'AM Block1 PR'!AM68+'AM Block7 PR'!AM68</f>
        <v>91.39</v>
      </c>
      <c r="AN68" s="10">
        <f ca="1">'AM Block17 PR'!AN68+'AM Block16 PR'!AN68+'AM Block6 PR'!AN68+'AM Block5 PR'!AN68+'AM Block4 PR'!AN68+'AM Block3 PR'!AN68+'AM Block2 PR'!AN68+'AM Block1 PR'!AN68+'AM Block7 PR'!AN68</f>
        <v>44.274999999999999</v>
      </c>
      <c r="AO68" s="77">
        <f ca="1">'AM Block17 PR'!AO68+'AM Block16 PR'!AO68+'AM Block6 PR'!AO68+'AM Block5 PR'!AO68+'AM Block4 PR'!AO68+'AM Block3 PR'!AO68+'AM Block2 PR'!AO68+'AM Block1 PR'!AO68+'AM Block7 PR'!AO68</f>
        <v>22.105</v>
      </c>
      <c r="AP68" s="86">
        <f>'AM Block17 PR'!AP68+'AM Block16 PR'!AP68+'AM Block6 PR'!AP68+'AM Block5 PR'!AP68+'AM Block4 PR'!AP68+'AM Block3 PR'!AP68+'AM Block2 PR'!AP68+'AM Block1 PR'!AP68+'AM Block7 PR'!AP68</f>
        <v>0</v>
      </c>
      <c r="AQ68" s="81"/>
      <c r="AR68" s="82"/>
      <c r="AS68" s="78"/>
      <c r="AT68" s="109">
        <f ca="1">SUM(AP66:AP68)</f>
        <v>88.585000000000008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135.54500000000002</v>
      </c>
      <c r="BL68" s="78"/>
      <c r="BM68" s="79">
        <f ca="1">'AM Block17 PR'!BM68+'AM Block16 PR'!BM68+'AM Block6 PR'!BM68+'AM Block5 PR'!BM68+'AM Block4 PR'!BM68+'AM Block3 PR'!BM68+'AM Block2 PR'!BM68+'AM Block1 PR'!BM68+'AM Block7 PR'!BM68</f>
        <v>13.395</v>
      </c>
      <c r="BN68" s="79">
        <f>'AM Block17 PR'!BN68+'AM Block16 PR'!BN68+'AM Block6 PR'!BN68+'AM Block5 PR'!BN68+'AM Block4 PR'!BN68+'AM Block3 PR'!BN68+'AM Block2 PR'!BN68+'AM Block1 PR'!BN68+'AM Block7 PR'!BN68</f>
        <v>0</v>
      </c>
      <c r="BO68" s="80">
        <f ca="1">'AM Block17 PR'!BO68+'AM Block16 PR'!BO68+'AM Block6 PR'!BO68+'AM Block5 PR'!BO68+'AM Block4 PR'!BO68+'AM Block3 PR'!BO68+'AM Block2 PR'!BO68+'AM Block1 PR'!BO68+'AM Block7 PR'!BO68</f>
        <v>7.0500000000000007</v>
      </c>
      <c r="BP68" s="79">
        <f ca="1">'AM Block17 PR'!BP68+'AM Block16 PR'!BP68+'AM Block6 PR'!BP68+'AM Block5 PR'!BP68+'AM Block4 PR'!BP68+'AM Block3 PR'!BP68+'AM Block2 PR'!BP68+'AM Block1 PR'!BP68+'AM Block7 PR'!BP68</f>
        <v>160.655</v>
      </c>
      <c r="BQ68" s="81"/>
      <c r="BR68" s="82"/>
      <c r="BS68" s="78"/>
      <c r="BT68" s="109">
        <f ca="1">SUM(BP66:BP68)</f>
        <v>294.30500000000001</v>
      </c>
      <c r="BU68" s="136"/>
      <c r="BV68" s="136"/>
      <c r="BW68" s="136"/>
      <c r="BX68" s="84">
        <f ca="1">SUM(CC67,BZ68,CC69)</f>
        <v>294.30499999999995</v>
      </c>
      <c r="BY68" s="78"/>
      <c r="BZ68" s="79">
        <f ca="1">'AM Block17 PR'!BZ68+'AM Block16 PR'!BZ68+'AM Block6 PR'!BZ68+'AM Block5 PR'!BZ68+'AM Block4 PR'!BZ68+'AM Block3 PR'!BZ68+'AM Block2 PR'!BZ68+'AM Block1 PR'!BZ68+'AM Block7 PR'!BZ68</f>
        <v>210.255</v>
      </c>
      <c r="CA68" s="79">
        <f ca="1">'AM Block17 PR'!CA68+'AM Block16 PR'!CA68+'AM Block6 PR'!CA68+'AM Block5 PR'!CA68+'AM Block4 PR'!CA68+'AM Block3 PR'!CA68+'AM Block2 PR'!CA68+'AM Block1 PR'!CA68+'AM Block7 PR'!CA68</f>
        <v>27.25</v>
      </c>
      <c r="CB68" s="85">
        <f>'AM Block17 PR'!CB68+'AM Block16 PR'!CB68+'AM Block6 PR'!CB68+'AM Block5 PR'!CB68+'AM Block4 PR'!CB68+'AM Block3 PR'!CB68+'AM Block2 PR'!CB68+'AM Block1 PR'!CB68+'AM Block7 PR'!CB68</f>
        <v>0</v>
      </c>
      <c r="CC68" s="6">
        <f>'AM Block17 PR'!CC68+'AM Block16 PR'!CC68+'AM Block6 PR'!CC68+'AM Block5 PR'!CC68+'AM Block4 PR'!CC68+'AM Block3 PR'!CC68+'AM Block2 PR'!CC68+'AM Block1 PR'!CC68+'AM Block7 PR'!CC68</f>
        <v>0</v>
      </c>
      <c r="CD68" s="12"/>
      <c r="CE68" s="20"/>
      <c r="CF68" s="4"/>
      <c r="CG68" s="34">
        <f ca="1">SUM(CC66:CC68)</f>
        <v>64.399999999999991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240.45</v>
      </c>
      <c r="AL69" s="1"/>
      <c r="AM69" s="21"/>
      <c r="AN69" s="14"/>
      <c r="AO69" s="70">
        <f ca="1">'AM Block17 PR'!AO69+'AM Block16 PR'!AO69+'AM Block6 PR'!AO69+'AM Block5 PR'!AO69+'AM Block4 PR'!AO69+'AM Block3 PR'!AO69+'AM Block2 PR'!AO69+'AM Block1 PR'!AO69+'AM Block7 PR'!AO69</f>
        <v>161.5</v>
      </c>
      <c r="AP69" s="6">
        <f ca="1">'AM Block17 PR'!AP69+'AM Block16 PR'!AP69+'AM Block6 PR'!AP69+'AM Block5 PR'!AP69+'AM Block4 PR'!AP69+'AM Block3 PR'!AP69+'AM Block2 PR'!AP69+'AM Block1 PR'!AP69+'AM Block7 PR'!AP69</f>
        <v>4.5600000000000005</v>
      </c>
      <c r="AQ69" s="6">
        <f ca="1">'AM Block17 PR'!AQ69+'AM Block16 PR'!AQ69+'AM Block6 PR'!AQ69+'AM Block5 PR'!AQ69+'AM Block4 PR'!AQ69+'AM Block3 PR'!AQ69+'AM Block2 PR'!AQ69+'AM Block1 PR'!AQ69+'AM Block7 PR'!AQ69</f>
        <v>4.2</v>
      </c>
      <c r="AR69" s="6">
        <f>'AM Block17 PR'!AR69+'AM Block16 PR'!AR69+'AM Block6 PR'!AR69+'AM Block5 PR'!AR69+'AM Block4 PR'!AR69+'AM Block3 PR'!AR69+'AM Block2 PR'!AR69+'AM Block1 PR'!AR69+'AM Block7 PR'!AR69</f>
        <v>0</v>
      </c>
      <c r="AS69" s="1"/>
      <c r="AT69" s="100">
        <f ca="1">SUM(AO70,AR69,AO68)</f>
        <v>52.984999999999999</v>
      </c>
      <c r="BK69" s="99">
        <f ca="1">SUM(BO69:BO71)</f>
        <v>50.305</v>
      </c>
      <c r="BL69" s="1"/>
      <c r="BM69" s="21"/>
      <c r="BN69" s="14"/>
      <c r="BO69" s="71">
        <f ca="1">'AM Block17 PR'!BO69+'AM Block16 PR'!BO69+'AM Block6 PR'!BO69+'AM Block5 PR'!BO69+'AM Block4 PR'!BO69+'AM Block3 PR'!BO69+'AM Block2 PR'!BO69+'AM Block1 PR'!BO69+'AM Block7 PR'!BO69</f>
        <v>21.85</v>
      </c>
      <c r="BP69" s="6">
        <f>'AM Block17 PR'!BP69+'AM Block16 PR'!BP69+'AM Block6 PR'!BP69+'AM Block5 PR'!BP69+'AM Block4 PR'!BP69+'AM Block3 PR'!BP69+'AM Block2 PR'!BP69+'AM Block1 PR'!BP69+'AM Block7 PR'!BP69</f>
        <v>0</v>
      </c>
      <c r="BQ69" s="6">
        <f>'AM Block17 PR'!BQ69+'AM Block16 PR'!BQ69+'AM Block6 PR'!BQ69+'AM Block5 PR'!BQ69+'AM Block4 PR'!BQ69+'AM Block3 PR'!BQ69+'AM Block2 PR'!BQ69+'AM Block1 PR'!BQ69+'AM Block7 PR'!BQ69</f>
        <v>0</v>
      </c>
      <c r="BR69" s="6">
        <f ca="1">'AM Block17 PR'!BR69+'AM Block16 PR'!BR69+'AM Block6 PR'!BR69+'AM Block5 PR'!BR69+'AM Block4 PR'!BR69+'AM Block3 PR'!BR69+'AM Block2 PR'!BR69+'AM Block1 PR'!BR69+'AM Block7 PR'!BR69</f>
        <v>15.239999999999998</v>
      </c>
      <c r="BS69" s="1"/>
      <c r="BT69" s="100">
        <f ca="1">SUM(BO70,BR69,BO68)</f>
        <v>50.74499999999999</v>
      </c>
      <c r="BX69" s="35">
        <f ca="1">SUM(CB69:CB71)</f>
        <v>50.744999999999997</v>
      </c>
      <c r="BY69" s="1"/>
      <c r="BZ69" s="21"/>
      <c r="CA69" s="14"/>
      <c r="CB69" s="15">
        <f ca="1">'AM Block17 PR'!CB69+'AM Block16 PR'!CB69+'AM Block6 PR'!CB69+'AM Block5 PR'!CB69+'AM Block4 PR'!CB69+'AM Block3 PR'!CB69+'AM Block2 PR'!CB69+'AM Block1 PR'!CB69+'AM Block7 PR'!CB69</f>
        <v>19.794999999999998</v>
      </c>
      <c r="CC69" s="16">
        <f ca="1">'AM Block17 PR'!CC69+'AM Block16 PR'!CC69+'AM Block6 PR'!CC69+'AM Block5 PR'!CC69+'AM Block4 PR'!CC69+'AM Block3 PR'!CC69+'AM Block2 PR'!CC69+'AM Block1 PR'!CC69+'AM Block7 PR'!CC69</f>
        <v>19.649999999999999</v>
      </c>
      <c r="CD69" s="6">
        <f ca="1">'AM Block17 PR'!CD69+'AM Block16 PR'!CD69+'AM Block6 PR'!CD69+'AM Block5 PR'!CD69+'AM Block4 PR'!CD69+'AM Block3 PR'!CD69+'AM Block2 PR'!CD69+'AM Block1 PR'!CD69+'AM Block7 PR'!CD69</f>
        <v>44.75</v>
      </c>
      <c r="CE69" s="6">
        <f>'AM Block17 PR'!CE69+'AM Block16 PR'!CE69+'AM Block6 PR'!CE69+'AM Block5 PR'!CE69+'AM Block4 PR'!CE69+'AM Block3 PR'!CE69+'AM Block2 PR'!CE69+'AM Block1 PR'!CE69+'AM Block7 PR'!CE69</f>
        <v>0</v>
      </c>
      <c r="CF69" s="1"/>
      <c r="CG69" s="36">
        <f ca="1">SUM(CB70,CE69,CB68)</f>
        <v>29.1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 ca="1">'AM Block17 PR'!AO70+'AM Block16 PR'!AO70+'AM Block6 PR'!AO70+'AM Block5 PR'!AO70+'AM Block4 PR'!AO70+'AM Block3 PR'!AO70+'AM Block2 PR'!AO70+'AM Block1 PR'!AO70+'AM Block7 PR'!AO70</f>
        <v>30.880000000000003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Block17 PR'!BO70+'AM Block16 PR'!BO70+'AM Block6 PR'!BO70+'AM Block5 PR'!BO70+'AM Block4 PR'!BO70+'AM Block3 PR'!BO70+'AM Block2 PR'!BO70+'AM Block1 PR'!BO70+'AM Block7 PR'!BO70</f>
        <v>28.454999999999998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Block17 PR'!CB70+'AM Block16 PR'!CB70+'AM Block6 PR'!CB70+'AM Block5 PR'!CB70+'AM Block4 PR'!CB70+'AM Block3 PR'!CB70+'AM Block2 PR'!CB70+'AM Block1 PR'!CB70+'AM Block7 PR'!CB70</f>
        <v>29.1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 ca="1">'AM Block17 PR'!AO71+'AM Block16 PR'!AO71+'AM Block6 PR'!AO71+'AM Block5 PR'!AO71+'AM Block4 PR'!AO71+'AM Block3 PR'!AO71+'AM Block2 PR'!AO71+'AM Block1 PR'!AO71+'AM Block7 PR'!AO71</f>
        <v>48.07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Block17 PR'!BO71+'AM Block16 PR'!BO71+'AM Block6 PR'!BO71+'AM Block5 PR'!BO71+'AM Block4 PR'!BO71+'AM Block3 PR'!BO71+'AM Block2 PR'!BO71+'AM Block1 PR'!BO71+'AM Block7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Block17 PR'!CB71+'AM Block16 PR'!CB71+'AM Block6 PR'!CB71+'AM Block5 PR'!CB71+'AM Block4 PR'!CB71+'AM Block3 PR'!CB71+'AM Block2 PR'!CB71+'AM Block1 PR'!CB71+'AM Block7 PR'!CB71</f>
        <v>1.8500000000000003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92.344999999999999</v>
      </c>
      <c r="AP73" s="105">
        <f ca="1">SUM(AP69:AR69)</f>
        <v>8.7600000000000016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160.655</v>
      </c>
      <c r="BP73" s="105">
        <f ca="1">SUM(BP69:BR69)</f>
        <v>15.239999999999998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29.1</v>
      </c>
      <c r="CC73" s="41">
        <f ca="1">SUM(CC69:CE69)</f>
        <v>64.400000000000006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503" priority="22" operator="equal">
      <formula>0</formula>
    </cfRule>
  </conditionalFormatting>
  <conditionalFormatting sqref="AX38:BG39 AX46:BG47 AX40:AY41 AX44:AY45">
    <cfRule type="cellIs" dxfId="502" priority="21" operator="equal">
      <formula>0</formula>
    </cfRule>
  </conditionalFormatting>
  <conditionalFormatting sqref="AX25:BG26 AX33:BG34 AX27:AY28 BF27:BG28 BF31:BG32 AX31:AY32">
    <cfRule type="cellIs" dxfId="501" priority="20" operator="equal">
      <formula>0</formula>
    </cfRule>
  </conditionalFormatting>
  <conditionalFormatting sqref="BK25:BT26 BK33:BT34 BK27:BL28 BS27:BT28 BS31:BT32 BK31:BL32">
    <cfRule type="cellIs" dxfId="500" priority="19" operator="equal">
      <formula>0</formula>
    </cfRule>
  </conditionalFormatting>
  <conditionalFormatting sqref="BX12:CG13 BX20:CG21 BX14:BY19 CF14:CG19">
    <cfRule type="cellIs" dxfId="499" priority="18" operator="equal">
      <formula>0</formula>
    </cfRule>
  </conditionalFormatting>
  <conditionalFormatting sqref="BX25:CG26 BX33:CG34 BX27:BY32 CF27:CG32">
    <cfRule type="cellIs" dxfId="498" priority="17" operator="equal">
      <formula>0</formula>
    </cfRule>
  </conditionalFormatting>
  <conditionalFormatting sqref="BX64:CG65 BX72:CG73 BX66:BY71 CF66:CG71">
    <cfRule type="cellIs" dxfId="497" priority="15" operator="equal">
      <formula>0</formula>
    </cfRule>
  </conditionalFormatting>
  <conditionalFormatting sqref="BX38:CG39 BX46:CG47 BX40:BY45 CF40:CG45">
    <cfRule type="cellIs" dxfId="496" priority="16" operator="equal">
      <formula>0</formula>
    </cfRule>
  </conditionalFormatting>
  <conditionalFormatting sqref="K51:T52 K59:T60 K53:L58 S53:T58">
    <cfRule type="cellIs" dxfId="495" priority="14" operator="equal">
      <formula>0</formula>
    </cfRule>
  </conditionalFormatting>
  <conditionalFormatting sqref="AK64:AT65 AK72:AT73 AK66:AL71 AS66:AT71">
    <cfRule type="cellIs" dxfId="494" priority="13" operator="equal">
      <formula>0</formula>
    </cfRule>
  </conditionalFormatting>
  <conditionalFormatting sqref="BK38:BT39 BK46:BT47 BK40:BL45 BS40:BT45">
    <cfRule type="cellIs" dxfId="493" priority="10" operator="equal">
      <formula>0</formula>
    </cfRule>
  </conditionalFormatting>
  <conditionalFormatting sqref="AK25:AT26 AK33:AT34 AK27:AL32 AS27:AT32">
    <cfRule type="cellIs" dxfId="492" priority="9" operator="equal">
      <formula>0</formula>
    </cfRule>
  </conditionalFormatting>
  <conditionalFormatting sqref="AX51:BG52 AX59:BG60 AX53:AY58 BF53:BG58">
    <cfRule type="cellIs" dxfId="491" priority="12" operator="equal">
      <formula>0</formula>
    </cfRule>
  </conditionalFormatting>
  <conditionalFormatting sqref="BK51:BT52 BK59:BT60 BK53:BL58 BS53:BT58">
    <cfRule type="cellIs" dxfId="490" priority="11" operator="equal">
      <formula>0</formula>
    </cfRule>
  </conditionalFormatting>
  <conditionalFormatting sqref="BK64:BT65 BK72:BT73 BK66:BL71 BS66:BT71">
    <cfRule type="cellIs" dxfId="489" priority="8" operator="equal">
      <formula>0</formula>
    </cfRule>
  </conditionalFormatting>
  <conditionalFormatting sqref="X51:AG52 X59:AG60 X53:Y58 AF53:AG58">
    <cfRule type="cellIs" dxfId="488" priority="7" operator="equal">
      <formula>0</formula>
    </cfRule>
  </conditionalFormatting>
  <conditionalFormatting sqref="AK38:AT39 AK46:AT47 AK40:AL45 AS40:AT45">
    <cfRule type="cellIs" dxfId="487" priority="6" operator="equal">
      <formula>0</formula>
    </cfRule>
  </conditionalFormatting>
  <conditionalFormatting sqref="AX42:AY43">
    <cfRule type="cellIs" dxfId="486" priority="5" operator="equal">
      <formula>0</formula>
    </cfRule>
  </conditionalFormatting>
  <conditionalFormatting sqref="AO51:AP52 AO59:AP60">
    <cfRule type="cellIs" dxfId="485" priority="4" operator="equal">
      <formula>0</formula>
    </cfRule>
  </conditionalFormatting>
  <conditionalFormatting sqref="BO75:BP76">
    <cfRule type="cellIs" dxfId="484" priority="2" operator="equal">
      <formula>0</formula>
    </cfRule>
  </conditionalFormatting>
  <conditionalFormatting sqref="AO75:AP76">
    <cfRule type="cellIs" dxfId="48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A2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89" width="5.28515625" style="124"/>
    <col min="90" max="90" width="5.85546875" style="124" customWidth="1"/>
    <col min="91" max="94" width="5.28515625" style="124"/>
    <col min="95" max="95" width="5.7109375" style="124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 ca="1">SUM(BZ16:CB16)</f>
        <v>156.24</v>
      </c>
      <c r="CC12" s="27">
        <f ca="1">SUM(CD17,CB17,CC14)</f>
        <v>230.16000000000003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'PM Block17 PR'!CC14+'PM Block16 PR'!CC14+'PM Block6 PR'!CC14+'PM Block5 PR'!CC14+'PM Block4 PR'!CC14+'PM Block3 PR'!CC14+'PM Block2 PR'!CC14+'PM Block1 PR'!CC14+'PM Block7 PR'!CC14</f>
        <v>0</v>
      </c>
      <c r="CD14" s="7"/>
      <c r="CE14" s="19"/>
      <c r="CF14" s="1"/>
      <c r="CG14" s="31"/>
      <c r="CQ14" s="114" t="s">
        <v>114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Block17 PR'!CC15+'PM Block16 PR'!CC15+'PM Block6 PR'!CC15+'PM Block5 PR'!CC15+'PM Block4 PR'!CC15+'PM Block3 PR'!CC15+'PM Block2 PR'!CC15+'PM Block1 PR'!CC15+'PM Block7 PR'!CC15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230.16000000000003</v>
      </c>
      <c r="BY16" s="4"/>
      <c r="BZ16" s="10">
        <f>'PM Block17 PR'!BZ16+'PM Block16 PR'!BZ16+'PM Block6 PR'!BZ16+'PM Block5 PR'!BZ16+'PM Block4 PR'!BZ16+'PM Block3 PR'!BZ16+'PM Block2 PR'!BZ16+'PM Block1 PR'!BZ16+'PM Block7 PR'!BZ16</f>
        <v>0</v>
      </c>
      <c r="CA16" s="10">
        <f ca="1">'PM Block17 PR'!CA16+'PM Block16 PR'!CA16+'PM Block6 PR'!CA16+'PM Block5 PR'!CA16+'PM Block4 PR'!CA16+'PM Block3 PR'!CA16+'PM Block2 PR'!CA16+'PM Block1 PR'!CA16+'PM Block7 PR'!CA16</f>
        <v>156.24</v>
      </c>
      <c r="CB16" s="11">
        <f>'PM Block17 PR'!CB16+'PM Block16 PR'!CB16+'PM Block6 PR'!CB16+'PM Block5 PR'!CB16+'PM Block4 PR'!CB16+'PM Block3 PR'!CB16+'PM Block2 PR'!CB16+'PM Block1 PR'!CB16+'PM Block7 PR'!CB16</f>
        <v>0</v>
      </c>
      <c r="CC16" s="6">
        <f ca="1">'PM Block17 PR'!CC16+'PM Block16 PR'!CC16+'PM Block6 PR'!CC16+'PM Block5 PR'!CC16+'PM Block4 PR'!CC16+'PM Block3 PR'!CC16+'PM Block2 PR'!CC16+'PM Block1 PR'!CC16+'PM Block7 PR'!CC16</f>
        <v>55.8</v>
      </c>
      <c r="CD16" s="12"/>
      <c r="CE16" s="20"/>
      <c r="CF16" s="4"/>
      <c r="CG16" s="34">
        <f ca="1">SUM(CC14:CC16)</f>
        <v>55.8</v>
      </c>
      <c r="CH16" s="13"/>
      <c r="CI16" s="13"/>
      <c r="CJ16" s="13"/>
      <c r="CP16" s="124" t="s">
        <v>52</v>
      </c>
      <c r="CQ16" s="175">
        <f>CR16*CQ$20</f>
        <v>195.29999999999998</v>
      </c>
      <c r="CR16" s="176">
        <v>0.35</v>
      </c>
      <c r="CS16" s="177">
        <f>CT16*CS$20</f>
        <v>287.7</v>
      </c>
      <c r="CT16" s="178">
        <v>0.35</v>
      </c>
    </row>
    <row r="17" spans="7:111" x14ac:dyDescent="0.25">
      <c r="O17" s="69"/>
      <c r="BX17" s="35">
        <f ca="1">SUM(CB17:CB19)</f>
        <v>156.24</v>
      </c>
      <c r="BY17" s="1"/>
      <c r="BZ17" s="21"/>
      <c r="CA17" s="14"/>
      <c r="CB17" s="15">
        <f>'PM Block17 PR'!CB17+'PM Block16 PR'!CB17+'PM Block6 PR'!CB17+'PM Block5 PR'!CB17+'PM Block4 PR'!CB17+'PM Block3 PR'!CB17+'PM Block2 PR'!CB17+'PM Block1 PR'!CB17+'PM Block7 PR'!CB17</f>
        <v>0</v>
      </c>
      <c r="CC17" s="16">
        <f ca="1">'PM Block17 PR'!CC17+'PM Block16 PR'!CC17+'PM Block6 PR'!CC17+'PM Block5 PR'!CC17+'PM Block4 PR'!CC17+'PM Block3 PR'!CC17+'PM Block2 PR'!CC17+'PM Block1 PR'!CC17+'PM Block7 PR'!CC17</f>
        <v>230.16000000000003</v>
      </c>
      <c r="CD17" s="6">
        <f ca="1">'PM Block17 PR'!CD17+'PM Block16 PR'!CD17+'PM Block6 PR'!CD17+'PM Block5 PR'!CD17+'PM Block4 PR'!CD17+'PM Block3 PR'!CD17+'PM Block2 PR'!CD17+'PM Block1 PR'!CD17+'PM Block7 PR'!CD17</f>
        <v>230.16000000000003</v>
      </c>
      <c r="CE17" s="6">
        <f ca="1">'PM Block17 PR'!CE17+'PM Block16 PR'!CE17+'PM Block6 PR'!CE17+'PM Block5 PR'!CE17+'PM Block4 PR'!CE17+'PM Block3 PR'!CE17+'PM Block2 PR'!CE17+'PM Block1 PR'!CE17+'PM Block7 PR'!CE17</f>
        <v>82.2</v>
      </c>
      <c r="CF17" s="1"/>
      <c r="CG17" s="36">
        <f ca="1">SUM(CB18,CE17,CB16)</f>
        <v>82.2</v>
      </c>
      <c r="CP17" s="124" t="s">
        <v>53</v>
      </c>
      <c r="CQ17" s="175">
        <f>CR17*CQ$20</f>
        <v>111.60000000000001</v>
      </c>
      <c r="CR17" s="176">
        <v>0.2</v>
      </c>
      <c r="CS17" s="177">
        <f>CT17*CS$20</f>
        <v>164.4</v>
      </c>
      <c r="CT17" s="178">
        <v>0.2</v>
      </c>
    </row>
    <row r="18" spans="7:111" x14ac:dyDescent="0.25">
      <c r="O18" s="69"/>
      <c r="BX18" s="30"/>
      <c r="BY18" s="3"/>
      <c r="BZ18" s="21"/>
      <c r="CA18" s="14"/>
      <c r="CB18" s="15">
        <f>'PM Block17 PR'!CB18+'PM Block16 PR'!CB18+'PM Block6 PR'!CB18+'PM Block5 PR'!CB18+'PM Block4 PR'!CB18+'PM Block3 PR'!CB18+'PM Block2 PR'!CB18+'PM Block1 PR'!CB18+'PM Block7 PR'!CB18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55.800000000000004</v>
      </c>
      <c r="CR18" s="176">
        <v>0.1</v>
      </c>
      <c r="CS18" s="177">
        <f>CT18*CS$20</f>
        <v>82.2</v>
      </c>
      <c r="CT18" s="178">
        <v>0.1</v>
      </c>
    </row>
    <row r="19" spans="7:111" x14ac:dyDescent="0.25">
      <c r="O19" s="69"/>
      <c r="BX19" s="30"/>
      <c r="BY19" s="3"/>
      <c r="BZ19" s="21"/>
      <c r="CA19" s="14"/>
      <c r="CB19" s="15">
        <f ca="1">'PM Block17 PR'!CB19+'PM Block16 PR'!CB19+'PM Block6 PR'!CB19+'PM Block5 PR'!CB19+'PM Block4 PR'!CB19+'PM Block3 PR'!CB19+'PM Block2 PR'!CB19+'PM Block1 PR'!CB19+'PM Block7 PR'!CB19</f>
        <v>156.24</v>
      </c>
      <c r="CC19" s="17"/>
      <c r="CD19" s="17"/>
      <c r="CE19" s="17"/>
      <c r="CF19" s="1"/>
      <c r="CG19" s="31"/>
      <c r="CP19" s="124" t="s">
        <v>55</v>
      </c>
      <c r="CQ19" s="175">
        <f>CR19*CQ$20</f>
        <v>195.29999999999998</v>
      </c>
      <c r="CR19" s="176">
        <v>0.35</v>
      </c>
      <c r="CS19" s="177">
        <f>CT19*CS$20</f>
        <v>287.7</v>
      </c>
      <c r="CT19" s="178">
        <v>0.35</v>
      </c>
    </row>
    <row r="20" spans="7:111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PM'!Q51:Q57,'Gen PM'!Q66:Q67)</f>
        <v>558</v>
      </c>
      <c r="CR20" s="176">
        <f>SUM(CR16:CR19)</f>
        <v>1</v>
      </c>
      <c r="CS20" s="177">
        <f>SUM('Gen PM'!R51:R57,'Gen PM'!R66:R67)</f>
        <v>822</v>
      </c>
      <c r="CT20" s="178">
        <f>SUM(CT16:CT19)</f>
        <v>1</v>
      </c>
    </row>
    <row r="21" spans="7:111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368.28000000000003</v>
      </c>
      <c r="CC21" s="41">
        <f ca="1">SUM(CC17:CE17)</f>
        <v>542.5200000000001</v>
      </c>
      <c r="CD21" s="39"/>
      <c r="CE21" s="39"/>
      <c r="CF21" s="39"/>
      <c r="CG21" s="42"/>
    </row>
    <row r="22" spans="7:111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  <c r="DF22" s="62"/>
      <c r="DG22" s="62"/>
    </row>
    <row r="23" spans="7:111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  <c r="DF23" s="62"/>
      <c r="DG23" s="62"/>
    </row>
    <row r="24" spans="7:111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  <c r="DF24" s="62"/>
      <c r="DG24" s="62"/>
    </row>
    <row r="25" spans="7:111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368.28</v>
      </c>
      <c r="CC25" s="27">
        <f ca="1">SUM(CD30,CB30,CC27)</f>
        <v>542.52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  <c r="DF25" s="62"/>
      <c r="DG25" s="62"/>
    </row>
    <row r="26" spans="7:111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  <c r="DF26" s="62"/>
      <c r="DG26" s="62"/>
    </row>
    <row r="27" spans="7:111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Block17 PR'!AP27+'PM Block16 PR'!AP27+'PM Block6 PR'!AP27+'PM Block5 PR'!AP27+'PM Block4 PR'!AP27+'PM Block3 PR'!AP27+'PM Block2 PR'!AP27+'PM Block1 PR'!AP27+'PM Block7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Block17 PR'!CC27+'PM Block16 PR'!CC27+'PM Block6 PR'!CC27+'PM Block5 PR'!CC27+'PM Block4 PR'!CC27+'PM Block3 PR'!CC27+'PM Block2 PR'!CC27+'PM Block1 PR'!CC27+'PM Block7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558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  <c r="DF27" s="62"/>
      <c r="DG27" s="62"/>
    </row>
    <row r="28" spans="7:111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Block17 PR'!AP28+'PM Block16 PR'!AP28+'PM Block6 PR'!AP28+'PM Block5 PR'!AP28+'PM Block4 PR'!AP28+'PM Block3 PR'!AP28+'PM Block2 PR'!AP28+'PM Block1 PR'!AP28+'PM Block7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Block17 PR'!CC28+'PM Block16 PR'!CC28+'PM Block6 PR'!CC28+'PM Block5 PR'!CC28+'PM Block4 PR'!CC28+'PM Block3 PR'!CC28+'PM Block2 PR'!CC28+'PM Block1 PR'!CC28+'PM Block7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822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  <c r="DF28" s="62"/>
      <c r="DG28" s="62"/>
    </row>
    <row r="29" spans="7:111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Block17 PR'!AM29+'PM Block16 PR'!AM29+'PM Block6 PR'!AM29+'PM Block5 PR'!AM29+'PM Block4 PR'!AM29+'PM Block3 PR'!AM29+'PM Block2 PR'!AM29+'PM Block1 PR'!AM29+'PM Block7 PR'!AM29</f>
        <v>0</v>
      </c>
      <c r="AN29" s="10">
        <f>'PM Block17 PR'!AN29+'PM Block16 PR'!AN29+'PM Block6 PR'!AN29+'PM Block5 PR'!AN29+'PM Block4 PR'!AN29+'PM Block3 PR'!AN29+'PM Block2 PR'!AN29+'PM Block1 PR'!AN29+'PM Block7 PR'!AN29</f>
        <v>0</v>
      </c>
      <c r="AO29" s="10">
        <f>'PM Block17 PR'!AO29+'PM Block16 PR'!AO29+'PM Block6 PR'!AO29+'PM Block5 PR'!AO29+'PM Block4 PR'!AO29+'PM Block3 PR'!AO29+'PM Block2 PR'!AO29+'PM Block1 PR'!AO29+'PM Block7 PR'!AO29</f>
        <v>0</v>
      </c>
      <c r="AP29" s="6">
        <f>'PM Block17 PR'!AP29+'PM Block16 PR'!AP29+'PM Block6 PR'!AP29+'PM Block5 PR'!AP29+'PM Block4 PR'!AP29+'PM Block3 PR'!AP29+'PM Block2 PR'!AP29+'PM Block1 PR'!AP29+'PM Block7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'PM Block17 PR'!BZ29+'PM Block16 PR'!BZ29+'PM Block6 PR'!BZ29+'PM Block5 PR'!BZ29+'PM Block4 PR'!BZ29+'PM Block3 PR'!BZ29+'PM Block2 PR'!BZ29+'PM Block1 PR'!BZ29+'PM Block7 PR'!BZ29</f>
        <v>0</v>
      </c>
      <c r="CA29" s="10">
        <f ca="1">'PM Block17 PR'!CA29+'PM Block16 PR'!CA29+'PM Block6 PR'!CA29+'PM Block5 PR'!CA29+'PM Block4 PR'!CA29+'PM Block3 PR'!CA29+'PM Block2 PR'!CA29+'PM Block1 PR'!CA29+'PM Block7 PR'!CA29</f>
        <v>368.28</v>
      </c>
      <c r="CB29" s="11">
        <f>'PM Block17 PR'!CB29+'PM Block16 PR'!CB29+'PM Block6 PR'!CB29+'PM Block5 PR'!CB29+'PM Block4 PR'!CB29+'PM Block3 PR'!CB29+'PM Block2 PR'!CB29+'PM Block1 PR'!CB29+'PM Block7 PR'!CB29</f>
        <v>0</v>
      </c>
      <c r="CC29" s="56">
        <f>'PM Block17 PR'!CC29+'PM Block16 PR'!CC29+'PM Block6 PR'!CC29+'PM Block5 PR'!CC29+'PM Block4 PR'!CC29+'PM Block3 PR'!CC29+'PM Block2 PR'!CC29+'PM Block1 PR'!CC29+'PM Block7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  <c r="DF29" s="62"/>
      <c r="DG29" s="62"/>
    </row>
    <row r="30" spans="7:111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Block17 PR'!AO30+'PM Block16 PR'!AO30+'PM Block6 PR'!AO30+'PM Block5 PR'!AO30+'PM Block4 PR'!AO30+'PM Block3 PR'!AO30+'PM Block2 PR'!AO30+'PM Block1 PR'!AO30+'PM Block7 PR'!AO30</f>
        <v>0</v>
      </c>
      <c r="AP30" s="53">
        <f>'PM Block17 PR'!AP30+'PM Block16 PR'!AP30+'PM Block6 PR'!AP30+'PM Block5 PR'!AP30+'PM Block4 PR'!AP30+'PM Block3 PR'!AP30+'PM Block2 PR'!AP30+'PM Block1 PR'!AP30+'PM Block7 PR'!AP30</f>
        <v>0</v>
      </c>
      <c r="AQ30" s="6">
        <f>'PM Block17 PR'!AQ30+'PM Block16 PR'!AQ30+'PM Block6 PR'!AQ30+'PM Block5 PR'!AQ30+'PM Block4 PR'!AQ30+'PM Block3 PR'!AQ30+'PM Block2 PR'!AQ30+'PM Block1 PR'!AQ30+'PM Block7 PR'!AQ30</f>
        <v>0</v>
      </c>
      <c r="AR30" s="6">
        <f>'PM Block17 PR'!AR30+'PM Block16 PR'!AR30+'PM Block6 PR'!AR30+'PM Block5 PR'!AR30+'PM Block4 PR'!AR30+'PM Block3 PR'!AR30+'PM Block2 PR'!AR30+'PM Block1 PR'!AR30+'PM Block7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'PM Block17 PR'!CB30+'PM Block16 PR'!CB30+'PM Block6 PR'!CB30+'PM Block5 PR'!CB30+'PM Block4 PR'!CB30+'PM Block3 PR'!CB30+'PM Block2 PR'!CB30+'PM Block1 PR'!CB30+'PM Block7 PR'!CB30</f>
        <v>0</v>
      </c>
      <c r="CC30" s="56">
        <f ca="1">'PM Block17 PR'!CC30+'PM Block16 PR'!CC30+'PM Block6 PR'!CC30+'PM Block5 PR'!CC30+'PM Block4 PR'!CC30+'PM Block3 PR'!CC30+'PM Block2 PR'!CC30+'PM Block1 PR'!CC30+'PM Block7 PR'!CC30</f>
        <v>0</v>
      </c>
      <c r="CD30" s="6">
        <f ca="1">'PM Block17 PR'!CD30+'PM Block16 PR'!CD30+'PM Block6 PR'!CD30+'PM Block5 PR'!CD30+'PM Block4 PR'!CD30+'PM Block3 PR'!CD30+'PM Block2 PR'!CD30+'PM Block1 PR'!CD30+'PM Block7 PR'!CD30</f>
        <v>542.52</v>
      </c>
      <c r="CE30" s="6">
        <f>'PM Block17 PR'!CE30+'PM Block16 PR'!CE30+'PM Block6 PR'!CE30+'PM Block5 PR'!CE30+'PM Block4 PR'!CE30+'PM Block3 PR'!CE30+'PM Block2 PR'!CE30+'PM Block1 PR'!CE30+'PM Block7 PR'!CE30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  <c r="DF30" s="62"/>
      <c r="DG30" s="62"/>
    </row>
    <row r="31" spans="7:111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Block17 PR'!AO31+'PM Block16 PR'!AO31+'PM Block6 PR'!AO31+'PM Block5 PR'!AO31+'PM Block4 PR'!AO31+'PM Block3 PR'!AO31+'PM Block2 PR'!AO31+'PM Block1 PR'!AO31+'PM Block7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Block17 PR'!CB31+'PM Block16 PR'!CB31+'PM Block6 PR'!CB31+'PM Block5 PR'!CB31+'PM Block4 PR'!CB31+'PM Block3 PR'!CB31+'PM Block2 PR'!CB31+'PM Block1 PR'!CB31+'PM Block7 PR'!CB31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  <c r="DF31" s="62"/>
      <c r="DG31" s="62"/>
    </row>
    <row r="32" spans="7:111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Block17 PR'!AO32+'PM Block16 PR'!AO32+'PM Block6 PR'!AO32+'PM Block5 PR'!AO32+'PM Block4 PR'!AO32+'PM Block3 PR'!AO32+'PM Block2 PR'!AO32+'PM Block1 PR'!AO32+'PM Block7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Block17 PR'!CB32+'PM Block16 PR'!CB32+'PM Block6 PR'!CB32+'PM Block5 PR'!CB32+'PM Block4 PR'!CB32+'PM Block3 PR'!CB32+'PM Block2 PR'!CB32+'PM Block1 PR'!CB32+'PM Block7 PR'!CB32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  <c r="DF32" s="62"/>
      <c r="DG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  <c r="DF33" s="62"/>
      <c r="DG33" s="62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368.28</v>
      </c>
      <c r="CC34" s="41">
        <f ca="1">SUM(CC30:CE30)</f>
        <v>542.52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  <c r="DF34" s="62"/>
      <c r="DG34" s="62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  <c r="DF35" s="62"/>
      <c r="DG35" s="62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  <c r="DF36" s="62"/>
      <c r="DG36" s="62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  <c r="DF37" s="62"/>
      <c r="DG37" s="62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72.2</v>
      </c>
      <c r="AP38" s="58">
        <f ca="1">SUM(AQ43,AO43,AP40)</f>
        <v>71.724999999999994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368.28</v>
      </c>
      <c r="CC38" s="91">
        <f ca="1">SUM(CD43,CB43,CC40)</f>
        <v>542.52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  <c r="DF38" s="62"/>
      <c r="DG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  <c r="DF39" s="62"/>
      <c r="DG39" s="62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'PM Block17 PR'!AP40+'PM Block16 PR'!AP40+'PM Block6 PR'!AP40+'PM Block5 PR'!AP40+'PM Block4 PR'!AP40+'PM Block3 PR'!AP40+'PM Block2 PR'!AP40+'PM Block1 PR'!AP40+'PM Block7 PR'!AP40</f>
        <v>57.379999999999995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Block17 PR'!BP40+'PM Block16 PR'!BP40+'PM Block6 PR'!BP40+'PM Block5 PR'!BP40+'PM Block4 PR'!BP40+'PM Block3 PR'!BP40+'PM Block2 PR'!BP40+'PM Block1 PR'!BP40+'PM Block7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Block17 PR'!CC40+'PM Block16 PR'!CC40+'PM Block6 PR'!CC40+'PM Block5 PR'!CC40+'PM Block4 PR'!CC40+'PM Block3 PR'!CC40+'PM Block2 PR'!CC40+'PM Block1 PR'!CC40+'PM Block7 PR'!CC40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  <c r="DF40" s="62"/>
      <c r="DG40" s="62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'PM Block17 PR'!AP41+'PM Block16 PR'!AP41+'PM Block6 PR'!AP41+'PM Block5 PR'!AP41+'PM Block4 PR'!AP41+'PM Block3 PR'!AP41+'PM Block2 PR'!AP41+'PM Block1 PR'!AP41+'PM Block7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Block17 PR'!BP41+'PM Block16 PR'!BP41+'PM Block6 PR'!BP41+'PM Block5 PR'!BP41+'PM Block4 PR'!BP41+'PM Block3 PR'!BP41+'PM Block2 PR'!BP41+'PM Block1 PR'!BP41+'PM Block7 PR'!BP41</f>
        <v>360.21499999999997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Block17 PR'!CC41+'PM Block16 PR'!CC41+'PM Block6 PR'!CC41+'PM Block5 PR'!CC41+'PM Block4 PR'!CC41+'PM Block3 PR'!CC41+'PM Block2 PR'!CC41+'PM Block1 PR'!CC41+'PM Block7 PR'!CC41</f>
        <v>27.9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  <c r="DF41" s="62"/>
      <c r="DG41" s="62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'PM Block17 PR'!AM42+'PM Block16 PR'!AM42+'PM Block6 PR'!AM42+'PM Block5 PR'!AM42+'PM Block4 PR'!AM42+'PM Block3 PR'!AM42+'PM Block2 PR'!AM42+'PM Block1 PR'!AM42+'PM Block7 PR'!AM42</f>
        <v>0</v>
      </c>
      <c r="AN42" s="10">
        <f ca="1">'PM Block17 PR'!AN42+'PM Block16 PR'!AN42+'PM Block6 PR'!AN42+'PM Block5 PR'!AN42+'PM Block4 PR'!AN42+'PM Block3 PR'!AN42+'PM Block2 PR'!AN42+'PM Block1 PR'!AN42+'PM Block7 PR'!AN42</f>
        <v>14.440000000000001</v>
      </c>
      <c r="AO42" s="77">
        <f ca="1">'PM Block17 PR'!AO42+'PM Block16 PR'!AO42+'PM Block6 PR'!AO42+'PM Block5 PR'!AO42+'PM Block4 PR'!AO42+'PM Block3 PR'!AO42+'PM Block2 PR'!AO42+'PM Block1 PR'!AO42+'PM Block7 PR'!AO42</f>
        <v>57.760000000000005</v>
      </c>
      <c r="AP42" s="86">
        <f ca="1">'PM Block17 PR'!AP42+'PM Block16 PR'!AP42+'PM Block6 PR'!AP42+'PM Block5 PR'!AP42+'PM Block4 PR'!AP42+'PM Block3 PR'!AP42+'PM Block2 PR'!AP42+'PM Block1 PR'!AP42+'PM Block7 PR'!AP42</f>
        <v>127.55999999999999</v>
      </c>
      <c r="AQ42" s="81"/>
      <c r="AR42" s="82"/>
      <c r="AS42" s="78"/>
      <c r="AT42" s="109">
        <f ca="1">SUM(AP40:AP42)</f>
        <v>184.94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360.21499999999997</v>
      </c>
      <c r="BL42" s="78"/>
      <c r="BM42" s="79">
        <f>'PM Block17 PR'!BM42+'PM Block16 PR'!BM42+'PM Block6 PR'!BM42+'PM Block5 PR'!BM42+'PM Block4 PR'!BM42+'PM Block3 PR'!BM42+'PM Block2 PR'!BM42+'PM Block1 PR'!BM42+'PM Block7 PR'!BM42</f>
        <v>0</v>
      </c>
      <c r="BN42" s="79">
        <f>'PM Block17 PR'!BN42+'PM Block16 PR'!BN42+'PM Block6 PR'!BN42+'PM Block5 PR'!BN42+'PM Block4 PR'!BN42+'PM Block3 PR'!BN42+'PM Block2 PR'!BN42+'PM Block1 PR'!BN42+'PM Block7 PR'!BN42</f>
        <v>0</v>
      </c>
      <c r="BO42" s="79">
        <f>'PM Block17 PR'!BO42+'PM Block16 PR'!BO42+'PM Block6 PR'!BO42+'PM Block5 PR'!BO42+'PM Block4 PR'!BO42+'PM Block3 PR'!BO42+'PM Block2 PR'!BO42+'PM Block1 PR'!BO42+'PM Block7 PR'!BO42</f>
        <v>0</v>
      </c>
      <c r="BP42" s="79">
        <f ca="1">'PM Block17 PR'!BP42+'PM Block16 PR'!BP42+'PM Block6 PR'!BP42+'PM Block5 PR'!BP42+'PM Block4 PR'!BP42+'PM Block3 PR'!BP42+'PM Block2 PR'!BP42+'PM Block1 PR'!BP42+'PM Block7 PR'!BP42</f>
        <v>25.84</v>
      </c>
      <c r="BQ42" s="81"/>
      <c r="BR42" s="82"/>
      <c r="BS42" s="78"/>
      <c r="BT42" s="109">
        <f ca="1">SUM(BP40:BP42)</f>
        <v>386.05499999999995</v>
      </c>
      <c r="BU42" s="83"/>
      <c r="BV42" s="83"/>
      <c r="BW42" s="83"/>
      <c r="BX42" s="108">
        <f ca="1">SUM(CC41,BZ42,CC43)</f>
        <v>397.16999999999996</v>
      </c>
      <c r="BY42" s="78"/>
      <c r="BZ42" s="79">
        <f ca="1">'PM Block17 PR'!BZ42+'PM Block16 PR'!BZ42+'PM Block6 PR'!BZ42+'PM Block5 PR'!BZ42+'PM Block4 PR'!BZ42+'PM Block3 PR'!BZ42+'PM Block2 PR'!BZ42+'PM Block1 PR'!BZ42+'PM Block7 PR'!BZ42</f>
        <v>343.66999999999996</v>
      </c>
      <c r="CA42" s="79">
        <f ca="1">'PM Block17 PR'!CA42+'PM Block16 PR'!CA42+'PM Block6 PR'!CA42+'PM Block5 PR'!CA42+'PM Block4 PR'!CA42+'PM Block3 PR'!CA42+'PM Block2 PR'!CA42+'PM Block1 PR'!CA42+'PM Block7 PR'!CA42</f>
        <v>24.61</v>
      </c>
      <c r="CB42" s="85">
        <f>'PM Block17 PR'!CB42+'PM Block16 PR'!CB42+'PM Block6 PR'!CB42+'PM Block5 PR'!CB42+'PM Block4 PR'!CB42+'PM Block3 PR'!CB42+'PM Block2 PR'!CB42+'PM Block1 PR'!CB42+'PM Block7 PR'!CB42</f>
        <v>0</v>
      </c>
      <c r="CC42" s="117">
        <f>'PM Block17 PR'!CC42+'PM Block16 PR'!CC42+'PM Block6 PR'!CC42+'PM Block5 PR'!CC42+'PM Block4 PR'!CC42+'PM Block3 PR'!CC42+'PM Block2 PR'!CC42+'PM Block1 PR'!CC42+'PM Block7 PR'!CC42</f>
        <v>0</v>
      </c>
      <c r="CD42" s="81"/>
      <c r="CE42" s="82"/>
      <c r="CF42" s="78"/>
      <c r="CG42" s="109">
        <f ca="1">SUM(CC40:CC42)</f>
        <v>27.9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  <c r="DF42" s="62"/>
      <c r="DG42" s="62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Block17 PR'!AO43+'PM Block16 PR'!AO43+'PM Block6 PR'!AO43+'PM Block5 PR'!AO43+'PM Block4 PR'!AO43+'PM Block3 PR'!AO43+'PM Block2 PR'!AO43+'PM Block1 PR'!AO43+'PM Block7 PR'!AO43</f>
        <v>0</v>
      </c>
      <c r="AP43" s="6">
        <f>'PM Block17 PR'!AP43+'PM Block16 PR'!AP43+'PM Block6 PR'!AP43+'PM Block5 PR'!AP43+'PM Block4 PR'!AP43+'PM Block3 PR'!AP43+'PM Block2 PR'!AP43+'PM Block1 PR'!AP43+'PM Block7 PR'!AP43</f>
        <v>0</v>
      </c>
      <c r="AQ43" s="6">
        <f ca="1">'PM Block17 PR'!AQ43+'PM Block16 PR'!AQ43+'PM Block6 PR'!AQ43+'PM Block5 PR'!AQ43+'PM Block4 PR'!AQ43+'PM Block3 PR'!AQ43+'PM Block2 PR'!AQ43+'PM Block1 PR'!AQ43+'PM Block7 PR'!AQ43</f>
        <v>14.345000000000001</v>
      </c>
      <c r="AR43" s="6">
        <f ca="1">'PM Block17 PR'!AR43+'PM Block16 PR'!AR43+'PM Block6 PR'!AR43+'PM Block5 PR'!AR43+'PM Block4 PR'!AR43+'PM Block3 PR'!AR43+'PM Block2 PR'!AR43+'PM Block1 PR'!AR43+'PM Block7 PR'!AR43</f>
        <v>173.96499999999997</v>
      </c>
      <c r="AS43" s="1"/>
      <c r="AT43" s="100">
        <f ca="1">SUM(AO44,AR43,AO42)</f>
        <v>231.72499999999997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407</v>
      </c>
      <c r="BL43" s="1"/>
      <c r="BM43" s="21"/>
      <c r="BN43" s="14"/>
      <c r="BO43" s="71">
        <f>'PM Block17 PR'!BO43+'PM Block16 PR'!BO43+'PM Block6 PR'!BO43+'PM Block5 PR'!BO43+'PM Block4 PR'!BO43+'PM Block3 PR'!BO43+'PM Block2 PR'!BO43+'PM Block1 PR'!BO43+'PM Block7 PR'!BO43</f>
        <v>0</v>
      </c>
      <c r="BP43" s="6">
        <f>'PM Block17 PR'!BP43+'PM Block16 PR'!BP43+'PM Block6 PR'!BP43+'PM Block5 PR'!BP43+'PM Block4 PR'!BP43+'PM Block3 PR'!BP43+'PM Block2 PR'!BP43+'PM Block1 PR'!BP43+'PM Block7 PR'!BP43</f>
        <v>0</v>
      </c>
      <c r="BQ43" s="6">
        <f>'PM Block17 PR'!BQ43+'PM Block16 PR'!BQ43+'PM Block6 PR'!BQ43+'PM Block5 PR'!BQ43+'PM Block4 PR'!BQ43+'PM Block3 PR'!BQ43+'PM Block2 PR'!BQ43+'PM Block1 PR'!BQ43+'PM Block7 PR'!BQ43</f>
        <v>0</v>
      </c>
      <c r="BR43" s="6">
        <f ca="1">'PM Block17 PR'!BR43+'PM Block16 PR'!BR43+'PM Block6 PR'!BR43+'PM Block5 PR'!BR43+'PM Block4 PR'!BR43+'PM Block3 PR'!BR43+'PM Block2 PR'!BR43+'PM Block1 PR'!BR43+'PM Block7 PR'!BR43</f>
        <v>25.84</v>
      </c>
      <c r="BS43" s="1"/>
      <c r="BT43" s="100">
        <f ca="1">SUM(BO44,BR43,BO42)</f>
        <v>432.84</v>
      </c>
      <c r="BX43" s="99">
        <f ca="1">SUM(CB43:CB45)</f>
        <v>443.95499999999998</v>
      </c>
      <c r="BY43" s="1"/>
      <c r="BZ43" s="21"/>
      <c r="CA43" s="14"/>
      <c r="CB43" s="15">
        <f ca="1">'PM Block17 PR'!CB43+'PM Block16 PR'!CB43+'PM Block6 PR'!CB43+'PM Block5 PR'!CB43+'PM Block4 PR'!CB43+'PM Block3 PR'!CB43+'PM Block2 PR'!CB43+'PM Block1 PR'!CB43+'PM Block7 PR'!CB43</f>
        <v>377.20499999999998</v>
      </c>
      <c r="CC43" s="56">
        <f ca="1">'PM Block17 PR'!CC43+'PM Block16 PR'!CC43+'PM Block6 PR'!CC43+'PM Block5 PR'!CC43+'PM Block4 PR'!CC43+'PM Block3 PR'!CC43+'PM Block2 PR'!CC43+'PM Block1 PR'!CC43+'PM Block7 PR'!CC43</f>
        <v>25.6</v>
      </c>
      <c r="CD43" s="6">
        <f ca="1">'PM Block17 PR'!CD43+'PM Block16 PR'!CD43+'PM Block6 PR'!CD43+'PM Block5 PR'!CD43+'PM Block4 PR'!CD43+'PM Block3 PR'!CD43+'PM Block2 PR'!CD43+'PM Block1 PR'!CD43+'PM Block7 PR'!CD43</f>
        <v>165.315</v>
      </c>
      <c r="CE43" s="6">
        <f>'PM Block17 PR'!CE43+'PM Block16 PR'!CE43+'PM Block6 PR'!CE43+'PM Block5 PR'!CE43+'PM Block4 PR'!CE43+'PM Block3 PR'!CE43+'PM Block2 PR'!CE43+'PM Block1 PR'!CE43+'PM Block7 PR'!CE43</f>
        <v>0</v>
      </c>
      <c r="CF43" s="1"/>
      <c r="CG43" s="100">
        <f ca="1">SUM(CB44,CE43,CB42)</f>
        <v>41.1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'PM Block17 PR'!AO44+'PM Block16 PR'!AO44+'PM Block6 PR'!AO44+'PM Block5 PR'!AO44+'PM Block4 PR'!AO44+'PM Block3 PR'!AO44+'PM Block2 PR'!AO44+'PM Block1 PR'!AO44+'PM Block7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Block17 PR'!BO44+'PM Block16 PR'!BO44+'PM Block6 PR'!BO44+'PM Block5 PR'!BO44+'PM Block4 PR'!BO44+'PM Block3 PR'!BO44+'PM Block2 PR'!BO44+'PM Block1 PR'!BO44+'PM Block7 PR'!BO44</f>
        <v>407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Block17 PR'!CB44+'PM Block16 PR'!CB44+'PM Block6 PR'!CB44+'PM Block5 PR'!CB44+'PM Block4 PR'!CB44+'PM Block3 PR'!CB44+'PM Block2 PR'!CB44+'PM Block1 PR'!CB44+'PM Block7 PR'!CB44</f>
        <v>41.1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'PM Block17 PR'!AO45+'PM Block16 PR'!AO45+'PM Block6 PR'!AO45+'PM Block5 PR'!AO45+'PM Block4 PR'!AO45+'PM Block3 PR'!AO45+'PM Block2 PR'!AO45+'PM Block1 PR'!AO45+'PM Block7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'PM Block17 PR'!BO45+'PM Block16 PR'!BO45+'PM Block6 PR'!BO45+'PM Block5 PR'!BO45+'PM Block4 PR'!BO45+'PM Block3 PR'!BO45+'PM Block2 PR'!BO45+'PM Block1 PR'!BO45+'PM Block7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Block17 PR'!CB45+'PM Block16 PR'!CB45+'PM Block6 PR'!CB45+'PM Block5 PR'!CB45+'PM Block4 PR'!CB45+'PM Block3 PR'!CB45+'PM Block2 PR'!CB45+'PM Block1 PR'!CB45+'PM Block7 PR'!CB45</f>
        <v>25.65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142</v>
      </c>
      <c r="AP47" s="105">
        <f ca="1">SUM(AP43:AR43)</f>
        <v>188.30999999999997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25.84</v>
      </c>
      <c r="BP47" s="105">
        <f ca="1">SUM(BP43:BR43)</f>
        <v>25.84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50.26</v>
      </c>
      <c r="CC47" s="105">
        <f ca="1">SUM(CC43:CE43)</f>
        <v>190.91499999999999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78.12</v>
      </c>
      <c r="P51" s="27">
        <f ca="1">SUM(Q56,O56,P53)</f>
        <v>115.08000000000001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 ca="1">'PM Block17 PR'!P53+'PM Block16 PR'!P53+'PM Block6 PR'!P53+'PM Block5 PR'!P53+'PM Block4 PR'!P53+'PM Block3 PR'!P53+'PM Block2 PR'!P53+'PM Block1 PR'!P53+'PM Block7 PR'!P53</f>
        <v>115.08000000000001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Block17 PR'!AC53+'PM Block16 PR'!AC53+'PM Block6 PR'!AC53+'PM Block5 PR'!AC53+'PM Block4 PR'!AC53+'PM Block3 PR'!AC53+'PM Block2 PR'!AC53+'PM Block1 PR'!AC53+'PM Block7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'PM Block17 PR'!P54+'PM Block16 PR'!P54+'PM Block6 PR'!P54+'PM Block5 PR'!P54+'PM Block4 PR'!P54+'PM Block3 PR'!P54+'PM Block2 PR'!P54+'PM Block1 PR'!P54+'PM Block7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Block17 PR'!AC54+'PM Block16 PR'!AC54+'PM Block6 PR'!AC54+'PM Block5 PR'!AC54+'PM Block4 PR'!AC54+'PM Block3 PR'!AC54+'PM Block2 PR'!AC54+'PM Block1 PR'!AC54+'PM Block7 PR'!AC54</f>
        <v>156.17999999999998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'PM Block17 PR'!M55+'PM Block16 PR'!M55+'PM Block6 PR'!M55+'PM Block5 PR'!M55+'PM Block4 PR'!M55+'PM Block3 PR'!M55+'PM Block2 PR'!M55+'PM Block1 PR'!M55+'PM Block7 PR'!M55</f>
        <v>0</v>
      </c>
      <c r="N55" s="10">
        <f>'PM Block17 PR'!N55+'PM Block16 PR'!N55+'PM Block6 PR'!N55+'PM Block5 PR'!N55+'PM Block4 PR'!N55+'PM Block3 PR'!N55+'PM Block2 PR'!N55+'PM Block1 PR'!N55+'PM Block7 PR'!N55</f>
        <v>0</v>
      </c>
      <c r="O55" s="11">
        <f ca="1">'PM Block17 PR'!O55+'PM Block16 PR'!O55+'PM Block6 PR'!O55+'PM Block5 PR'!O55+'PM Block4 PR'!O55+'PM Block3 PR'!O55+'PM Block2 PR'!O55+'PM Block1 PR'!O55+'PM Block7 PR'!O55</f>
        <v>78.12</v>
      </c>
      <c r="P55" s="6">
        <f ca="1">'PM Block17 PR'!P55+'PM Block16 PR'!P55+'PM Block6 PR'!P55+'PM Block5 PR'!P55+'PM Block4 PR'!P55+'PM Block3 PR'!P55+'PM Block2 PR'!P55+'PM Block1 PR'!P55+'PM Block7 PR'!P55</f>
        <v>41.1</v>
      </c>
      <c r="Q55" s="12"/>
      <c r="R55" s="20"/>
      <c r="S55" s="4"/>
      <c r="T55" s="34">
        <f ca="1">SUM(P53:P55)</f>
        <v>156.18</v>
      </c>
      <c r="U55" s="4"/>
      <c r="V55" s="4"/>
      <c r="W55" s="4"/>
      <c r="X55" s="97">
        <f ca="1">SUM(AC54,Z55,AC56)</f>
        <v>156.17999999999998</v>
      </c>
      <c r="Y55" s="4"/>
      <c r="Z55" s="10">
        <f>'PM Block17 PR'!Z55+'PM Block16 PR'!Z55+'PM Block6 PR'!Z55+'PM Block5 PR'!Z55+'PM Block4 PR'!Z55+'PM Block3 PR'!Z55+'PM Block2 PR'!Z55+'PM Block1 PR'!Z55+'PM Block7 PR'!Z55</f>
        <v>0</v>
      </c>
      <c r="AA55" s="10">
        <f>'PM Block17 PR'!AA55+'PM Block16 PR'!AA55+'PM Block6 PR'!AA55+'PM Block5 PR'!AA55+'PM Block4 PR'!AA55+'PM Block3 PR'!AA55+'PM Block2 PR'!AA55+'PM Block1 PR'!AA55+'PM Block7 PR'!AA55</f>
        <v>0</v>
      </c>
      <c r="AB55" s="11">
        <f>'PM Block17 PR'!AB55+'PM Block16 PR'!AB55+'PM Block6 PR'!AB55+'PM Block5 PR'!AB55+'PM Block4 PR'!AB55+'PM Block3 PR'!AB55+'PM Block2 PR'!AB55+'PM Block1 PR'!AB55+'PM Block7 PR'!AB55</f>
        <v>0</v>
      </c>
      <c r="AC55" s="6">
        <f>'PM Block17 PR'!AC55+'PM Block16 PR'!AC55+'PM Block6 PR'!AC55+'PM Block5 PR'!AC55+'PM Block4 PR'!AC55+'PM Block3 PR'!AC55+'PM Block2 PR'!AC55+'PM Block1 PR'!AC55+'PM Block7 PR'!AC55</f>
        <v>0</v>
      </c>
      <c r="AD55" s="12"/>
      <c r="AE55" s="20"/>
      <c r="AF55" s="4"/>
      <c r="AG55" s="98">
        <f ca="1">SUM(AC53:AC55)</f>
        <v>156.17999999999998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'PM Block17 PR'!O56+'PM Block16 PR'!O56+'PM Block6 PR'!O56+'PM Block5 PR'!O56+'PM Block4 PR'!O56+'PM Block3 PR'!O56+'PM Block2 PR'!O56+'PM Block1 PR'!O56+'PM Block7 PR'!O56</f>
        <v>0</v>
      </c>
      <c r="P56" s="16">
        <f>'PM Block17 PR'!P56+'PM Block16 PR'!P56+'PM Block6 PR'!P56+'PM Block5 PR'!P56+'PM Block4 PR'!P56+'PM Block3 PR'!P56+'PM Block2 PR'!P56+'PM Block1 PR'!P56+'PM Block7 PR'!P56</f>
        <v>0</v>
      </c>
      <c r="Q56" s="6">
        <f>'PM Block17 PR'!Q56+'PM Block16 PR'!Q56+'PM Block6 PR'!Q56+'PM Block5 PR'!Q56+'PM Block4 PR'!Q56+'PM Block3 PR'!Q56+'PM Block2 PR'!Q56+'PM Block1 PR'!Q56+'PM Block7 PR'!Q56</f>
        <v>0</v>
      </c>
      <c r="R56" s="6">
        <f ca="1">'PM Block17 PR'!R56+'PM Block16 PR'!R56+'PM Block6 PR'!R56+'PM Block5 PR'!R56+'PM Block4 PR'!R56+'PM Block3 PR'!R56+'PM Block2 PR'!R56+'PM Block1 PR'!R56+'PM Block7 PR'!R56</f>
        <v>27.9</v>
      </c>
      <c r="S56" s="1"/>
      <c r="T56" s="36">
        <f ca="1">SUM(O57,R56,O55)</f>
        <v>106.02000000000001</v>
      </c>
      <c r="U56" s="330" t="s">
        <v>29</v>
      </c>
      <c r="V56" s="331"/>
      <c r="W56" s="331"/>
      <c r="X56" s="99">
        <f ca="1">SUM(AB56:AB58)</f>
        <v>106.02</v>
      </c>
      <c r="Y56" s="1"/>
      <c r="Z56" s="21"/>
      <c r="AA56" s="14"/>
      <c r="AB56" s="53">
        <f>'PM Block17 PR'!AB56+'PM Block16 PR'!AB56+'PM Block6 PR'!AB56+'PM Block5 PR'!AB56+'PM Block4 PR'!AB56+'PM Block3 PR'!AB56+'PM Block2 PR'!AB56+'PM Block1 PR'!AB56+'PM Block7 PR'!AB56</f>
        <v>0</v>
      </c>
      <c r="AC56" s="53">
        <f>'PM Block17 PR'!AC56+'PM Block16 PR'!AC56+'PM Block6 PR'!AC56+'PM Block5 PR'!AC56+'PM Block4 PR'!AC56+'PM Block3 PR'!AC56+'PM Block2 PR'!AC56+'PM Block1 PR'!AC56+'PM Block7 PR'!AC56</f>
        <v>0</v>
      </c>
      <c r="AD56" s="6">
        <f>'PM Block17 PR'!AD56+'PM Block16 PR'!AD56+'PM Block6 PR'!AD56+'PM Block5 PR'!AD56+'PM Block4 PR'!AD56+'PM Block3 PR'!AD56+'PM Block2 PR'!AD56+'PM Block1 PR'!AD56+'PM Block7 PR'!AD56</f>
        <v>0</v>
      </c>
      <c r="AE56" s="6">
        <f>'PM Block17 PR'!AE56+'PM Block16 PR'!AE56+'PM Block6 PR'!AE56+'PM Block5 PR'!AE56+'PM Block4 PR'!AE56+'PM Block3 PR'!AE56+'PM Block2 PR'!AE56+'PM Block1 PR'!AE56+'PM Block7 PR'!AE56</f>
        <v>0</v>
      </c>
      <c r="AF56" s="1"/>
      <c r="AG56" s="100">
        <f ca="1">SUM(AB57,AE56,AB55)</f>
        <v>106.02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'PM Block17 PR'!O57+'PM Block16 PR'!O57+'PM Block6 PR'!O57+'PM Block5 PR'!O57+'PM Block4 PR'!O57+'PM Block3 PR'!O57+'PM Block2 PR'!O57+'PM Block1 PR'!O57+'PM Block7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Block17 PR'!AB57+'PM Block16 PR'!AB57+'PM Block6 PR'!AB57+'PM Block5 PR'!AB57+'PM Block4 PR'!AB57+'PM Block3 PR'!AB57+'PM Block2 PR'!AB57+'PM Block1 PR'!AB57+'PM Block7 PR'!AB57</f>
        <v>106.02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'PM Block17 PR'!O58+'PM Block16 PR'!O58+'PM Block6 PR'!O58+'PM Block5 PR'!O58+'PM Block4 PR'!O58+'PM Block3 PR'!O58+'PM Block2 PR'!O58+'PM Block1 PR'!O58+'PM Block7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Block17 PR'!AB58+'PM Block16 PR'!AB58+'PM Block6 PR'!AB58+'PM Block5 PR'!AB58+'PM Block4 PR'!AB58+'PM Block3 PR'!AB58+'PM Block2 PR'!AB58+'PM Block1 PR'!AB58+'PM Block7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41.1</v>
      </c>
      <c r="P60" s="41">
        <f ca="1">SUM(P56:R56)</f>
        <v>27.9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145.565</v>
      </c>
      <c r="AP64" s="58">
        <f ca="1">SUM(AQ69,AO69,AP66)</f>
        <v>151.41250000000002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9.86</v>
      </c>
      <c r="BP64" s="91">
        <f ca="1">SUM(BQ69,BO69,BP66)</f>
        <v>9.86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50.26</v>
      </c>
      <c r="CC64" s="27">
        <f ca="1">SUM(CD69,CB69,CC66)</f>
        <v>190.91499999999999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'PM Block17 PR'!AP66+'PM Block16 PR'!AP66+'PM Block6 PR'!AP66+'PM Block5 PR'!AP66+'PM Block4 PR'!AP66+'PM Block3 PR'!AP66+'PM Block2 PR'!AP66+'PM Block1 PR'!AP66+'PM Block7 PR'!AP66</f>
        <v>24.422499999999999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Block17 PR'!BP66+'PM Block16 PR'!BP66+'PM Block6 PR'!BP66+'PM Block5 PR'!BP66+'PM Block4 PR'!BP66+'PM Block3 PR'!BP66+'PM Block2 PR'!BP66+'PM Block1 PR'!BP66+'PM Block7 PR'!BP66</f>
        <v>3.4000000000000004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Block17 PR'!CC66+'PM Block16 PR'!CC66+'PM Block6 PR'!CC66+'PM Block5 PR'!CC66+'PM Block4 PR'!CC66+'PM Block3 PR'!CC66+'PM Block2 PR'!CC66+'PM Block1 PR'!CC66+'PM Block7 PR'!CC66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'PM Block17 PR'!AP67+'PM Block16 PR'!AP67+'PM Block6 PR'!AP67+'PM Block5 PR'!AP67+'PM Block4 PR'!AP67+'PM Block3 PR'!AP67+'PM Block2 PR'!AP67+'PM Block1 PR'!AP67+'PM Block7 PR'!AP67</f>
        <v>14.287500000000001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Block17 PR'!BP67+'PM Block16 PR'!BP67+'PM Block6 PR'!BP67+'PM Block5 PR'!BP67+'PM Block4 PR'!BP67+'PM Block3 PR'!BP67+'PM Block2 PR'!BP67+'PM Block1 PR'!BP67+'PM Block7 PR'!BP67</f>
        <v>32.36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Block17 PR'!CC67+'PM Block16 PR'!CC67+'PM Block6 PR'!CC67+'PM Block5 PR'!CC67+'PM Block4 PR'!CC67+'PM Block3 PR'!CC67+'PM Block2 PR'!CC67+'PM Block1 PR'!CC67+'PM Block7 PR'!CC67</f>
        <v>27.9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153.46250000000001</v>
      </c>
      <c r="AL68" s="4"/>
      <c r="AM68" s="10">
        <f ca="1">'PM Block17 PR'!AM68+'PM Block16 PR'!AM68+'PM Block6 PR'!AM68+'PM Block5 PR'!AM68+'PM Block4 PR'!AM68+'PM Block3 PR'!AM68+'PM Block2 PR'!AM68+'PM Block1 PR'!AM68+'PM Block7 PR'!AM68</f>
        <v>101.55500000000001</v>
      </c>
      <c r="AN68" s="10">
        <f ca="1">'PM Block17 PR'!AN68+'PM Block16 PR'!AN68+'PM Block6 PR'!AN68+'PM Block5 PR'!AN68+'PM Block4 PR'!AN68+'PM Block3 PR'!AN68+'PM Block2 PR'!AN68+'PM Block1 PR'!AN68+'PM Block7 PR'!AN68</f>
        <v>5.25</v>
      </c>
      <c r="AO68" s="77">
        <f ca="1">'PM Block17 PR'!AO68+'PM Block16 PR'!AO68+'PM Block6 PR'!AO68+'PM Block5 PR'!AO68+'PM Block4 PR'!AO68+'PM Block3 PR'!AO68+'PM Block2 PR'!AO68+'PM Block1 PR'!AO68+'PM Block7 PR'!AO68</f>
        <v>38.760000000000005</v>
      </c>
      <c r="AP68" s="86">
        <f>'PM Block17 PR'!AP68+'PM Block16 PR'!AP68+'PM Block6 PR'!AP68+'PM Block5 PR'!AP68+'PM Block4 PR'!AP68+'PM Block3 PR'!AP68+'PM Block2 PR'!AP68+'PM Block1 PR'!AP68+'PM Block7 PR'!AP68</f>
        <v>0</v>
      </c>
      <c r="AQ68" s="81"/>
      <c r="AR68" s="82"/>
      <c r="AS68" s="78"/>
      <c r="AT68" s="109">
        <f ca="1">SUM(AP66:AP68)</f>
        <v>38.71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38.82</v>
      </c>
      <c r="BL68" s="78"/>
      <c r="BM68" s="79">
        <f ca="1">'PM Block17 PR'!BM68+'PM Block16 PR'!BM68+'PM Block6 PR'!BM68+'PM Block5 PR'!BM68+'PM Block4 PR'!BM68+'PM Block3 PR'!BM68+'PM Block2 PR'!BM68+'PM Block1 PR'!BM68+'PM Block7 PR'!BM68</f>
        <v>6.46</v>
      </c>
      <c r="BN68" s="79">
        <f>'PM Block17 PR'!BN68+'PM Block16 PR'!BN68+'PM Block6 PR'!BN68+'PM Block5 PR'!BN68+'PM Block4 PR'!BN68+'PM Block3 PR'!BN68+'PM Block2 PR'!BN68+'PM Block1 PR'!BN68+'PM Block7 PR'!BN68</f>
        <v>0</v>
      </c>
      <c r="BO68" s="80">
        <f ca="1">'PM Block17 PR'!BO68+'PM Block16 PR'!BO68+'PM Block6 PR'!BO68+'PM Block5 PR'!BO68+'PM Block4 PR'!BO68+'PM Block3 PR'!BO68+'PM Block2 PR'!BO68+'PM Block1 PR'!BO68+'PM Block7 PR'!BO68</f>
        <v>3.4000000000000004</v>
      </c>
      <c r="BP68" s="79">
        <f ca="1">'PM Block17 PR'!BP68+'PM Block16 PR'!BP68+'PM Block6 PR'!BP68+'PM Block5 PR'!BP68+'PM Block4 PR'!BP68+'PM Block3 PR'!BP68+'PM Block2 PR'!BP68+'PM Block1 PR'!BP68+'PM Block7 PR'!BP68</f>
        <v>19.05</v>
      </c>
      <c r="BQ68" s="81"/>
      <c r="BR68" s="82"/>
      <c r="BS68" s="78"/>
      <c r="BT68" s="109">
        <f ca="1">SUM(BP66:BP68)</f>
        <v>54.81</v>
      </c>
      <c r="BU68" s="136"/>
      <c r="BV68" s="136"/>
      <c r="BW68" s="136"/>
      <c r="BX68" s="84">
        <f ca="1">SUM(CC67,BZ68,CC69)</f>
        <v>54.809999999999995</v>
      </c>
      <c r="BY68" s="78"/>
      <c r="BZ68" s="79">
        <f ca="1">'PM Block17 PR'!BZ68+'PM Block16 PR'!BZ68+'PM Block6 PR'!BZ68+'PM Block5 PR'!BZ68+'PM Block4 PR'!BZ68+'PM Block3 PR'!BZ68+'PM Block2 PR'!BZ68+'PM Block1 PR'!BZ68+'PM Block7 PR'!BZ68</f>
        <v>24.61</v>
      </c>
      <c r="CA68" s="79">
        <f ca="1">'PM Block17 PR'!CA68+'PM Block16 PR'!CA68+'PM Block6 PR'!CA68+'PM Block5 PR'!CA68+'PM Block4 PR'!CA68+'PM Block3 PR'!CA68+'PM Block2 PR'!CA68+'PM Block1 PR'!CA68+'PM Block7 PR'!CA68</f>
        <v>25.65</v>
      </c>
      <c r="CB68" s="85">
        <f>'PM Block17 PR'!CB68+'PM Block16 PR'!CB68+'PM Block6 PR'!CB68+'PM Block5 PR'!CB68+'PM Block4 PR'!CB68+'PM Block3 PR'!CB68+'PM Block2 PR'!CB68+'PM Block1 PR'!CB68+'PM Block7 PR'!CB68</f>
        <v>0</v>
      </c>
      <c r="CC68" s="6">
        <f>'PM Block17 PR'!CC68+'PM Block16 PR'!CC68+'PM Block6 PR'!CC68+'PM Block5 PR'!CC68+'PM Block4 PR'!CC68+'PM Block3 PR'!CC68+'PM Block2 PR'!CC68+'PM Block1 PR'!CC68+'PM Block7 PR'!CC68</f>
        <v>0</v>
      </c>
      <c r="CD68" s="12"/>
      <c r="CE68" s="20"/>
      <c r="CF68" s="4"/>
      <c r="CG68" s="34">
        <f ca="1">SUM(CC66:CC68)</f>
        <v>27.9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121.86500000000001</v>
      </c>
      <c r="AL69" s="1"/>
      <c r="AM69" s="21"/>
      <c r="AN69" s="14"/>
      <c r="AO69" s="70">
        <f ca="1">'PM Block17 PR'!AO69+'PM Block16 PR'!AO69+'PM Block6 PR'!AO69+'PM Block5 PR'!AO69+'PM Block4 PR'!AO69+'PM Block3 PR'!AO69+'PM Block2 PR'!AO69+'PM Block1 PR'!AO69+'PM Block7 PR'!AO69</f>
        <v>92.34</v>
      </c>
      <c r="AP69" s="6">
        <f ca="1">'PM Block17 PR'!AP69+'PM Block16 PR'!AP69+'PM Block6 PR'!AP69+'PM Block5 PR'!AP69+'PM Block4 PR'!AP69+'PM Block3 PR'!AP69+'PM Block2 PR'!AP69+'PM Block1 PR'!AP69+'PM Block7 PR'!AP69</f>
        <v>37.620000000000005</v>
      </c>
      <c r="AQ69" s="6">
        <f ca="1">'PM Block17 PR'!AQ69+'PM Block16 PR'!AQ69+'PM Block6 PR'!AQ69+'PM Block5 PR'!AQ69+'PM Block4 PR'!AQ69+'PM Block3 PR'!AQ69+'PM Block2 PR'!AQ69+'PM Block1 PR'!AQ69+'PM Block7 PR'!AQ69</f>
        <v>34.65</v>
      </c>
      <c r="AR69" s="6">
        <f>'PM Block17 PR'!AR69+'PM Block16 PR'!AR69+'PM Block6 PR'!AR69+'PM Block5 PR'!AR69+'PM Block4 PR'!AR69+'PM Block3 PR'!AR69+'PM Block2 PR'!AR69+'PM Block1 PR'!AR69+'PM Block7 PR'!AR69</f>
        <v>0</v>
      </c>
      <c r="AS69" s="1"/>
      <c r="AT69" s="100">
        <f ca="1">SUM(AO70,AR69,AO68)</f>
        <v>62.585000000000008</v>
      </c>
      <c r="BK69" s="99">
        <f ca="1">SUM(BO69:BO71)</f>
        <v>99.195000000000007</v>
      </c>
      <c r="BL69" s="1"/>
      <c r="BM69" s="21"/>
      <c r="BN69" s="14"/>
      <c r="BO69" s="71">
        <f ca="1">'PM Block17 PR'!BO69+'PM Block16 PR'!BO69+'PM Block6 PR'!BO69+'PM Block5 PR'!BO69+'PM Block4 PR'!BO69+'PM Block3 PR'!BO69+'PM Block2 PR'!BO69+'PM Block1 PR'!BO69+'PM Block7 PR'!BO69</f>
        <v>6.46</v>
      </c>
      <c r="BP69" s="6">
        <f>'PM Block17 PR'!BP69+'PM Block16 PR'!BP69+'PM Block6 PR'!BP69+'PM Block5 PR'!BP69+'PM Block4 PR'!BP69+'PM Block3 PR'!BP69+'PM Block2 PR'!BP69+'PM Block1 PR'!BP69+'PM Block7 PR'!BP69</f>
        <v>0</v>
      </c>
      <c r="BQ69" s="6">
        <f>'PM Block17 PR'!BQ69+'PM Block16 PR'!BQ69+'PM Block6 PR'!BQ69+'PM Block5 PR'!BQ69+'PM Block4 PR'!BQ69+'PM Block3 PR'!BQ69+'PM Block2 PR'!BQ69+'PM Block1 PR'!BQ69+'PM Block7 PR'!BQ69</f>
        <v>0</v>
      </c>
      <c r="BR69" s="6">
        <f ca="1">'PM Block17 PR'!BR69+'PM Block16 PR'!BR69+'PM Block6 PR'!BR69+'PM Block5 PR'!BR69+'PM Block4 PR'!BR69+'PM Block3 PR'!BR69+'PM Block2 PR'!BR69+'PM Block1 PR'!BR69+'PM Block7 PR'!BR69</f>
        <v>125.73</v>
      </c>
      <c r="BS69" s="1"/>
      <c r="BT69" s="100">
        <f ca="1">SUM(BO70,BR69,BO68)</f>
        <v>221.86500000000004</v>
      </c>
      <c r="BX69" s="35">
        <f ca="1">SUM(CB69:CB71)</f>
        <v>221.86499999999998</v>
      </c>
      <c r="BY69" s="1"/>
      <c r="BZ69" s="21"/>
      <c r="CA69" s="14"/>
      <c r="CB69" s="15">
        <f ca="1">'PM Block17 PR'!CB69+'PM Block16 PR'!CB69+'PM Block6 PR'!CB69+'PM Block5 PR'!CB69+'PM Block4 PR'!CB69+'PM Block3 PR'!CB69+'PM Block2 PR'!CB69+'PM Block1 PR'!CB69+'PM Block7 PR'!CB69</f>
        <v>165.315</v>
      </c>
      <c r="CC69" s="16">
        <f ca="1">'PM Block17 PR'!CC69+'PM Block16 PR'!CC69+'PM Block6 PR'!CC69+'PM Block5 PR'!CC69+'PM Block4 PR'!CC69+'PM Block3 PR'!CC69+'PM Block2 PR'!CC69+'PM Block1 PR'!CC69+'PM Block7 PR'!CC69</f>
        <v>2.3000000000000003</v>
      </c>
      <c r="CD69" s="6">
        <f ca="1">'PM Block17 PR'!CD69+'PM Block16 PR'!CD69+'PM Block6 PR'!CD69+'PM Block5 PR'!CD69+'PM Block4 PR'!CD69+'PM Block3 PR'!CD69+'PM Block2 PR'!CD69+'PM Block1 PR'!CD69+'PM Block7 PR'!CD69</f>
        <v>25.6</v>
      </c>
      <c r="CE69" s="6">
        <f>'PM Block17 PR'!CE69+'PM Block16 PR'!CE69+'PM Block6 PR'!CE69+'PM Block5 PR'!CE69+'PM Block4 PR'!CE69+'PM Block3 PR'!CE69+'PM Block2 PR'!CE69+'PM Block1 PR'!CE69+'PM Block7 PR'!CE69</f>
        <v>0</v>
      </c>
      <c r="CF69" s="1"/>
      <c r="CG69" s="36">
        <f ca="1">SUM(CB70,CE69,CB68)</f>
        <v>41.1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 ca="1">'PM Block17 PR'!AO70+'PM Block16 PR'!AO70+'PM Block6 PR'!AO70+'PM Block5 PR'!AO70+'PM Block4 PR'!AO70+'PM Block3 PR'!AO70+'PM Block2 PR'!AO70+'PM Block1 PR'!AO70+'PM Block7 PR'!AO70</f>
        <v>23.825000000000003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Block17 PR'!BO70+'PM Block16 PR'!BO70+'PM Block6 PR'!BO70+'PM Block5 PR'!BO70+'PM Block4 PR'!BO70+'PM Block3 PR'!BO70+'PM Block2 PR'!BO70+'PM Block1 PR'!BO70+'PM Block7 PR'!BO70</f>
        <v>92.735000000000014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Block17 PR'!CB70+'PM Block16 PR'!CB70+'PM Block6 PR'!CB70+'PM Block5 PR'!CB70+'PM Block4 PR'!CB70+'PM Block3 PR'!CB70+'PM Block2 PR'!CB70+'PM Block1 PR'!CB70+'PM Block7 PR'!CB70</f>
        <v>41.1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 ca="1">'PM Block17 PR'!AO71+'PM Block16 PR'!AO71+'PM Block6 PR'!AO71+'PM Block5 PR'!AO71+'PM Block4 PR'!AO71+'PM Block3 PR'!AO71+'PM Block2 PR'!AO71+'PM Block1 PR'!AO71+'PM Block7 PR'!AO71</f>
        <v>5.7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Block17 PR'!BO71+'PM Block16 PR'!BO71+'PM Block6 PR'!BO71+'PM Block5 PR'!BO71+'PM Block4 PR'!BO71+'PM Block3 PR'!BO71+'PM Block2 PR'!BO71+'PM Block1 PR'!BO71+'PM Block7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Block17 PR'!CB71+'PM Block16 PR'!CB71+'PM Block6 PR'!CB71+'PM Block5 PR'!CB71+'PM Block4 PR'!CB71+'PM Block3 PR'!CB71+'PM Block2 PR'!CB71+'PM Block1 PR'!CB71+'PM Block7 PR'!CB71</f>
        <v>15.450000000000001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10.95</v>
      </c>
      <c r="AP73" s="105">
        <f ca="1">SUM(AP69:AR69)</f>
        <v>72.27000000000001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19.05</v>
      </c>
      <c r="BP73" s="105">
        <f ca="1">SUM(BP69:BR69)</f>
        <v>125.73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41.1</v>
      </c>
      <c r="CC73" s="41">
        <f ca="1">SUM(CC69:CE69)</f>
        <v>27.900000000000002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482" priority="21" operator="equal">
      <formula>0</formula>
    </cfRule>
  </conditionalFormatting>
  <conditionalFormatting sqref="AX38:BG39 AX46:BG47 AX40:AY41 AX44:AY45">
    <cfRule type="cellIs" dxfId="481" priority="20" operator="equal">
      <formula>0</formula>
    </cfRule>
  </conditionalFormatting>
  <conditionalFormatting sqref="AX25:BG26 AX33:BG34 AX27:AY28 BF27:BG28 BF31:BG32 AX31:AY32">
    <cfRule type="cellIs" dxfId="480" priority="19" operator="equal">
      <formula>0</formula>
    </cfRule>
  </conditionalFormatting>
  <conditionalFormatting sqref="BK25:BT26 BK33:BT34 BK27:BL28 BS27:BT28 BS31:BT32 BK31:BL32">
    <cfRule type="cellIs" dxfId="479" priority="18" operator="equal">
      <formula>0</formula>
    </cfRule>
  </conditionalFormatting>
  <conditionalFormatting sqref="BX12:CG13 BX20:CG21 BX14:BY19 CF14:CG19">
    <cfRule type="cellIs" dxfId="478" priority="17" operator="equal">
      <formula>0</formula>
    </cfRule>
  </conditionalFormatting>
  <conditionalFormatting sqref="BX25:CG26 BX33:CG34 BX27:BY32 CF27:CG32">
    <cfRule type="cellIs" dxfId="477" priority="16" operator="equal">
      <formula>0</formula>
    </cfRule>
  </conditionalFormatting>
  <conditionalFormatting sqref="BX64:CG65 BX72:CG73 BX66:BY71 CF66:CG71">
    <cfRule type="cellIs" dxfId="476" priority="14" operator="equal">
      <formula>0</formula>
    </cfRule>
  </conditionalFormatting>
  <conditionalFormatting sqref="BX38:CG39 BX46:CG47 BX40:BY45 CF40:CG45">
    <cfRule type="cellIs" dxfId="475" priority="15" operator="equal">
      <formula>0</formula>
    </cfRule>
  </conditionalFormatting>
  <conditionalFormatting sqref="K51:T52 K59:T60 K53:L58 S53:T58">
    <cfRule type="cellIs" dxfId="474" priority="13" operator="equal">
      <formula>0</formula>
    </cfRule>
  </conditionalFormatting>
  <conditionalFormatting sqref="AK64:AT65 AK72:AT73 AK66:AL71 AS66:AT71">
    <cfRule type="cellIs" dxfId="473" priority="12" operator="equal">
      <formula>0</formula>
    </cfRule>
  </conditionalFormatting>
  <conditionalFormatting sqref="BK38:BT39 BK46:BT47 BK40:BL45 BS40:BT45">
    <cfRule type="cellIs" dxfId="472" priority="9" operator="equal">
      <formula>0</formula>
    </cfRule>
  </conditionalFormatting>
  <conditionalFormatting sqref="AK25:AT26 AK33:AT34 AK27:AL32 AS27:AT32">
    <cfRule type="cellIs" dxfId="471" priority="8" operator="equal">
      <formula>0</formula>
    </cfRule>
  </conditionalFormatting>
  <conditionalFormatting sqref="AX51:BG52 AX59:BG60 AX53:AY58 BF53:BG58">
    <cfRule type="cellIs" dxfId="470" priority="11" operator="equal">
      <formula>0</formula>
    </cfRule>
  </conditionalFormatting>
  <conditionalFormatting sqref="BK51:BT52 BK59:BT60 BK53:BL58 BS53:BT58">
    <cfRule type="cellIs" dxfId="469" priority="10" operator="equal">
      <formula>0</formula>
    </cfRule>
  </conditionalFormatting>
  <conditionalFormatting sqref="BK64:BT65 BK72:BT73 BK66:BL71 BS66:BT71">
    <cfRule type="cellIs" dxfId="468" priority="7" operator="equal">
      <formula>0</formula>
    </cfRule>
  </conditionalFormatting>
  <conditionalFormatting sqref="X51:AG52 X59:AG60 X53:Y58 AF53:AG58">
    <cfRule type="cellIs" dxfId="467" priority="6" operator="equal">
      <formula>0</formula>
    </cfRule>
  </conditionalFormatting>
  <conditionalFormatting sqref="AK38:AT39 AK46:AT47 AK40:AL45 AS40:AT45">
    <cfRule type="cellIs" dxfId="466" priority="5" operator="equal">
      <formula>0</formula>
    </cfRule>
  </conditionalFormatting>
  <conditionalFormatting sqref="AX42:AY43">
    <cfRule type="cellIs" dxfId="465" priority="4" operator="equal">
      <formula>0</formula>
    </cfRule>
  </conditionalFormatting>
  <conditionalFormatting sqref="AO51:AP52 AO59:AP60">
    <cfRule type="cellIs" dxfId="464" priority="3" operator="equal">
      <formula>0</formula>
    </cfRule>
  </conditionalFormatting>
  <conditionalFormatting sqref="BO75:BP76">
    <cfRule type="cellIs" dxfId="463" priority="2" operator="equal">
      <formula>0</formula>
    </cfRule>
  </conditionalFormatting>
  <conditionalFormatting sqref="AO75:AP76">
    <cfRule type="cellIs" dxfId="46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89" width="5.28515625" style="124"/>
    <col min="90" max="90" width="5.85546875" style="124" customWidth="1"/>
    <col min="91" max="94" width="5.28515625" style="124"/>
    <col min="95" max="95" width="5.7109375" style="124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 ca="1">SUM(BZ16:CB16)</f>
        <v>182</v>
      </c>
      <c r="CC12" s="27">
        <f ca="1">SUM(CD17,CB17,CC14)</f>
        <v>149.23999999999998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'SAT Block17 PR'!CC14+'SAT Block16 PR'!CC14+'SAT Block6 PR'!CC14+'SAT Block5 PR'!CC14+'SAT Block4 PR'!CC14+'SAT Block3 PR'!CC14+'SAT Block2 PR'!CC14+'SAT Block1 PR'!CC14+'SAT Block7 PR'!CC14</f>
        <v>0</v>
      </c>
      <c r="CD14" s="7"/>
      <c r="CE14" s="19"/>
      <c r="CF14" s="1"/>
      <c r="CG14" s="31"/>
      <c r="CQ14" s="114" t="s">
        <v>114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Block17 PR'!CC15+'SAT Block16 PR'!CC15+'SAT Block6 PR'!CC15+'SAT Block5 PR'!CC15+'SAT Block4 PR'!CC15+'SAT Block3 PR'!CC15+'SAT Block2 PR'!CC15+'SAT Block1 PR'!CC15+'SAT Block7 PR'!CC15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149.23999999999998</v>
      </c>
      <c r="BY16" s="4"/>
      <c r="BZ16" s="10">
        <f>'SAT Block17 PR'!BZ16+'SAT Block16 PR'!BZ16+'SAT Block6 PR'!BZ16+'SAT Block5 PR'!BZ16+'SAT Block4 PR'!BZ16+'SAT Block3 PR'!BZ16+'SAT Block2 PR'!BZ16+'SAT Block1 PR'!BZ16+'SAT Block7 PR'!BZ16</f>
        <v>0</v>
      </c>
      <c r="CA16" s="10">
        <f ca="1">'SAT Block17 PR'!CA16+'SAT Block16 PR'!CA16+'SAT Block6 PR'!CA16+'SAT Block5 PR'!CA16+'SAT Block4 PR'!CA16+'SAT Block3 PR'!CA16+'SAT Block2 PR'!CA16+'SAT Block1 PR'!CA16+'SAT Block7 PR'!CA16</f>
        <v>182</v>
      </c>
      <c r="CB16" s="11">
        <f>'SAT Block17 PR'!CB16+'SAT Block16 PR'!CB16+'SAT Block6 PR'!CB16+'SAT Block5 PR'!CB16+'SAT Block4 PR'!CB16+'SAT Block3 PR'!CB16+'SAT Block2 PR'!CB16+'SAT Block1 PR'!CB16+'SAT Block7 PR'!CB16</f>
        <v>0</v>
      </c>
      <c r="CC16" s="6">
        <f ca="1">'SAT Block17 PR'!CC16+'SAT Block16 PR'!CC16+'SAT Block6 PR'!CC16+'SAT Block5 PR'!CC16+'SAT Block4 PR'!CC16+'SAT Block3 PR'!CC16+'SAT Block2 PR'!CC16+'SAT Block1 PR'!CC16+'SAT Block7 PR'!CC16</f>
        <v>65</v>
      </c>
      <c r="CD16" s="12"/>
      <c r="CE16" s="20"/>
      <c r="CF16" s="4"/>
      <c r="CG16" s="34">
        <f ca="1">SUM(CC14:CC16)</f>
        <v>65</v>
      </c>
      <c r="CH16" s="13"/>
      <c r="CI16" s="13"/>
      <c r="CJ16" s="13"/>
      <c r="CP16" s="124" t="s">
        <v>52</v>
      </c>
      <c r="CQ16" s="175">
        <f>CR16*CQ$20</f>
        <v>227.49999999999997</v>
      </c>
      <c r="CR16" s="176">
        <v>0.35</v>
      </c>
      <c r="CS16" s="177">
        <f>CT16*CS$20</f>
        <v>186.54999999999998</v>
      </c>
      <c r="CT16" s="178">
        <v>0.35</v>
      </c>
    </row>
    <row r="17" spans="7:111" x14ac:dyDescent="0.25">
      <c r="O17" s="69"/>
      <c r="BX17" s="35">
        <f ca="1">SUM(CB17:CB19)</f>
        <v>182</v>
      </c>
      <c r="BY17" s="1"/>
      <c r="BZ17" s="21"/>
      <c r="CA17" s="14"/>
      <c r="CB17" s="15">
        <f>'SAT Block17 PR'!CB17+'SAT Block16 PR'!CB17+'SAT Block6 PR'!CB17+'SAT Block5 PR'!CB17+'SAT Block4 PR'!CB17+'SAT Block3 PR'!CB17+'SAT Block2 PR'!CB17+'SAT Block1 PR'!CB17+'SAT Block7 PR'!CB17</f>
        <v>0</v>
      </c>
      <c r="CC17" s="16">
        <f ca="1">'SAT Block17 PR'!CC17+'SAT Block16 PR'!CC17+'SAT Block6 PR'!CC17+'SAT Block5 PR'!CC17+'SAT Block4 PR'!CC17+'SAT Block3 PR'!CC17+'SAT Block2 PR'!CC17+'SAT Block1 PR'!CC17+'SAT Block7 PR'!CC17</f>
        <v>149.23999999999998</v>
      </c>
      <c r="CD17" s="6">
        <f ca="1">'SAT Block17 PR'!CD17+'SAT Block16 PR'!CD17+'SAT Block6 PR'!CD17+'SAT Block5 PR'!CD17+'SAT Block4 PR'!CD17+'SAT Block3 PR'!CD17+'SAT Block2 PR'!CD17+'SAT Block1 PR'!CD17+'SAT Block7 PR'!CD17</f>
        <v>149.23999999999998</v>
      </c>
      <c r="CE17" s="6">
        <f ca="1">'SAT Block17 PR'!CE17+'SAT Block16 PR'!CE17+'SAT Block6 PR'!CE17+'SAT Block5 PR'!CE17+'SAT Block4 PR'!CE17+'SAT Block3 PR'!CE17+'SAT Block2 PR'!CE17+'SAT Block1 PR'!CE17+'SAT Block7 PR'!CE17</f>
        <v>53.3</v>
      </c>
      <c r="CF17" s="1"/>
      <c r="CG17" s="36">
        <f ca="1">SUM(CB18,CE17,CB16)</f>
        <v>53.3</v>
      </c>
      <c r="CP17" s="124" t="s">
        <v>53</v>
      </c>
      <c r="CQ17" s="175">
        <f>CR17*CQ$20</f>
        <v>130</v>
      </c>
      <c r="CR17" s="176">
        <v>0.2</v>
      </c>
      <c r="CS17" s="177">
        <f>CT17*CS$20</f>
        <v>106.60000000000001</v>
      </c>
      <c r="CT17" s="178">
        <v>0.2</v>
      </c>
    </row>
    <row r="18" spans="7:111" x14ac:dyDescent="0.25">
      <c r="O18" s="69"/>
      <c r="BX18" s="30"/>
      <c r="BY18" s="3"/>
      <c r="BZ18" s="21"/>
      <c r="CA18" s="14"/>
      <c r="CB18" s="15">
        <f>'SAT Block17 PR'!CB18+'SAT Block16 PR'!CB18+'SAT Block6 PR'!CB18+'SAT Block5 PR'!CB18+'SAT Block4 PR'!CB18+'SAT Block3 PR'!CB18+'SAT Block2 PR'!CB18+'SAT Block1 PR'!CB18+'SAT Block7 PR'!CB18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65</v>
      </c>
      <c r="CR18" s="176">
        <v>0.1</v>
      </c>
      <c r="CS18" s="177">
        <f>CT18*CS$20</f>
        <v>53.300000000000004</v>
      </c>
      <c r="CT18" s="178">
        <v>0.1</v>
      </c>
    </row>
    <row r="19" spans="7:111" x14ac:dyDescent="0.25">
      <c r="O19" s="69"/>
      <c r="BX19" s="30"/>
      <c r="BY19" s="3"/>
      <c r="BZ19" s="21"/>
      <c r="CA19" s="14"/>
      <c r="CB19" s="15">
        <f ca="1">'SAT Block17 PR'!CB19+'SAT Block16 PR'!CB19+'SAT Block6 PR'!CB19+'SAT Block5 PR'!CB19+'SAT Block4 PR'!CB19+'SAT Block3 PR'!CB19+'SAT Block2 PR'!CB19+'SAT Block1 PR'!CB19+'SAT Block7 PR'!CB19</f>
        <v>182</v>
      </c>
      <c r="CC19" s="17"/>
      <c r="CD19" s="17"/>
      <c r="CE19" s="17"/>
      <c r="CF19" s="1"/>
      <c r="CG19" s="31"/>
      <c r="CP19" s="124" t="s">
        <v>55</v>
      </c>
      <c r="CQ19" s="175">
        <f>CR19*CQ$20</f>
        <v>227.49999999999997</v>
      </c>
      <c r="CR19" s="176">
        <v>0.35</v>
      </c>
      <c r="CS19" s="177">
        <f>CT19*CS$20</f>
        <v>186.54999999999998</v>
      </c>
      <c r="CT19" s="178">
        <v>0.35</v>
      </c>
    </row>
    <row r="20" spans="7:111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SAT'!Q51:Q57,'Gen SAT'!Q66:Q67)</f>
        <v>650</v>
      </c>
      <c r="CR20" s="176">
        <f>SUM(CR16:CR19)</f>
        <v>1</v>
      </c>
      <c r="CS20" s="177">
        <f>SUM('Gen SAT'!R51:R57,'Gen SAT'!R66:R67)</f>
        <v>533</v>
      </c>
      <c r="CT20" s="178">
        <f>SUM(CT16:CT19)</f>
        <v>1</v>
      </c>
    </row>
    <row r="21" spans="7:111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429</v>
      </c>
      <c r="CC21" s="41">
        <f ca="1">SUM(CC17:CE17)</f>
        <v>351.78</v>
      </c>
      <c r="CD21" s="39"/>
      <c r="CE21" s="39"/>
      <c r="CF21" s="39"/>
      <c r="CG21" s="42"/>
    </row>
    <row r="22" spans="7:111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  <c r="DF22" s="62"/>
      <c r="DG22" s="62"/>
    </row>
    <row r="23" spans="7:111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  <c r="DF23" s="62"/>
      <c r="DG23" s="62"/>
    </row>
    <row r="24" spans="7:111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  <c r="DF24" s="62"/>
      <c r="DG24" s="62"/>
    </row>
    <row r="25" spans="7:111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429</v>
      </c>
      <c r="CC25" s="27">
        <f ca="1">SUM(CD30,CB30,CC27)</f>
        <v>351.78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  <c r="DF25" s="62"/>
      <c r="DG25" s="62"/>
    </row>
    <row r="26" spans="7:111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  <c r="DF26" s="62"/>
      <c r="DG26" s="62"/>
    </row>
    <row r="27" spans="7:111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Block17 PR'!AP27+'SAT Block16 PR'!AP27+'SAT Block6 PR'!AP27+'SAT Block5 PR'!AP27+'SAT Block4 PR'!AP27+'SAT Block3 PR'!AP27+'SAT Block2 PR'!AP27+'SAT Block1 PR'!AP27+'SAT Block7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Block17 PR'!CC27+'SAT Block16 PR'!CC27+'SAT Block6 PR'!CC27+'SAT Block5 PR'!CC27+'SAT Block4 PR'!CC27+'SAT Block3 PR'!CC27+'SAT Block2 PR'!CC27+'SAT Block1 PR'!CC27+'SAT Block7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650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  <c r="DF27" s="62"/>
      <c r="DG27" s="62"/>
    </row>
    <row r="28" spans="7:111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Block17 PR'!AP28+'SAT Block16 PR'!AP28+'SAT Block6 PR'!AP28+'SAT Block5 PR'!AP28+'SAT Block4 PR'!AP28+'SAT Block3 PR'!AP28+'SAT Block2 PR'!AP28+'SAT Block1 PR'!AP28+'SAT Block7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Block17 PR'!CC28+'SAT Block16 PR'!CC28+'SAT Block6 PR'!CC28+'SAT Block5 PR'!CC28+'SAT Block4 PR'!CC28+'SAT Block3 PR'!CC28+'SAT Block2 PR'!CC28+'SAT Block1 PR'!CC28+'SAT Block7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533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  <c r="DF28" s="62"/>
      <c r="DG28" s="62"/>
    </row>
    <row r="29" spans="7:111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Block17 PR'!AM29+'SAT Block16 PR'!AM29+'SAT Block6 PR'!AM29+'SAT Block5 PR'!AM29+'SAT Block4 PR'!AM29+'SAT Block3 PR'!AM29+'SAT Block2 PR'!AM29+'SAT Block1 PR'!AM29+'SAT Block7 PR'!AM29</f>
        <v>0</v>
      </c>
      <c r="AN29" s="10">
        <f>'SAT Block17 PR'!AN29+'SAT Block16 PR'!AN29+'SAT Block6 PR'!AN29+'SAT Block5 PR'!AN29+'SAT Block4 PR'!AN29+'SAT Block3 PR'!AN29+'SAT Block2 PR'!AN29+'SAT Block1 PR'!AN29+'SAT Block7 PR'!AN29</f>
        <v>0</v>
      </c>
      <c r="AO29" s="10">
        <f>'SAT Block17 PR'!AO29+'SAT Block16 PR'!AO29+'SAT Block6 PR'!AO29+'SAT Block5 PR'!AO29+'SAT Block4 PR'!AO29+'SAT Block3 PR'!AO29+'SAT Block2 PR'!AO29+'SAT Block1 PR'!AO29+'SAT Block7 PR'!AO29</f>
        <v>0</v>
      </c>
      <c r="AP29" s="6">
        <f>'SAT Block17 PR'!AP29+'SAT Block16 PR'!AP29+'SAT Block6 PR'!AP29+'SAT Block5 PR'!AP29+'SAT Block4 PR'!AP29+'SAT Block3 PR'!AP29+'SAT Block2 PR'!AP29+'SAT Block1 PR'!AP29+'SAT Block7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'SAT Block17 PR'!BZ29+'SAT Block16 PR'!BZ29+'SAT Block6 PR'!BZ29+'SAT Block5 PR'!BZ29+'SAT Block4 PR'!BZ29+'SAT Block3 PR'!BZ29+'SAT Block2 PR'!BZ29+'SAT Block1 PR'!BZ29+'SAT Block7 PR'!BZ29</f>
        <v>0</v>
      </c>
      <c r="CA29" s="10">
        <f ca="1">'SAT Block17 PR'!CA29+'SAT Block16 PR'!CA29+'SAT Block6 PR'!CA29+'SAT Block5 PR'!CA29+'SAT Block4 PR'!CA29+'SAT Block3 PR'!CA29+'SAT Block2 PR'!CA29+'SAT Block1 PR'!CA29+'SAT Block7 PR'!CA29</f>
        <v>429</v>
      </c>
      <c r="CB29" s="11">
        <f>'SAT Block17 PR'!CB29+'SAT Block16 PR'!CB29+'SAT Block6 PR'!CB29+'SAT Block5 PR'!CB29+'SAT Block4 PR'!CB29+'SAT Block3 PR'!CB29+'SAT Block2 PR'!CB29+'SAT Block1 PR'!CB29+'SAT Block7 PR'!CB29</f>
        <v>0</v>
      </c>
      <c r="CC29" s="56">
        <f>'SAT Block17 PR'!CC29+'SAT Block16 PR'!CC29+'SAT Block6 PR'!CC29+'SAT Block5 PR'!CC29+'SAT Block4 PR'!CC29+'SAT Block3 PR'!CC29+'SAT Block2 PR'!CC29+'SAT Block1 PR'!CC29+'SAT Block7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  <c r="DF29" s="62"/>
      <c r="DG29" s="62"/>
    </row>
    <row r="30" spans="7:111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Block17 PR'!AO30+'SAT Block16 PR'!AO30+'SAT Block6 PR'!AO30+'SAT Block5 PR'!AO30+'SAT Block4 PR'!AO30+'SAT Block3 PR'!AO30+'SAT Block2 PR'!AO30+'SAT Block1 PR'!AO30+'SAT Block7 PR'!AO30</f>
        <v>0</v>
      </c>
      <c r="AP30" s="53">
        <f>'SAT Block17 PR'!AP30+'SAT Block16 PR'!AP30+'SAT Block6 PR'!AP30+'SAT Block5 PR'!AP30+'SAT Block4 PR'!AP30+'SAT Block3 PR'!AP30+'SAT Block2 PR'!AP30+'SAT Block1 PR'!AP30+'SAT Block7 PR'!AP30</f>
        <v>0</v>
      </c>
      <c r="AQ30" s="6">
        <f>'SAT Block17 PR'!AQ30+'SAT Block16 PR'!AQ30+'SAT Block6 PR'!AQ30+'SAT Block5 PR'!AQ30+'SAT Block4 PR'!AQ30+'SAT Block3 PR'!AQ30+'SAT Block2 PR'!AQ30+'SAT Block1 PR'!AQ30+'SAT Block7 PR'!AQ30</f>
        <v>0</v>
      </c>
      <c r="AR30" s="6">
        <f>'SAT Block17 PR'!AR30+'SAT Block16 PR'!AR30+'SAT Block6 PR'!AR30+'SAT Block5 PR'!AR30+'SAT Block4 PR'!AR30+'SAT Block3 PR'!AR30+'SAT Block2 PR'!AR30+'SAT Block1 PR'!AR30+'SAT Block7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'SAT Block17 PR'!CB30+'SAT Block16 PR'!CB30+'SAT Block6 PR'!CB30+'SAT Block5 PR'!CB30+'SAT Block4 PR'!CB30+'SAT Block3 PR'!CB30+'SAT Block2 PR'!CB30+'SAT Block1 PR'!CB30+'SAT Block7 PR'!CB30</f>
        <v>0</v>
      </c>
      <c r="CC30" s="56">
        <f ca="1">'SAT Block17 PR'!CC30+'SAT Block16 PR'!CC30+'SAT Block6 PR'!CC30+'SAT Block5 PR'!CC30+'SAT Block4 PR'!CC30+'SAT Block3 PR'!CC30+'SAT Block2 PR'!CC30+'SAT Block1 PR'!CC30+'SAT Block7 PR'!CC30</f>
        <v>0</v>
      </c>
      <c r="CD30" s="6">
        <f ca="1">'SAT Block17 PR'!CD30+'SAT Block16 PR'!CD30+'SAT Block6 PR'!CD30+'SAT Block5 PR'!CD30+'SAT Block4 PR'!CD30+'SAT Block3 PR'!CD30+'SAT Block2 PR'!CD30+'SAT Block1 PR'!CD30+'SAT Block7 PR'!CD30</f>
        <v>351.78</v>
      </c>
      <c r="CE30" s="6">
        <f>'SAT Block17 PR'!CE30+'SAT Block16 PR'!CE30+'SAT Block6 PR'!CE30+'SAT Block5 PR'!CE30+'SAT Block4 PR'!CE30+'SAT Block3 PR'!CE30+'SAT Block2 PR'!CE30+'SAT Block1 PR'!CE30+'SAT Block7 PR'!CE30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  <c r="DF30" s="62"/>
      <c r="DG30" s="62"/>
    </row>
    <row r="31" spans="7:111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Block17 PR'!AO31+'SAT Block16 PR'!AO31+'SAT Block6 PR'!AO31+'SAT Block5 PR'!AO31+'SAT Block4 PR'!AO31+'SAT Block3 PR'!AO31+'SAT Block2 PR'!AO31+'SAT Block1 PR'!AO31+'SAT Block7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Block17 PR'!CB31+'SAT Block16 PR'!CB31+'SAT Block6 PR'!CB31+'SAT Block5 PR'!CB31+'SAT Block4 PR'!CB31+'SAT Block3 PR'!CB31+'SAT Block2 PR'!CB31+'SAT Block1 PR'!CB31+'SAT Block7 PR'!CB31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  <c r="DF31" s="62"/>
      <c r="DG31" s="62"/>
    </row>
    <row r="32" spans="7:111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Block17 PR'!AO32+'SAT Block16 PR'!AO32+'SAT Block6 PR'!AO32+'SAT Block5 PR'!AO32+'SAT Block4 PR'!AO32+'SAT Block3 PR'!AO32+'SAT Block2 PR'!AO32+'SAT Block1 PR'!AO32+'SAT Block7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Block17 PR'!CB32+'SAT Block16 PR'!CB32+'SAT Block6 PR'!CB32+'SAT Block5 PR'!CB32+'SAT Block4 PR'!CB32+'SAT Block3 PR'!CB32+'SAT Block2 PR'!CB32+'SAT Block1 PR'!CB32+'SAT Block7 PR'!CB32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  <c r="DF32" s="62"/>
      <c r="DG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  <c r="DF33" s="62"/>
      <c r="DG33" s="62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429</v>
      </c>
      <c r="CC34" s="41">
        <f ca="1">SUM(CC30:CE30)</f>
        <v>351.78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  <c r="DF34" s="62"/>
      <c r="DG34" s="62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  <c r="DF35" s="62"/>
      <c r="DG35" s="62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  <c r="DF36" s="62"/>
      <c r="DG36" s="62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  <c r="DF37" s="62"/>
      <c r="DG37" s="62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73.150000000000006</v>
      </c>
      <c r="AP38" s="58">
        <f ca="1">SUM(AQ43,AO43,AP40)</f>
        <v>89.3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429</v>
      </c>
      <c r="CC38" s="91">
        <f ca="1">SUM(CD43,CB43,CC40)</f>
        <v>351.78000000000003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  <c r="DF38" s="62"/>
      <c r="DG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  <c r="DF39" s="62"/>
      <c r="DG39" s="62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'SAT Block17 PR'!AP40+'SAT Block16 PR'!AP40+'SAT Block6 PR'!AP40+'SAT Block5 PR'!AP40+'SAT Block4 PR'!AP40+'SAT Block3 PR'!AP40+'SAT Block2 PR'!AP40+'SAT Block1 PR'!AP40+'SAT Block7 PR'!AP40</f>
        <v>71.44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Block17 PR'!BP40+'SAT Block16 PR'!BP40+'SAT Block6 PR'!BP40+'SAT Block5 PR'!BP40+'SAT Block4 PR'!BP40+'SAT Block3 PR'!BP40+'SAT Block2 PR'!BP40+'SAT Block1 PR'!BP40+'SAT Block7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Block17 PR'!CC40+'SAT Block16 PR'!CC40+'SAT Block6 PR'!CC40+'SAT Block5 PR'!CC40+'SAT Block4 PR'!CC40+'SAT Block3 PR'!CC40+'SAT Block2 PR'!CC40+'SAT Block1 PR'!CC40+'SAT Block7 PR'!CC40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  <c r="DF40" s="62"/>
      <c r="DG40" s="62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'SAT Block17 PR'!AP41+'SAT Block16 PR'!AP41+'SAT Block6 PR'!AP41+'SAT Block5 PR'!AP41+'SAT Block4 PR'!AP41+'SAT Block3 PR'!AP41+'SAT Block2 PR'!AP41+'SAT Block1 PR'!AP41+'SAT Block7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Block17 PR'!BP41+'SAT Block16 PR'!BP41+'SAT Block6 PR'!BP41+'SAT Block5 PR'!BP41+'SAT Block4 PR'!BP41+'SAT Block3 PR'!BP41+'SAT Block2 PR'!BP41+'SAT Block1 PR'!BP41+'SAT Block7 PR'!BP41</f>
        <v>437.49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Block17 PR'!CC41+'SAT Block16 PR'!CC41+'SAT Block6 PR'!CC41+'SAT Block5 PR'!CC41+'SAT Block4 PR'!CC41+'SAT Block3 PR'!CC41+'SAT Block2 PR'!CC41+'SAT Block1 PR'!CC41+'SAT Block7 PR'!CC41</f>
        <v>32.5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  <c r="DF41" s="62"/>
      <c r="DG41" s="62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'SAT Block17 PR'!AM42+'SAT Block16 PR'!AM42+'SAT Block6 PR'!AM42+'SAT Block5 PR'!AM42+'SAT Block4 PR'!AM42+'SAT Block3 PR'!AM42+'SAT Block2 PR'!AM42+'SAT Block1 PR'!AM42+'SAT Block7 PR'!AM42</f>
        <v>0</v>
      </c>
      <c r="AN42" s="10">
        <f ca="1">'SAT Block17 PR'!AN42+'SAT Block16 PR'!AN42+'SAT Block6 PR'!AN42+'SAT Block5 PR'!AN42+'SAT Block4 PR'!AN42+'SAT Block3 PR'!AN42+'SAT Block2 PR'!AN42+'SAT Block1 PR'!AN42+'SAT Block7 PR'!AN42</f>
        <v>14.63</v>
      </c>
      <c r="AO42" s="77">
        <f ca="1">'SAT Block17 PR'!AO42+'SAT Block16 PR'!AO42+'SAT Block6 PR'!AO42+'SAT Block5 PR'!AO42+'SAT Block4 PR'!AO42+'SAT Block3 PR'!AO42+'SAT Block2 PR'!AO42+'SAT Block1 PR'!AO42+'SAT Block7 PR'!AO42</f>
        <v>58.52000000000001</v>
      </c>
      <c r="AP42" s="86">
        <f ca="1">'SAT Block17 PR'!AP42+'SAT Block16 PR'!AP42+'SAT Block6 PR'!AP42+'SAT Block5 PR'!AP42+'SAT Block4 PR'!AP42+'SAT Block3 PR'!AP42+'SAT Block2 PR'!AP42+'SAT Block1 PR'!AP42+'SAT Block7 PR'!AP42</f>
        <v>138.14500000000001</v>
      </c>
      <c r="AQ42" s="81"/>
      <c r="AR42" s="82"/>
      <c r="AS42" s="78"/>
      <c r="AT42" s="109">
        <f ca="1">SUM(AP40:AP42)</f>
        <v>209.58500000000001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437.49</v>
      </c>
      <c r="BL42" s="78"/>
      <c r="BM42" s="79">
        <f>'SAT Block17 PR'!BM42+'SAT Block16 PR'!BM42+'SAT Block6 PR'!BM42+'SAT Block5 PR'!BM42+'SAT Block4 PR'!BM42+'SAT Block3 PR'!BM42+'SAT Block2 PR'!BM42+'SAT Block1 PR'!BM42+'SAT Block7 PR'!BM42</f>
        <v>0</v>
      </c>
      <c r="BN42" s="79">
        <f>'SAT Block17 PR'!BN42+'SAT Block16 PR'!BN42+'SAT Block6 PR'!BN42+'SAT Block5 PR'!BN42+'SAT Block4 PR'!BN42+'SAT Block3 PR'!BN42+'SAT Block2 PR'!BN42+'SAT Block1 PR'!BN42+'SAT Block7 PR'!BN42</f>
        <v>0</v>
      </c>
      <c r="BO42" s="79">
        <f>'SAT Block17 PR'!BO42+'SAT Block16 PR'!BO42+'SAT Block6 PR'!BO42+'SAT Block5 PR'!BO42+'SAT Block4 PR'!BO42+'SAT Block3 PR'!BO42+'SAT Block2 PR'!BO42+'SAT Block1 PR'!BO42+'SAT Block7 PR'!BO42</f>
        <v>0</v>
      </c>
      <c r="BP42" s="79">
        <f ca="1">'SAT Block17 PR'!BP42+'SAT Block16 PR'!BP42+'SAT Block6 PR'!BP42+'SAT Block5 PR'!BP42+'SAT Block4 PR'!BP42+'SAT Block3 PR'!BP42+'SAT Block2 PR'!BP42+'SAT Block1 PR'!BP42+'SAT Block7 PR'!BP42</f>
        <v>31.54</v>
      </c>
      <c r="BQ42" s="81"/>
      <c r="BR42" s="82"/>
      <c r="BS42" s="78"/>
      <c r="BT42" s="109">
        <f ca="1">SUM(BP40:BP42)</f>
        <v>469.03000000000003</v>
      </c>
      <c r="BU42" s="83"/>
      <c r="BV42" s="83"/>
      <c r="BW42" s="83"/>
      <c r="BX42" s="108">
        <f ca="1">SUM(CC41,BZ42,CC43)</f>
        <v>483.47</v>
      </c>
      <c r="BY42" s="78"/>
      <c r="BZ42" s="79">
        <f ca="1">'SAT Block17 PR'!BZ42+'SAT Block16 PR'!BZ42+'SAT Block6 PR'!BZ42+'SAT Block5 PR'!BZ42+'SAT Block4 PR'!BZ42+'SAT Block3 PR'!BZ42+'SAT Block2 PR'!BZ42+'SAT Block1 PR'!BZ42+'SAT Block7 PR'!BZ42</f>
        <v>419.37</v>
      </c>
      <c r="CA42" s="79">
        <f ca="1">'SAT Block17 PR'!CA42+'SAT Block16 PR'!CA42+'SAT Block6 PR'!CA42+'SAT Block5 PR'!CA42+'SAT Block4 PR'!CA42+'SAT Block3 PR'!CA42+'SAT Block2 PR'!CA42+'SAT Block1 PR'!CA42+'SAT Block7 PR'!CA42</f>
        <v>9.629999999999999</v>
      </c>
      <c r="CB42" s="85">
        <f>'SAT Block17 PR'!CB42+'SAT Block16 PR'!CB42+'SAT Block6 PR'!CB42+'SAT Block5 PR'!CB42+'SAT Block4 PR'!CB42+'SAT Block3 PR'!CB42+'SAT Block2 PR'!CB42+'SAT Block1 PR'!CB42+'SAT Block7 PR'!CB42</f>
        <v>0</v>
      </c>
      <c r="CC42" s="117">
        <f>'SAT Block17 PR'!CC42+'SAT Block16 PR'!CC42+'SAT Block6 PR'!CC42+'SAT Block5 PR'!CC42+'SAT Block4 PR'!CC42+'SAT Block3 PR'!CC42+'SAT Block2 PR'!CC42+'SAT Block1 PR'!CC42+'SAT Block7 PR'!CC42</f>
        <v>0</v>
      </c>
      <c r="CD42" s="81"/>
      <c r="CE42" s="82"/>
      <c r="CF42" s="78"/>
      <c r="CG42" s="109">
        <f ca="1">SUM(CC40:CC42)</f>
        <v>32.5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  <c r="DF42" s="62"/>
      <c r="DG42" s="62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Block17 PR'!AO43+'SAT Block16 PR'!AO43+'SAT Block6 PR'!AO43+'SAT Block5 PR'!AO43+'SAT Block4 PR'!AO43+'SAT Block3 PR'!AO43+'SAT Block2 PR'!AO43+'SAT Block1 PR'!AO43+'SAT Block7 PR'!AO43</f>
        <v>0</v>
      </c>
      <c r="AP43" s="6">
        <f>'SAT Block17 PR'!AP43+'SAT Block16 PR'!AP43+'SAT Block6 PR'!AP43+'SAT Block5 PR'!AP43+'SAT Block4 PR'!AP43+'SAT Block3 PR'!AP43+'SAT Block2 PR'!AP43+'SAT Block1 PR'!AP43+'SAT Block7 PR'!AP43</f>
        <v>0</v>
      </c>
      <c r="AQ43" s="6">
        <f ca="1">'SAT Block17 PR'!AQ43+'SAT Block16 PR'!AQ43+'SAT Block6 PR'!AQ43+'SAT Block5 PR'!AQ43+'SAT Block4 PR'!AQ43+'SAT Block3 PR'!AQ43+'SAT Block2 PR'!AQ43+'SAT Block1 PR'!AQ43+'SAT Block7 PR'!AQ43</f>
        <v>17.86</v>
      </c>
      <c r="AR43" s="6">
        <f ca="1">'SAT Block17 PR'!AR43+'SAT Block16 PR'!AR43+'SAT Block6 PR'!AR43+'SAT Block5 PR'!AR43+'SAT Block4 PR'!AR43+'SAT Block3 PR'!AR43+'SAT Block2 PR'!AR43+'SAT Block1 PR'!AR43+'SAT Block7 PR'!AR43</f>
        <v>136.745</v>
      </c>
      <c r="AS43" s="1"/>
      <c r="AT43" s="100">
        <f ca="1">SUM(AO44,AR43,AO42)</f>
        <v>195.26500000000001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362.37</v>
      </c>
      <c r="BL43" s="1"/>
      <c r="BM43" s="21"/>
      <c r="BN43" s="14"/>
      <c r="BO43" s="71">
        <f>'SAT Block17 PR'!BO43+'SAT Block16 PR'!BO43+'SAT Block6 PR'!BO43+'SAT Block5 PR'!BO43+'SAT Block4 PR'!BO43+'SAT Block3 PR'!BO43+'SAT Block2 PR'!BO43+'SAT Block1 PR'!BO43+'SAT Block7 PR'!BO43</f>
        <v>0</v>
      </c>
      <c r="BP43" s="6">
        <f>'SAT Block17 PR'!BP43+'SAT Block16 PR'!BP43+'SAT Block6 PR'!BP43+'SAT Block5 PR'!BP43+'SAT Block4 PR'!BP43+'SAT Block3 PR'!BP43+'SAT Block2 PR'!BP43+'SAT Block1 PR'!BP43+'SAT Block7 PR'!BP43</f>
        <v>0</v>
      </c>
      <c r="BQ43" s="6">
        <f>'SAT Block17 PR'!BQ43+'SAT Block16 PR'!BQ43+'SAT Block6 PR'!BQ43+'SAT Block5 PR'!BQ43+'SAT Block4 PR'!BQ43+'SAT Block3 PR'!BQ43+'SAT Block2 PR'!BQ43+'SAT Block1 PR'!BQ43+'SAT Block7 PR'!BQ43</f>
        <v>0</v>
      </c>
      <c r="BR43" s="6">
        <f ca="1">'SAT Block17 PR'!BR43+'SAT Block16 PR'!BR43+'SAT Block6 PR'!BR43+'SAT Block5 PR'!BR43+'SAT Block4 PR'!BR43+'SAT Block3 PR'!BR43+'SAT Block2 PR'!BR43+'SAT Block1 PR'!BR43+'SAT Block7 PR'!BR43</f>
        <v>26.22</v>
      </c>
      <c r="BS43" s="1"/>
      <c r="BT43" s="100">
        <f ca="1">SUM(BO44,BR43,BO42)</f>
        <v>388.59000000000003</v>
      </c>
      <c r="BX43" s="99">
        <f ca="1">SUM(CB43:CB45)</f>
        <v>399.22999999999996</v>
      </c>
      <c r="BY43" s="1"/>
      <c r="BZ43" s="21"/>
      <c r="CA43" s="14"/>
      <c r="CB43" s="15">
        <f ca="1">'SAT Block17 PR'!CB43+'SAT Block16 PR'!CB43+'SAT Block6 PR'!CB43+'SAT Block5 PR'!CB43+'SAT Block4 PR'!CB43+'SAT Block3 PR'!CB43+'SAT Block2 PR'!CB43+'SAT Block1 PR'!CB43+'SAT Block7 PR'!CB43</f>
        <v>346.43</v>
      </c>
      <c r="CC43" s="56">
        <f ca="1">'SAT Block17 PR'!CC43+'SAT Block16 PR'!CC43+'SAT Block6 PR'!CC43+'SAT Block5 PR'!CC43+'SAT Block4 PR'!CC43+'SAT Block3 PR'!CC43+'SAT Block2 PR'!CC43+'SAT Block1 PR'!CC43+'SAT Block7 PR'!CC43</f>
        <v>31.6</v>
      </c>
      <c r="CD43" s="6">
        <f ca="1">'SAT Block17 PR'!CD43+'SAT Block16 PR'!CD43+'SAT Block6 PR'!CD43+'SAT Block5 PR'!CD43+'SAT Block4 PR'!CD43+'SAT Block3 PR'!CD43+'SAT Block2 PR'!CD43+'SAT Block1 PR'!CD43+'SAT Block7 PR'!CD43</f>
        <v>5.35</v>
      </c>
      <c r="CE43" s="6">
        <f>'SAT Block17 PR'!CE43+'SAT Block16 PR'!CE43+'SAT Block6 PR'!CE43+'SAT Block5 PR'!CE43+'SAT Block4 PR'!CE43+'SAT Block3 PR'!CE43+'SAT Block2 PR'!CE43+'SAT Block1 PR'!CE43+'SAT Block7 PR'!CE43</f>
        <v>0</v>
      </c>
      <c r="CF43" s="1"/>
      <c r="CG43" s="100">
        <f ca="1">SUM(CB44,CE43,CB42)</f>
        <v>26.65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'SAT Block17 PR'!AO44+'SAT Block16 PR'!AO44+'SAT Block6 PR'!AO44+'SAT Block5 PR'!AO44+'SAT Block4 PR'!AO44+'SAT Block3 PR'!AO44+'SAT Block2 PR'!AO44+'SAT Block1 PR'!AO44+'SAT Block7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Block17 PR'!BO44+'SAT Block16 PR'!BO44+'SAT Block6 PR'!BO44+'SAT Block5 PR'!BO44+'SAT Block4 PR'!BO44+'SAT Block3 PR'!BO44+'SAT Block2 PR'!BO44+'SAT Block1 PR'!BO44+'SAT Block7 PR'!BO44</f>
        <v>362.37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Block17 PR'!CB44+'SAT Block16 PR'!CB44+'SAT Block6 PR'!CB44+'SAT Block5 PR'!CB44+'SAT Block4 PR'!CB44+'SAT Block3 PR'!CB44+'SAT Block2 PR'!CB44+'SAT Block1 PR'!CB44+'SAT Block7 PR'!CB44</f>
        <v>26.65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'SAT Block17 PR'!AO45+'SAT Block16 PR'!AO45+'SAT Block6 PR'!AO45+'SAT Block5 PR'!AO45+'SAT Block4 PR'!AO45+'SAT Block3 PR'!AO45+'SAT Block2 PR'!AO45+'SAT Block1 PR'!AO45+'SAT Block7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>'SAT Block17 PR'!BO45+'SAT Block16 PR'!BO45+'SAT Block6 PR'!BO45+'SAT Block5 PR'!BO45+'SAT Block4 PR'!BO45+'SAT Block3 PR'!BO45+'SAT Block2 PR'!BO45+'SAT Block1 PR'!BO45+'SAT Block7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Block17 PR'!CB45+'SAT Block16 PR'!CB45+'SAT Block6 PR'!CB45+'SAT Block5 PR'!CB45+'SAT Block4 PR'!CB45+'SAT Block3 PR'!CB45+'SAT Block2 PR'!CB45+'SAT Block1 PR'!CB45+'SAT Block7 PR'!CB45</f>
        <v>26.15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152.77500000000001</v>
      </c>
      <c r="AP47" s="105">
        <f ca="1">SUM(AP43:AR43)</f>
        <v>154.60500000000002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31.54</v>
      </c>
      <c r="BP47" s="105">
        <f ca="1">SUM(BP43:BR43)</f>
        <v>26.22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35.78</v>
      </c>
      <c r="CC47" s="105">
        <f ca="1">SUM(CC43:CE43)</f>
        <v>36.950000000000003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 ca="1">SUM(M55:O55)</f>
        <v>91</v>
      </c>
      <c r="P51" s="27">
        <f ca="1">SUM(Q56,O56,P53)</f>
        <v>74.61999999999999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 ca="1">'SAT Block17 PR'!P53+'SAT Block16 PR'!P53+'SAT Block6 PR'!P53+'SAT Block5 PR'!P53+'SAT Block4 PR'!P53+'SAT Block3 PR'!P53+'SAT Block2 PR'!P53+'SAT Block1 PR'!P53+'SAT Block7 PR'!P53</f>
        <v>74.61999999999999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Block17 PR'!AC53+'SAT Block16 PR'!AC53+'SAT Block6 PR'!AC53+'SAT Block5 PR'!AC53+'SAT Block4 PR'!AC53+'SAT Block3 PR'!AC53+'SAT Block2 PR'!AC53+'SAT Block1 PR'!AC53+'SAT Block7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'SAT Block17 PR'!P54+'SAT Block16 PR'!P54+'SAT Block6 PR'!P54+'SAT Block5 PR'!P54+'SAT Block4 PR'!P54+'SAT Block3 PR'!P54+'SAT Block2 PR'!P54+'SAT Block1 PR'!P54+'SAT Block7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Block17 PR'!AC54+'SAT Block16 PR'!AC54+'SAT Block6 PR'!AC54+'SAT Block5 PR'!AC54+'SAT Block4 PR'!AC54+'SAT Block3 PR'!AC54+'SAT Block2 PR'!AC54+'SAT Block1 PR'!AC54+'SAT Block7 PR'!AC54</f>
        <v>101.27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'SAT Block17 PR'!M55+'SAT Block16 PR'!M55+'SAT Block6 PR'!M55+'SAT Block5 PR'!M55+'SAT Block4 PR'!M55+'SAT Block3 PR'!M55+'SAT Block2 PR'!M55+'SAT Block1 PR'!M55+'SAT Block7 PR'!M55</f>
        <v>0</v>
      </c>
      <c r="N55" s="10">
        <f>'SAT Block17 PR'!N55+'SAT Block16 PR'!N55+'SAT Block6 PR'!N55+'SAT Block5 PR'!N55+'SAT Block4 PR'!N55+'SAT Block3 PR'!N55+'SAT Block2 PR'!N55+'SAT Block1 PR'!N55+'SAT Block7 PR'!N55</f>
        <v>0</v>
      </c>
      <c r="O55" s="11">
        <f ca="1">'SAT Block17 PR'!O55+'SAT Block16 PR'!O55+'SAT Block6 PR'!O55+'SAT Block5 PR'!O55+'SAT Block4 PR'!O55+'SAT Block3 PR'!O55+'SAT Block2 PR'!O55+'SAT Block1 PR'!O55+'SAT Block7 PR'!O55</f>
        <v>91</v>
      </c>
      <c r="P55" s="6">
        <f ca="1">'SAT Block17 PR'!P55+'SAT Block16 PR'!P55+'SAT Block6 PR'!P55+'SAT Block5 PR'!P55+'SAT Block4 PR'!P55+'SAT Block3 PR'!P55+'SAT Block2 PR'!P55+'SAT Block1 PR'!P55+'SAT Block7 PR'!P55</f>
        <v>26.65</v>
      </c>
      <c r="Q55" s="12"/>
      <c r="R55" s="20"/>
      <c r="S55" s="4"/>
      <c r="T55" s="34">
        <f ca="1">SUM(P53:P55)</f>
        <v>101.26999999999998</v>
      </c>
      <c r="U55" s="4"/>
      <c r="V55" s="4"/>
      <c r="W55" s="4"/>
      <c r="X55" s="97">
        <f ca="1">SUM(AC54,Z55,AC56)</f>
        <v>101.27</v>
      </c>
      <c r="Y55" s="4"/>
      <c r="Z55" s="10">
        <f>'SAT Block17 PR'!Z55+'SAT Block16 PR'!Z55+'SAT Block6 PR'!Z55+'SAT Block5 PR'!Z55+'SAT Block4 PR'!Z55+'SAT Block3 PR'!Z55+'SAT Block2 PR'!Z55+'SAT Block1 PR'!Z55+'SAT Block7 PR'!Z55</f>
        <v>0</v>
      </c>
      <c r="AA55" s="10">
        <f>'SAT Block17 PR'!AA55+'SAT Block16 PR'!AA55+'SAT Block6 PR'!AA55+'SAT Block5 PR'!AA55+'SAT Block4 PR'!AA55+'SAT Block3 PR'!AA55+'SAT Block2 PR'!AA55+'SAT Block1 PR'!AA55+'SAT Block7 PR'!AA55</f>
        <v>0</v>
      </c>
      <c r="AB55" s="11">
        <f>'SAT Block17 PR'!AB55+'SAT Block16 PR'!AB55+'SAT Block6 PR'!AB55+'SAT Block5 PR'!AB55+'SAT Block4 PR'!AB55+'SAT Block3 PR'!AB55+'SAT Block2 PR'!AB55+'SAT Block1 PR'!AB55+'SAT Block7 PR'!AB55</f>
        <v>0</v>
      </c>
      <c r="AC55" s="6">
        <f>'SAT Block17 PR'!AC55+'SAT Block16 PR'!AC55+'SAT Block6 PR'!AC55+'SAT Block5 PR'!AC55+'SAT Block4 PR'!AC55+'SAT Block3 PR'!AC55+'SAT Block2 PR'!AC55+'SAT Block1 PR'!AC55+'SAT Block7 PR'!AC55</f>
        <v>0</v>
      </c>
      <c r="AD55" s="12"/>
      <c r="AE55" s="20"/>
      <c r="AF55" s="4"/>
      <c r="AG55" s="98">
        <f ca="1">SUM(AC53:AC55)</f>
        <v>101.27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'SAT Block17 PR'!O56+'SAT Block16 PR'!O56+'SAT Block6 PR'!O56+'SAT Block5 PR'!O56+'SAT Block4 PR'!O56+'SAT Block3 PR'!O56+'SAT Block2 PR'!O56+'SAT Block1 PR'!O56+'SAT Block7 PR'!O56</f>
        <v>0</v>
      </c>
      <c r="P56" s="16">
        <f>'SAT Block17 PR'!P56+'SAT Block16 PR'!P56+'SAT Block6 PR'!P56+'SAT Block5 PR'!P56+'SAT Block4 PR'!P56+'SAT Block3 PR'!P56+'SAT Block2 PR'!P56+'SAT Block1 PR'!P56+'SAT Block7 PR'!P56</f>
        <v>0</v>
      </c>
      <c r="Q56" s="6">
        <f>'SAT Block17 PR'!Q56+'SAT Block16 PR'!Q56+'SAT Block6 PR'!Q56+'SAT Block5 PR'!Q56+'SAT Block4 PR'!Q56+'SAT Block3 PR'!Q56+'SAT Block2 PR'!Q56+'SAT Block1 PR'!Q56+'SAT Block7 PR'!Q56</f>
        <v>0</v>
      </c>
      <c r="R56" s="6">
        <f ca="1">'SAT Block17 PR'!R56+'SAT Block16 PR'!R56+'SAT Block6 PR'!R56+'SAT Block5 PR'!R56+'SAT Block4 PR'!R56+'SAT Block3 PR'!R56+'SAT Block2 PR'!R56+'SAT Block1 PR'!R56+'SAT Block7 PR'!R56</f>
        <v>32.5</v>
      </c>
      <c r="S56" s="1"/>
      <c r="T56" s="36">
        <f ca="1">SUM(O57,R56,O55)</f>
        <v>123.5</v>
      </c>
      <c r="U56" s="330" t="s">
        <v>29</v>
      </c>
      <c r="V56" s="331"/>
      <c r="W56" s="331"/>
      <c r="X56" s="99">
        <f ca="1">SUM(AB56:AB58)</f>
        <v>123.5</v>
      </c>
      <c r="Y56" s="1"/>
      <c r="Z56" s="21"/>
      <c r="AA56" s="14"/>
      <c r="AB56" s="53">
        <f>'SAT Block17 PR'!AB56+'SAT Block16 PR'!AB56+'SAT Block6 PR'!AB56+'SAT Block5 PR'!AB56+'SAT Block4 PR'!AB56+'SAT Block3 PR'!AB56+'SAT Block2 PR'!AB56+'SAT Block1 PR'!AB56+'SAT Block7 PR'!AB56</f>
        <v>0</v>
      </c>
      <c r="AC56" s="53">
        <f>'SAT Block17 PR'!AC56+'SAT Block16 PR'!AC56+'SAT Block6 PR'!AC56+'SAT Block5 PR'!AC56+'SAT Block4 PR'!AC56+'SAT Block3 PR'!AC56+'SAT Block2 PR'!AC56+'SAT Block1 PR'!AC56+'SAT Block7 PR'!AC56</f>
        <v>0</v>
      </c>
      <c r="AD56" s="6">
        <f>'SAT Block17 PR'!AD56+'SAT Block16 PR'!AD56+'SAT Block6 PR'!AD56+'SAT Block5 PR'!AD56+'SAT Block4 PR'!AD56+'SAT Block3 PR'!AD56+'SAT Block2 PR'!AD56+'SAT Block1 PR'!AD56+'SAT Block7 PR'!AD56</f>
        <v>0</v>
      </c>
      <c r="AE56" s="6">
        <f>'SAT Block17 PR'!AE56+'SAT Block16 PR'!AE56+'SAT Block6 PR'!AE56+'SAT Block5 PR'!AE56+'SAT Block4 PR'!AE56+'SAT Block3 PR'!AE56+'SAT Block2 PR'!AE56+'SAT Block1 PR'!AE56+'SAT Block7 PR'!AE56</f>
        <v>0</v>
      </c>
      <c r="AF56" s="1"/>
      <c r="AG56" s="100">
        <f ca="1">SUM(AB57,AE56,AB55)</f>
        <v>123.5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'SAT Block17 PR'!O57+'SAT Block16 PR'!O57+'SAT Block6 PR'!O57+'SAT Block5 PR'!O57+'SAT Block4 PR'!O57+'SAT Block3 PR'!O57+'SAT Block2 PR'!O57+'SAT Block1 PR'!O57+'SAT Block7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Block17 PR'!AB57+'SAT Block16 PR'!AB57+'SAT Block6 PR'!AB57+'SAT Block5 PR'!AB57+'SAT Block4 PR'!AB57+'SAT Block3 PR'!AB57+'SAT Block2 PR'!AB57+'SAT Block1 PR'!AB57+'SAT Block7 PR'!AB57</f>
        <v>123.5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'SAT Block17 PR'!O58+'SAT Block16 PR'!O58+'SAT Block6 PR'!O58+'SAT Block5 PR'!O58+'SAT Block4 PR'!O58+'SAT Block3 PR'!O58+'SAT Block2 PR'!O58+'SAT Block1 PR'!O58+'SAT Block7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Block17 PR'!AB58+'SAT Block16 PR'!AB58+'SAT Block6 PR'!AB58+'SAT Block5 PR'!AB58+'SAT Block4 PR'!AB58+'SAT Block3 PR'!AB58+'SAT Block2 PR'!AB58+'SAT Block1 PR'!AB58+'SAT Block7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 ca="1">SUM(N55,O58,P55)</f>
        <v>26.65</v>
      </c>
      <c r="P60" s="41">
        <f ca="1">SUM(P56:R56)</f>
        <v>32.5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118.45499999999998</v>
      </c>
      <c r="AP64" s="58">
        <f ca="1">SUM(AQ69,AO69,AP66)</f>
        <v>142.3125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10.004999999999999</v>
      </c>
      <c r="BP64" s="91">
        <f ca="1">SUM(BQ69,BO69,BP66)</f>
        <v>12.035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35.78</v>
      </c>
      <c r="CC64" s="27">
        <f ca="1">SUM(CD69,CB69,CC66)</f>
        <v>36.950000000000003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'SAT Block17 PR'!AP66+'SAT Block16 PR'!AP66+'SAT Block6 PR'!AP66+'SAT Block5 PR'!AP66+'SAT Block4 PR'!AP66+'SAT Block3 PR'!AP66+'SAT Block2 PR'!AP66+'SAT Block1 PR'!AP66+'SAT Block7 PR'!AP66</f>
        <v>28.4025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Block17 PR'!BP66+'SAT Block16 PR'!BP66+'SAT Block6 PR'!BP66+'SAT Block5 PR'!BP66+'SAT Block4 PR'!BP66+'SAT Block3 PR'!BP66+'SAT Block2 PR'!BP66+'SAT Block1 PR'!BP66+'SAT Block7 PR'!BP66</f>
        <v>4.1500000000000004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Block17 PR'!CC66+'SAT Block16 PR'!CC66+'SAT Block6 PR'!CC66+'SAT Block5 PR'!CC66+'SAT Block4 PR'!CC66+'SAT Block3 PR'!CC66+'SAT Block2 PR'!CC66+'SAT Block1 PR'!CC66+'SAT Block7 PR'!CC66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 ca="1">'SAT Block17 PR'!AP67+'SAT Block16 PR'!AP67+'SAT Block6 PR'!AP67+'SAT Block5 PR'!AP67+'SAT Block4 PR'!AP67+'SAT Block3 PR'!AP67+'SAT Block2 PR'!AP67+'SAT Block1 PR'!AP67+'SAT Block7 PR'!AP67</f>
        <v>7.6974999999999998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Block17 PR'!BP67+'SAT Block16 PR'!BP67+'SAT Block6 PR'!BP67+'SAT Block5 PR'!BP67+'SAT Block4 PR'!BP67+'SAT Block3 PR'!BP67+'SAT Block2 PR'!BP67+'SAT Block1 PR'!BP67+'SAT Block7 PR'!BP67</f>
        <v>31.895000000000003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Block17 PR'!CC67+'SAT Block16 PR'!CC67+'SAT Block6 PR'!CC67+'SAT Block5 PR'!CC67+'SAT Block4 PR'!CC67+'SAT Block3 PR'!CC67+'SAT Block2 PR'!CC67+'SAT Block1 PR'!CC67+'SAT Block7 PR'!CC67</f>
        <v>32.5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 ca="1">SUM(AP67,AM68,AP69)</f>
        <v>102.0325</v>
      </c>
      <c r="AL68" s="4"/>
      <c r="AM68" s="10">
        <f ca="1">'SAT Block17 PR'!AM68+'SAT Block16 PR'!AM68+'SAT Block6 PR'!AM68+'SAT Block5 PR'!AM68+'SAT Block4 PR'!AM68+'SAT Block3 PR'!AM68+'SAT Block2 PR'!AM68+'SAT Block1 PR'!AM68+'SAT Block7 PR'!AM68</f>
        <v>93.194999999999993</v>
      </c>
      <c r="AN68" s="10">
        <f ca="1">'SAT Block17 PR'!AN68+'SAT Block16 PR'!AN68+'SAT Block6 PR'!AN68+'SAT Block5 PR'!AN68+'SAT Block4 PR'!AN68+'SAT Block3 PR'!AN68+'SAT Block2 PR'!AN68+'SAT Block1 PR'!AN68+'SAT Block7 PR'!AN68</f>
        <v>1.9249999999999998</v>
      </c>
      <c r="AO68" s="77">
        <f ca="1">'SAT Block17 PR'!AO68+'SAT Block16 PR'!AO68+'SAT Block6 PR'!AO68+'SAT Block5 PR'!AO68+'SAT Block4 PR'!AO68+'SAT Block3 PR'!AO68+'SAT Block2 PR'!AO68+'SAT Block1 PR'!AO68+'SAT Block7 PR'!AO68</f>
        <v>23.335000000000001</v>
      </c>
      <c r="AP68" s="86">
        <f>'SAT Block17 PR'!AP68+'SAT Block16 PR'!AP68+'SAT Block6 PR'!AP68+'SAT Block5 PR'!AP68+'SAT Block4 PR'!AP68+'SAT Block3 PR'!AP68+'SAT Block2 PR'!AP68+'SAT Block1 PR'!AP68+'SAT Block7 PR'!AP68</f>
        <v>0</v>
      </c>
      <c r="AQ68" s="81"/>
      <c r="AR68" s="82"/>
      <c r="AS68" s="78"/>
      <c r="AT68" s="109">
        <f ca="1">SUM(AP66:AP68)</f>
        <v>36.1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38.450000000000003</v>
      </c>
      <c r="BL68" s="78"/>
      <c r="BM68" s="79">
        <f ca="1">'SAT Block17 PR'!BM68+'SAT Block16 PR'!BM68+'SAT Block6 PR'!BM68+'SAT Block5 PR'!BM68+'SAT Block4 PR'!BM68+'SAT Block3 PR'!BM68+'SAT Block2 PR'!BM68+'SAT Block1 PR'!BM68+'SAT Block7 PR'!BM68</f>
        <v>6.5549999999999997</v>
      </c>
      <c r="BN68" s="79">
        <f>'SAT Block17 PR'!BN68+'SAT Block16 PR'!BN68+'SAT Block6 PR'!BN68+'SAT Block5 PR'!BN68+'SAT Block4 PR'!BN68+'SAT Block3 PR'!BN68+'SAT Block2 PR'!BN68+'SAT Block1 PR'!BN68+'SAT Block7 PR'!BN68</f>
        <v>0</v>
      </c>
      <c r="BO68" s="80">
        <f ca="1">'SAT Block17 PR'!BO68+'SAT Block16 PR'!BO68+'SAT Block6 PR'!BO68+'SAT Block5 PR'!BO68+'SAT Block4 PR'!BO68+'SAT Block3 PR'!BO68+'SAT Block2 PR'!BO68+'SAT Block1 PR'!BO68+'SAT Block7 PR'!BO68</f>
        <v>3.45</v>
      </c>
      <c r="BP68" s="79">
        <f ca="1">'SAT Block17 PR'!BP68+'SAT Block16 PR'!BP68+'SAT Block6 PR'!BP68+'SAT Block5 PR'!BP68+'SAT Block4 PR'!BP68+'SAT Block3 PR'!BP68+'SAT Block2 PR'!BP68+'SAT Block1 PR'!BP68+'SAT Block7 PR'!BP68</f>
        <v>6.9849999999999994</v>
      </c>
      <c r="BQ68" s="81"/>
      <c r="BR68" s="82"/>
      <c r="BS68" s="78"/>
      <c r="BT68" s="109">
        <f ca="1">SUM(BP66:BP68)</f>
        <v>43.03</v>
      </c>
      <c r="BU68" s="136"/>
      <c r="BV68" s="136"/>
      <c r="BW68" s="136"/>
      <c r="BX68" s="84">
        <f ca="1">SUM(CC67,BZ68,CC69)</f>
        <v>43.029999999999994</v>
      </c>
      <c r="BY68" s="78"/>
      <c r="BZ68" s="79">
        <f ca="1">'SAT Block17 PR'!BZ68+'SAT Block16 PR'!BZ68+'SAT Block6 PR'!BZ68+'SAT Block5 PR'!BZ68+'SAT Block4 PR'!BZ68+'SAT Block3 PR'!BZ68+'SAT Block2 PR'!BZ68+'SAT Block1 PR'!BZ68+'SAT Block7 PR'!BZ68</f>
        <v>9.629999999999999</v>
      </c>
      <c r="CA68" s="79">
        <f ca="1">'SAT Block17 PR'!CA68+'SAT Block16 PR'!CA68+'SAT Block6 PR'!CA68+'SAT Block5 PR'!CA68+'SAT Block4 PR'!CA68+'SAT Block3 PR'!CA68+'SAT Block2 PR'!CA68+'SAT Block1 PR'!CA68+'SAT Block7 PR'!CA68</f>
        <v>26.15</v>
      </c>
      <c r="CB68" s="85">
        <f>'SAT Block17 PR'!CB68+'SAT Block16 PR'!CB68+'SAT Block6 PR'!CB68+'SAT Block5 PR'!CB68+'SAT Block4 PR'!CB68+'SAT Block3 PR'!CB68+'SAT Block2 PR'!CB68+'SAT Block1 PR'!CB68+'SAT Block7 PR'!CB68</f>
        <v>0</v>
      </c>
      <c r="CC68" s="6">
        <f>'SAT Block17 PR'!CC68+'SAT Block16 PR'!CC68+'SAT Block6 PR'!CC68+'SAT Block5 PR'!CC68+'SAT Block4 PR'!CC68+'SAT Block3 PR'!CC68+'SAT Block2 PR'!CC68+'SAT Block1 PR'!CC68+'SAT Block7 PR'!CC68</f>
        <v>0</v>
      </c>
      <c r="CD68" s="12"/>
      <c r="CE68" s="20"/>
      <c r="CF68" s="4"/>
      <c r="CG68" s="34">
        <f ca="1">SUM(CC66:CC68)</f>
        <v>32.5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 ca="1">SUM(AO69:AO71)</f>
        <v>123.85000000000001</v>
      </c>
      <c r="AL69" s="1"/>
      <c r="AM69" s="21"/>
      <c r="AN69" s="14"/>
      <c r="AO69" s="70">
        <f ca="1">'SAT Block17 PR'!AO69+'SAT Block16 PR'!AO69+'SAT Block6 PR'!AO69+'SAT Block5 PR'!AO69+'SAT Block4 PR'!AO69+'SAT Block3 PR'!AO69+'SAT Block2 PR'!AO69+'SAT Block1 PR'!AO69+'SAT Block7 PR'!AO69</f>
        <v>112.86</v>
      </c>
      <c r="AP69" s="6">
        <f ca="1">'SAT Block17 PR'!AP69+'SAT Block16 PR'!AP69+'SAT Block6 PR'!AP69+'SAT Block5 PR'!AP69+'SAT Block4 PR'!AP69+'SAT Block3 PR'!AP69+'SAT Block2 PR'!AP69+'SAT Block1 PR'!AP69+'SAT Block7 PR'!AP69</f>
        <v>1.1400000000000001</v>
      </c>
      <c r="AQ69" s="6">
        <f ca="1">'SAT Block17 PR'!AQ69+'SAT Block16 PR'!AQ69+'SAT Block6 PR'!AQ69+'SAT Block5 PR'!AQ69+'SAT Block4 PR'!AQ69+'SAT Block3 PR'!AQ69+'SAT Block2 PR'!AQ69+'SAT Block1 PR'!AQ69+'SAT Block7 PR'!AQ69</f>
        <v>1.0499999999999998</v>
      </c>
      <c r="AR69" s="6">
        <f>'SAT Block17 PR'!AR69+'SAT Block16 PR'!AR69+'SAT Block6 PR'!AR69+'SAT Block5 PR'!AR69+'SAT Block4 PR'!AR69+'SAT Block3 PR'!AR69+'SAT Block2 PR'!AR69+'SAT Block1 PR'!AR69+'SAT Block7 PR'!AR69</f>
        <v>0</v>
      </c>
      <c r="AS69" s="1"/>
      <c r="AT69" s="100">
        <f ca="1">SUM(AO70,AR69,AO68)</f>
        <v>32.234999999999999</v>
      </c>
      <c r="BK69" s="99">
        <f ca="1">SUM(BO69:BO71)</f>
        <v>33.125</v>
      </c>
      <c r="BL69" s="1"/>
      <c r="BM69" s="21"/>
      <c r="BN69" s="14"/>
      <c r="BO69" s="71">
        <f ca="1">'SAT Block17 PR'!BO69+'SAT Block16 PR'!BO69+'SAT Block6 PR'!BO69+'SAT Block5 PR'!BO69+'SAT Block4 PR'!BO69+'SAT Block3 PR'!BO69+'SAT Block2 PR'!BO69+'SAT Block1 PR'!BO69+'SAT Block7 PR'!BO69</f>
        <v>7.8849999999999998</v>
      </c>
      <c r="BP69" s="6">
        <f>'SAT Block17 PR'!BP69+'SAT Block16 PR'!BP69+'SAT Block6 PR'!BP69+'SAT Block5 PR'!BP69+'SAT Block4 PR'!BP69+'SAT Block3 PR'!BP69+'SAT Block2 PR'!BP69+'SAT Block1 PR'!BP69+'SAT Block7 PR'!BP69</f>
        <v>0</v>
      </c>
      <c r="BQ69" s="6">
        <f>'SAT Block17 PR'!BQ69+'SAT Block16 PR'!BQ69+'SAT Block6 PR'!BQ69+'SAT Block5 PR'!BQ69+'SAT Block4 PR'!BQ69+'SAT Block3 PR'!BQ69+'SAT Block2 PR'!BQ69+'SAT Block1 PR'!BQ69+'SAT Block7 PR'!BQ69</f>
        <v>0</v>
      </c>
      <c r="BR69" s="6">
        <f ca="1">'SAT Block17 PR'!BR69+'SAT Block16 PR'!BR69+'SAT Block6 PR'!BR69+'SAT Block5 PR'!BR69+'SAT Block4 PR'!BR69+'SAT Block3 PR'!BR69+'SAT Block2 PR'!BR69+'SAT Block1 PR'!BR69+'SAT Block7 PR'!BR69</f>
        <v>3.81</v>
      </c>
      <c r="BS69" s="1"/>
      <c r="BT69" s="100">
        <f ca="1">SUM(BO70,BR69,BO68)</f>
        <v>32.5</v>
      </c>
      <c r="BX69" s="35">
        <f ca="1">SUM(CB69:CB71)</f>
        <v>32.5</v>
      </c>
      <c r="BY69" s="1"/>
      <c r="BZ69" s="21"/>
      <c r="CA69" s="14"/>
      <c r="CB69" s="15">
        <f ca="1">'SAT Block17 PR'!CB69+'SAT Block16 PR'!CB69+'SAT Block6 PR'!CB69+'SAT Block5 PR'!CB69+'SAT Block4 PR'!CB69+'SAT Block3 PR'!CB69+'SAT Block2 PR'!CB69+'SAT Block1 PR'!CB69+'SAT Block7 PR'!CB69</f>
        <v>5.35</v>
      </c>
      <c r="CC69" s="16">
        <f ca="1">'SAT Block17 PR'!CC69+'SAT Block16 PR'!CC69+'SAT Block6 PR'!CC69+'SAT Block5 PR'!CC69+'SAT Block4 PR'!CC69+'SAT Block3 PR'!CC69+'SAT Block2 PR'!CC69+'SAT Block1 PR'!CC69+'SAT Block7 PR'!CC69</f>
        <v>0.9</v>
      </c>
      <c r="CD69" s="6">
        <f ca="1">'SAT Block17 PR'!CD69+'SAT Block16 PR'!CD69+'SAT Block6 PR'!CD69+'SAT Block5 PR'!CD69+'SAT Block4 PR'!CD69+'SAT Block3 PR'!CD69+'SAT Block2 PR'!CD69+'SAT Block1 PR'!CD69+'SAT Block7 PR'!CD69</f>
        <v>31.6</v>
      </c>
      <c r="CE69" s="6">
        <f>'SAT Block17 PR'!CE69+'SAT Block16 PR'!CE69+'SAT Block6 PR'!CE69+'SAT Block5 PR'!CE69+'SAT Block4 PR'!CE69+'SAT Block3 PR'!CE69+'SAT Block2 PR'!CE69+'SAT Block1 PR'!CE69+'SAT Block7 PR'!CE69</f>
        <v>0</v>
      </c>
      <c r="CF69" s="1"/>
      <c r="CG69" s="36">
        <f ca="1">SUM(CB70,CE69,CB68)</f>
        <v>26.65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 ca="1">'SAT Block17 PR'!AO70+'SAT Block16 PR'!AO70+'SAT Block6 PR'!AO70+'SAT Block5 PR'!AO70+'SAT Block4 PR'!AO70+'SAT Block3 PR'!AO70+'SAT Block2 PR'!AO70+'SAT Block1 PR'!AO70+'SAT Block7 PR'!AO70</f>
        <v>8.9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Block17 PR'!BO70+'SAT Block16 PR'!BO70+'SAT Block6 PR'!BO70+'SAT Block5 PR'!BO70+'SAT Block4 PR'!BO70+'SAT Block3 PR'!BO70+'SAT Block2 PR'!BO70+'SAT Block1 PR'!BO70+'SAT Block7 PR'!BO70</f>
        <v>25.240000000000002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Block17 PR'!CB70+'SAT Block16 PR'!CB70+'SAT Block6 PR'!CB70+'SAT Block5 PR'!CB70+'SAT Block4 PR'!CB70+'SAT Block3 PR'!CB70+'SAT Block2 PR'!CB70+'SAT Block1 PR'!CB70+'SAT Block7 PR'!CB70</f>
        <v>26.65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 ca="1">'SAT Block17 PR'!AO71+'SAT Block16 PR'!AO71+'SAT Block6 PR'!AO71+'SAT Block5 PR'!AO71+'SAT Block4 PR'!AO71+'SAT Block3 PR'!AO71+'SAT Block2 PR'!AO71+'SAT Block1 PR'!AO71+'SAT Block7 PR'!AO71</f>
        <v>2.09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Block17 PR'!BO71+'SAT Block16 PR'!BO71+'SAT Block6 PR'!BO71+'SAT Block5 PR'!BO71+'SAT Block4 PR'!BO71+'SAT Block3 PR'!BO71+'SAT Block2 PR'!BO71+'SAT Block1 PR'!BO71+'SAT Block7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Block17 PR'!CB71+'SAT Block16 PR'!CB71+'SAT Block6 PR'!CB71+'SAT Block5 PR'!CB71+'SAT Block4 PR'!CB71+'SAT Block3 PR'!CB71+'SAT Block2 PR'!CB71+'SAT Block1 PR'!CB71+'SAT Block7 PR'!CB71</f>
        <v>0.5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 ca="1">SUM(AN68,AO71,AP68)</f>
        <v>4.0149999999999997</v>
      </c>
      <c r="AP73" s="105">
        <f ca="1">SUM(AP69:AR69)</f>
        <v>2.19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6.9849999999999994</v>
      </c>
      <c r="BP73" s="105">
        <f ca="1">SUM(BP69:BR69)</f>
        <v>3.81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26.65</v>
      </c>
      <c r="CC73" s="41">
        <f ca="1">SUM(CC69:CE69)</f>
        <v>32.5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461" priority="21" operator="equal">
      <formula>0</formula>
    </cfRule>
  </conditionalFormatting>
  <conditionalFormatting sqref="AX38:BG39 AX46:BG47 AX40:AY41 AX44:AY45">
    <cfRule type="cellIs" dxfId="460" priority="20" operator="equal">
      <formula>0</formula>
    </cfRule>
  </conditionalFormatting>
  <conditionalFormatting sqref="AX25:BG26 AX33:BG34 AX27:AY28 BF27:BG28 BF31:BG32 AX31:AY32">
    <cfRule type="cellIs" dxfId="459" priority="19" operator="equal">
      <formula>0</formula>
    </cfRule>
  </conditionalFormatting>
  <conditionalFormatting sqref="BK25:BT26 BK33:BT34 BK27:BL28 BS27:BT28 BS31:BT32 BK31:BL32">
    <cfRule type="cellIs" dxfId="458" priority="18" operator="equal">
      <formula>0</formula>
    </cfRule>
  </conditionalFormatting>
  <conditionalFormatting sqref="BX12:CG13 BX20:CG21 BX14:BY19 CF14:CG19">
    <cfRule type="cellIs" dxfId="457" priority="17" operator="equal">
      <formula>0</formula>
    </cfRule>
  </conditionalFormatting>
  <conditionalFormatting sqref="BX25:CG26 BX33:CG34 BX27:BY32 CF27:CG32">
    <cfRule type="cellIs" dxfId="456" priority="16" operator="equal">
      <formula>0</formula>
    </cfRule>
  </conditionalFormatting>
  <conditionalFormatting sqref="BX64:CG65 BX72:CG73 BX66:BY71 CF66:CG71">
    <cfRule type="cellIs" dxfId="455" priority="14" operator="equal">
      <formula>0</formula>
    </cfRule>
  </conditionalFormatting>
  <conditionalFormatting sqref="BX38:CG39 BX46:CG47 BX40:BY45 CF40:CG45">
    <cfRule type="cellIs" dxfId="454" priority="15" operator="equal">
      <formula>0</formula>
    </cfRule>
  </conditionalFormatting>
  <conditionalFormatting sqref="K51:T52 K59:T60 K53:L58 S53:T58">
    <cfRule type="cellIs" dxfId="453" priority="13" operator="equal">
      <formula>0</formula>
    </cfRule>
  </conditionalFormatting>
  <conditionalFormatting sqref="AK64:AT65 AK72:AT73 AK66:AL71 AS66:AT71">
    <cfRule type="cellIs" dxfId="452" priority="12" operator="equal">
      <formula>0</formula>
    </cfRule>
  </conditionalFormatting>
  <conditionalFormatting sqref="BK38:BT39 BK46:BT47 BK40:BL45 BS40:BT45">
    <cfRule type="cellIs" dxfId="451" priority="9" operator="equal">
      <formula>0</formula>
    </cfRule>
  </conditionalFormatting>
  <conditionalFormatting sqref="AK25:AT26 AK33:AT34 AK27:AL32 AS27:AT32">
    <cfRule type="cellIs" dxfId="450" priority="8" operator="equal">
      <formula>0</formula>
    </cfRule>
  </conditionalFormatting>
  <conditionalFormatting sqref="AX51:BG52 AX59:BG60 AX53:AY58 BF53:BG58">
    <cfRule type="cellIs" dxfId="449" priority="11" operator="equal">
      <formula>0</formula>
    </cfRule>
  </conditionalFormatting>
  <conditionalFormatting sqref="BK51:BT52 BK59:BT60 BK53:BL58 BS53:BT58">
    <cfRule type="cellIs" dxfId="448" priority="10" operator="equal">
      <formula>0</formula>
    </cfRule>
  </conditionalFormatting>
  <conditionalFormatting sqref="BK64:BT65 BK72:BT73 BK66:BL71 BS66:BT71">
    <cfRule type="cellIs" dxfId="447" priority="7" operator="equal">
      <formula>0</formula>
    </cfRule>
  </conditionalFormatting>
  <conditionalFormatting sqref="X51:AG52 X59:AG60 X53:Y58 AF53:AG58">
    <cfRule type="cellIs" dxfId="446" priority="6" operator="equal">
      <formula>0</formula>
    </cfRule>
  </conditionalFormatting>
  <conditionalFormatting sqref="AK38:AT39 AK46:AT47 AK40:AL45 AS40:AT45">
    <cfRule type="cellIs" dxfId="445" priority="5" operator="equal">
      <formula>0</formula>
    </cfRule>
  </conditionalFormatting>
  <conditionalFormatting sqref="AX42:AY43">
    <cfRule type="cellIs" dxfId="444" priority="4" operator="equal">
      <formula>0</formula>
    </cfRule>
  </conditionalFormatting>
  <conditionalFormatting sqref="AO51:AP52 AO59:AP60">
    <cfRule type="cellIs" dxfId="443" priority="3" operator="equal">
      <formula>0</formula>
    </cfRule>
  </conditionalFormatting>
  <conditionalFormatting sqref="BO75:BP76">
    <cfRule type="cellIs" dxfId="442" priority="2" operator="equal">
      <formula>0</formula>
    </cfRule>
  </conditionalFormatting>
  <conditionalFormatting sqref="AO75:AP76">
    <cfRule type="cellIs" dxfId="44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V16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89" width="5.28515625" style="124"/>
    <col min="90" max="90" width="5.85546875" style="124" customWidth="1"/>
    <col min="91" max="94" width="5.28515625" style="124"/>
    <col min="95" max="95" width="5.7109375" style="124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'AM Block17 PB'!CC14+'AM Block16 PB'!CC14+'AM Block6 PB'!CC14+'AM Block5 PB'!CC14+'AM Block4 PB'!CC14+'AM Block3 PB'!CC14+'AM Block2 PB'!CC14+'AM Block1 PB'!CC14+'AM Block7 PB'!CC14</f>
        <v>0</v>
      </c>
      <c r="CD14" s="7"/>
      <c r="CE14" s="19"/>
      <c r="CF14" s="1"/>
      <c r="CG14" s="31"/>
      <c r="CQ14" s="114" t="s">
        <v>114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Block17 PB'!CC15+'AM Block16 PB'!CC15+'AM Block6 PB'!CC15+'AM Block5 PB'!CC15+'AM Block4 PB'!CC15+'AM Block3 PB'!CC15+'AM Block2 PB'!CC15+'AM Block1 PB'!CC15+'AM Block7 PB'!CC15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'AM Block17 PB'!BZ16+'AM Block16 PB'!BZ16+'AM Block6 PB'!BZ16+'AM Block5 PB'!BZ16+'AM Block4 PB'!BZ16+'AM Block3 PB'!BZ16+'AM Block2 PB'!BZ16+'AM Block1 PB'!BZ16+'AM Block7 PB'!BZ16</f>
        <v>0</v>
      </c>
      <c r="CA16" s="10">
        <f>'AM Block17 PB'!CA16+'AM Block16 PB'!CA16+'AM Block6 PB'!CA16+'AM Block5 PB'!CA16+'AM Block4 PB'!CA16+'AM Block3 PB'!CA16+'AM Block2 PB'!CA16+'AM Block1 PB'!CA16+'AM Block7 PB'!CA16</f>
        <v>0</v>
      </c>
      <c r="CB16" s="11">
        <f>'AM Block17 PB'!CB16+'AM Block16 PB'!CB16+'AM Block6 PB'!CB16+'AM Block5 PB'!CB16+'AM Block4 PB'!CB16+'AM Block3 PB'!CB16+'AM Block2 PB'!CB16+'AM Block1 PB'!CB16+'AM Block7 PB'!CB16</f>
        <v>0</v>
      </c>
      <c r="CC16" s="6">
        <f>'AM Block17 PB'!CC16+'AM Block16 PB'!CC16+'AM Block6 PB'!CC16+'AM Block5 PB'!CC16+'AM Block4 PB'!CC16+'AM Block3 PB'!CC16+'AM Block2 PB'!CC16+'AM Block1 PB'!CC16+'AM Block7 PB'!CC16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175">
        <f>CR16*CQ$20</f>
        <v>0</v>
      </c>
      <c r="CR16" s="176">
        <v>0.35</v>
      </c>
      <c r="CS16" s="177">
        <f>CT16*CS$20</f>
        <v>0</v>
      </c>
      <c r="CT16" s="178">
        <v>0.35</v>
      </c>
    </row>
    <row r="17" spans="7:111" x14ac:dyDescent="0.25">
      <c r="O17" s="69"/>
      <c r="BX17" s="35">
        <f>SUM(CB17:CB19)</f>
        <v>0</v>
      </c>
      <c r="BY17" s="1"/>
      <c r="BZ17" s="21"/>
      <c r="CA17" s="14"/>
      <c r="CB17" s="15">
        <f>'AM Block17 PB'!CB17+'AM Block16 PB'!CB17+'AM Block6 PB'!CB17+'AM Block5 PB'!CB17+'AM Block4 PB'!CB17+'AM Block3 PB'!CB17+'AM Block2 PB'!CB17+'AM Block1 PB'!CB17+'AM Block7 PB'!CB17</f>
        <v>0</v>
      </c>
      <c r="CC17" s="16">
        <f>'AM Block17 PB'!CC17+'AM Block16 PB'!CC17+'AM Block6 PB'!CC17+'AM Block5 PB'!CC17+'AM Block4 PB'!CC17+'AM Block3 PB'!CC17+'AM Block2 PB'!CC17+'AM Block1 PB'!CC17+'AM Block7 PB'!CC17</f>
        <v>0</v>
      </c>
      <c r="CD17" s="6">
        <f>'AM Block17 PB'!CD17+'AM Block16 PB'!CD17+'AM Block6 PB'!CD17+'AM Block5 PB'!CD17+'AM Block4 PB'!CD17+'AM Block3 PB'!CD17+'AM Block2 PB'!CD17+'AM Block1 PB'!CD17+'AM Block7 PB'!CD17</f>
        <v>0</v>
      </c>
      <c r="CE17" s="6">
        <f>'AM Block17 PB'!CE17+'AM Block16 PB'!CE17+'AM Block6 PB'!CE17+'AM Block5 PB'!CE17+'AM Block4 PB'!CE17+'AM Block3 PB'!CE17+'AM Block2 PB'!CE17+'AM Block1 PB'!CE17+'AM Block7 PB'!CE17</f>
        <v>0</v>
      </c>
      <c r="CF17" s="1"/>
      <c r="CG17" s="36">
        <f>SUM(CB18,CE17,CB16)</f>
        <v>0</v>
      </c>
      <c r="CP17" s="124" t="s">
        <v>53</v>
      </c>
      <c r="CQ17" s="175">
        <f>CR17*CQ$20</f>
        <v>0</v>
      </c>
      <c r="CR17" s="176">
        <v>0.2</v>
      </c>
      <c r="CS17" s="177">
        <f>CT17*CS$20</f>
        <v>0</v>
      </c>
      <c r="CT17" s="178">
        <v>0.2</v>
      </c>
    </row>
    <row r="18" spans="7:111" x14ac:dyDescent="0.25">
      <c r="O18" s="69"/>
      <c r="BX18" s="30"/>
      <c r="BY18" s="3"/>
      <c r="BZ18" s="21"/>
      <c r="CA18" s="14"/>
      <c r="CB18" s="15">
        <f>'AM Block17 PB'!CB18+'AM Block16 PB'!CB18+'AM Block6 PB'!CB18+'AM Block5 PB'!CB18+'AM Block4 PB'!CB18+'AM Block3 PB'!CB18+'AM Block2 PB'!CB18+'AM Block1 PB'!CB18+'AM Block7 PB'!CB18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0</v>
      </c>
      <c r="CR18" s="176">
        <v>0.1</v>
      </c>
      <c r="CS18" s="177">
        <f>CT18*CS$20</f>
        <v>0</v>
      </c>
      <c r="CT18" s="178">
        <v>0.1</v>
      </c>
    </row>
    <row r="19" spans="7:111" x14ac:dyDescent="0.25">
      <c r="O19" s="69"/>
      <c r="BX19" s="30"/>
      <c r="BY19" s="3"/>
      <c r="BZ19" s="21"/>
      <c r="CA19" s="14"/>
      <c r="CB19" s="15">
        <f>'AM Block17 PB'!CB19+'AM Block16 PB'!CB19+'AM Block6 PB'!CB19+'AM Block5 PB'!CB19+'AM Block4 PB'!CB19+'AM Block3 PB'!CB19+'AM Block2 PB'!CB19+'AM Block1 PB'!CB19+'AM Block7 PB'!CB19</f>
        <v>0</v>
      </c>
      <c r="CC19" s="17"/>
      <c r="CD19" s="17"/>
      <c r="CE19" s="17"/>
      <c r="CF19" s="1"/>
      <c r="CG19" s="31"/>
      <c r="CP19" s="124" t="s">
        <v>55</v>
      </c>
      <c r="CQ19" s="175">
        <f>CR19*CQ$20</f>
        <v>0</v>
      </c>
      <c r="CR19" s="176">
        <v>0.35</v>
      </c>
      <c r="CS19" s="177">
        <f>CT19*CS$20</f>
        <v>0</v>
      </c>
      <c r="CT19" s="178">
        <v>0.35</v>
      </c>
    </row>
    <row r="20" spans="7:111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AM'!Q72:Q78,'Gen AM'!Q87:Q88)</f>
        <v>0</v>
      </c>
      <c r="CR20" s="176">
        <f>SUM(CR16:CR19)</f>
        <v>1</v>
      </c>
      <c r="CS20" s="177">
        <f>SUM('Gen AM'!R72:R78,'Gen AM'!R87:R88)</f>
        <v>0</v>
      </c>
      <c r="CT20" s="178">
        <f>SUM(CT16:CT19)</f>
        <v>1</v>
      </c>
    </row>
    <row r="21" spans="7:111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11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  <c r="DF22" s="62"/>
      <c r="DG22" s="62"/>
    </row>
    <row r="23" spans="7:111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  <c r="DF23" s="62"/>
      <c r="DG23" s="62"/>
    </row>
    <row r="24" spans="7:111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  <c r="DF24" s="62"/>
      <c r="DG24" s="62"/>
    </row>
    <row r="25" spans="7:111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  <c r="DF25" s="62"/>
      <c r="DG25" s="62"/>
    </row>
    <row r="26" spans="7:111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  <c r="DF26" s="62"/>
      <c r="DG26" s="62"/>
    </row>
    <row r="27" spans="7:111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Block17 PB'!AP27+'AM Block16 PB'!AP27+'AM Block6 PB'!AP27+'AM Block5 PB'!AP27+'AM Block4 PB'!AP27+'AM Block3 PB'!AP27+'AM Block2 PB'!AP27+'AM Block1 PB'!AP27+'AM Block7 PB'!AP27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Block17 PB'!CC27+'AM Block16 PB'!CC27+'AM Block6 PB'!CC27+'AM Block5 PB'!CC27+'AM Block4 PB'!CC27+'AM Block3 PB'!CC27+'AM Block2 PB'!CC27+'AM Block1 PB'!CC27+'AM Block7 PB'!CC27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0</v>
      </c>
      <c r="CM27" s="124" t="str">
        <f ca="1">IF(CL27=CQ20,"OK","FIX")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  <c r="DF27" s="62"/>
      <c r="DG27" s="62"/>
    </row>
    <row r="28" spans="7:111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Block17 PB'!AP28+'AM Block16 PB'!AP28+'AM Block6 PB'!AP28+'AM Block5 PB'!AP28+'AM Block4 PB'!AP28+'AM Block3 PB'!AP28+'AM Block2 PB'!AP28+'AM Block1 PB'!AP28+'AM Block7 PB'!AP28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Block17 PB'!CC28+'AM Block16 PB'!CC28+'AM Block6 PB'!CC28+'AM Block5 PB'!CC28+'AM Block4 PB'!CC28+'AM Block3 PB'!CC28+'AM Block2 PB'!CC28+'AM Block1 PB'!CC28+'AM Block7 PB'!CC28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0</v>
      </c>
      <c r="CM28" s="124" t="str">
        <f ca="1">IF(CL28=CS20,"OK","FIX")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  <c r="DF28" s="62"/>
      <c r="DG28" s="62"/>
    </row>
    <row r="29" spans="7:111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Block17 PB'!AM29+'AM Block16 PB'!AM29+'AM Block6 PB'!AM29+'AM Block5 PB'!AM29+'AM Block4 PB'!AM29+'AM Block3 PB'!AM29+'AM Block2 PB'!AM29+'AM Block1 PB'!AM29+'AM Block7 PB'!AM29</f>
        <v>0</v>
      </c>
      <c r="AN29" s="10">
        <f>'AM Block17 PB'!AN29+'AM Block16 PB'!AN29+'AM Block6 PB'!AN29+'AM Block5 PB'!AN29+'AM Block4 PB'!AN29+'AM Block3 PB'!AN29+'AM Block2 PB'!AN29+'AM Block1 PB'!AN29+'AM Block7 PB'!AN29</f>
        <v>0</v>
      </c>
      <c r="AO29" s="10">
        <f>'AM Block17 PB'!AO29+'AM Block16 PB'!AO29+'AM Block6 PB'!AO29+'AM Block5 PB'!AO29+'AM Block4 PB'!AO29+'AM Block3 PB'!AO29+'AM Block2 PB'!AO29+'AM Block1 PB'!AO29+'AM Block7 PB'!AO29</f>
        <v>0</v>
      </c>
      <c r="AP29" s="6">
        <f>'AM Block17 PB'!AP29+'AM Block16 PB'!AP29+'AM Block6 PB'!AP29+'AM Block5 PB'!AP29+'AM Block4 PB'!AP29+'AM Block3 PB'!AP29+'AM Block2 PB'!AP29+'AM Block1 PB'!AP29+'AM Block7 PB'!AP29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'AM Block17 PB'!BZ29+'AM Block16 PB'!BZ29+'AM Block6 PB'!BZ29+'AM Block5 PB'!BZ29+'AM Block4 PB'!BZ29+'AM Block3 PB'!BZ29+'AM Block2 PB'!BZ29+'AM Block1 PB'!BZ29+'AM Block7 PB'!BZ29</f>
        <v>0</v>
      </c>
      <c r="CA29" s="10">
        <f>'AM Block17 PB'!CA29+'AM Block16 PB'!CA29+'AM Block6 PB'!CA29+'AM Block5 PB'!CA29+'AM Block4 PB'!CA29+'AM Block3 PB'!CA29+'AM Block2 PB'!CA29+'AM Block1 PB'!CA29+'AM Block7 PB'!CA29</f>
        <v>0</v>
      </c>
      <c r="CB29" s="11">
        <f>'AM Block17 PB'!CB29+'AM Block16 PB'!CB29+'AM Block6 PB'!CB29+'AM Block5 PB'!CB29+'AM Block4 PB'!CB29+'AM Block3 PB'!CB29+'AM Block2 PB'!CB29+'AM Block1 PB'!CB29+'AM Block7 PB'!CB29</f>
        <v>0</v>
      </c>
      <c r="CC29" s="56">
        <f>'AM Block17 PB'!CC29+'AM Block16 PB'!CC29+'AM Block6 PB'!CC29+'AM Block5 PB'!CC29+'AM Block4 PB'!CC29+'AM Block3 PB'!CC29+'AM Block2 PB'!CC29+'AM Block1 PB'!CC29+'AM Block7 PB'!CC29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  <c r="DF29" s="62"/>
      <c r="DG29" s="62"/>
    </row>
    <row r="30" spans="7:111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Block17 PB'!AO30+'AM Block16 PB'!AO30+'AM Block6 PB'!AO30+'AM Block5 PB'!AO30+'AM Block4 PB'!AO30+'AM Block3 PB'!AO30+'AM Block2 PB'!AO30+'AM Block1 PB'!AO30+'AM Block7 PB'!AO30</f>
        <v>0</v>
      </c>
      <c r="AP30" s="53">
        <f>'AM Block17 PB'!AP30+'AM Block16 PB'!AP30+'AM Block6 PB'!AP30+'AM Block5 PB'!AP30+'AM Block4 PB'!AP30+'AM Block3 PB'!AP30+'AM Block2 PB'!AP30+'AM Block1 PB'!AP30+'AM Block7 PB'!AP30</f>
        <v>0</v>
      </c>
      <c r="AQ30" s="6">
        <f>'AM Block17 PB'!AQ30+'AM Block16 PB'!AQ30+'AM Block6 PB'!AQ30+'AM Block5 PB'!AQ30+'AM Block4 PB'!AQ30+'AM Block3 PB'!AQ30+'AM Block2 PB'!AQ30+'AM Block1 PB'!AQ30+'AM Block7 PB'!AQ30</f>
        <v>0</v>
      </c>
      <c r="AR30" s="6">
        <f>'AM Block17 PB'!AR30+'AM Block16 PB'!AR30+'AM Block6 PB'!AR30+'AM Block5 PB'!AR30+'AM Block4 PB'!AR30+'AM Block3 PB'!AR30+'AM Block2 PB'!AR30+'AM Block1 PB'!AR30+'AM Block7 PB'!AR30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'AM Block17 PB'!CB30+'AM Block16 PB'!CB30+'AM Block6 PB'!CB30+'AM Block5 PB'!CB30+'AM Block4 PB'!CB30+'AM Block3 PB'!CB30+'AM Block2 PB'!CB30+'AM Block1 PB'!CB30+'AM Block7 PB'!CB30</f>
        <v>0</v>
      </c>
      <c r="CC30" s="56">
        <f>'AM Block17 PB'!CC30+'AM Block16 PB'!CC30+'AM Block6 PB'!CC30+'AM Block5 PB'!CC30+'AM Block4 PB'!CC30+'AM Block3 PB'!CC30+'AM Block2 PB'!CC30+'AM Block1 PB'!CC30+'AM Block7 PB'!CC30</f>
        <v>0</v>
      </c>
      <c r="CD30" s="6">
        <f>'AM Block17 PB'!CD30+'AM Block16 PB'!CD30+'AM Block6 PB'!CD30+'AM Block5 PB'!CD30+'AM Block4 PB'!CD30+'AM Block3 PB'!CD30+'AM Block2 PB'!CD30+'AM Block1 PB'!CD30+'AM Block7 PB'!CD30</f>
        <v>0</v>
      </c>
      <c r="CE30" s="6">
        <f>'AM Block17 PB'!CE30+'AM Block16 PB'!CE30+'AM Block6 PB'!CE30+'AM Block5 PB'!CE30+'AM Block4 PB'!CE30+'AM Block3 PB'!CE30+'AM Block2 PB'!CE30+'AM Block1 PB'!CE30+'AM Block7 PB'!CE30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  <c r="DF30" s="62"/>
      <c r="DG30" s="62"/>
    </row>
    <row r="31" spans="7:111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Block17 PB'!AO31+'AM Block16 PB'!AO31+'AM Block6 PB'!AO31+'AM Block5 PB'!AO31+'AM Block4 PB'!AO31+'AM Block3 PB'!AO31+'AM Block2 PB'!AO31+'AM Block1 PB'!AO31+'AM Block7 PB'!AO31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Block17 PB'!CB31+'AM Block16 PB'!CB31+'AM Block6 PB'!CB31+'AM Block5 PB'!CB31+'AM Block4 PB'!CB31+'AM Block3 PB'!CB31+'AM Block2 PB'!CB31+'AM Block1 PB'!CB31+'AM Block7 PB'!CB31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  <c r="DF31" s="62"/>
      <c r="DG31" s="62"/>
    </row>
    <row r="32" spans="7:111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Block17 PB'!AO32+'AM Block16 PB'!AO32+'AM Block6 PB'!AO32+'AM Block5 PB'!AO32+'AM Block4 PB'!AO32+'AM Block3 PB'!AO32+'AM Block2 PB'!AO32+'AM Block1 PB'!AO32+'AM Block7 PB'!AO32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'AM Block17 PB'!CB32+'AM Block16 PB'!CB32+'AM Block6 PB'!CB32+'AM Block5 PB'!CB32+'AM Block4 PB'!CB32+'AM Block3 PB'!CB32+'AM Block2 PB'!CB32+'AM Block1 PB'!CB32+'AM Block7 PB'!CB32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  <c r="DF32" s="62"/>
      <c r="DG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  <c r="DF33" s="62"/>
      <c r="DG33" s="62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  <c r="DF34" s="62"/>
      <c r="DG34" s="62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  <c r="DF35" s="62"/>
      <c r="DG35" s="62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  <c r="DF36" s="62"/>
      <c r="DG36" s="62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  <c r="DF37" s="62"/>
      <c r="DG37" s="62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0</v>
      </c>
      <c r="AP38" s="58">
        <f ca="1"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  <c r="DF38" s="62"/>
      <c r="DG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  <c r="DF39" s="62"/>
      <c r="DG39" s="62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'AM Block17 PB'!AP40+'AM Block16 PB'!AP40+'AM Block6 PB'!AP40+'AM Block5 PB'!AP40+'AM Block4 PB'!AP40+'AM Block3 PB'!AP40+'AM Block2 PB'!AP40+'AM Block1 PB'!AP40+'AM Block7 PB'!AP40</f>
        <v>0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Block17 PB'!BP40+'AM Block16 PB'!BP40+'AM Block6 PB'!BP40+'AM Block5 PB'!BP40+'AM Block4 PB'!BP40+'AM Block3 PB'!BP40+'AM Block2 PB'!BP40+'AM Block1 PB'!BP40+'AM Block7 PB'!BP40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Block17 PB'!CC40+'AM Block16 PB'!CC40+'AM Block6 PB'!CC40+'AM Block5 PB'!CC40+'AM Block4 PB'!CC40+'AM Block3 PB'!CC40+'AM Block2 PB'!CC40+'AM Block1 PB'!CC40+'AM Block7 PB'!CC40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  <c r="DF40" s="62"/>
      <c r="DG40" s="62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'AM Block17 PB'!AP41+'AM Block16 PB'!AP41+'AM Block6 PB'!AP41+'AM Block5 PB'!AP41+'AM Block4 PB'!AP41+'AM Block3 PB'!AP41+'AM Block2 PB'!AP41+'AM Block1 PB'!AP41+'AM Block7 PB'!AP41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Block17 PB'!BP41+'AM Block16 PB'!BP41+'AM Block6 PB'!BP41+'AM Block5 PB'!BP41+'AM Block4 PB'!BP41+'AM Block3 PB'!BP41+'AM Block2 PB'!BP41+'AM Block1 PB'!BP41+'AM Block7 PB'!BP41</f>
        <v>0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'AM Block17 PB'!CC41+'AM Block16 PB'!CC41+'AM Block6 PB'!CC41+'AM Block5 PB'!CC41+'AM Block4 PB'!CC41+'AM Block3 PB'!CC41+'AM Block2 PB'!CC41+'AM Block1 PB'!CC41+'AM Block7 PB'!CC41</f>
        <v>0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  <c r="DF41" s="62"/>
      <c r="DG41" s="62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'AM Block17 PB'!AM42+'AM Block16 PB'!AM42+'AM Block6 PB'!AM42+'AM Block5 PB'!AM42+'AM Block4 PB'!AM42+'AM Block3 PB'!AM42+'AM Block2 PB'!AM42+'AM Block1 PB'!AM42+'AM Block7 PB'!AM42</f>
        <v>0</v>
      </c>
      <c r="AN42" s="10">
        <f ca="1">'AM Block17 PB'!AN42+'AM Block16 PB'!AN42+'AM Block6 PB'!AN42+'AM Block5 PB'!AN42+'AM Block4 PB'!AN42+'AM Block3 PB'!AN42+'AM Block2 PB'!AN42+'AM Block1 PB'!AN42+'AM Block7 PB'!AN42</f>
        <v>0</v>
      </c>
      <c r="AO42" s="77">
        <f ca="1">'AM Block17 PB'!AO42+'AM Block16 PB'!AO42+'AM Block6 PB'!AO42+'AM Block5 PB'!AO42+'AM Block4 PB'!AO42+'AM Block3 PB'!AO42+'AM Block2 PB'!AO42+'AM Block1 PB'!AO42+'AM Block7 PB'!AO42</f>
        <v>0</v>
      </c>
      <c r="AP42" s="86">
        <f>'AM Block17 PB'!AP42+'AM Block16 PB'!AP42+'AM Block6 PB'!AP42+'AM Block5 PB'!AP42+'AM Block4 PB'!AP42+'AM Block3 PB'!AP42+'AM Block2 PB'!AP42+'AM Block1 PB'!AP42+'AM Block7 PB'!AP42</f>
        <v>0</v>
      </c>
      <c r="AQ42" s="81"/>
      <c r="AR42" s="82"/>
      <c r="AS42" s="78"/>
      <c r="AT42" s="109">
        <f ca="1"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0</v>
      </c>
      <c r="BL42" s="78"/>
      <c r="BM42" s="79">
        <f>'AM Block17 PB'!BM42+'AM Block16 PB'!BM42+'AM Block6 PB'!BM42+'AM Block5 PB'!BM42+'AM Block4 PB'!BM42+'AM Block3 PB'!BM42+'AM Block2 PB'!BM42+'AM Block1 PB'!BM42+'AM Block7 PB'!BM42</f>
        <v>0</v>
      </c>
      <c r="BN42" s="79">
        <f>'AM Block17 PB'!BN42+'AM Block16 PB'!BN42+'AM Block6 PB'!BN42+'AM Block5 PB'!BN42+'AM Block4 PB'!BN42+'AM Block3 PB'!BN42+'AM Block2 PB'!BN42+'AM Block1 PB'!BN42+'AM Block7 PB'!BN42</f>
        <v>0</v>
      </c>
      <c r="BO42" s="79">
        <f>'AM Block17 PB'!BO42+'AM Block16 PB'!BO42+'AM Block6 PB'!BO42+'AM Block5 PB'!BO42+'AM Block4 PB'!BO42+'AM Block3 PB'!BO42+'AM Block2 PB'!BO42+'AM Block1 PB'!BO42+'AM Block7 PB'!BO42</f>
        <v>0</v>
      </c>
      <c r="BP42" s="79">
        <f>'AM Block17 PB'!BP42+'AM Block16 PB'!BP42+'AM Block6 PB'!BP42+'AM Block5 PB'!BP42+'AM Block4 PB'!BP42+'AM Block3 PB'!BP42+'AM Block2 PB'!BP42+'AM Block1 PB'!BP42+'AM Block7 PB'!BP42</f>
        <v>0</v>
      </c>
      <c r="BQ42" s="81"/>
      <c r="BR42" s="82"/>
      <c r="BS42" s="78"/>
      <c r="BT42" s="109">
        <f ca="1">SUM(BP40:BP42)</f>
        <v>0</v>
      </c>
      <c r="BU42" s="83"/>
      <c r="BV42" s="83"/>
      <c r="BW42" s="83"/>
      <c r="BX42" s="108">
        <f ca="1">SUM(CC41,BZ42,CC43)</f>
        <v>0</v>
      </c>
      <c r="BY42" s="78"/>
      <c r="BZ42" s="79">
        <f ca="1">'AM Block17 PB'!BZ42+'AM Block16 PB'!BZ42+'AM Block6 PB'!BZ42+'AM Block5 PB'!BZ42+'AM Block4 PB'!BZ42+'AM Block3 PB'!BZ42+'AM Block2 PB'!BZ42+'AM Block1 PB'!BZ42+'AM Block7 PB'!BZ42</f>
        <v>0</v>
      </c>
      <c r="CA42" s="79">
        <f ca="1">'AM Block17 PB'!CA42+'AM Block16 PB'!CA42+'AM Block6 PB'!CA42+'AM Block5 PB'!CA42+'AM Block4 PB'!CA42+'AM Block3 PB'!CA42+'AM Block2 PB'!CA42+'AM Block1 PB'!CA42+'AM Block7 PB'!CA42</f>
        <v>0</v>
      </c>
      <c r="CB42" s="85">
        <f>'AM Block17 PB'!CB42+'AM Block16 PB'!CB42+'AM Block6 PB'!CB42+'AM Block5 PB'!CB42+'AM Block4 PB'!CB42+'AM Block3 PB'!CB42+'AM Block2 PB'!CB42+'AM Block1 PB'!CB42+'AM Block7 PB'!CB42</f>
        <v>0</v>
      </c>
      <c r="CC42" s="117">
        <f>'AM Block17 PB'!CC42+'AM Block16 PB'!CC42+'AM Block6 PB'!CC42+'AM Block5 PB'!CC42+'AM Block4 PB'!CC42+'AM Block3 PB'!CC42+'AM Block2 PB'!CC42+'AM Block1 PB'!CC42+'AM Block7 PB'!CC42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  <c r="DF42" s="62"/>
      <c r="DG42" s="62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Block17 PB'!AO43+'AM Block16 PB'!AO43+'AM Block6 PB'!AO43+'AM Block5 PB'!AO43+'AM Block4 PB'!AO43+'AM Block3 PB'!AO43+'AM Block2 PB'!AO43+'AM Block1 PB'!AO43+'AM Block7 PB'!AO43</f>
        <v>0</v>
      </c>
      <c r="AP43" s="6">
        <f>'AM Block17 PB'!AP43+'AM Block16 PB'!AP43+'AM Block6 PB'!AP43+'AM Block5 PB'!AP43+'AM Block4 PB'!AP43+'AM Block3 PB'!AP43+'AM Block2 PB'!AP43+'AM Block1 PB'!AP43+'AM Block7 PB'!AP43</f>
        <v>0</v>
      </c>
      <c r="AQ43" s="6">
        <f ca="1">'AM Block17 PB'!AQ43+'AM Block16 PB'!AQ43+'AM Block6 PB'!AQ43+'AM Block5 PB'!AQ43+'AM Block4 PB'!AQ43+'AM Block3 PB'!AQ43+'AM Block2 PB'!AQ43+'AM Block1 PB'!AQ43+'AM Block7 PB'!AQ43</f>
        <v>0</v>
      </c>
      <c r="AR43" s="6">
        <f ca="1">'AM Block17 PB'!AR43+'AM Block16 PB'!AR43+'AM Block6 PB'!AR43+'AM Block5 PB'!AR43+'AM Block4 PB'!AR43+'AM Block3 PB'!AR43+'AM Block2 PB'!AR43+'AM Block1 PB'!AR43+'AM Block7 PB'!AR43</f>
        <v>0</v>
      </c>
      <c r="AS43" s="1"/>
      <c r="AT43" s="100">
        <f ca="1"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0</v>
      </c>
      <c r="BL43" s="1"/>
      <c r="BM43" s="21"/>
      <c r="BN43" s="14"/>
      <c r="BO43" s="71">
        <f>'AM Block17 PB'!BO43+'AM Block16 PB'!BO43+'AM Block6 PB'!BO43+'AM Block5 PB'!BO43+'AM Block4 PB'!BO43+'AM Block3 PB'!BO43+'AM Block2 PB'!BO43+'AM Block1 PB'!BO43+'AM Block7 PB'!BO43</f>
        <v>0</v>
      </c>
      <c r="BP43" s="6">
        <f ca="1">'AM Block17 PB'!BP43+'AM Block16 PB'!BP43+'AM Block6 PB'!BP43+'AM Block5 PB'!BP43+'AM Block4 PB'!BP43+'AM Block3 PB'!BP43+'AM Block2 PB'!BP43+'AM Block1 PB'!BP43+'AM Block7 PB'!BP43</f>
        <v>0</v>
      </c>
      <c r="BQ43" s="6">
        <f>'AM Block17 PB'!BQ43+'AM Block16 PB'!BQ43+'AM Block6 PB'!BQ43+'AM Block5 PB'!BQ43+'AM Block4 PB'!BQ43+'AM Block3 PB'!BQ43+'AM Block2 PB'!BQ43+'AM Block1 PB'!BQ43+'AM Block7 PB'!BQ43</f>
        <v>0</v>
      </c>
      <c r="BR43" s="6">
        <f ca="1">'AM Block17 PB'!BR43+'AM Block16 PB'!BR43+'AM Block6 PB'!BR43+'AM Block5 PB'!BR43+'AM Block4 PB'!BR43+'AM Block3 PB'!BR43+'AM Block2 PB'!BR43+'AM Block1 PB'!BR43+'AM Block7 PB'!BR43</f>
        <v>0</v>
      </c>
      <c r="BS43" s="1"/>
      <c r="BT43" s="100">
        <f ca="1">SUM(BO44,BR43,BO42)</f>
        <v>0</v>
      </c>
      <c r="BX43" s="99">
        <f ca="1">SUM(CB43:CB45)</f>
        <v>0</v>
      </c>
      <c r="BY43" s="1"/>
      <c r="BZ43" s="21"/>
      <c r="CA43" s="14"/>
      <c r="CB43" s="15">
        <f ca="1">'AM Block17 PB'!CB43+'AM Block16 PB'!CB43+'AM Block6 PB'!CB43+'AM Block5 PB'!CB43+'AM Block4 PB'!CB43+'AM Block3 PB'!CB43+'AM Block2 PB'!CB43+'AM Block1 PB'!CB43+'AM Block7 PB'!CB43</f>
        <v>0</v>
      </c>
      <c r="CC43" s="56">
        <f>'AM Block17 PB'!CC43+'AM Block16 PB'!CC43+'AM Block6 PB'!CC43+'AM Block5 PB'!CC43+'AM Block4 PB'!CC43+'AM Block3 PB'!CC43+'AM Block2 PB'!CC43+'AM Block1 PB'!CC43+'AM Block7 PB'!CC43</f>
        <v>0</v>
      </c>
      <c r="CD43" s="6">
        <f ca="1">'AM Block17 PB'!CD43+'AM Block16 PB'!CD43+'AM Block6 PB'!CD43+'AM Block5 PB'!CD43+'AM Block4 PB'!CD43+'AM Block3 PB'!CD43+'AM Block2 PB'!CD43+'AM Block1 PB'!CD43+'AM Block7 PB'!CD43</f>
        <v>0</v>
      </c>
      <c r="CE43" s="6">
        <f>'AM Block17 PB'!CE43+'AM Block16 PB'!CE43+'AM Block6 PB'!CE43+'AM Block5 PB'!CE43+'AM Block4 PB'!CE43+'AM Block3 PB'!CE43+'AM Block2 PB'!CE43+'AM Block1 PB'!CE43+'AM Block7 PB'!CE43</f>
        <v>0</v>
      </c>
      <c r="CF43" s="1"/>
      <c r="CG43" s="100">
        <f>SUM(CB44,CE43,CB42)</f>
        <v>0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'AM Block17 PB'!AO44+'AM Block16 PB'!AO44+'AM Block6 PB'!AO44+'AM Block5 PB'!AO44+'AM Block4 PB'!AO44+'AM Block3 PB'!AO44+'AM Block2 PB'!AO44+'AM Block1 PB'!AO44+'AM Block7 PB'!AO44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Block17 PB'!BO44+'AM Block16 PB'!BO44+'AM Block6 PB'!BO44+'AM Block5 PB'!BO44+'AM Block4 PB'!BO44+'AM Block3 PB'!BO44+'AM Block2 PB'!BO44+'AM Block1 PB'!BO44+'AM Block7 PB'!BO44</f>
        <v>0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'AM Block17 PB'!CB44+'AM Block16 PB'!CB44+'AM Block6 PB'!CB44+'AM Block5 PB'!CB44+'AM Block4 PB'!CB44+'AM Block3 PB'!CB44+'AM Block2 PB'!CB44+'AM Block1 PB'!CB44+'AM Block7 PB'!CB44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'AM Block17 PB'!AO45+'AM Block16 PB'!AO45+'AM Block6 PB'!AO45+'AM Block5 PB'!AO45+'AM Block4 PB'!AO45+'AM Block3 PB'!AO45+'AM Block2 PB'!AO45+'AM Block1 PB'!AO45+'AM Block7 PB'!AO45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'AM Block17 PB'!BO45+'AM Block16 PB'!BO45+'AM Block6 PB'!BO45+'AM Block5 PB'!BO45+'AM Block4 PB'!BO45+'AM Block3 PB'!BO45+'AM Block2 PB'!BO45+'AM Block1 PB'!BO45+'AM Block7 PB'!BO45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Block17 PB'!CB45+'AM Block16 PB'!CB45+'AM Block6 PB'!CB45+'AM Block5 PB'!CB45+'AM Block4 PB'!CB45+'AM Block3 PB'!CB45+'AM Block2 PB'!CB45+'AM Block1 PB'!CB45+'AM Block7 PB'!CB45</f>
        <v>0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0</v>
      </c>
      <c r="AP47" s="105">
        <f ca="1"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0</v>
      </c>
      <c r="BP47" s="105">
        <f ca="1"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0</v>
      </c>
      <c r="CC47" s="105">
        <f ca="1">SUM(CC43:CE43)</f>
        <v>0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>'AM Block17 PB'!P53+'AM Block16 PB'!P53+'AM Block6 PB'!P53+'AM Block5 PB'!P53+'AM Block4 PB'!P53+'AM Block3 PB'!P53+'AM Block2 PB'!P53+'AM Block1 PB'!P53+'AM Block7 PB'!P53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Block17 PB'!AC53+'AM Block16 PB'!AC53+'AM Block6 PB'!AC53+'AM Block5 PB'!AC53+'AM Block4 PB'!AC53+'AM Block3 PB'!AC53+'AM Block2 PB'!AC53+'AM Block1 PB'!AC53+'AM Block7 PB'!AC53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'AM Block17 PB'!P54+'AM Block16 PB'!P54+'AM Block6 PB'!P54+'AM Block5 PB'!P54+'AM Block4 PB'!P54+'AM Block3 PB'!P54+'AM Block2 PB'!P54+'AM Block1 PB'!P54+'AM Block7 PB'!P54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'AM Block17 PB'!AC54+'AM Block16 PB'!AC54+'AM Block6 PB'!AC54+'AM Block5 PB'!AC54+'AM Block4 PB'!AC54+'AM Block3 PB'!AC54+'AM Block2 PB'!AC54+'AM Block1 PB'!AC54+'AM Block7 PB'!AC54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'AM Block17 PB'!M55+'AM Block16 PB'!M55+'AM Block6 PB'!M55+'AM Block5 PB'!M55+'AM Block4 PB'!M55+'AM Block3 PB'!M55+'AM Block2 PB'!M55+'AM Block1 PB'!M55+'AM Block7 PB'!M55</f>
        <v>0</v>
      </c>
      <c r="N55" s="10">
        <f>'AM Block17 PB'!N55+'AM Block16 PB'!N55+'AM Block6 PB'!N55+'AM Block5 PB'!N55+'AM Block4 PB'!N55+'AM Block3 PB'!N55+'AM Block2 PB'!N55+'AM Block1 PB'!N55+'AM Block7 PB'!N55</f>
        <v>0</v>
      </c>
      <c r="O55" s="11">
        <f>'AM Block17 PB'!O55+'AM Block16 PB'!O55+'AM Block6 PB'!O55+'AM Block5 PB'!O55+'AM Block4 PB'!O55+'AM Block3 PB'!O55+'AM Block2 PB'!O55+'AM Block1 PB'!O55+'AM Block7 PB'!O55</f>
        <v>0</v>
      </c>
      <c r="P55" s="6">
        <f>'AM Block17 PB'!P55+'AM Block16 PB'!P55+'AM Block6 PB'!P55+'AM Block5 PB'!P55+'AM Block4 PB'!P55+'AM Block3 PB'!P55+'AM Block2 PB'!P55+'AM Block1 PB'!P55+'AM Block7 PB'!P55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'AM Block17 PB'!Z55+'AM Block16 PB'!Z55+'AM Block6 PB'!Z55+'AM Block5 PB'!Z55+'AM Block4 PB'!Z55+'AM Block3 PB'!Z55+'AM Block2 PB'!Z55+'AM Block1 PB'!Z55+'AM Block7 PB'!Z55</f>
        <v>0</v>
      </c>
      <c r="AA55" s="10">
        <f>'AM Block17 PB'!AA55+'AM Block16 PB'!AA55+'AM Block6 PB'!AA55+'AM Block5 PB'!AA55+'AM Block4 PB'!AA55+'AM Block3 PB'!AA55+'AM Block2 PB'!AA55+'AM Block1 PB'!AA55+'AM Block7 PB'!AA55</f>
        <v>0</v>
      </c>
      <c r="AB55" s="11">
        <f>'AM Block17 PB'!AB55+'AM Block16 PB'!AB55+'AM Block6 PB'!AB55+'AM Block5 PB'!AB55+'AM Block4 PB'!AB55+'AM Block3 PB'!AB55+'AM Block2 PB'!AB55+'AM Block1 PB'!AB55+'AM Block7 PB'!AB55</f>
        <v>0</v>
      </c>
      <c r="AC55" s="6">
        <f>'AM Block17 PB'!AC55+'AM Block16 PB'!AC55+'AM Block6 PB'!AC55+'AM Block5 PB'!AC55+'AM Block4 PB'!AC55+'AM Block3 PB'!AC55+'AM Block2 PB'!AC55+'AM Block1 PB'!AC55+'AM Block7 PB'!AC55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'AM Block17 PB'!O56+'AM Block16 PB'!O56+'AM Block6 PB'!O56+'AM Block5 PB'!O56+'AM Block4 PB'!O56+'AM Block3 PB'!O56+'AM Block2 PB'!O56+'AM Block1 PB'!O56+'AM Block7 PB'!O56</f>
        <v>0</v>
      </c>
      <c r="P56" s="16">
        <f>'AM Block17 PB'!P56+'AM Block16 PB'!P56+'AM Block6 PB'!P56+'AM Block5 PB'!P56+'AM Block4 PB'!P56+'AM Block3 PB'!P56+'AM Block2 PB'!P56+'AM Block1 PB'!P56+'AM Block7 PB'!P56</f>
        <v>0</v>
      </c>
      <c r="Q56" s="6">
        <f>'AM Block17 PB'!Q56+'AM Block16 PB'!Q56+'AM Block6 PB'!Q56+'AM Block5 PB'!Q56+'AM Block4 PB'!Q56+'AM Block3 PB'!Q56+'AM Block2 PB'!Q56+'AM Block1 PB'!Q56+'AM Block7 PB'!Q56</f>
        <v>0</v>
      </c>
      <c r="R56" s="6">
        <f>'AM Block17 PB'!R56+'AM Block16 PB'!R56+'AM Block6 PB'!R56+'AM Block5 PB'!R56+'AM Block4 PB'!R56+'AM Block3 PB'!R56+'AM Block2 PB'!R56+'AM Block1 PB'!R56+'AM Block7 PB'!R56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'AM Block17 PB'!AB56+'AM Block16 PB'!AB56+'AM Block6 PB'!AB56+'AM Block5 PB'!AB56+'AM Block4 PB'!AB56+'AM Block3 PB'!AB56+'AM Block2 PB'!AB56+'AM Block1 PB'!AB56+'AM Block7 PB'!AB56</f>
        <v>0</v>
      </c>
      <c r="AC56" s="53">
        <f>'AM Block17 PB'!AC56+'AM Block16 PB'!AC56+'AM Block6 PB'!AC56+'AM Block5 PB'!AC56+'AM Block4 PB'!AC56+'AM Block3 PB'!AC56+'AM Block2 PB'!AC56+'AM Block1 PB'!AC56+'AM Block7 PB'!AC56</f>
        <v>0</v>
      </c>
      <c r="AD56" s="6">
        <f>'AM Block17 PB'!AD56+'AM Block16 PB'!AD56+'AM Block6 PB'!AD56+'AM Block5 PB'!AD56+'AM Block4 PB'!AD56+'AM Block3 PB'!AD56+'AM Block2 PB'!AD56+'AM Block1 PB'!AD56+'AM Block7 PB'!AD56</f>
        <v>0</v>
      </c>
      <c r="AE56" s="6">
        <f>'AM Block17 PB'!AE56+'AM Block16 PB'!AE56+'AM Block6 PB'!AE56+'AM Block5 PB'!AE56+'AM Block4 PB'!AE56+'AM Block3 PB'!AE56+'AM Block2 PB'!AE56+'AM Block1 PB'!AE56+'AM Block7 PB'!AE56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'AM Block17 PB'!O57+'AM Block16 PB'!O57+'AM Block6 PB'!O57+'AM Block5 PB'!O57+'AM Block4 PB'!O57+'AM Block3 PB'!O57+'AM Block2 PB'!O57+'AM Block1 PB'!O57+'AM Block7 PB'!O57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'AM Block17 PB'!AB57+'AM Block16 PB'!AB57+'AM Block6 PB'!AB57+'AM Block5 PB'!AB57+'AM Block4 PB'!AB57+'AM Block3 PB'!AB57+'AM Block2 PB'!AB57+'AM Block1 PB'!AB57+'AM Block7 PB'!AB57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'AM Block17 PB'!O58+'AM Block16 PB'!O58+'AM Block6 PB'!O58+'AM Block5 PB'!O58+'AM Block4 PB'!O58+'AM Block3 PB'!O58+'AM Block2 PB'!O58+'AM Block1 PB'!O58+'AM Block7 PB'!O58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Block17 PB'!AB58+'AM Block16 PB'!AB58+'AM Block6 PB'!AB58+'AM Block5 PB'!AB58+'AM Block4 PB'!AB58+'AM Block3 PB'!AB58+'AM Block2 PB'!AB58+'AM Block1 PB'!AB58+'AM Block7 PB'!AB58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0</v>
      </c>
      <c r="AP64" s="58">
        <f ca="1"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0</v>
      </c>
      <c r="BP64" s="91">
        <f ca="1"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0</v>
      </c>
      <c r="CC64" s="27">
        <f ca="1">SUM(CD69,CB69,CC66)</f>
        <v>0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'AM Block17 PB'!AP66+'AM Block16 PB'!AP66+'AM Block6 PB'!AP66+'AM Block5 PB'!AP66+'AM Block4 PB'!AP66+'AM Block3 PB'!AP66+'AM Block2 PB'!AP66+'AM Block1 PB'!AP66+'AM Block7 PB'!AP66</f>
        <v>0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Block17 PB'!BP66+'AM Block16 PB'!BP66+'AM Block6 PB'!BP66+'AM Block5 PB'!BP66+'AM Block4 PB'!BP66+'AM Block3 PB'!BP66+'AM Block2 PB'!BP66+'AM Block1 PB'!BP66+'AM Block7 PB'!BP66</f>
        <v>0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Block17 PB'!CC66+'AM Block16 PB'!CC66+'AM Block6 PB'!CC66+'AM Block5 PB'!CC66+'AM Block4 PB'!CC66+'AM Block3 PB'!CC66+'AM Block2 PB'!CC66+'AM Block1 PB'!CC66+'AM Block7 PB'!CC66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'AM Block17 PB'!AP67+'AM Block16 PB'!AP67+'AM Block6 PB'!AP67+'AM Block5 PB'!AP67+'AM Block4 PB'!AP67+'AM Block3 PB'!AP67+'AM Block2 PB'!AP67+'AM Block1 PB'!AP67+'AM Block7 PB'!AP67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Block17 PB'!BP67+'AM Block16 PB'!BP67+'AM Block6 PB'!BP67+'AM Block5 PB'!BP67+'AM Block4 PB'!BP67+'AM Block3 PB'!BP67+'AM Block2 PB'!BP67+'AM Block1 PB'!BP67+'AM Block7 PB'!BP67</f>
        <v>0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'AM Block17 PB'!CC67+'AM Block16 PB'!CC67+'AM Block6 PB'!CC67+'AM Block5 PB'!CC67+'AM Block4 PB'!CC67+'AM Block3 PB'!CC67+'AM Block2 PB'!CC67+'AM Block1 PB'!CC67+'AM Block7 PB'!CC67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'AM Block17 PB'!AM68+'AM Block16 PB'!AM68+'AM Block6 PB'!AM68+'AM Block5 PB'!AM68+'AM Block4 PB'!AM68+'AM Block3 PB'!AM68+'AM Block2 PB'!AM68+'AM Block1 PB'!AM68+'AM Block7 PB'!AM68</f>
        <v>0</v>
      </c>
      <c r="AN68" s="10">
        <f>'AM Block17 PB'!AN68+'AM Block16 PB'!AN68+'AM Block6 PB'!AN68+'AM Block5 PB'!AN68+'AM Block4 PB'!AN68+'AM Block3 PB'!AN68+'AM Block2 PB'!AN68+'AM Block1 PB'!AN68+'AM Block7 PB'!AN68</f>
        <v>0</v>
      </c>
      <c r="AO68" s="77">
        <f ca="1">'AM Block17 PB'!AO68+'AM Block16 PB'!AO68+'AM Block6 PB'!AO68+'AM Block5 PB'!AO68+'AM Block4 PB'!AO68+'AM Block3 PB'!AO68+'AM Block2 PB'!AO68+'AM Block1 PB'!AO68+'AM Block7 PB'!AO68</f>
        <v>0</v>
      </c>
      <c r="AP68" s="86">
        <f>'AM Block17 PB'!AP68+'AM Block16 PB'!AP68+'AM Block6 PB'!AP68+'AM Block5 PB'!AP68+'AM Block4 PB'!AP68+'AM Block3 PB'!AP68+'AM Block2 PB'!AP68+'AM Block1 PB'!AP68+'AM Block7 PB'!AP68</f>
        <v>0</v>
      </c>
      <c r="AQ68" s="81"/>
      <c r="AR68" s="82"/>
      <c r="AS68" s="78"/>
      <c r="AT68" s="109">
        <f ca="1"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0</v>
      </c>
      <c r="BL68" s="78"/>
      <c r="BM68" s="79">
        <f>'AM Block17 PB'!BM68+'AM Block16 PB'!BM68+'AM Block6 PB'!BM68+'AM Block5 PB'!BM68+'AM Block4 PB'!BM68+'AM Block3 PB'!BM68+'AM Block2 PB'!BM68+'AM Block1 PB'!BM68+'AM Block7 PB'!BM68</f>
        <v>0</v>
      </c>
      <c r="BN68" s="79">
        <f>'AM Block17 PB'!BN68+'AM Block16 PB'!BN68+'AM Block6 PB'!BN68+'AM Block5 PB'!BN68+'AM Block4 PB'!BN68+'AM Block3 PB'!BN68+'AM Block2 PB'!BN68+'AM Block1 PB'!BN68+'AM Block7 PB'!BN68</f>
        <v>0</v>
      </c>
      <c r="BO68" s="80">
        <f ca="1">'AM Block17 PB'!BO68+'AM Block16 PB'!BO68+'AM Block6 PB'!BO68+'AM Block5 PB'!BO68+'AM Block4 PB'!BO68+'AM Block3 PB'!BO68+'AM Block2 PB'!BO68+'AM Block1 PB'!BO68+'AM Block7 PB'!BO68</f>
        <v>0</v>
      </c>
      <c r="BP68" s="79">
        <f>'AM Block17 PB'!BP68+'AM Block16 PB'!BP68+'AM Block6 PB'!BP68+'AM Block5 PB'!BP68+'AM Block4 PB'!BP68+'AM Block3 PB'!BP68+'AM Block2 PB'!BP68+'AM Block1 PB'!BP68+'AM Block7 PB'!BP68</f>
        <v>0</v>
      </c>
      <c r="BQ68" s="81"/>
      <c r="BR68" s="82"/>
      <c r="BS68" s="78"/>
      <c r="BT68" s="109">
        <f ca="1">SUM(BP66:BP68)</f>
        <v>0</v>
      </c>
      <c r="BU68" s="136"/>
      <c r="BV68" s="136"/>
      <c r="BW68" s="136"/>
      <c r="BX68" s="84">
        <f ca="1">SUM(CC67,BZ68,CC69)</f>
        <v>0</v>
      </c>
      <c r="BY68" s="78"/>
      <c r="BZ68" s="79">
        <f>'AM Block17 PB'!BZ68+'AM Block16 PB'!BZ68+'AM Block6 PB'!BZ68+'AM Block5 PB'!BZ68+'AM Block4 PB'!BZ68+'AM Block3 PB'!BZ68+'AM Block2 PB'!BZ68+'AM Block1 PB'!BZ68+'AM Block7 PB'!BZ68</f>
        <v>0</v>
      </c>
      <c r="CA68" s="79">
        <f ca="1">'AM Block17 PB'!CA68+'AM Block16 PB'!CA68+'AM Block6 PB'!CA68+'AM Block5 PB'!CA68+'AM Block4 PB'!CA68+'AM Block3 PB'!CA68+'AM Block2 PB'!CA68+'AM Block1 PB'!CA68+'AM Block7 PB'!CA68</f>
        <v>0</v>
      </c>
      <c r="CB68" s="85">
        <f>'AM Block17 PB'!CB68+'AM Block16 PB'!CB68+'AM Block6 PB'!CB68+'AM Block5 PB'!CB68+'AM Block4 PB'!CB68+'AM Block3 PB'!CB68+'AM Block2 PB'!CB68+'AM Block1 PB'!CB68+'AM Block7 PB'!CB68</f>
        <v>0</v>
      </c>
      <c r="CC68" s="6">
        <f>'AM Block17 PB'!CC68+'AM Block16 PB'!CC68+'AM Block6 PB'!CC68+'AM Block5 PB'!CC68+'AM Block4 PB'!CC68+'AM Block3 PB'!CC68+'AM Block2 PB'!CC68+'AM Block1 PB'!CC68+'AM Block7 PB'!CC68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'AM Block17 PB'!AO69+'AM Block16 PB'!AO69+'AM Block6 PB'!AO69+'AM Block5 PB'!AO69+'AM Block4 PB'!AO69+'AM Block3 PB'!AO69+'AM Block2 PB'!AO69+'AM Block1 PB'!AO69+'AM Block7 PB'!AO69</f>
        <v>0</v>
      </c>
      <c r="AP69" s="6">
        <f>'AM Block17 PB'!AP69+'AM Block16 PB'!AP69+'AM Block6 PB'!AP69+'AM Block5 PB'!AP69+'AM Block4 PB'!AP69+'AM Block3 PB'!AP69+'AM Block2 PB'!AP69+'AM Block1 PB'!AP69+'AM Block7 PB'!AP69</f>
        <v>0</v>
      </c>
      <c r="AQ69" s="6">
        <f>'AM Block17 PB'!AQ69+'AM Block16 PB'!AQ69+'AM Block6 PB'!AQ69+'AM Block5 PB'!AQ69+'AM Block4 PB'!AQ69+'AM Block3 PB'!AQ69+'AM Block2 PB'!AQ69+'AM Block1 PB'!AQ69+'AM Block7 PB'!AQ69</f>
        <v>0</v>
      </c>
      <c r="AR69" s="6">
        <f>'AM Block17 PB'!AR69+'AM Block16 PB'!AR69+'AM Block6 PB'!AR69+'AM Block5 PB'!AR69+'AM Block4 PB'!AR69+'AM Block3 PB'!AR69+'AM Block2 PB'!AR69+'AM Block1 PB'!AR69+'AM Block7 PB'!AR69</f>
        <v>0</v>
      </c>
      <c r="AS69" s="1"/>
      <c r="AT69" s="100">
        <f ca="1">SUM(AO70,AR69,AO68)</f>
        <v>0</v>
      </c>
      <c r="BK69" s="99">
        <f ca="1">SUM(BO69:BO71)</f>
        <v>0</v>
      </c>
      <c r="BL69" s="1"/>
      <c r="BM69" s="21"/>
      <c r="BN69" s="14"/>
      <c r="BO69" s="71">
        <f>'AM Block17 PB'!BO69+'AM Block16 PB'!BO69+'AM Block6 PB'!BO69+'AM Block5 PB'!BO69+'AM Block4 PB'!BO69+'AM Block3 PB'!BO69+'AM Block2 PB'!BO69+'AM Block1 PB'!BO69+'AM Block7 PB'!BO69</f>
        <v>0</v>
      </c>
      <c r="BP69" s="6">
        <f>'AM Block17 PB'!BP69+'AM Block16 PB'!BP69+'AM Block6 PB'!BP69+'AM Block5 PB'!BP69+'AM Block4 PB'!BP69+'AM Block3 PB'!BP69+'AM Block2 PB'!BP69+'AM Block1 PB'!BP69+'AM Block7 PB'!BP69</f>
        <v>0</v>
      </c>
      <c r="BQ69" s="6">
        <f>'AM Block17 PB'!BQ69+'AM Block16 PB'!BQ69+'AM Block6 PB'!BQ69+'AM Block5 PB'!BQ69+'AM Block4 PB'!BQ69+'AM Block3 PB'!BQ69+'AM Block2 PB'!BQ69+'AM Block1 PB'!BQ69+'AM Block7 PB'!BQ69</f>
        <v>0</v>
      </c>
      <c r="BR69" s="6">
        <f>'AM Block17 PB'!BR69+'AM Block16 PB'!BR69+'AM Block6 PB'!BR69+'AM Block5 PB'!BR69+'AM Block4 PB'!BR69+'AM Block3 PB'!BR69+'AM Block2 PB'!BR69+'AM Block1 PB'!BR69+'AM Block7 PB'!BR69</f>
        <v>0</v>
      </c>
      <c r="BS69" s="1"/>
      <c r="BT69" s="100">
        <f ca="1">SUM(BO70,BR69,BO68)</f>
        <v>0</v>
      </c>
      <c r="BX69" s="35">
        <f ca="1">SUM(CB69:CB71)</f>
        <v>0</v>
      </c>
      <c r="BY69" s="1"/>
      <c r="BZ69" s="21"/>
      <c r="CA69" s="14"/>
      <c r="CB69" s="15">
        <f>'AM Block17 PB'!CB69+'AM Block16 PB'!CB69+'AM Block6 PB'!CB69+'AM Block5 PB'!CB69+'AM Block4 PB'!CB69+'AM Block3 PB'!CB69+'AM Block2 PB'!CB69+'AM Block1 PB'!CB69+'AM Block7 PB'!CB69</f>
        <v>0</v>
      </c>
      <c r="CC69" s="16">
        <f ca="1">'AM Block17 PB'!CC69+'AM Block16 PB'!CC69+'AM Block6 PB'!CC69+'AM Block5 PB'!CC69+'AM Block4 PB'!CC69+'AM Block3 PB'!CC69+'AM Block2 PB'!CC69+'AM Block1 PB'!CC69+'AM Block7 PB'!CC69</f>
        <v>0</v>
      </c>
      <c r="CD69" s="6">
        <f ca="1">'AM Block17 PB'!CD69+'AM Block16 PB'!CD69+'AM Block6 PB'!CD69+'AM Block5 PB'!CD69+'AM Block4 PB'!CD69+'AM Block3 PB'!CD69+'AM Block2 PB'!CD69+'AM Block1 PB'!CD69+'AM Block7 PB'!CD69</f>
        <v>0</v>
      </c>
      <c r="CE69" s="6">
        <f>'AM Block17 PB'!CE69+'AM Block16 PB'!CE69+'AM Block6 PB'!CE69+'AM Block5 PB'!CE69+'AM Block4 PB'!CE69+'AM Block3 PB'!CE69+'AM Block2 PB'!CE69+'AM Block1 PB'!CE69+'AM Block7 PB'!CE69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'AM Block17 PB'!AO70+'AM Block16 PB'!AO70+'AM Block6 PB'!AO70+'AM Block5 PB'!AO70+'AM Block4 PB'!AO70+'AM Block3 PB'!AO70+'AM Block2 PB'!AO70+'AM Block1 PB'!AO70+'AM Block7 PB'!AO70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Block17 PB'!BO70+'AM Block16 PB'!BO70+'AM Block6 PB'!BO70+'AM Block5 PB'!BO70+'AM Block4 PB'!BO70+'AM Block3 PB'!BO70+'AM Block2 PB'!BO70+'AM Block1 PB'!BO70+'AM Block7 PB'!BO70</f>
        <v>0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'AM Block17 PB'!CB70+'AM Block16 PB'!CB70+'AM Block6 PB'!CB70+'AM Block5 PB'!CB70+'AM Block4 PB'!CB70+'AM Block3 PB'!CB70+'AM Block2 PB'!CB70+'AM Block1 PB'!CB70+'AM Block7 PB'!CB70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'AM Block17 PB'!AO71+'AM Block16 PB'!AO71+'AM Block6 PB'!AO71+'AM Block5 PB'!AO71+'AM Block4 PB'!AO71+'AM Block3 PB'!AO71+'AM Block2 PB'!AO71+'AM Block1 PB'!AO71+'AM Block7 PB'!AO71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Block17 PB'!BO71+'AM Block16 PB'!BO71+'AM Block6 PB'!BO71+'AM Block5 PB'!BO71+'AM Block4 PB'!BO71+'AM Block3 PB'!BO71+'AM Block2 PB'!BO71+'AM Block1 PB'!BO71+'AM Block7 PB'!BO71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Block17 PB'!CB71+'AM Block16 PB'!CB71+'AM Block6 PB'!CB71+'AM Block5 PB'!CB71+'AM Block4 PB'!CB71+'AM Block3 PB'!CB71+'AM Block2 PB'!CB71+'AM Block1 PB'!CB71+'AM Block7 PB'!CB71</f>
        <v>0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440" priority="21" operator="equal">
      <formula>0</formula>
    </cfRule>
  </conditionalFormatting>
  <conditionalFormatting sqref="AX38:BG39 AX46:BG47 AX40:AY41 AX44:AY45">
    <cfRule type="cellIs" dxfId="439" priority="20" operator="equal">
      <formula>0</formula>
    </cfRule>
  </conditionalFormatting>
  <conditionalFormatting sqref="AX25:BG26 AX33:BG34 AX27:AY28 BF27:BG28 BF31:BG32 AX31:AY32">
    <cfRule type="cellIs" dxfId="438" priority="19" operator="equal">
      <formula>0</formula>
    </cfRule>
  </conditionalFormatting>
  <conditionalFormatting sqref="BK25:BT26 BK33:BT34 BK27:BL28 BS27:BT28 BS31:BT32 BK31:BL32">
    <cfRule type="cellIs" dxfId="437" priority="18" operator="equal">
      <formula>0</formula>
    </cfRule>
  </conditionalFormatting>
  <conditionalFormatting sqref="BX12:CG13 BX20:CG21 BX14:BY19 CF14:CG19">
    <cfRule type="cellIs" dxfId="436" priority="17" operator="equal">
      <formula>0</formula>
    </cfRule>
  </conditionalFormatting>
  <conditionalFormatting sqref="BX25:CG26 BX33:CG34 BX27:BY32 CF27:CG32">
    <cfRule type="cellIs" dxfId="435" priority="16" operator="equal">
      <formula>0</formula>
    </cfRule>
  </conditionalFormatting>
  <conditionalFormatting sqref="BX64:CG65 BX72:CG73 BX66:BY71 CF66:CG71">
    <cfRule type="cellIs" dxfId="434" priority="14" operator="equal">
      <formula>0</formula>
    </cfRule>
  </conditionalFormatting>
  <conditionalFormatting sqref="BX38:CG39 BX46:CG47 BX40:BY45 CF40:CG45">
    <cfRule type="cellIs" dxfId="433" priority="15" operator="equal">
      <formula>0</formula>
    </cfRule>
  </conditionalFormatting>
  <conditionalFormatting sqref="K51:T52 K59:T60 K53:L58 S53:T58">
    <cfRule type="cellIs" dxfId="432" priority="13" operator="equal">
      <formula>0</formula>
    </cfRule>
  </conditionalFormatting>
  <conditionalFormatting sqref="AK64:AT65 AK72:AT73 AK66:AL71 AS66:AT71">
    <cfRule type="cellIs" dxfId="431" priority="12" operator="equal">
      <formula>0</formula>
    </cfRule>
  </conditionalFormatting>
  <conditionalFormatting sqref="BK38:BT39 BK46:BT47 BK40:BL45 BS40:BT45">
    <cfRule type="cellIs" dxfId="430" priority="9" operator="equal">
      <formula>0</formula>
    </cfRule>
  </conditionalFormatting>
  <conditionalFormatting sqref="AK25:AT26 AK33:AT34 AK27:AL32 AS27:AT32">
    <cfRule type="cellIs" dxfId="429" priority="8" operator="equal">
      <formula>0</formula>
    </cfRule>
  </conditionalFormatting>
  <conditionalFormatting sqref="AX51:BG52 AX59:BG60 AX53:AY58 BF53:BG58">
    <cfRule type="cellIs" dxfId="428" priority="11" operator="equal">
      <formula>0</formula>
    </cfRule>
  </conditionalFormatting>
  <conditionalFormatting sqref="BK51:BT52 BK59:BT60 BK53:BL58 BS53:BT58">
    <cfRule type="cellIs" dxfId="427" priority="10" operator="equal">
      <formula>0</formula>
    </cfRule>
  </conditionalFormatting>
  <conditionalFormatting sqref="BK64:BT65 BK72:BT73 BK66:BL71 BS66:BT71">
    <cfRule type="cellIs" dxfId="426" priority="7" operator="equal">
      <formula>0</formula>
    </cfRule>
  </conditionalFormatting>
  <conditionalFormatting sqref="X51:AG52 X59:AG60 X53:Y58 AF53:AG58">
    <cfRule type="cellIs" dxfId="425" priority="6" operator="equal">
      <formula>0</formula>
    </cfRule>
  </conditionalFormatting>
  <conditionalFormatting sqref="AK38:AT39 AK46:AT47 AK40:AL45 AS40:AT45">
    <cfRule type="cellIs" dxfId="424" priority="5" operator="equal">
      <formula>0</formula>
    </cfRule>
  </conditionalFormatting>
  <conditionalFormatting sqref="AX42:AY43">
    <cfRule type="cellIs" dxfId="423" priority="4" operator="equal">
      <formula>0</formula>
    </cfRule>
  </conditionalFormatting>
  <conditionalFormatting sqref="AO51:AP52 AO59:AP60">
    <cfRule type="cellIs" dxfId="422" priority="3" operator="equal">
      <formula>0</formula>
    </cfRule>
  </conditionalFormatting>
  <conditionalFormatting sqref="BO75:BP76">
    <cfRule type="cellIs" dxfId="421" priority="2" operator="equal">
      <formula>0</formula>
    </cfRule>
  </conditionalFormatting>
  <conditionalFormatting sqref="AO75:AP76">
    <cfRule type="cellIs" dxfId="42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V16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89" width="5.28515625" style="124"/>
    <col min="90" max="90" width="5.85546875" style="124" customWidth="1"/>
    <col min="91" max="94" width="5.28515625" style="124"/>
    <col min="95" max="95" width="5.7109375" style="124" customWidth="1"/>
    <col min="96" max="96" width="6.42578125" style="124" bestFit="1" customWidth="1"/>
    <col min="97" max="97" width="6.5703125" style="124" customWidth="1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'PM Block17 PB'!CC14+'PM Block16 PB'!CC14+'PM Block6 PB'!CC14+'PM Block5 PB'!CC14+'PM Block4 PB'!CC14+'PM Block3 PB'!CC14+'PM Block2 PB'!CC14+'PM Block1 PB'!CC14+'PM Block7 PB'!CC14</f>
        <v>0</v>
      </c>
      <c r="CD14" s="7"/>
      <c r="CE14" s="19"/>
      <c r="CF14" s="1"/>
      <c r="CG14" s="31"/>
      <c r="CQ14" s="114" t="s">
        <v>114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Block17 PB'!CC15+'PM Block16 PB'!CC15+'PM Block6 PB'!CC15+'PM Block5 PB'!CC15+'PM Block4 PB'!CC15+'PM Block3 PB'!CC15+'PM Block2 PB'!CC15+'PM Block1 PB'!CC15+'PM Block7 PB'!CC15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'PM Block17 PB'!BZ16+'PM Block16 PB'!BZ16+'PM Block6 PB'!BZ16+'PM Block5 PB'!BZ16+'PM Block4 PB'!BZ16+'PM Block3 PB'!BZ16+'PM Block2 PB'!BZ16+'PM Block1 PB'!BZ16+'PM Block7 PB'!BZ16</f>
        <v>0</v>
      </c>
      <c r="CA16" s="10">
        <f>'PM Block17 PB'!CA16+'PM Block16 PB'!CA16+'PM Block6 PB'!CA16+'PM Block5 PB'!CA16+'PM Block4 PB'!CA16+'PM Block3 PB'!CA16+'PM Block2 PB'!CA16+'PM Block1 PB'!CA16+'PM Block7 PB'!CA16</f>
        <v>0</v>
      </c>
      <c r="CB16" s="11">
        <f>'PM Block17 PB'!CB16+'PM Block16 PB'!CB16+'PM Block6 PB'!CB16+'PM Block5 PB'!CB16+'PM Block4 PB'!CB16+'PM Block3 PB'!CB16+'PM Block2 PB'!CB16+'PM Block1 PB'!CB16+'PM Block7 PB'!CB16</f>
        <v>0</v>
      </c>
      <c r="CC16" s="6">
        <f>'PM Block17 PB'!CC16+'PM Block16 PB'!CC16+'PM Block6 PB'!CC16+'PM Block5 PB'!CC16+'PM Block4 PB'!CC16+'PM Block3 PB'!CC16+'PM Block2 PB'!CC16+'PM Block1 PB'!CC16+'PM Block7 PB'!CC16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175">
        <f>CR16*CQ$20</f>
        <v>-31.849999999999998</v>
      </c>
      <c r="CR16" s="176">
        <v>0.35</v>
      </c>
      <c r="CS16" s="177">
        <f>CT16*CS$20</f>
        <v>-31.849999999999998</v>
      </c>
      <c r="CT16" s="178">
        <v>0.35</v>
      </c>
    </row>
    <row r="17" spans="7:111" x14ac:dyDescent="0.25">
      <c r="O17" s="69"/>
      <c r="BX17" s="35">
        <f>SUM(CB17:CB19)</f>
        <v>0</v>
      </c>
      <c r="BY17" s="1"/>
      <c r="BZ17" s="21"/>
      <c r="CA17" s="14"/>
      <c r="CB17" s="15">
        <f>'PM Block17 PB'!CB17+'PM Block16 PB'!CB17+'PM Block6 PB'!CB17+'PM Block5 PB'!CB17+'PM Block4 PB'!CB17+'PM Block3 PB'!CB17+'PM Block2 PB'!CB17+'PM Block1 PB'!CB17+'PM Block7 PB'!CB17</f>
        <v>0</v>
      </c>
      <c r="CC17" s="16">
        <f>'PM Block17 PB'!CC17+'PM Block16 PB'!CC17+'PM Block6 PB'!CC17+'PM Block5 PB'!CC17+'PM Block4 PB'!CC17+'PM Block3 PB'!CC17+'PM Block2 PB'!CC17+'PM Block1 PB'!CC17+'PM Block7 PB'!CC17</f>
        <v>0</v>
      </c>
      <c r="CD17" s="6">
        <f>'PM Block17 PB'!CD17+'PM Block16 PB'!CD17+'PM Block6 PB'!CD17+'PM Block5 PB'!CD17+'PM Block4 PB'!CD17+'PM Block3 PB'!CD17+'PM Block2 PB'!CD17+'PM Block1 PB'!CD17+'PM Block7 PB'!CD17</f>
        <v>0</v>
      </c>
      <c r="CE17" s="6">
        <f>'PM Block17 PB'!CE17+'PM Block16 PB'!CE17+'PM Block6 PB'!CE17+'PM Block5 PB'!CE17+'PM Block4 PB'!CE17+'PM Block3 PB'!CE17+'PM Block2 PB'!CE17+'PM Block1 PB'!CE17+'PM Block7 PB'!CE17</f>
        <v>0</v>
      </c>
      <c r="CF17" s="1"/>
      <c r="CG17" s="36">
        <f>SUM(CB18,CE17,CB16)</f>
        <v>0</v>
      </c>
      <c r="CP17" s="124" t="s">
        <v>53</v>
      </c>
      <c r="CQ17" s="175">
        <f>CR17*CQ$20</f>
        <v>-18.2</v>
      </c>
      <c r="CR17" s="176">
        <v>0.2</v>
      </c>
      <c r="CS17" s="177">
        <f>CT17*CS$20</f>
        <v>-18.2</v>
      </c>
      <c r="CT17" s="178">
        <v>0.2</v>
      </c>
    </row>
    <row r="18" spans="7:111" x14ac:dyDescent="0.25">
      <c r="O18" s="69"/>
      <c r="BX18" s="30"/>
      <c r="BY18" s="3"/>
      <c r="BZ18" s="21"/>
      <c r="CA18" s="14"/>
      <c r="CB18" s="15">
        <f>'PM Block17 PB'!CB18+'PM Block16 PB'!CB18+'PM Block6 PB'!CB18+'PM Block5 PB'!CB18+'PM Block4 PB'!CB18+'PM Block3 PB'!CB18+'PM Block2 PB'!CB18+'PM Block1 PB'!CB18+'PM Block7 PB'!CB18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-9.1</v>
      </c>
      <c r="CR18" s="176">
        <v>0.1</v>
      </c>
      <c r="CS18" s="177">
        <f>CT18*CS$20</f>
        <v>-9.1</v>
      </c>
      <c r="CT18" s="178">
        <v>0.1</v>
      </c>
    </row>
    <row r="19" spans="7:111" x14ac:dyDescent="0.25">
      <c r="O19" s="69"/>
      <c r="BX19" s="30"/>
      <c r="BY19" s="3"/>
      <c r="BZ19" s="21"/>
      <c r="CA19" s="14"/>
      <c r="CB19" s="15">
        <f>'PM Block17 PB'!CB19+'PM Block16 PB'!CB19+'PM Block6 PB'!CB19+'PM Block5 PB'!CB19+'PM Block4 PB'!CB19+'PM Block3 PB'!CB19+'PM Block2 PB'!CB19+'PM Block1 PB'!CB19+'PM Block7 PB'!CB19</f>
        <v>0</v>
      </c>
      <c r="CC19" s="17"/>
      <c r="CD19" s="17"/>
      <c r="CE19" s="17"/>
      <c r="CF19" s="1"/>
      <c r="CG19" s="31"/>
      <c r="CP19" s="124" t="s">
        <v>55</v>
      </c>
      <c r="CQ19" s="175">
        <f>CR19*CQ$20</f>
        <v>-31.849999999999998</v>
      </c>
      <c r="CR19" s="176">
        <v>0.35</v>
      </c>
      <c r="CS19" s="177">
        <f>CT19*CS$20</f>
        <v>-31.849999999999998</v>
      </c>
      <c r="CT19" s="178">
        <v>0.35</v>
      </c>
    </row>
    <row r="20" spans="7:111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PM'!Q72:Q78,'Gen PM'!Q87:Q88)</f>
        <v>-91</v>
      </c>
      <c r="CR20" s="176">
        <f>SUM(CR16:CR19)</f>
        <v>1</v>
      </c>
      <c r="CS20" s="177">
        <f>SUM('Gen PM'!R72:R78,'Gen PM'!R87:R88)</f>
        <v>-91</v>
      </c>
      <c r="CT20" s="178">
        <f>SUM(CT16:CT19)</f>
        <v>1</v>
      </c>
    </row>
    <row r="21" spans="7:111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11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  <c r="DF22" s="62"/>
      <c r="DG22" s="62"/>
    </row>
    <row r="23" spans="7:111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  <c r="DF23" s="62"/>
      <c r="DG23" s="62"/>
    </row>
    <row r="24" spans="7:111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  <c r="DF24" s="62"/>
      <c r="DG24" s="62"/>
    </row>
    <row r="25" spans="7:111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  <c r="DF25" s="62"/>
      <c r="DG25" s="62"/>
    </row>
    <row r="26" spans="7:111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  <c r="DF26" s="62"/>
      <c r="DG26" s="62"/>
    </row>
    <row r="27" spans="7:111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Block17 PB'!AP27+'PM Block16 PB'!AP27+'PM Block6 PB'!AP27+'PM Block5 PB'!AP27+'PM Block4 PB'!AP27+'PM Block3 PB'!AP27+'PM Block2 PB'!AP27+'PM Block1 PB'!AP27+'PM Block7 PB'!AP27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Block17 PB'!CC27+'PM Block16 PB'!CC27+'PM Block6 PB'!CC27+'PM Block5 PB'!CC27+'PM Block4 PB'!CC27+'PM Block3 PB'!CC27+'PM Block2 PB'!CC27+'PM Block1 PB'!CC27+'PM Block7 PB'!CC27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91</v>
      </c>
      <c r="CM27" s="124" t="str">
        <f ca="1">IF(ABS(CL27)=ABS(CQ20),"OK","FIX")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  <c r="DF27" s="62"/>
      <c r="DG27" s="62"/>
    </row>
    <row r="28" spans="7:111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Block17 PB'!AP28+'PM Block16 PB'!AP28+'PM Block6 PB'!AP28+'PM Block5 PB'!AP28+'PM Block4 PB'!AP28+'PM Block3 PB'!AP28+'PM Block2 PB'!AP28+'PM Block1 PB'!AP28+'PM Block7 PB'!AP28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Block17 PB'!CC28+'PM Block16 PB'!CC28+'PM Block6 PB'!CC28+'PM Block5 PB'!CC28+'PM Block4 PB'!CC28+'PM Block3 PB'!CC28+'PM Block2 PB'!CC28+'PM Block1 PB'!CC28+'PM Block7 PB'!CC28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91</v>
      </c>
      <c r="CM28" s="124" t="str">
        <f ca="1">IF(ABS(CL28)=ABS(CS20),"OK","FIX")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  <c r="DF28" s="62"/>
      <c r="DG28" s="62"/>
    </row>
    <row r="29" spans="7:111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Block17 PB'!AM29+'PM Block16 PB'!AM29+'PM Block6 PB'!AM29+'PM Block5 PB'!AM29+'PM Block4 PB'!AM29+'PM Block3 PB'!AM29+'PM Block2 PB'!AM29+'PM Block1 PB'!AM29+'PM Block7 PB'!AM29</f>
        <v>0</v>
      </c>
      <c r="AN29" s="10">
        <f>'PM Block17 PB'!AN29+'PM Block16 PB'!AN29+'PM Block6 PB'!AN29+'PM Block5 PB'!AN29+'PM Block4 PB'!AN29+'PM Block3 PB'!AN29+'PM Block2 PB'!AN29+'PM Block1 PB'!AN29+'PM Block7 PB'!AN29</f>
        <v>0</v>
      </c>
      <c r="AO29" s="10">
        <f>'PM Block17 PB'!AO29+'PM Block16 PB'!AO29+'PM Block6 PB'!AO29+'PM Block5 PB'!AO29+'PM Block4 PB'!AO29+'PM Block3 PB'!AO29+'PM Block2 PB'!AO29+'PM Block1 PB'!AO29+'PM Block7 PB'!AO29</f>
        <v>0</v>
      </c>
      <c r="AP29" s="6">
        <f>'PM Block17 PB'!AP29+'PM Block16 PB'!AP29+'PM Block6 PB'!AP29+'PM Block5 PB'!AP29+'PM Block4 PB'!AP29+'PM Block3 PB'!AP29+'PM Block2 PB'!AP29+'PM Block1 PB'!AP29+'PM Block7 PB'!AP29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'PM Block17 PB'!BZ29+'PM Block16 PB'!BZ29+'PM Block6 PB'!BZ29+'PM Block5 PB'!BZ29+'PM Block4 PB'!BZ29+'PM Block3 PB'!BZ29+'PM Block2 PB'!BZ29+'PM Block1 PB'!BZ29+'PM Block7 PB'!BZ29</f>
        <v>0</v>
      </c>
      <c r="CA29" s="10">
        <f>'PM Block17 PB'!CA29+'PM Block16 PB'!CA29+'PM Block6 PB'!CA29+'PM Block5 PB'!CA29+'PM Block4 PB'!CA29+'PM Block3 PB'!CA29+'PM Block2 PB'!CA29+'PM Block1 PB'!CA29+'PM Block7 PB'!CA29</f>
        <v>0</v>
      </c>
      <c r="CB29" s="11">
        <f>'PM Block17 PB'!CB29+'PM Block16 PB'!CB29+'PM Block6 PB'!CB29+'PM Block5 PB'!CB29+'PM Block4 PB'!CB29+'PM Block3 PB'!CB29+'PM Block2 PB'!CB29+'PM Block1 PB'!CB29+'PM Block7 PB'!CB29</f>
        <v>0</v>
      </c>
      <c r="CC29" s="56">
        <f>'PM Block17 PB'!CC29+'PM Block16 PB'!CC29+'PM Block6 PB'!CC29+'PM Block5 PB'!CC29+'PM Block4 PB'!CC29+'PM Block3 PB'!CC29+'PM Block2 PB'!CC29+'PM Block1 PB'!CC29+'PM Block7 PB'!CC29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  <c r="DF29" s="62"/>
      <c r="DG29" s="62"/>
    </row>
    <row r="30" spans="7:111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Block17 PB'!AO30+'PM Block16 PB'!AO30+'PM Block6 PB'!AO30+'PM Block5 PB'!AO30+'PM Block4 PB'!AO30+'PM Block3 PB'!AO30+'PM Block2 PB'!AO30+'PM Block1 PB'!AO30+'PM Block7 PB'!AO30</f>
        <v>0</v>
      </c>
      <c r="AP30" s="53">
        <f>'PM Block17 PB'!AP30+'PM Block16 PB'!AP30+'PM Block6 PB'!AP30+'PM Block5 PB'!AP30+'PM Block4 PB'!AP30+'PM Block3 PB'!AP30+'PM Block2 PB'!AP30+'PM Block1 PB'!AP30+'PM Block7 PB'!AP30</f>
        <v>0</v>
      </c>
      <c r="AQ30" s="6">
        <f>'PM Block17 PB'!AQ30+'PM Block16 PB'!AQ30+'PM Block6 PB'!AQ30+'PM Block5 PB'!AQ30+'PM Block4 PB'!AQ30+'PM Block3 PB'!AQ30+'PM Block2 PB'!AQ30+'PM Block1 PB'!AQ30+'PM Block7 PB'!AQ30</f>
        <v>0</v>
      </c>
      <c r="AR30" s="6">
        <f>'PM Block17 PB'!AR30+'PM Block16 PB'!AR30+'PM Block6 PB'!AR30+'PM Block5 PB'!AR30+'PM Block4 PB'!AR30+'PM Block3 PB'!AR30+'PM Block2 PB'!AR30+'PM Block1 PB'!AR30+'PM Block7 PB'!AR30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'PM Block17 PB'!CB30+'PM Block16 PB'!CB30+'PM Block6 PB'!CB30+'PM Block5 PB'!CB30+'PM Block4 PB'!CB30+'PM Block3 PB'!CB30+'PM Block2 PB'!CB30+'PM Block1 PB'!CB30+'PM Block7 PB'!CB30</f>
        <v>0</v>
      </c>
      <c r="CC30" s="56">
        <f>'PM Block17 PB'!CC30+'PM Block16 PB'!CC30+'PM Block6 PB'!CC30+'PM Block5 PB'!CC30+'PM Block4 PB'!CC30+'PM Block3 PB'!CC30+'PM Block2 PB'!CC30+'PM Block1 PB'!CC30+'PM Block7 PB'!CC30</f>
        <v>0</v>
      </c>
      <c r="CD30" s="6">
        <f>'PM Block17 PB'!CD30+'PM Block16 PB'!CD30+'PM Block6 PB'!CD30+'PM Block5 PB'!CD30+'PM Block4 PB'!CD30+'PM Block3 PB'!CD30+'PM Block2 PB'!CD30+'PM Block1 PB'!CD30+'PM Block7 PB'!CD30</f>
        <v>0</v>
      </c>
      <c r="CE30" s="6">
        <f>'PM Block17 PB'!CE30+'PM Block16 PB'!CE30+'PM Block6 PB'!CE30+'PM Block5 PB'!CE30+'PM Block4 PB'!CE30+'PM Block3 PB'!CE30+'PM Block2 PB'!CE30+'PM Block1 PB'!CE30+'PM Block7 PB'!CE30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  <c r="DF30" s="62"/>
      <c r="DG30" s="62"/>
    </row>
    <row r="31" spans="7:111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Block17 PB'!AO31+'PM Block16 PB'!AO31+'PM Block6 PB'!AO31+'PM Block5 PB'!AO31+'PM Block4 PB'!AO31+'PM Block3 PB'!AO31+'PM Block2 PB'!AO31+'PM Block1 PB'!AO31+'PM Block7 PB'!AO31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Block17 PB'!CB31+'PM Block16 PB'!CB31+'PM Block6 PB'!CB31+'PM Block5 PB'!CB31+'PM Block4 PB'!CB31+'PM Block3 PB'!CB31+'PM Block2 PB'!CB31+'PM Block1 PB'!CB31+'PM Block7 PB'!CB31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  <c r="DF31" s="62"/>
      <c r="DG31" s="62"/>
    </row>
    <row r="32" spans="7:111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Block17 PB'!AO32+'PM Block16 PB'!AO32+'PM Block6 PB'!AO32+'PM Block5 PB'!AO32+'PM Block4 PB'!AO32+'PM Block3 PB'!AO32+'PM Block2 PB'!AO32+'PM Block1 PB'!AO32+'PM Block7 PB'!AO32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'PM Block17 PB'!CB32+'PM Block16 PB'!CB32+'PM Block6 PB'!CB32+'PM Block5 PB'!CB32+'PM Block4 PB'!CB32+'PM Block3 PB'!CB32+'PM Block2 PB'!CB32+'PM Block1 PB'!CB32+'PM Block7 PB'!CB32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  <c r="DF32" s="62"/>
      <c r="DG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  <c r="DF33" s="62"/>
      <c r="DG33" s="62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  <c r="DF34" s="62"/>
      <c r="DG34" s="62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  <c r="DF35" s="62"/>
      <c r="DG35" s="62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  <c r="DF36" s="62"/>
      <c r="DG36" s="62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  <c r="DF37" s="62"/>
      <c r="DG37" s="62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20</v>
      </c>
      <c r="AP38" s="58">
        <f ca="1">SUM(AQ43,AO43,AP40)</f>
        <v>20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  <c r="DF38" s="62"/>
      <c r="DG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  <c r="DF39" s="62"/>
      <c r="DG39" s="62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'PM Block17 PB'!AP40+'PM Block16 PB'!AP40+'PM Block6 PB'!AP40+'PM Block5 PB'!AP40+'PM Block4 PB'!AP40+'PM Block3 PB'!AP40+'PM Block2 PB'!AP40+'PM Block1 PB'!AP40+'PM Block7 PB'!AP40</f>
        <v>11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Block17 PB'!BP40+'PM Block16 PB'!BP40+'PM Block6 PB'!BP40+'PM Block5 PB'!BP40+'PM Block4 PB'!BP40+'PM Block3 PB'!BP40+'PM Block2 PB'!BP40+'PM Block1 PB'!BP40+'PM Block7 PB'!BP40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Block17 PB'!CC40+'PM Block16 PB'!CC40+'PM Block6 PB'!CC40+'PM Block5 PB'!CC40+'PM Block4 PB'!CC40+'PM Block3 PB'!CC40+'PM Block2 PB'!CC40+'PM Block1 PB'!CC40+'PM Block7 PB'!CC40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  <c r="DF40" s="62"/>
      <c r="DG40" s="62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'PM Block17 PB'!AP41+'PM Block16 PB'!AP41+'PM Block6 PB'!AP41+'PM Block5 PB'!AP41+'PM Block4 PB'!AP41+'PM Block3 PB'!AP41+'PM Block2 PB'!AP41+'PM Block1 PB'!AP41+'PM Block7 PB'!AP41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Block17 PB'!BP41+'PM Block16 PB'!BP41+'PM Block6 PB'!BP41+'PM Block5 PB'!BP41+'PM Block4 PB'!BP41+'PM Block3 PB'!BP41+'PM Block2 PB'!BP41+'PM Block1 PB'!BP41+'PM Block7 PB'!BP41</f>
        <v>46.2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'PM Block17 PB'!CC41+'PM Block16 PB'!CC41+'PM Block6 PB'!CC41+'PM Block5 PB'!CC41+'PM Block4 PB'!CC41+'PM Block3 PB'!CC41+'PM Block2 PB'!CC41+'PM Block1 PB'!CC41+'PM Block7 PB'!CC41</f>
        <v>0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  <c r="DF41" s="62"/>
      <c r="DG41" s="62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'PM Block17 PB'!AM42+'PM Block16 PB'!AM42+'PM Block6 PB'!AM42+'PM Block5 PB'!AM42+'PM Block4 PB'!AM42+'PM Block3 PB'!AM42+'PM Block2 PB'!AM42+'PM Block1 PB'!AM42+'PM Block7 PB'!AM42</f>
        <v>0</v>
      </c>
      <c r="AN42" s="10">
        <f ca="1">'PM Block17 PB'!AN42+'PM Block16 PB'!AN42+'PM Block6 PB'!AN42+'PM Block5 PB'!AN42+'PM Block4 PB'!AN42+'PM Block3 PB'!AN42+'PM Block2 PB'!AN42+'PM Block1 PB'!AN42+'PM Block7 PB'!AN42</f>
        <v>2.1999999999999993</v>
      </c>
      <c r="AO42" s="77">
        <f ca="1">'PM Block17 PB'!AO42+'PM Block16 PB'!AO42+'PM Block6 PB'!AO42+'PM Block5 PB'!AO42+'PM Block4 PB'!AO42+'PM Block3 PB'!AO42+'PM Block2 PB'!AO42+'PM Block1 PB'!AO42+'PM Block7 PB'!AO42</f>
        <v>17.8</v>
      </c>
      <c r="AP42" s="86">
        <f>'PM Block17 PB'!AP42+'PM Block16 PB'!AP42+'PM Block6 PB'!AP42+'PM Block5 PB'!AP42+'PM Block4 PB'!AP42+'PM Block3 PB'!AP42+'PM Block2 PB'!AP42+'PM Block1 PB'!AP42+'PM Block7 PB'!AP42</f>
        <v>0</v>
      </c>
      <c r="AQ42" s="81"/>
      <c r="AR42" s="82"/>
      <c r="AS42" s="78"/>
      <c r="AT42" s="109">
        <f ca="1">SUM(AP40:AP42)</f>
        <v>11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69.600000000000009</v>
      </c>
      <c r="BL42" s="78"/>
      <c r="BM42" s="79">
        <f>'PM Block17 PB'!BM42+'PM Block16 PB'!BM42+'PM Block6 PB'!BM42+'PM Block5 PB'!BM42+'PM Block4 PB'!BM42+'PM Block3 PB'!BM42+'PM Block2 PB'!BM42+'PM Block1 PB'!BM42+'PM Block7 PB'!BM42</f>
        <v>0</v>
      </c>
      <c r="BN42" s="79">
        <f>'PM Block17 PB'!BN42+'PM Block16 PB'!BN42+'PM Block6 PB'!BN42+'PM Block5 PB'!BN42+'PM Block4 PB'!BN42+'PM Block3 PB'!BN42+'PM Block2 PB'!BN42+'PM Block1 PB'!BN42+'PM Block7 PB'!BN42</f>
        <v>0</v>
      </c>
      <c r="BO42" s="79">
        <f>'PM Block17 PB'!BO42+'PM Block16 PB'!BO42+'PM Block6 PB'!BO42+'PM Block5 PB'!BO42+'PM Block4 PB'!BO42+'PM Block3 PB'!BO42+'PM Block2 PB'!BO42+'PM Block1 PB'!BO42+'PM Block7 PB'!BO42</f>
        <v>0</v>
      </c>
      <c r="BP42" s="79">
        <f>'PM Block17 PB'!BP42+'PM Block16 PB'!BP42+'PM Block6 PB'!BP42+'PM Block5 PB'!BP42+'PM Block4 PB'!BP42+'PM Block3 PB'!BP42+'PM Block2 PB'!BP42+'PM Block1 PB'!BP42+'PM Block7 PB'!BP42</f>
        <v>0</v>
      </c>
      <c r="BQ42" s="81"/>
      <c r="BR42" s="82"/>
      <c r="BS42" s="78"/>
      <c r="BT42" s="109">
        <f ca="1">SUM(BP40:BP42)</f>
        <v>46.2</v>
      </c>
      <c r="BU42" s="83"/>
      <c r="BV42" s="83"/>
      <c r="BW42" s="83"/>
      <c r="BX42" s="108">
        <f ca="1">SUM(CC41,BZ42,CC43)</f>
        <v>50.050000000000004</v>
      </c>
      <c r="BY42" s="78"/>
      <c r="BZ42" s="79">
        <f ca="1">'PM Block17 PB'!BZ42+'PM Block16 PB'!BZ42+'PM Block6 PB'!BZ42+'PM Block5 PB'!BZ42+'PM Block4 PB'!BZ42+'PM Block3 PB'!BZ42+'PM Block2 PB'!BZ42+'PM Block1 PB'!BZ42+'PM Block7 PB'!BZ42</f>
        <v>50.050000000000004</v>
      </c>
      <c r="CA42" s="79">
        <f ca="1">'PM Block17 PB'!CA42+'PM Block16 PB'!CA42+'PM Block6 PB'!CA42+'PM Block5 PB'!CA42+'PM Block4 PB'!CA42+'PM Block3 PB'!CA42+'PM Block2 PB'!CA42+'PM Block1 PB'!CA42+'PM Block7 PB'!CA42</f>
        <v>-50.050000000000004</v>
      </c>
      <c r="CB42" s="85">
        <f>'PM Block17 PB'!CB42+'PM Block16 PB'!CB42+'PM Block6 PB'!CB42+'PM Block5 PB'!CB42+'PM Block4 PB'!CB42+'PM Block3 PB'!CB42+'PM Block2 PB'!CB42+'PM Block1 PB'!CB42+'PM Block7 PB'!CB42</f>
        <v>0</v>
      </c>
      <c r="CC42" s="117">
        <f>'PM Block17 PB'!CC42+'PM Block16 PB'!CC42+'PM Block6 PB'!CC42+'PM Block5 PB'!CC42+'PM Block4 PB'!CC42+'PM Block3 PB'!CC42+'PM Block2 PB'!CC42+'PM Block1 PB'!CC42+'PM Block7 PB'!CC42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  <c r="DF42" s="62"/>
      <c r="DG42" s="62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Block17 PB'!AO43+'PM Block16 PB'!AO43+'PM Block6 PB'!AO43+'PM Block5 PB'!AO43+'PM Block4 PB'!AO43+'PM Block3 PB'!AO43+'PM Block2 PB'!AO43+'PM Block1 PB'!AO43+'PM Block7 PB'!AO43</f>
        <v>0</v>
      </c>
      <c r="AP43" s="6">
        <f>'PM Block17 PB'!AP43+'PM Block16 PB'!AP43+'PM Block6 PB'!AP43+'PM Block5 PB'!AP43+'PM Block4 PB'!AP43+'PM Block3 PB'!AP43+'PM Block2 PB'!AP43+'PM Block1 PB'!AP43+'PM Block7 PB'!AP43</f>
        <v>0</v>
      </c>
      <c r="AQ43" s="6">
        <f ca="1">'PM Block17 PB'!AQ43+'PM Block16 PB'!AQ43+'PM Block6 PB'!AQ43+'PM Block5 PB'!AQ43+'PM Block4 PB'!AQ43+'PM Block3 PB'!AQ43+'PM Block2 PB'!AQ43+'PM Block1 PB'!AQ43+'PM Block7 PB'!AQ43</f>
        <v>9</v>
      </c>
      <c r="AR43" s="6">
        <f ca="1">'PM Block17 PB'!AR43+'PM Block16 PB'!AR43+'PM Block6 PB'!AR43+'PM Block5 PB'!AR43+'PM Block4 PB'!AR43+'PM Block3 PB'!AR43+'PM Block2 PB'!AR43+'PM Block1 PB'!AR43+'PM Block7 PB'!AR43</f>
        <v>6.23</v>
      </c>
      <c r="AS43" s="1"/>
      <c r="AT43" s="100">
        <f ca="1">SUM(AO44,AR43,AO42)</f>
        <v>24.03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78.78</v>
      </c>
      <c r="BL43" s="1"/>
      <c r="BM43" s="21"/>
      <c r="BN43" s="14"/>
      <c r="BO43" s="71">
        <f>'PM Block17 PB'!BO43+'PM Block16 PB'!BO43+'PM Block6 PB'!BO43+'PM Block5 PB'!BO43+'PM Block4 PB'!BO43+'PM Block3 PB'!BO43+'PM Block2 PB'!BO43+'PM Block1 PB'!BO43+'PM Block7 PB'!BO43</f>
        <v>0</v>
      </c>
      <c r="BP43" s="6">
        <f ca="1">'PM Block17 PB'!BP43+'PM Block16 PB'!BP43+'PM Block6 PB'!BP43+'PM Block5 PB'!BP43+'PM Block4 PB'!BP43+'PM Block3 PB'!BP43+'PM Block2 PB'!BP43+'PM Block1 PB'!BP43+'PM Block7 PB'!BP43</f>
        <v>23.400000000000002</v>
      </c>
      <c r="BQ43" s="6">
        <f>'PM Block17 PB'!BQ43+'PM Block16 PB'!BQ43+'PM Block6 PB'!BQ43+'PM Block5 PB'!BQ43+'PM Block4 PB'!BQ43+'PM Block3 PB'!BQ43+'PM Block2 PB'!BQ43+'PM Block1 PB'!BQ43+'PM Block7 PB'!BQ43</f>
        <v>0</v>
      </c>
      <c r="BR43" s="6">
        <f ca="1">'PM Block17 PB'!BR43+'PM Block16 PB'!BR43+'PM Block6 PB'!BR43+'PM Block5 PB'!BR43+'PM Block4 PB'!BR43+'PM Block3 PB'!BR43+'PM Block2 PB'!BR43+'PM Block1 PB'!BR43+'PM Block7 PB'!BR43</f>
        <v>1.7000000000000002</v>
      </c>
      <c r="BS43" s="1"/>
      <c r="BT43" s="100">
        <f ca="1">SUM(BO44,BR43,BO42)</f>
        <v>74.760000000000005</v>
      </c>
      <c r="BX43" s="99">
        <f ca="1">SUM(CB43:CB45)</f>
        <v>80.990000000000009</v>
      </c>
      <c r="BY43" s="1"/>
      <c r="BZ43" s="21"/>
      <c r="CA43" s="14"/>
      <c r="CB43" s="15">
        <f ca="1">'PM Block17 PB'!CB43+'PM Block16 PB'!CB43+'PM Block6 PB'!CB43+'PM Block5 PB'!CB43+'PM Block4 PB'!CB43+'PM Block3 PB'!CB43+'PM Block2 PB'!CB43+'PM Block1 PB'!CB43+'PM Block7 PB'!CB43</f>
        <v>40.950000000000003</v>
      </c>
      <c r="CC43" s="56">
        <f>'PM Block17 PB'!CC43+'PM Block16 PB'!CC43+'PM Block6 PB'!CC43+'PM Block5 PB'!CC43+'PM Block4 PB'!CC43+'PM Block3 PB'!CC43+'PM Block2 PB'!CC43+'PM Block1 PB'!CC43+'PM Block7 PB'!CC43</f>
        <v>0</v>
      </c>
      <c r="CD43" s="6">
        <f ca="1">'PM Block17 PB'!CD43+'PM Block16 PB'!CD43+'PM Block6 PB'!CD43+'PM Block5 PB'!CD43+'PM Block4 PB'!CD43+'PM Block3 PB'!CD43+'PM Block2 PB'!CD43+'PM Block1 PB'!CD43+'PM Block7 PB'!CD43</f>
        <v>-40.950000000000003</v>
      </c>
      <c r="CE43" s="6">
        <f>'PM Block17 PB'!CE43+'PM Block16 PB'!CE43+'PM Block6 PB'!CE43+'PM Block5 PB'!CE43+'PM Block4 PB'!CE43+'PM Block3 PB'!CE43+'PM Block2 PB'!CE43+'PM Block1 PB'!CE43+'PM Block7 PB'!CE43</f>
        <v>0</v>
      </c>
      <c r="CF43" s="1"/>
      <c r="CG43" s="100">
        <f>SUM(CB44,CE43,CB42)</f>
        <v>0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'PM Block17 PB'!AO44+'PM Block16 PB'!AO44+'PM Block6 PB'!AO44+'PM Block5 PB'!AO44+'PM Block4 PB'!AO44+'PM Block3 PB'!AO44+'PM Block2 PB'!AO44+'PM Block1 PB'!AO44+'PM Block7 PB'!AO44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Block17 PB'!BO44+'PM Block16 PB'!BO44+'PM Block6 PB'!BO44+'PM Block5 PB'!BO44+'PM Block4 PB'!BO44+'PM Block3 PB'!BO44+'PM Block2 PB'!BO44+'PM Block1 PB'!BO44+'PM Block7 PB'!BO44</f>
        <v>73.06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'PM Block17 PB'!CB44+'PM Block16 PB'!CB44+'PM Block6 PB'!CB44+'PM Block5 PB'!CB44+'PM Block4 PB'!CB44+'PM Block3 PB'!CB44+'PM Block2 PB'!CB44+'PM Block1 PB'!CB44+'PM Block7 PB'!CB44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'PM Block17 PB'!AO45+'PM Block16 PB'!AO45+'PM Block6 PB'!AO45+'PM Block5 PB'!AO45+'PM Block4 PB'!AO45+'PM Block3 PB'!AO45+'PM Block2 PB'!AO45+'PM Block1 PB'!AO45+'PM Block7 PB'!AO45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'PM Block17 PB'!BO45+'PM Block16 PB'!BO45+'PM Block6 PB'!BO45+'PM Block5 PB'!BO45+'PM Block4 PB'!BO45+'PM Block3 PB'!BO45+'PM Block2 PB'!BO45+'PM Block1 PB'!BO45+'PM Block7 PB'!BO45</f>
        <v>5.7199999999999989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Block17 PB'!CB45+'PM Block16 PB'!CB45+'PM Block6 PB'!CB45+'PM Block5 PB'!CB45+'PM Block4 PB'!CB45+'PM Block3 PB'!CB45+'PM Block2 PB'!CB45+'PM Block1 PB'!CB45+'PM Block7 PB'!CB45</f>
        <v>40.040000000000006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2.1999999999999993</v>
      </c>
      <c r="AP47" s="105">
        <f ca="1">SUM(AP43:AR43)</f>
        <v>15.23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5.7199999999999989</v>
      </c>
      <c r="BP47" s="105">
        <f ca="1">SUM(BP43:BR43)</f>
        <v>25.1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-10.009999999999998</v>
      </c>
      <c r="CC47" s="105">
        <f ca="1">SUM(CC43:CE43)</f>
        <v>-40.950000000000003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>'PM Block17 PB'!P53+'PM Block16 PB'!P53+'PM Block6 PB'!P53+'PM Block5 PB'!P53+'PM Block4 PB'!P53+'PM Block3 PB'!P53+'PM Block2 PB'!P53+'PM Block1 PB'!P53+'PM Block7 PB'!P53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Block17 PB'!AC53+'PM Block16 PB'!AC53+'PM Block6 PB'!AC53+'PM Block5 PB'!AC53+'PM Block4 PB'!AC53+'PM Block3 PB'!AC53+'PM Block2 PB'!AC53+'PM Block1 PB'!AC53+'PM Block7 PB'!AC53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'PM Block17 PB'!P54+'PM Block16 PB'!P54+'PM Block6 PB'!P54+'PM Block5 PB'!P54+'PM Block4 PB'!P54+'PM Block3 PB'!P54+'PM Block2 PB'!P54+'PM Block1 PB'!P54+'PM Block7 PB'!P54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'PM Block17 PB'!AC54+'PM Block16 PB'!AC54+'PM Block6 PB'!AC54+'PM Block5 PB'!AC54+'PM Block4 PB'!AC54+'PM Block3 PB'!AC54+'PM Block2 PB'!AC54+'PM Block1 PB'!AC54+'PM Block7 PB'!AC54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'PM Block17 PB'!M55+'PM Block16 PB'!M55+'PM Block6 PB'!M55+'PM Block5 PB'!M55+'PM Block4 PB'!M55+'PM Block3 PB'!M55+'PM Block2 PB'!M55+'PM Block1 PB'!M55+'PM Block7 PB'!M55</f>
        <v>0</v>
      </c>
      <c r="N55" s="10">
        <f>'PM Block17 PB'!N55+'PM Block16 PB'!N55+'PM Block6 PB'!N55+'PM Block5 PB'!N55+'PM Block4 PB'!N55+'PM Block3 PB'!N55+'PM Block2 PB'!N55+'PM Block1 PB'!N55+'PM Block7 PB'!N55</f>
        <v>0</v>
      </c>
      <c r="O55" s="11">
        <f>'PM Block17 PB'!O55+'PM Block16 PB'!O55+'PM Block6 PB'!O55+'PM Block5 PB'!O55+'PM Block4 PB'!O55+'PM Block3 PB'!O55+'PM Block2 PB'!O55+'PM Block1 PB'!O55+'PM Block7 PB'!O55</f>
        <v>0</v>
      </c>
      <c r="P55" s="6">
        <f>'PM Block17 PB'!P55+'PM Block16 PB'!P55+'PM Block6 PB'!P55+'PM Block5 PB'!P55+'PM Block4 PB'!P55+'PM Block3 PB'!P55+'PM Block2 PB'!P55+'PM Block1 PB'!P55+'PM Block7 PB'!P55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'PM Block17 PB'!Z55+'PM Block16 PB'!Z55+'PM Block6 PB'!Z55+'PM Block5 PB'!Z55+'PM Block4 PB'!Z55+'PM Block3 PB'!Z55+'PM Block2 PB'!Z55+'PM Block1 PB'!Z55+'PM Block7 PB'!Z55</f>
        <v>0</v>
      </c>
      <c r="AA55" s="10">
        <f>'PM Block17 PB'!AA55+'PM Block16 PB'!AA55+'PM Block6 PB'!AA55+'PM Block5 PB'!AA55+'PM Block4 PB'!AA55+'PM Block3 PB'!AA55+'PM Block2 PB'!AA55+'PM Block1 PB'!AA55+'PM Block7 PB'!AA55</f>
        <v>0</v>
      </c>
      <c r="AB55" s="11">
        <f>'PM Block17 PB'!AB55+'PM Block16 PB'!AB55+'PM Block6 PB'!AB55+'PM Block5 PB'!AB55+'PM Block4 PB'!AB55+'PM Block3 PB'!AB55+'PM Block2 PB'!AB55+'PM Block1 PB'!AB55+'PM Block7 PB'!AB55</f>
        <v>0</v>
      </c>
      <c r="AC55" s="6">
        <f>'PM Block17 PB'!AC55+'PM Block16 PB'!AC55+'PM Block6 PB'!AC55+'PM Block5 PB'!AC55+'PM Block4 PB'!AC55+'PM Block3 PB'!AC55+'PM Block2 PB'!AC55+'PM Block1 PB'!AC55+'PM Block7 PB'!AC55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'PM Block17 PB'!O56+'PM Block16 PB'!O56+'PM Block6 PB'!O56+'PM Block5 PB'!O56+'PM Block4 PB'!O56+'PM Block3 PB'!O56+'PM Block2 PB'!O56+'PM Block1 PB'!O56+'PM Block7 PB'!O56</f>
        <v>0</v>
      </c>
      <c r="P56" s="16">
        <f>'PM Block17 PB'!P56+'PM Block16 PB'!P56+'PM Block6 PB'!P56+'PM Block5 PB'!P56+'PM Block4 PB'!P56+'PM Block3 PB'!P56+'PM Block2 PB'!P56+'PM Block1 PB'!P56+'PM Block7 PB'!P56</f>
        <v>0</v>
      </c>
      <c r="Q56" s="6">
        <f>'PM Block17 PB'!Q56+'PM Block16 PB'!Q56+'PM Block6 PB'!Q56+'PM Block5 PB'!Q56+'PM Block4 PB'!Q56+'PM Block3 PB'!Q56+'PM Block2 PB'!Q56+'PM Block1 PB'!Q56+'PM Block7 PB'!Q56</f>
        <v>0</v>
      </c>
      <c r="R56" s="6">
        <f>'PM Block17 PB'!R56+'PM Block16 PB'!R56+'PM Block6 PB'!R56+'PM Block5 PB'!R56+'PM Block4 PB'!R56+'PM Block3 PB'!R56+'PM Block2 PB'!R56+'PM Block1 PB'!R56+'PM Block7 PB'!R56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'PM Block17 PB'!AB56+'PM Block16 PB'!AB56+'PM Block6 PB'!AB56+'PM Block5 PB'!AB56+'PM Block4 PB'!AB56+'PM Block3 PB'!AB56+'PM Block2 PB'!AB56+'PM Block1 PB'!AB56+'PM Block7 PB'!AB56</f>
        <v>0</v>
      </c>
      <c r="AC56" s="53">
        <f>'PM Block17 PB'!AC56+'PM Block16 PB'!AC56+'PM Block6 PB'!AC56+'PM Block5 PB'!AC56+'PM Block4 PB'!AC56+'PM Block3 PB'!AC56+'PM Block2 PB'!AC56+'PM Block1 PB'!AC56+'PM Block7 PB'!AC56</f>
        <v>0</v>
      </c>
      <c r="AD56" s="6">
        <f>'PM Block17 PB'!AD56+'PM Block16 PB'!AD56+'PM Block6 PB'!AD56+'PM Block5 PB'!AD56+'PM Block4 PB'!AD56+'PM Block3 PB'!AD56+'PM Block2 PB'!AD56+'PM Block1 PB'!AD56+'PM Block7 PB'!AD56</f>
        <v>0</v>
      </c>
      <c r="AE56" s="6">
        <f>'PM Block17 PB'!AE56+'PM Block16 PB'!AE56+'PM Block6 PB'!AE56+'PM Block5 PB'!AE56+'PM Block4 PB'!AE56+'PM Block3 PB'!AE56+'PM Block2 PB'!AE56+'PM Block1 PB'!AE56+'PM Block7 PB'!AE56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'PM Block17 PB'!O57+'PM Block16 PB'!O57+'PM Block6 PB'!O57+'PM Block5 PB'!O57+'PM Block4 PB'!O57+'PM Block3 PB'!O57+'PM Block2 PB'!O57+'PM Block1 PB'!O57+'PM Block7 PB'!O57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'PM Block17 PB'!AB57+'PM Block16 PB'!AB57+'PM Block6 PB'!AB57+'PM Block5 PB'!AB57+'PM Block4 PB'!AB57+'PM Block3 PB'!AB57+'PM Block2 PB'!AB57+'PM Block1 PB'!AB57+'PM Block7 PB'!AB57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'PM Block17 PB'!O58+'PM Block16 PB'!O58+'PM Block6 PB'!O58+'PM Block5 PB'!O58+'PM Block4 PB'!O58+'PM Block3 PB'!O58+'PM Block2 PB'!O58+'PM Block1 PB'!O58+'PM Block7 PB'!O58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Block17 PB'!AB58+'PM Block16 PB'!AB58+'PM Block6 PB'!AB58+'PM Block5 PB'!AB58+'PM Block4 PB'!AB58+'PM Block3 PB'!AB58+'PM Block2 PB'!AB58+'PM Block1 PB'!AB58+'PM Block7 PB'!AB58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2.9699999999999993</v>
      </c>
      <c r="AP64" s="58">
        <f ca="1">SUM(AQ69,AO69,AP66)</f>
        <v>12.15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7.259999999999998</v>
      </c>
      <c r="BP64" s="91">
        <f ca="1">SUM(BQ69,BO69,BP66)</f>
        <v>28.800000000000004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-10.009999999999998</v>
      </c>
      <c r="CC64" s="27">
        <f ca="1">SUM(CD69,CB69,CC66)</f>
        <v>-40.950000000000003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'PM Block17 PB'!AP66+'PM Block16 PB'!AP66+'PM Block6 PB'!AP66+'PM Block5 PB'!AP66+'PM Block4 PB'!AP66+'PM Block3 PB'!AP66+'PM Block2 PB'!AP66+'PM Block1 PB'!AP66+'PM Block7 PB'!AP66</f>
        <v>12.15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Block17 PB'!BP66+'PM Block16 PB'!BP66+'PM Block6 PB'!BP66+'PM Block5 PB'!BP66+'PM Block4 PB'!BP66+'PM Block3 PB'!BP66+'PM Block2 PB'!BP66+'PM Block1 PB'!BP66+'PM Block7 PB'!BP66</f>
        <v>28.800000000000004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Block17 PB'!CC66+'PM Block16 PB'!CC66+'PM Block6 PB'!CC66+'PM Block5 PB'!CC66+'PM Block4 PB'!CC66+'PM Block3 PB'!CC66+'PM Block2 PB'!CC66+'PM Block1 PB'!CC66+'PM Block7 PB'!CC66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'PM Block17 PB'!AP67+'PM Block16 PB'!AP67+'PM Block6 PB'!AP67+'PM Block5 PB'!AP67+'PM Block4 PB'!AP67+'PM Block3 PB'!AP67+'PM Block2 PB'!AP67+'PM Block1 PB'!AP67+'PM Block7 PB'!AP67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Block17 PB'!BP67+'PM Block16 PB'!BP67+'PM Block6 PB'!BP67+'PM Block5 PB'!BP67+'PM Block4 PB'!BP67+'PM Block3 PB'!BP67+'PM Block2 PB'!BP67+'PM Block1 PB'!BP67+'PM Block7 PB'!BP67</f>
        <v>12.15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'PM Block17 PB'!CC67+'PM Block16 PB'!CC67+'PM Block6 PB'!CC67+'PM Block5 PB'!CC67+'PM Block4 PB'!CC67+'PM Block3 PB'!CC67+'PM Block2 PB'!CC67+'PM Block1 PB'!CC67+'PM Block7 PB'!CC67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'PM Block17 PB'!AM68+'PM Block16 PB'!AM68+'PM Block6 PB'!AM68+'PM Block5 PB'!AM68+'PM Block4 PB'!AM68+'PM Block3 PB'!AM68+'PM Block2 PB'!AM68+'PM Block1 PB'!AM68+'PM Block7 PB'!AM68</f>
        <v>0</v>
      </c>
      <c r="AN68" s="10">
        <f>'PM Block17 PB'!AN68+'PM Block16 PB'!AN68+'PM Block6 PB'!AN68+'PM Block5 PB'!AN68+'PM Block4 PB'!AN68+'PM Block3 PB'!AN68+'PM Block2 PB'!AN68+'PM Block1 PB'!AN68+'PM Block7 PB'!AN68</f>
        <v>0</v>
      </c>
      <c r="AO68" s="77">
        <f ca="1">'PM Block17 PB'!AO68+'PM Block16 PB'!AO68+'PM Block6 PB'!AO68+'PM Block5 PB'!AO68+'PM Block4 PB'!AO68+'PM Block3 PB'!AO68+'PM Block2 PB'!AO68+'PM Block1 PB'!AO68+'PM Block7 PB'!AO68</f>
        <v>2.9699999999999993</v>
      </c>
      <c r="AP68" s="86">
        <f>'PM Block17 PB'!AP68+'PM Block16 PB'!AP68+'PM Block6 PB'!AP68+'PM Block5 PB'!AP68+'PM Block4 PB'!AP68+'PM Block3 PB'!AP68+'PM Block2 PB'!AP68+'PM Block1 PB'!AP68+'PM Block7 PB'!AP68</f>
        <v>0</v>
      </c>
      <c r="AQ68" s="81"/>
      <c r="AR68" s="82"/>
      <c r="AS68" s="78"/>
      <c r="AT68" s="109">
        <f ca="1">SUM(AP66:AP68)</f>
        <v>12.15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12.15</v>
      </c>
      <c r="BL68" s="78"/>
      <c r="BM68" s="79">
        <f>'PM Block17 PB'!BM68+'PM Block16 PB'!BM68+'PM Block6 PB'!BM68+'PM Block5 PB'!BM68+'PM Block4 PB'!BM68+'PM Block3 PB'!BM68+'PM Block2 PB'!BM68+'PM Block1 PB'!BM68+'PM Block7 PB'!BM68</f>
        <v>0</v>
      </c>
      <c r="BN68" s="79">
        <f>'PM Block17 PB'!BN68+'PM Block16 PB'!BN68+'PM Block6 PB'!BN68+'PM Block5 PB'!BN68+'PM Block4 PB'!BN68+'PM Block3 PB'!BN68+'PM Block2 PB'!BN68+'PM Block1 PB'!BN68+'PM Block7 PB'!BN68</f>
        <v>0</v>
      </c>
      <c r="BO68" s="80">
        <f ca="1">'PM Block17 PB'!BO68+'PM Block16 PB'!BO68+'PM Block6 PB'!BO68+'PM Block5 PB'!BO68+'PM Block4 PB'!BO68+'PM Block3 PB'!BO68+'PM Block2 PB'!BO68+'PM Block1 PB'!BO68+'PM Block7 PB'!BO68</f>
        <v>7.259999999999998</v>
      </c>
      <c r="BP68" s="79">
        <f>'PM Block17 PB'!BP68+'PM Block16 PB'!BP68+'PM Block6 PB'!BP68+'PM Block5 PB'!BP68+'PM Block4 PB'!BP68+'PM Block3 PB'!BP68+'PM Block2 PB'!BP68+'PM Block1 PB'!BP68+'PM Block7 PB'!BP68</f>
        <v>0</v>
      </c>
      <c r="BQ68" s="81"/>
      <c r="BR68" s="82"/>
      <c r="BS68" s="78"/>
      <c r="BT68" s="109">
        <f ca="1">SUM(BP66:BP68)</f>
        <v>40.950000000000003</v>
      </c>
      <c r="BU68" s="136"/>
      <c r="BV68" s="136"/>
      <c r="BW68" s="136"/>
      <c r="BX68" s="84">
        <f ca="1">SUM(CC67,BZ68,CC69)</f>
        <v>40.950000000000003</v>
      </c>
      <c r="BY68" s="78"/>
      <c r="BZ68" s="79">
        <f>'PM Block17 PB'!BZ68+'PM Block16 PB'!BZ68+'PM Block6 PB'!BZ68+'PM Block5 PB'!BZ68+'PM Block4 PB'!BZ68+'PM Block3 PB'!BZ68+'PM Block2 PB'!BZ68+'PM Block1 PB'!BZ68+'PM Block7 PB'!BZ68</f>
        <v>0</v>
      </c>
      <c r="CA68" s="79">
        <f ca="1">'PM Block17 PB'!CA68+'PM Block16 PB'!CA68+'PM Block6 PB'!CA68+'PM Block5 PB'!CA68+'PM Block4 PB'!CA68+'PM Block3 PB'!CA68+'PM Block2 PB'!CA68+'PM Block1 PB'!CA68+'PM Block7 PB'!CA68</f>
        <v>-10.009999999999998</v>
      </c>
      <c r="CB68" s="85">
        <f>'PM Block17 PB'!CB68+'PM Block16 PB'!CB68+'PM Block6 PB'!CB68+'PM Block5 PB'!CB68+'PM Block4 PB'!CB68+'PM Block3 PB'!CB68+'PM Block2 PB'!CB68+'PM Block1 PB'!CB68+'PM Block7 PB'!CB68</f>
        <v>0</v>
      </c>
      <c r="CC68" s="6">
        <f>'PM Block17 PB'!CC68+'PM Block16 PB'!CC68+'PM Block6 PB'!CC68+'PM Block5 PB'!CC68+'PM Block4 PB'!CC68+'PM Block3 PB'!CC68+'PM Block2 PB'!CC68+'PM Block1 PB'!CC68+'PM Block7 PB'!CC68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'PM Block17 PB'!AO69+'PM Block16 PB'!AO69+'PM Block6 PB'!AO69+'PM Block5 PB'!AO69+'PM Block4 PB'!AO69+'PM Block3 PB'!AO69+'PM Block2 PB'!AO69+'PM Block1 PB'!AO69+'PM Block7 PB'!AO69</f>
        <v>0</v>
      </c>
      <c r="AP69" s="6">
        <f>'PM Block17 PB'!AP69+'PM Block16 PB'!AP69+'PM Block6 PB'!AP69+'PM Block5 PB'!AP69+'PM Block4 PB'!AP69+'PM Block3 PB'!AP69+'PM Block2 PB'!AP69+'PM Block1 PB'!AP69+'PM Block7 PB'!AP69</f>
        <v>0</v>
      </c>
      <c r="AQ69" s="6">
        <f>'PM Block17 PB'!AQ69+'PM Block16 PB'!AQ69+'PM Block6 PB'!AQ69+'PM Block5 PB'!AQ69+'PM Block4 PB'!AQ69+'PM Block3 PB'!AQ69+'PM Block2 PB'!AQ69+'PM Block1 PB'!AQ69+'PM Block7 PB'!AQ69</f>
        <v>0</v>
      </c>
      <c r="AR69" s="6">
        <f>'PM Block17 PB'!AR69+'PM Block16 PB'!AR69+'PM Block6 PB'!AR69+'PM Block5 PB'!AR69+'PM Block4 PB'!AR69+'PM Block3 PB'!AR69+'PM Block2 PB'!AR69+'PM Block1 PB'!AR69+'PM Block7 PB'!AR69</f>
        <v>0</v>
      </c>
      <c r="AS69" s="1"/>
      <c r="AT69" s="100">
        <f ca="1">SUM(AO70,AR69,AO68)</f>
        <v>2.9699999999999993</v>
      </c>
      <c r="BK69" s="99">
        <f ca="1">SUM(BO69:BO71)</f>
        <v>2.9699999999999993</v>
      </c>
      <c r="BL69" s="1"/>
      <c r="BM69" s="21"/>
      <c r="BN69" s="14"/>
      <c r="BO69" s="71">
        <f>'PM Block17 PB'!BO69+'PM Block16 PB'!BO69+'PM Block6 PB'!BO69+'PM Block5 PB'!BO69+'PM Block4 PB'!BO69+'PM Block3 PB'!BO69+'PM Block2 PB'!BO69+'PM Block1 PB'!BO69+'PM Block7 PB'!BO69</f>
        <v>0</v>
      </c>
      <c r="BP69" s="6">
        <f>'PM Block17 PB'!BP69+'PM Block16 PB'!BP69+'PM Block6 PB'!BP69+'PM Block5 PB'!BP69+'PM Block4 PB'!BP69+'PM Block3 PB'!BP69+'PM Block2 PB'!BP69+'PM Block1 PB'!BP69+'PM Block7 PB'!BP69</f>
        <v>0</v>
      </c>
      <c r="BQ69" s="6">
        <f>'PM Block17 PB'!BQ69+'PM Block16 PB'!BQ69+'PM Block6 PB'!BQ69+'PM Block5 PB'!BQ69+'PM Block4 PB'!BQ69+'PM Block3 PB'!BQ69+'PM Block2 PB'!BQ69+'PM Block1 PB'!BQ69+'PM Block7 PB'!BQ69</f>
        <v>0</v>
      </c>
      <c r="BR69" s="6">
        <f>'PM Block17 PB'!BR69+'PM Block16 PB'!BR69+'PM Block6 PB'!BR69+'PM Block5 PB'!BR69+'PM Block4 PB'!BR69+'PM Block3 PB'!BR69+'PM Block2 PB'!BR69+'PM Block1 PB'!BR69+'PM Block7 PB'!BR69</f>
        <v>0</v>
      </c>
      <c r="BS69" s="1"/>
      <c r="BT69" s="100">
        <f ca="1">SUM(BO70,BR69,BO68)</f>
        <v>10.229999999999997</v>
      </c>
      <c r="BX69" s="35">
        <f ca="1">SUM(CB69:CB71)</f>
        <v>10.009999999999998</v>
      </c>
      <c r="BY69" s="1"/>
      <c r="BZ69" s="21"/>
      <c r="CA69" s="14"/>
      <c r="CB69" s="15">
        <f>'PM Block17 PB'!CB69+'PM Block16 PB'!CB69+'PM Block6 PB'!CB69+'PM Block5 PB'!CB69+'PM Block4 PB'!CB69+'PM Block3 PB'!CB69+'PM Block2 PB'!CB69+'PM Block1 PB'!CB69+'PM Block7 PB'!CB69</f>
        <v>0</v>
      </c>
      <c r="CC69" s="16">
        <f ca="1">'PM Block17 PB'!CC69+'PM Block16 PB'!CC69+'PM Block6 PB'!CC69+'PM Block5 PB'!CC69+'PM Block4 PB'!CC69+'PM Block3 PB'!CC69+'PM Block2 PB'!CC69+'PM Block1 PB'!CC69+'PM Block7 PB'!CC69</f>
        <v>40.950000000000003</v>
      </c>
      <c r="CD69" s="6">
        <f ca="1">'PM Block17 PB'!CD69+'PM Block16 PB'!CD69+'PM Block6 PB'!CD69+'PM Block5 PB'!CD69+'PM Block4 PB'!CD69+'PM Block3 PB'!CD69+'PM Block2 PB'!CD69+'PM Block1 PB'!CD69+'PM Block7 PB'!CD69</f>
        <v>-40.950000000000003</v>
      </c>
      <c r="CE69" s="6">
        <f>'PM Block17 PB'!CE69+'PM Block16 PB'!CE69+'PM Block6 PB'!CE69+'PM Block5 PB'!CE69+'PM Block4 PB'!CE69+'PM Block3 PB'!CE69+'PM Block2 PB'!CE69+'PM Block1 PB'!CE69+'PM Block7 PB'!CE69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'PM Block17 PB'!AO70+'PM Block16 PB'!AO70+'PM Block6 PB'!AO70+'PM Block5 PB'!AO70+'PM Block4 PB'!AO70+'PM Block3 PB'!AO70+'PM Block2 PB'!AO70+'PM Block1 PB'!AO70+'PM Block7 PB'!AO70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Block17 PB'!BO70+'PM Block16 PB'!BO70+'PM Block6 PB'!BO70+'PM Block5 PB'!BO70+'PM Block4 PB'!BO70+'PM Block3 PB'!BO70+'PM Block2 PB'!BO70+'PM Block1 PB'!BO70+'PM Block7 PB'!BO70</f>
        <v>2.9699999999999993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'PM Block17 PB'!CB70+'PM Block16 PB'!CB70+'PM Block6 PB'!CB70+'PM Block5 PB'!CB70+'PM Block4 PB'!CB70+'PM Block3 PB'!CB70+'PM Block2 PB'!CB70+'PM Block1 PB'!CB70+'PM Block7 PB'!CB70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'PM Block17 PB'!AO71+'PM Block16 PB'!AO71+'PM Block6 PB'!AO71+'PM Block5 PB'!AO71+'PM Block4 PB'!AO71+'PM Block3 PB'!AO71+'PM Block2 PB'!AO71+'PM Block1 PB'!AO71+'PM Block7 PB'!AO71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Block17 PB'!BO71+'PM Block16 PB'!BO71+'PM Block6 PB'!BO71+'PM Block5 PB'!BO71+'PM Block4 PB'!BO71+'PM Block3 PB'!BO71+'PM Block2 PB'!BO71+'PM Block1 PB'!BO71+'PM Block7 PB'!BO71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Block17 PB'!CB71+'PM Block16 PB'!CB71+'PM Block6 PB'!CB71+'PM Block5 PB'!CB71+'PM Block4 PB'!CB71+'PM Block3 PB'!CB71+'PM Block2 PB'!CB71+'PM Block1 PB'!CB71+'PM Block7 PB'!CB71</f>
        <v>10.009999999999998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0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419" priority="21" operator="equal">
      <formula>0</formula>
    </cfRule>
  </conditionalFormatting>
  <conditionalFormatting sqref="AX38:BG39 AX46:BG47 AX40:AY41 AX44:AY45">
    <cfRule type="cellIs" dxfId="418" priority="20" operator="equal">
      <formula>0</formula>
    </cfRule>
  </conditionalFormatting>
  <conditionalFormatting sqref="AX25:BG26 AX33:BG34 AX27:AY28 BF27:BG28 BF31:BG32 AX31:AY32">
    <cfRule type="cellIs" dxfId="417" priority="19" operator="equal">
      <formula>0</formula>
    </cfRule>
  </conditionalFormatting>
  <conditionalFormatting sqref="BK25:BT26 BK33:BT34 BK27:BL28 BS27:BT28 BS31:BT32 BK31:BL32">
    <cfRule type="cellIs" dxfId="416" priority="18" operator="equal">
      <formula>0</formula>
    </cfRule>
  </conditionalFormatting>
  <conditionalFormatting sqref="BX12:CG13 BX20:CG21 BX14:BY19 CF14:CG19">
    <cfRule type="cellIs" dxfId="415" priority="17" operator="equal">
      <formula>0</formula>
    </cfRule>
  </conditionalFormatting>
  <conditionalFormatting sqref="BX25:CG26 BX33:CG34 BX27:BY32 CF27:CG32">
    <cfRule type="cellIs" dxfId="414" priority="16" operator="equal">
      <formula>0</formula>
    </cfRule>
  </conditionalFormatting>
  <conditionalFormatting sqref="BX64:CG65 BX72:CG73 BX66:BY71 CF66:CG71">
    <cfRule type="cellIs" dxfId="413" priority="14" operator="equal">
      <formula>0</formula>
    </cfRule>
  </conditionalFormatting>
  <conditionalFormatting sqref="BX38:CG39 BX46:CG47 BX40:BY45 CF40:CG45">
    <cfRule type="cellIs" dxfId="412" priority="15" operator="equal">
      <formula>0</formula>
    </cfRule>
  </conditionalFormatting>
  <conditionalFormatting sqref="K51:T52 K59:T60 K53:L58 S53:T58">
    <cfRule type="cellIs" dxfId="411" priority="13" operator="equal">
      <formula>0</formula>
    </cfRule>
  </conditionalFormatting>
  <conditionalFormatting sqref="AK64:AT65 AK72:AT73 AK66:AL71 AS66:AT71">
    <cfRule type="cellIs" dxfId="410" priority="12" operator="equal">
      <formula>0</formula>
    </cfRule>
  </conditionalFormatting>
  <conditionalFormatting sqref="BK38:BT39 BK46:BT47 BK40:BL45 BS40:BT45">
    <cfRule type="cellIs" dxfId="409" priority="9" operator="equal">
      <formula>0</formula>
    </cfRule>
  </conditionalFormatting>
  <conditionalFormatting sqref="AK25:AT26 AK33:AT34 AK27:AL32 AS27:AT32">
    <cfRule type="cellIs" dxfId="408" priority="8" operator="equal">
      <formula>0</formula>
    </cfRule>
  </conditionalFormatting>
  <conditionalFormatting sqref="AX51:BG52 AX59:BG60 AX53:AY58 BF53:BG58">
    <cfRule type="cellIs" dxfId="407" priority="11" operator="equal">
      <formula>0</formula>
    </cfRule>
  </conditionalFormatting>
  <conditionalFormatting sqref="BK51:BT52 BK59:BT60 BK53:BL58 BS53:BT58">
    <cfRule type="cellIs" dxfId="406" priority="10" operator="equal">
      <formula>0</formula>
    </cfRule>
  </conditionalFormatting>
  <conditionalFormatting sqref="BK64:BT65 BK72:BT73 BK66:BL71 BS66:BT71">
    <cfRule type="cellIs" dxfId="405" priority="7" operator="equal">
      <formula>0</formula>
    </cfRule>
  </conditionalFormatting>
  <conditionalFormatting sqref="X51:AG52 X59:AG60 X53:Y58 AF53:AG58">
    <cfRule type="cellIs" dxfId="404" priority="6" operator="equal">
      <formula>0</formula>
    </cfRule>
  </conditionalFormatting>
  <conditionalFormatting sqref="AK38:AT39 AK46:AT47 AK40:AL45 AS40:AT45">
    <cfRule type="cellIs" dxfId="403" priority="5" operator="equal">
      <formula>0</formula>
    </cfRule>
  </conditionalFormatting>
  <conditionalFormatting sqref="AX42:AY43">
    <cfRule type="cellIs" dxfId="402" priority="4" operator="equal">
      <formula>0</formula>
    </cfRule>
  </conditionalFormatting>
  <conditionalFormatting sqref="AO51:AP52 AO59:AP60">
    <cfRule type="cellIs" dxfId="401" priority="3" operator="equal">
      <formula>0</formula>
    </cfRule>
  </conditionalFormatting>
  <conditionalFormatting sqref="BO75:BP76">
    <cfRule type="cellIs" dxfId="400" priority="2" operator="equal">
      <formula>0</formula>
    </cfRule>
  </conditionalFormatting>
  <conditionalFormatting sqref="AO75:AP76">
    <cfRule type="cellIs" dxfId="39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DH78"/>
  <sheetViews>
    <sheetView topLeftCell="A21" zoomScale="55" zoomScaleNormal="55" workbookViewId="0">
      <selection activeCell="BJ16" sqref="BJ16"/>
    </sheetView>
  </sheetViews>
  <sheetFormatPr defaultColWidth="5.28515625" defaultRowHeight="15" x14ac:dyDescent="0.25"/>
  <cols>
    <col min="1" max="16" width="5.28515625" style="124"/>
    <col min="17" max="17" width="9.5703125" style="124" bestFit="1" customWidth="1"/>
    <col min="18" max="89" width="5.28515625" style="124"/>
    <col min="90" max="90" width="5.85546875" style="124" customWidth="1"/>
    <col min="91" max="94" width="5.28515625" style="124"/>
    <col min="95" max="95" width="5.7109375" style="124" customWidth="1"/>
    <col min="96" max="96" width="6.42578125" style="124" bestFit="1" customWidth="1"/>
    <col min="97" max="97" width="5.28515625" style="124"/>
    <col min="98" max="98" width="6.42578125" style="124" bestFit="1" customWidth="1"/>
    <col min="99" max="101" width="5.28515625" style="124"/>
    <col min="102" max="102" width="8.140625" style="124" bestFit="1" customWidth="1"/>
    <col min="103" max="103" width="5.28515625" style="124"/>
    <col min="104" max="104" width="5.5703125" style="124" bestFit="1" customWidth="1"/>
    <col min="105" max="106" width="5.28515625" style="124"/>
    <col min="107" max="107" width="9.140625" style="124" bestFit="1" customWidth="1"/>
    <col min="108" max="108" width="5.28515625" style="124"/>
    <col min="109" max="109" width="6.140625" style="124" bestFit="1" customWidth="1"/>
    <col min="110" max="16384" width="5.28515625" style="124"/>
  </cols>
  <sheetData>
    <row r="7" spans="8:98" ht="18.75" x14ac:dyDescent="0.3">
      <c r="CB7" s="116" t="s">
        <v>33</v>
      </c>
    </row>
    <row r="9" spans="8:98" x14ac:dyDescent="0.25">
      <c r="CC9" s="2"/>
    </row>
    <row r="10" spans="8:98" x14ac:dyDescent="0.25">
      <c r="CC10" s="2"/>
    </row>
    <row r="11" spans="8:9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98" x14ac:dyDescent="0.25">
      <c r="BX12" s="23"/>
      <c r="BY12" s="24"/>
      <c r="BZ12" s="24"/>
      <c r="CA12" s="25"/>
      <c r="CB12" s="26">
        <f>SUM(BZ16:CB16)</f>
        <v>0</v>
      </c>
      <c r="CC12" s="27">
        <f>SUM(CD17,CB17,CC14)</f>
        <v>0</v>
      </c>
      <c r="CD12" s="25"/>
      <c r="CE12" s="25"/>
      <c r="CF12" s="28"/>
      <c r="CG12" s="29"/>
    </row>
    <row r="13" spans="8:9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98" x14ac:dyDescent="0.25">
      <c r="O14" s="69"/>
      <c r="BX14" s="30"/>
      <c r="BY14" s="3"/>
      <c r="BZ14" s="17"/>
      <c r="CA14" s="17"/>
      <c r="CB14" s="18"/>
      <c r="CC14" s="6">
        <f>'SAT Block17 PB'!CC14+'SAT Block16 PB'!CC14+'SAT Block6 PB'!CC14+'SAT Block5 PB'!CC14+'SAT Block4 PB'!CC14+'SAT Block3 PB'!CC14+'SAT Block2 PB'!CC14+'SAT Block1 PB'!CC14+'SAT Block7 PB'!CC14</f>
        <v>0</v>
      </c>
      <c r="CD14" s="7"/>
      <c r="CE14" s="19"/>
      <c r="CF14" s="1"/>
      <c r="CG14" s="31"/>
      <c r="CQ14" s="114" t="s">
        <v>114</v>
      </c>
    </row>
    <row r="15" spans="8:9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Block17 PB'!CC15+'SAT Block16 PB'!CC15+'SAT Block6 PB'!CC15+'SAT Block5 PB'!CC15+'SAT Block4 PB'!CC15+'SAT Block3 PB'!CC15+'SAT Block2 PB'!CC15+'SAT Block1 PB'!CC15+'SAT Block7 PB'!CC15</f>
        <v>0</v>
      </c>
      <c r="CD15" s="7"/>
      <c r="CE15" s="19"/>
      <c r="CF15" s="1"/>
      <c r="CG15" s="31"/>
      <c r="CQ15" s="152" t="s">
        <v>56</v>
      </c>
      <c r="CR15" s="153"/>
      <c r="CS15" s="155" t="s">
        <v>57</v>
      </c>
      <c r="CT15" s="143"/>
    </row>
    <row r="16" spans="8:9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>SUM(CC15,BZ16,CC17)</f>
        <v>0</v>
      </c>
      <c r="BY16" s="4"/>
      <c r="BZ16" s="10">
        <f>'SAT Block17 PB'!BZ16+'SAT Block16 PB'!BZ16+'SAT Block6 PB'!BZ16+'SAT Block5 PB'!BZ16+'SAT Block4 PB'!BZ16+'SAT Block3 PB'!BZ16+'SAT Block2 PB'!BZ16+'SAT Block1 PB'!BZ16+'SAT Block7 PB'!BZ16</f>
        <v>0</v>
      </c>
      <c r="CA16" s="10">
        <f>'SAT Block17 PB'!CA16+'SAT Block16 PB'!CA16+'SAT Block6 PB'!CA16+'SAT Block5 PB'!CA16+'SAT Block4 PB'!CA16+'SAT Block3 PB'!CA16+'SAT Block2 PB'!CA16+'SAT Block1 PB'!CA16+'SAT Block7 PB'!CA16</f>
        <v>0</v>
      </c>
      <c r="CB16" s="11">
        <f>'SAT Block17 PB'!CB16+'SAT Block16 PB'!CB16+'SAT Block6 PB'!CB16+'SAT Block5 PB'!CB16+'SAT Block4 PB'!CB16+'SAT Block3 PB'!CB16+'SAT Block2 PB'!CB16+'SAT Block1 PB'!CB16+'SAT Block7 PB'!CB16</f>
        <v>0</v>
      </c>
      <c r="CC16" s="6">
        <f>'SAT Block17 PB'!CC16+'SAT Block16 PB'!CC16+'SAT Block6 PB'!CC16+'SAT Block5 PB'!CC16+'SAT Block4 PB'!CC16+'SAT Block3 PB'!CC16+'SAT Block2 PB'!CC16+'SAT Block1 PB'!CC16+'SAT Block7 PB'!CC16</f>
        <v>0</v>
      </c>
      <c r="CD16" s="12"/>
      <c r="CE16" s="20"/>
      <c r="CF16" s="4"/>
      <c r="CG16" s="34">
        <f>SUM(CC14:CC16)</f>
        <v>0</v>
      </c>
      <c r="CH16" s="13"/>
      <c r="CI16" s="13"/>
      <c r="CJ16" s="13"/>
      <c r="CP16" s="124" t="s">
        <v>52</v>
      </c>
      <c r="CQ16" s="175">
        <f>CR16*CQ$20</f>
        <v>-25.9</v>
      </c>
      <c r="CR16" s="176">
        <v>0.35</v>
      </c>
      <c r="CS16" s="177">
        <f>CT16*CS$20</f>
        <v>-25.9</v>
      </c>
      <c r="CT16" s="178">
        <v>0.35</v>
      </c>
    </row>
    <row r="17" spans="7:111" x14ac:dyDescent="0.25">
      <c r="O17" s="69"/>
      <c r="BX17" s="35">
        <f>SUM(CB17:CB19)</f>
        <v>0</v>
      </c>
      <c r="BY17" s="1"/>
      <c r="BZ17" s="21"/>
      <c r="CA17" s="14"/>
      <c r="CB17" s="15">
        <f>'SAT Block17 PB'!CB17+'SAT Block16 PB'!CB17+'SAT Block6 PB'!CB17+'SAT Block5 PB'!CB17+'SAT Block4 PB'!CB17+'SAT Block3 PB'!CB17+'SAT Block2 PB'!CB17+'SAT Block1 PB'!CB17+'SAT Block7 PB'!CB17</f>
        <v>0</v>
      </c>
      <c r="CC17" s="16">
        <f>'SAT Block17 PB'!CC17+'SAT Block16 PB'!CC17+'SAT Block6 PB'!CC17+'SAT Block5 PB'!CC17+'SAT Block4 PB'!CC17+'SAT Block3 PB'!CC17+'SAT Block2 PB'!CC17+'SAT Block1 PB'!CC17+'SAT Block7 PB'!CC17</f>
        <v>0</v>
      </c>
      <c r="CD17" s="6">
        <f>'SAT Block17 PB'!CD17+'SAT Block16 PB'!CD17+'SAT Block6 PB'!CD17+'SAT Block5 PB'!CD17+'SAT Block4 PB'!CD17+'SAT Block3 PB'!CD17+'SAT Block2 PB'!CD17+'SAT Block1 PB'!CD17+'SAT Block7 PB'!CD17</f>
        <v>0</v>
      </c>
      <c r="CE17" s="6">
        <f>'SAT Block17 PB'!CE17+'SAT Block16 PB'!CE17+'SAT Block6 PB'!CE17+'SAT Block5 PB'!CE17+'SAT Block4 PB'!CE17+'SAT Block3 PB'!CE17+'SAT Block2 PB'!CE17+'SAT Block1 PB'!CE17+'SAT Block7 PB'!CE17</f>
        <v>0</v>
      </c>
      <c r="CF17" s="1"/>
      <c r="CG17" s="36">
        <f>SUM(CB18,CE17,CB16)</f>
        <v>0</v>
      </c>
      <c r="CP17" s="124" t="s">
        <v>53</v>
      </c>
      <c r="CQ17" s="175">
        <f>CR17*CQ$20</f>
        <v>-14.8</v>
      </c>
      <c r="CR17" s="176">
        <v>0.2</v>
      </c>
      <c r="CS17" s="177">
        <f>CT17*CS$20</f>
        <v>-14.8</v>
      </c>
      <c r="CT17" s="178">
        <v>0.2</v>
      </c>
    </row>
    <row r="18" spans="7:111" x14ac:dyDescent="0.25">
      <c r="O18" s="69"/>
      <c r="BX18" s="30"/>
      <c r="BY18" s="3"/>
      <c r="BZ18" s="21"/>
      <c r="CA18" s="14"/>
      <c r="CB18" s="15">
        <f>'SAT Block17 PB'!CB18+'SAT Block16 PB'!CB18+'SAT Block6 PB'!CB18+'SAT Block5 PB'!CB18+'SAT Block4 PB'!CB18+'SAT Block3 PB'!CB18+'SAT Block2 PB'!CB18+'SAT Block1 PB'!CB18+'SAT Block7 PB'!CB18</f>
        <v>0</v>
      </c>
      <c r="CC18" s="8"/>
      <c r="CD18" s="8"/>
      <c r="CE18" s="8"/>
      <c r="CF18" s="1"/>
      <c r="CG18" s="31"/>
      <c r="CP18" s="124" t="s">
        <v>54</v>
      </c>
      <c r="CQ18" s="175">
        <f>CR18*CQ$20</f>
        <v>-7.4</v>
      </c>
      <c r="CR18" s="176">
        <v>0.1</v>
      </c>
      <c r="CS18" s="177">
        <f>CT18*CS$20</f>
        <v>-7.4</v>
      </c>
      <c r="CT18" s="178">
        <v>0.1</v>
      </c>
    </row>
    <row r="19" spans="7:111" x14ac:dyDescent="0.25">
      <c r="O19" s="69"/>
      <c r="BX19" s="30"/>
      <c r="BY19" s="3"/>
      <c r="BZ19" s="21"/>
      <c r="CA19" s="14"/>
      <c r="CB19" s="15">
        <f>'SAT Block17 PB'!CB19+'SAT Block16 PB'!CB19+'SAT Block6 PB'!CB19+'SAT Block5 PB'!CB19+'SAT Block4 PB'!CB19+'SAT Block3 PB'!CB19+'SAT Block2 PB'!CB19+'SAT Block1 PB'!CB19+'SAT Block7 PB'!CB19</f>
        <v>0</v>
      </c>
      <c r="CC19" s="17"/>
      <c r="CD19" s="17"/>
      <c r="CE19" s="17"/>
      <c r="CF19" s="1"/>
      <c r="CG19" s="31"/>
      <c r="CP19" s="124" t="s">
        <v>55</v>
      </c>
      <c r="CQ19" s="175">
        <f>CR19*CQ$20</f>
        <v>-25.9</v>
      </c>
      <c r="CR19" s="176">
        <v>0.35</v>
      </c>
      <c r="CS19" s="177">
        <f>CT19*CS$20</f>
        <v>-25.9</v>
      </c>
      <c r="CT19" s="178">
        <v>0.35</v>
      </c>
    </row>
    <row r="20" spans="7:111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75">
        <f>SUM('Gen SAT'!Q72:Q78,'Gen SAT'!Q87:Q88)</f>
        <v>-74</v>
      </c>
      <c r="CR20" s="176">
        <f>SUM(CR16:CR19)</f>
        <v>1</v>
      </c>
      <c r="CS20" s="177">
        <f>SUM('Gen SAT'!R72:R78,'Gen SAT'!R87:R88)</f>
        <v>-74</v>
      </c>
      <c r="CT20" s="178">
        <f>SUM(CT16:CT19)</f>
        <v>1</v>
      </c>
    </row>
    <row r="21" spans="7:111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>SUM(CA16,CB19,CC16)</f>
        <v>0</v>
      </c>
      <c r="CC21" s="41">
        <f>SUM(CC17:CE17)</f>
        <v>0</v>
      </c>
      <c r="CD21" s="39"/>
      <c r="CE21" s="39"/>
      <c r="CF21" s="39"/>
      <c r="CG21" s="42"/>
    </row>
    <row r="22" spans="7:111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  <c r="CP22" s="62"/>
      <c r="CQ22" s="167"/>
      <c r="CR22" s="62"/>
      <c r="CS22" s="62"/>
      <c r="CT22" s="62"/>
      <c r="CU22" s="62"/>
      <c r="CV22" s="62"/>
      <c r="CW22" s="62"/>
      <c r="CX22" s="158"/>
      <c r="CY22" s="158"/>
      <c r="CZ22" s="158"/>
      <c r="DA22" s="167"/>
      <c r="DB22" s="62"/>
      <c r="DC22" s="158"/>
      <c r="DD22" s="62"/>
      <c r="DE22" s="158"/>
      <c r="DF22" s="62"/>
      <c r="DG22" s="62"/>
    </row>
    <row r="23" spans="7:111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  <c r="CP23" s="62"/>
      <c r="CQ23" s="62"/>
      <c r="CR23" s="62"/>
      <c r="CS23" s="62"/>
      <c r="CT23" s="62"/>
      <c r="CU23" s="62"/>
      <c r="CV23" s="62"/>
      <c r="CW23" s="62"/>
      <c r="CX23" s="248"/>
      <c r="CY23" s="248"/>
      <c r="CZ23" s="248"/>
      <c r="DA23" s="248"/>
      <c r="DB23" s="62"/>
      <c r="DC23" s="165"/>
      <c r="DD23" s="165"/>
      <c r="DE23" s="165"/>
      <c r="DF23" s="62"/>
      <c r="DG23" s="62"/>
    </row>
    <row r="24" spans="7:111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  <c r="CP24" s="62"/>
      <c r="CQ24" s="62"/>
      <c r="CR24" s="62"/>
      <c r="CS24" s="62"/>
      <c r="CT24" s="62"/>
      <c r="CU24" s="62"/>
      <c r="CV24" s="62"/>
      <c r="CW24" s="62"/>
      <c r="CX24" s="248"/>
      <c r="CY24" s="248"/>
      <c r="CZ24" s="248"/>
      <c r="DA24" s="248"/>
      <c r="DB24" s="62"/>
      <c r="DC24" s="165"/>
      <c r="DD24" s="165"/>
      <c r="DE24" s="165"/>
      <c r="DF24" s="62"/>
      <c r="DG24" s="62"/>
    </row>
    <row r="25" spans="7:111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  <c r="CP25" s="62"/>
      <c r="CQ25" s="62"/>
      <c r="CR25" s="62"/>
      <c r="CS25" s="62"/>
      <c r="CT25" s="62"/>
      <c r="CU25" s="62"/>
      <c r="CV25" s="62"/>
      <c r="CW25" s="62"/>
      <c r="CX25" s="248"/>
      <c r="CY25" s="248"/>
      <c r="CZ25" s="248"/>
      <c r="DA25" s="248"/>
      <c r="DB25" s="62"/>
      <c r="DC25" s="165"/>
      <c r="DD25" s="165"/>
      <c r="DE25" s="165"/>
      <c r="DF25" s="62"/>
      <c r="DG25" s="62"/>
    </row>
    <row r="26" spans="7:111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  <c r="CP26" s="62"/>
      <c r="CQ26" s="62"/>
      <c r="CR26" s="62"/>
      <c r="CS26" s="62"/>
      <c r="CT26" s="62"/>
      <c r="CU26" s="62"/>
      <c r="CV26" s="62"/>
      <c r="CW26" s="62"/>
      <c r="CX26" s="248"/>
      <c r="CY26" s="248"/>
      <c r="CZ26" s="248"/>
      <c r="DA26" s="248"/>
      <c r="DB26" s="62"/>
      <c r="DC26" s="165"/>
      <c r="DD26" s="165"/>
      <c r="DE26" s="165"/>
      <c r="DF26" s="62"/>
      <c r="DG26" s="62"/>
    </row>
    <row r="27" spans="7:111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Block17 PB'!AP27+'SAT Block16 PB'!AP27+'SAT Block6 PB'!AP27+'SAT Block5 PB'!AP27+'SAT Block4 PB'!AP27+'SAT Block3 PB'!AP27+'SAT Block2 PB'!AP27+'SAT Block1 PB'!AP27+'SAT Block7 PB'!AP27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Block17 PB'!CC27+'SAT Block16 PB'!CC27+'SAT Block6 PB'!CC27+'SAT Block5 PB'!CC27+'SAT Block4 PB'!CC27+'SAT Block3 PB'!CC27+'SAT Block2 PB'!CC27+'SAT Block1 PB'!CC27+'SAT Block7 PB'!CC27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74</v>
      </c>
      <c r="CM27" s="124" t="str">
        <f ca="1">IF(ABS(CL27)=ABS(CQ20),"OK","FIX")</f>
        <v>OK</v>
      </c>
      <c r="CP27" s="62"/>
      <c r="CQ27" s="62"/>
      <c r="CR27" s="62"/>
      <c r="CS27" s="62"/>
      <c r="CT27" s="62"/>
      <c r="CU27" s="62"/>
      <c r="CV27" s="62"/>
      <c r="CW27" s="62"/>
      <c r="CX27" s="248"/>
      <c r="CY27" s="248"/>
      <c r="CZ27" s="248"/>
      <c r="DA27" s="248"/>
      <c r="DB27" s="62"/>
      <c r="DC27" s="165"/>
      <c r="DD27" s="165"/>
      <c r="DE27" s="165"/>
      <c r="DF27" s="62"/>
      <c r="DG27" s="62"/>
    </row>
    <row r="28" spans="7:111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Block17 PB'!AP28+'SAT Block16 PB'!AP28+'SAT Block6 PB'!AP28+'SAT Block5 PB'!AP28+'SAT Block4 PB'!AP28+'SAT Block3 PB'!AP28+'SAT Block2 PB'!AP28+'SAT Block1 PB'!AP28+'SAT Block7 PB'!AP28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Block17 PB'!CC28+'SAT Block16 PB'!CC28+'SAT Block6 PB'!CC28+'SAT Block5 PB'!CC28+'SAT Block4 PB'!CC28+'SAT Block3 PB'!CC28+'SAT Block2 PB'!CC28+'SAT Block1 PB'!CC28+'SAT Block7 PB'!CC28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74.000000000000014</v>
      </c>
      <c r="CM28" s="124" t="str">
        <f ca="1">IF(ABS(CL28)=ABS(CS20),"OK","FIX")</f>
        <v>OK</v>
      </c>
      <c r="CP28" s="62"/>
      <c r="CQ28" s="62"/>
      <c r="CR28" s="62"/>
      <c r="CS28" s="62"/>
      <c r="CT28" s="62"/>
      <c r="CU28" s="62"/>
      <c r="CV28" s="62"/>
      <c r="CW28" s="62"/>
      <c r="CX28" s="248"/>
      <c r="CY28" s="248"/>
      <c r="CZ28" s="248"/>
      <c r="DA28" s="248"/>
      <c r="DB28" s="62"/>
      <c r="DC28" s="165"/>
      <c r="DD28" s="165"/>
      <c r="DE28" s="166"/>
      <c r="DF28" s="62"/>
      <c r="DG28" s="62"/>
    </row>
    <row r="29" spans="7:111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Block17 PB'!AM29+'SAT Block16 PB'!AM29+'SAT Block6 PB'!AM29+'SAT Block5 PB'!AM29+'SAT Block4 PB'!AM29+'SAT Block3 PB'!AM29+'SAT Block2 PB'!AM29+'SAT Block1 PB'!AM29+'SAT Block7 PB'!AM29</f>
        <v>0</v>
      </c>
      <c r="AN29" s="10">
        <f>'SAT Block17 PB'!AN29+'SAT Block16 PB'!AN29+'SAT Block6 PB'!AN29+'SAT Block5 PB'!AN29+'SAT Block4 PB'!AN29+'SAT Block3 PB'!AN29+'SAT Block2 PB'!AN29+'SAT Block1 PB'!AN29+'SAT Block7 PB'!AN29</f>
        <v>0</v>
      </c>
      <c r="AO29" s="10">
        <f>'SAT Block17 PB'!AO29+'SAT Block16 PB'!AO29+'SAT Block6 PB'!AO29+'SAT Block5 PB'!AO29+'SAT Block4 PB'!AO29+'SAT Block3 PB'!AO29+'SAT Block2 PB'!AO29+'SAT Block1 PB'!AO29+'SAT Block7 PB'!AO29</f>
        <v>0</v>
      </c>
      <c r="AP29" s="6">
        <f>'SAT Block17 PB'!AP29+'SAT Block16 PB'!AP29+'SAT Block6 PB'!AP29+'SAT Block5 PB'!AP29+'SAT Block4 PB'!AP29+'SAT Block3 PB'!AP29+'SAT Block2 PB'!AP29+'SAT Block1 PB'!AP29+'SAT Block7 PB'!AP29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>
        <f>'SAT Block17 PB'!BZ29+'SAT Block16 PB'!BZ29+'SAT Block6 PB'!BZ29+'SAT Block5 PB'!BZ29+'SAT Block4 PB'!BZ29+'SAT Block3 PB'!BZ29+'SAT Block2 PB'!BZ29+'SAT Block1 PB'!BZ29+'SAT Block7 PB'!BZ29</f>
        <v>0</v>
      </c>
      <c r="CA29" s="10">
        <f>'SAT Block17 PB'!CA29+'SAT Block16 PB'!CA29+'SAT Block6 PB'!CA29+'SAT Block5 PB'!CA29+'SAT Block4 PB'!CA29+'SAT Block3 PB'!CA29+'SAT Block2 PB'!CA29+'SAT Block1 PB'!CA29+'SAT Block7 PB'!CA29</f>
        <v>0</v>
      </c>
      <c r="CB29" s="11">
        <f>'SAT Block17 PB'!CB29+'SAT Block16 PB'!CB29+'SAT Block6 PB'!CB29+'SAT Block5 PB'!CB29+'SAT Block4 PB'!CB29+'SAT Block3 PB'!CB29+'SAT Block2 PB'!CB29+'SAT Block1 PB'!CB29+'SAT Block7 PB'!CB29</f>
        <v>0</v>
      </c>
      <c r="CC29" s="56">
        <f>'SAT Block17 PB'!CC29+'SAT Block16 PB'!CC29+'SAT Block6 PB'!CC29+'SAT Block5 PB'!CC29+'SAT Block4 PB'!CC29+'SAT Block3 PB'!CC29+'SAT Block2 PB'!CC29+'SAT Block1 PB'!CC29+'SAT Block7 PB'!CC29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  <c r="CP29" s="62"/>
      <c r="CQ29" s="62"/>
      <c r="CR29" s="62"/>
      <c r="CS29" s="62"/>
      <c r="CT29" s="62"/>
      <c r="CU29" s="62"/>
      <c r="CV29" s="62"/>
      <c r="CW29" s="62"/>
      <c r="CX29" s="248"/>
      <c r="CY29" s="248"/>
      <c r="CZ29" s="248"/>
      <c r="DA29" s="248"/>
      <c r="DB29" s="62"/>
      <c r="DC29" s="166"/>
      <c r="DD29" s="165"/>
      <c r="DE29" s="166"/>
      <c r="DF29" s="62"/>
      <c r="DG29" s="62"/>
    </row>
    <row r="30" spans="7:111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Block17 PB'!AO30+'SAT Block16 PB'!AO30+'SAT Block6 PB'!AO30+'SAT Block5 PB'!AO30+'SAT Block4 PB'!AO30+'SAT Block3 PB'!AO30+'SAT Block2 PB'!AO30+'SAT Block1 PB'!AO30+'SAT Block7 PB'!AO30</f>
        <v>0</v>
      </c>
      <c r="AP30" s="53">
        <f>'SAT Block17 PB'!AP30+'SAT Block16 PB'!AP30+'SAT Block6 PB'!AP30+'SAT Block5 PB'!AP30+'SAT Block4 PB'!AP30+'SAT Block3 PB'!AP30+'SAT Block2 PB'!AP30+'SAT Block1 PB'!AP30+'SAT Block7 PB'!AP30</f>
        <v>0</v>
      </c>
      <c r="AQ30" s="6">
        <f>'SAT Block17 PB'!AQ30+'SAT Block16 PB'!AQ30+'SAT Block6 PB'!AQ30+'SAT Block5 PB'!AQ30+'SAT Block4 PB'!AQ30+'SAT Block3 PB'!AQ30+'SAT Block2 PB'!AQ30+'SAT Block1 PB'!AQ30+'SAT Block7 PB'!AQ30</f>
        <v>0</v>
      </c>
      <c r="AR30" s="6">
        <f>'SAT Block17 PB'!AR30+'SAT Block16 PB'!AR30+'SAT Block6 PB'!AR30+'SAT Block5 PB'!AR30+'SAT Block4 PB'!AR30+'SAT Block3 PB'!AR30+'SAT Block2 PB'!AR30+'SAT Block1 PB'!AR30+'SAT Block7 PB'!AR30</f>
        <v>0</v>
      </c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>
        <f>'SAT Block17 PB'!CB30+'SAT Block16 PB'!CB30+'SAT Block6 PB'!CB30+'SAT Block5 PB'!CB30+'SAT Block4 PB'!CB30+'SAT Block3 PB'!CB30+'SAT Block2 PB'!CB30+'SAT Block1 PB'!CB30+'SAT Block7 PB'!CB30</f>
        <v>0</v>
      </c>
      <c r="CC30" s="56">
        <f>'SAT Block17 PB'!CC30+'SAT Block16 PB'!CC30+'SAT Block6 PB'!CC30+'SAT Block5 PB'!CC30+'SAT Block4 PB'!CC30+'SAT Block3 PB'!CC30+'SAT Block2 PB'!CC30+'SAT Block1 PB'!CC30+'SAT Block7 PB'!CC30</f>
        <v>0</v>
      </c>
      <c r="CD30" s="6">
        <f>'SAT Block17 PB'!CD30+'SAT Block16 PB'!CD30+'SAT Block6 PB'!CD30+'SAT Block5 PB'!CD30+'SAT Block4 PB'!CD30+'SAT Block3 PB'!CD30+'SAT Block2 PB'!CD30+'SAT Block1 PB'!CD30+'SAT Block7 PB'!CD30</f>
        <v>0</v>
      </c>
      <c r="CE30" s="6">
        <f>'SAT Block17 PB'!CE30+'SAT Block16 PB'!CE30+'SAT Block6 PB'!CE30+'SAT Block5 PB'!CE30+'SAT Block4 PB'!CE30+'SAT Block3 PB'!CE30+'SAT Block2 PB'!CE30+'SAT Block1 PB'!CE30+'SAT Block7 PB'!CE30</f>
        <v>0</v>
      </c>
      <c r="CF30" s="1"/>
      <c r="CG30" s="36">
        <f>SUM(CB31,CE30,CB29)</f>
        <v>0</v>
      </c>
      <c r="CP30" s="62"/>
      <c r="CQ30" s="62"/>
      <c r="CR30" s="62"/>
      <c r="CS30" s="62"/>
      <c r="CT30" s="62"/>
      <c r="CU30" s="62"/>
      <c r="CV30" s="62"/>
      <c r="CW30" s="62"/>
      <c r="CX30" s="248"/>
      <c r="CY30" s="248"/>
      <c r="CZ30" s="248"/>
      <c r="DA30" s="248"/>
      <c r="DB30" s="62"/>
      <c r="DC30" s="166"/>
      <c r="DD30" s="165"/>
      <c r="DE30" s="166"/>
      <c r="DF30" s="62"/>
      <c r="DG30" s="62"/>
    </row>
    <row r="31" spans="7:111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Block17 PB'!AO31+'SAT Block16 PB'!AO31+'SAT Block6 PB'!AO31+'SAT Block5 PB'!AO31+'SAT Block4 PB'!AO31+'SAT Block3 PB'!AO31+'SAT Block2 PB'!AO31+'SAT Block1 PB'!AO31+'SAT Block7 PB'!AO31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Block17 PB'!CB31+'SAT Block16 PB'!CB31+'SAT Block6 PB'!CB31+'SAT Block5 PB'!CB31+'SAT Block4 PB'!CB31+'SAT Block3 PB'!CB31+'SAT Block2 PB'!CB31+'SAT Block1 PB'!CB31+'SAT Block7 PB'!CB31</f>
        <v>0</v>
      </c>
      <c r="CC31" s="8"/>
      <c r="CD31" s="8"/>
      <c r="CE31" s="8"/>
      <c r="CF31" s="1"/>
      <c r="CG31" s="31"/>
      <c r="CP31" s="62"/>
      <c r="CQ31" s="62"/>
      <c r="CR31" s="62"/>
      <c r="CS31" s="62"/>
      <c r="CT31" s="62"/>
      <c r="CU31" s="62"/>
      <c r="CV31" s="62"/>
      <c r="CW31" s="62"/>
      <c r="CX31" s="248"/>
      <c r="CY31" s="248"/>
      <c r="CZ31" s="248"/>
      <c r="DA31" s="248"/>
      <c r="DB31" s="62"/>
      <c r="DC31" s="165"/>
      <c r="DD31" s="165"/>
      <c r="DE31" s="165"/>
      <c r="DF31" s="62"/>
      <c r="DG31" s="62"/>
    </row>
    <row r="32" spans="7:111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Block17 PB'!AO32+'SAT Block16 PB'!AO32+'SAT Block6 PB'!AO32+'SAT Block5 PB'!AO32+'SAT Block4 PB'!AO32+'SAT Block3 PB'!AO32+'SAT Block2 PB'!AO32+'SAT Block1 PB'!AO32+'SAT Block7 PB'!AO32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>'SAT Block17 PB'!CB32+'SAT Block16 PB'!CB32+'SAT Block6 PB'!CB32+'SAT Block5 PB'!CB32+'SAT Block4 PB'!CB32+'SAT Block3 PB'!CB32+'SAT Block2 PB'!CB32+'SAT Block1 PB'!CB32+'SAT Block7 PB'!CB32</f>
        <v>0</v>
      </c>
      <c r="CC32" s="17"/>
      <c r="CD32" s="17"/>
      <c r="CE32" s="17"/>
      <c r="CF32" s="1"/>
      <c r="CG32" s="31"/>
      <c r="CP32" s="62"/>
      <c r="CQ32" s="62"/>
      <c r="CR32" s="62"/>
      <c r="CS32" s="62"/>
      <c r="CT32" s="62"/>
      <c r="CU32" s="62"/>
      <c r="CV32" s="62"/>
      <c r="CW32" s="62"/>
      <c r="CX32" s="249"/>
      <c r="CY32" s="249"/>
      <c r="CZ32" s="249"/>
      <c r="DA32" s="249"/>
      <c r="DB32" s="62"/>
      <c r="DC32" s="62"/>
      <c r="DD32" s="62"/>
      <c r="DE32" s="62"/>
      <c r="DF32" s="62"/>
      <c r="DG32" s="62"/>
    </row>
    <row r="33" spans="7:112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  <c r="CP33" s="62"/>
      <c r="CQ33" s="62"/>
      <c r="CR33" s="62"/>
      <c r="CS33" s="62"/>
      <c r="CT33" s="62"/>
      <c r="CU33" s="62"/>
      <c r="CV33" s="62"/>
      <c r="CW33" s="62"/>
      <c r="CX33" s="248"/>
      <c r="CY33" s="248"/>
      <c r="CZ33" s="248"/>
      <c r="DA33" s="248"/>
      <c r="DB33" s="62"/>
      <c r="DC33" s="165"/>
      <c r="DD33" s="165"/>
      <c r="DE33" s="166"/>
      <c r="DF33" s="62"/>
      <c r="DG33" s="62"/>
    </row>
    <row r="34" spans="7:112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  <c r="CP34" s="62"/>
      <c r="CQ34" s="62"/>
      <c r="CR34" s="62"/>
      <c r="CS34" s="62"/>
      <c r="CT34" s="62"/>
      <c r="CU34" s="62"/>
      <c r="CV34" s="62"/>
      <c r="CW34" s="62"/>
      <c r="CX34" s="248"/>
      <c r="CY34" s="248"/>
      <c r="CZ34" s="248"/>
      <c r="DA34" s="248"/>
      <c r="DB34" s="62"/>
      <c r="DC34" s="166"/>
      <c r="DD34" s="165"/>
      <c r="DE34" s="166"/>
      <c r="DF34" s="62"/>
      <c r="DG34" s="62"/>
    </row>
    <row r="35" spans="7:112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  <c r="CP35" s="62"/>
      <c r="CQ35" s="62"/>
      <c r="CR35" s="62"/>
      <c r="CS35" s="62"/>
      <c r="CT35" s="62"/>
      <c r="CU35" s="62"/>
      <c r="CV35" s="62"/>
      <c r="CW35" s="62"/>
      <c r="CX35" s="248"/>
      <c r="CY35" s="248"/>
      <c r="CZ35" s="248"/>
      <c r="DA35" s="248"/>
      <c r="DB35" s="62"/>
      <c r="DC35" s="166"/>
      <c r="DD35" s="165"/>
      <c r="DE35" s="166"/>
      <c r="DF35" s="62"/>
      <c r="DG35" s="62"/>
    </row>
    <row r="36" spans="7:112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  <c r="CP36" s="62"/>
      <c r="CQ36" s="62"/>
      <c r="CR36" s="62"/>
      <c r="CS36" s="62"/>
      <c r="CT36" s="62"/>
      <c r="CU36" s="62"/>
      <c r="CV36" s="62"/>
      <c r="CW36" s="62"/>
      <c r="CX36" s="248"/>
      <c r="CY36" s="248"/>
      <c r="CZ36" s="248"/>
      <c r="DA36" s="248"/>
      <c r="DB36" s="62"/>
      <c r="DC36" s="166"/>
      <c r="DD36" s="165"/>
      <c r="DE36" s="166"/>
      <c r="DF36" s="62"/>
      <c r="DG36" s="62"/>
    </row>
    <row r="37" spans="7:112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  <c r="CP37" s="62"/>
      <c r="CQ37" s="62"/>
      <c r="CR37" s="62"/>
      <c r="CS37" s="62"/>
      <c r="CT37" s="62"/>
      <c r="CU37" s="62"/>
      <c r="CV37" s="62"/>
      <c r="CW37" s="62"/>
      <c r="CX37" s="248"/>
      <c r="CY37" s="248"/>
      <c r="CZ37" s="248"/>
      <c r="DA37" s="248"/>
      <c r="DB37" s="62"/>
      <c r="DC37" s="165"/>
      <c r="DD37" s="165"/>
      <c r="DE37" s="165"/>
      <c r="DF37" s="62"/>
      <c r="DG37" s="62"/>
    </row>
    <row r="38" spans="7:112" x14ac:dyDescent="0.25">
      <c r="O38" s="69"/>
      <c r="AB38" s="69"/>
      <c r="AK38" s="23"/>
      <c r="AL38" s="24"/>
      <c r="AM38" s="24"/>
      <c r="AN38" s="25"/>
      <c r="AO38" s="74">
        <f ca="1">SUM(AM42:AO42)</f>
        <v>16</v>
      </c>
      <c r="AP38" s="58">
        <f ca="1">SUM(AQ43,AO43,AP40)</f>
        <v>16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0</v>
      </c>
      <c r="CC38" s="91">
        <f ca="1">SUM(CD43,CB43,CC40)</f>
        <v>0</v>
      </c>
      <c r="CD38" s="89"/>
      <c r="CE38" s="89"/>
      <c r="CF38" s="92"/>
      <c r="CG38" s="93"/>
      <c r="CP38" s="62"/>
      <c r="CQ38" s="62"/>
      <c r="CR38" s="62"/>
      <c r="CS38" s="62"/>
      <c r="CT38" s="62"/>
      <c r="CU38" s="62"/>
      <c r="CV38" s="62"/>
      <c r="CW38" s="62"/>
      <c r="CX38" s="249"/>
      <c r="CY38" s="249"/>
      <c r="CZ38" s="249"/>
      <c r="DA38" s="249"/>
      <c r="DB38" s="62"/>
      <c r="DC38" s="62"/>
      <c r="DD38" s="62"/>
      <c r="DE38" s="62"/>
      <c r="DF38" s="62"/>
      <c r="DG38" s="62"/>
    </row>
    <row r="39" spans="7:112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  <c r="CP39" s="62"/>
      <c r="CQ39" s="62"/>
      <c r="CR39" s="62"/>
      <c r="CS39" s="62"/>
      <c r="CT39" s="62"/>
      <c r="CU39" s="62"/>
      <c r="CV39" s="62"/>
      <c r="CW39" s="62"/>
      <c r="CX39" s="248"/>
      <c r="CY39" s="248"/>
      <c r="CZ39" s="248"/>
      <c r="DA39" s="248"/>
      <c r="DB39" s="62"/>
      <c r="DC39" s="165"/>
      <c r="DD39" s="165"/>
      <c r="DE39" s="166"/>
      <c r="DF39" s="62"/>
      <c r="DG39" s="62"/>
    </row>
    <row r="40" spans="7:112" x14ac:dyDescent="0.25">
      <c r="O40" s="69"/>
      <c r="AB40" s="69"/>
      <c r="AK40" s="30"/>
      <c r="AL40" s="3"/>
      <c r="AM40" s="17"/>
      <c r="AN40" s="17"/>
      <c r="AO40" s="75"/>
      <c r="AP40" s="6">
        <f ca="1">'SAT Block17 PB'!AP40+'SAT Block16 PB'!AP40+'SAT Block6 PB'!AP40+'SAT Block5 PB'!AP40+'SAT Block4 PB'!AP40+'SAT Block3 PB'!AP40+'SAT Block2 PB'!AP40+'SAT Block1 PB'!AP40+'SAT Block7 PB'!AP40</f>
        <v>8.8000000000000007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Block17 PB'!BP40+'SAT Block16 PB'!BP40+'SAT Block6 PB'!BP40+'SAT Block5 PB'!BP40+'SAT Block4 PB'!BP40+'SAT Block3 PB'!BP40+'SAT Block2 PB'!BP40+'SAT Block1 PB'!BP40+'SAT Block7 PB'!BP40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Block17 PB'!CC40+'SAT Block16 PB'!CC40+'SAT Block6 PB'!CC40+'SAT Block5 PB'!CC40+'SAT Block4 PB'!CC40+'SAT Block3 PB'!CC40+'SAT Block2 PB'!CC40+'SAT Block1 PB'!CC40+'SAT Block7 PB'!CC40</f>
        <v>0</v>
      </c>
      <c r="CD40" s="7"/>
      <c r="CE40" s="19"/>
      <c r="CF40" s="1"/>
      <c r="CG40" s="95"/>
      <c r="CP40" s="62"/>
      <c r="CQ40" s="62"/>
      <c r="CR40" s="62"/>
      <c r="CS40" s="62"/>
      <c r="CT40" s="62"/>
      <c r="CU40" s="62"/>
      <c r="CV40" s="62"/>
      <c r="CW40" s="62"/>
      <c r="CX40" s="248"/>
      <c r="CY40" s="248"/>
      <c r="CZ40" s="248"/>
      <c r="DA40" s="248"/>
      <c r="DB40" s="62"/>
      <c r="DC40" s="166"/>
      <c r="DD40" s="165"/>
      <c r="DE40" s="166"/>
      <c r="DF40" s="62"/>
      <c r="DG40" s="62"/>
    </row>
    <row r="41" spans="7:112" x14ac:dyDescent="0.25">
      <c r="O41" s="69"/>
      <c r="AB41" s="69"/>
      <c r="AK41" s="32"/>
      <c r="AL41" s="3"/>
      <c r="AM41" s="8"/>
      <c r="AN41" s="8"/>
      <c r="AO41" s="76"/>
      <c r="AP41" s="6">
        <f>'SAT Block17 PB'!AP41+'SAT Block16 PB'!AP41+'SAT Block6 PB'!AP41+'SAT Block5 PB'!AP41+'SAT Block4 PB'!AP41+'SAT Block3 PB'!AP41+'SAT Block2 PB'!AP41+'SAT Block1 PB'!AP41+'SAT Block7 PB'!AP41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Block17 PB'!BP41+'SAT Block16 PB'!BP41+'SAT Block6 PB'!BP41+'SAT Block5 PB'!BP41+'SAT Block4 PB'!BP41+'SAT Block3 PB'!BP41+'SAT Block2 PB'!BP41+'SAT Block1 PB'!BP41+'SAT Block7 PB'!BP41</f>
        <v>37.4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>'SAT Block17 PB'!CC41+'SAT Block16 PB'!CC41+'SAT Block6 PB'!CC41+'SAT Block5 PB'!CC41+'SAT Block4 PB'!CC41+'SAT Block3 PB'!CC41+'SAT Block2 PB'!CC41+'SAT Block1 PB'!CC41+'SAT Block7 PB'!CC41</f>
        <v>0</v>
      </c>
      <c r="CD41" s="7"/>
      <c r="CE41" s="19"/>
      <c r="CF41" s="1"/>
      <c r="CG41" s="95"/>
      <c r="CP41" s="62"/>
      <c r="CQ41" s="62"/>
      <c r="CR41" s="62"/>
      <c r="CS41" s="62"/>
      <c r="CT41" s="62"/>
      <c r="CU41" s="62"/>
      <c r="CV41" s="62"/>
      <c r="CW41" s="62"/>
      <c r="CX41" s="248"/>
      <c r="CY41" s="248"/>
      <c r="CZ41" s="248"/>
      <c r="DA41" s="248"/>
      <c r="DB41" s="62"/>
      <c r="DC41" s="166"/>
      <c r="DD41" s="165"/>
      <c r="DE41" s="166"/>
      <c r="DF41" s="62"/>
      <c r="DG41" s="62"/>
    </row>
    <row r="42" spans="7:112" ht="15.75" thickBot="1" x14ac:dyDescent="0.3">
      <c r="O42" s="69"/>
      <c r="AB42" s="69"/>
      <c r="AK42" s="33">
        <f>SUM(AP41,AM42,AP43)</f>
        <v>0</v>
      </c>
      <c r="AL42" s="4"/>
      <c r="AM42" s="10">
        <f>'SAT Block17 PB'!AM42+'SAT Block16 PB'!AM42+'SAT Block6 PB'!AM42+'SAT Block5 PB'!AM42+'SAT Block4 PB'!AM42+'SAT Block3 PB'!AM42+'SAT Block2 PB'!AM42+'SAT Block1 PB'!AM42+'SAT Block7 PB'!AM42</f>
        <v>0</v>
      </c>
      <c r="AN42" s="10">
        <f ca="1">'SAT Block17 PB'!AN42+'SAT Block16 PB'!AN42+'SAT Block6 PB'!AN42+'SAT Block5 PB'!AN42+'SAT Block4 PB'!AN42+'SAT Block3 PB'!AN42+'SAT Block2 PB'!AN42+'SAT Block1 PB'!AN42+'SAT Block7 PB'!AN42</f>
        <v>1.7599999999999998</v>
      </c>
      <c r="AO42" s="77">
        <f ca="1">'SAT Block17 PB'!AO42+'SAT Block16 PB'!AO42+'SAT Block6 PB'!AO42+'SAT Block5 PB'!AO42+'SAT Block4 PB'!AO42+'SAT Block3 PB'!AO42+'SAT Block2 PB'!AO42+'SAT Block1 PB'!AO42+'SAT Block7 PB'!AO42</f>
        <v>14.240000000000002</v>
      </c>
      <c r="AP42" s="86">
        <f>'SAT Block17 PB'!AP42+'SAT Block16 PB'!AP42+'SAT Block6 PB'!AP42+'SAT Block5 PB'!AP42+'SAT Block4 PB'!AP42+'SAT Block3 PB'!AP42+'SAT Block2 PB'!AP42+'SAT Block1 PB'!AP42+'SAT Block7 PB'!AP42</f>
        <v>0</v>
      </c>
      <c r="AQ42" s="81"/>
      <c r="AR42" s="82"/>
      <c r="AS42" s="78"/>
      <c r="AT42" s="109">
        <f ca="1">SUM(AP40:AP42)</f>
        <v>8.8000000000000007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56.3</v>
      </c>
      <c r="BL42" s="78"/>
      <c r="BM42" s="79">
        <f>'SAT Block17 PB'!BM42+'SAT Block16 PB'!BM42+'SAT Block6 PB'!BM42+'SAT Block5 PB'!BM42+'SAT Block4 PB'!BM42+'SAT Block3 PB'!BM42+'SAT Block2 PB'!BM42+'SAT Block1 PB'!BM42+'SAT Block7 PB'!BM42</f>
        <v>0</v>
      </c>
      <c r="BN42" s="79">
        <f>'SAT Block17 PB'!BN42+'SAT Block16 PB'!BN42+'SAT Block6 PB'!BN42+'SAT Block5 PB'!BN42+'SAT Block4 PB'!BN42+'SAT Block3 PB'!BN42+'SAT Block2 PB'!BN42+'SAT Block1 PB'!BN42+'SAT Block7 PB'!BN42</f>
        <v>0</v>
      </c>
      <c r="BO42" s="79">
        <f>'SAT Block17 PB'!BO42+'SAT Block16 PB'!BO42+'SAT Block6 PB'!BO42+'SAT Block5 PB'!BO42+'SAT Block4 PB'!BO42+'SAT Block3 PB'!BO42+'SAT Block2 PB'!BO42+'SAT Block1 PB'!BO42+'SAT Block7 PB'!BO42</f>
        <v>0</v>
      </c>
      <c r="BP42" s="79">
        <f>'SAT Block17 PB'!BP42+'SAT Block16 PB'!BP42+'SAT Block6 PB'!BP42+'SAT Block5 PB'!BP42+'SAT Block4 PB'!BP42+'SAT Block3 PB'!BP42+'SAT Block2 PB'!BP42+'SAT Block1 PB'!BP42+'SAT Block7 PB'!BP42</f>
        <v>0</v>
      </c>
      <c r="BQ42" s="81"/>
      <c r="BR42" s="82"/>
      <c r="BS42" s="78"/>
      <c r="BT42" s="109">
        <f ca="1">SUM(BP40:BP42)</f>
        <v>37.4</v>
      </c>
      <c r="BU42" s="83"/>
      <c r="BV42" s="83"/>
      <c r="BW42" s="83"/>
      <c r="BX42" s="108">
        <f ca="1">SUM(CC41,BZ42,CC43)</f>
        <v>40.700000000000003</v>
      </c>
      <c r="BY42" s="78"/>
      <c r="BZ42" s="79">
        <f ca="1">'SAT Block17 PB'!BZ42+'SAT Block16 PB'!BZ42+'SAT Block6 PB'!BZ42+'SAT Block5 PB'!BZ42+'SAT Block4 PB'!BZ42+'SAT Block3 PB'!BZ42+'SAT Block2 PB'!BZ42+'SAT Block1 PB'!BZ42+'SAT Block7 PB'!BZ42</f>
        <v>40.700000000000003</v>
      </c>
      <c r="CA42" s="79">
        <f ca="1">'SAT Block17 PB'!CA42+'SAT Block16 PB'!CA42+'SAT Block6 PB'!CA42+'SAT Block5 PB'!CA42+'SAT Block4 PB'!CA42+'SAT Block3 PB'!CA42+'SAT Block2 PB'!CA42+'SAT Block1 PB'!CA42+'SAT Block7 PB'!CA42</f>
        <v>-40.700000000000003</v>
      </c>
      <c r="CB42" s="85">
        <f>'SAT Block17 PB'!CB42+'SAT Block16 PB'!CB42+'SAT Block6 PB'!CB42+'SAT Block5 PB'!CB42+'SAT Block4 PB'!CB42+'SAT Block3 PB'!CB42+'SAT Block2 PB'!CB42+'SAT Block1 PB'!CB42+'SAT Block7 PB'!CB42</f>
        <v>0</v>
      </c>
      <c r="CC42" s="117">
        <f>'SAT Block17 PB'!CC42+'SAT Block16 PB'!CC42+'SAT Block6 PB'!CC42+'SAT Block5 PB'!CC42+'SAT Block4 PB'!CC42+'SAT Block3 PB'!CC42+'SAT Block2 PB'!CC42+'SAT Block1 PB'!CC42+'SAT Block7 PB'!CC42</f>
        <v>0</v>
      </c>
      <c r="CD42" s="81"/>
      <c r="CE42" s="82"/>
      <c r="CF42" s="78"/>
      <c r="CG42" s="109">
        <f>SUM(CC40:CC42)</f>
        <v>0</v>
      </c>
      <c r="CH42" s="83"/>
      <c r="CI42" s="83"/>
      <c r="CJ42" s="83"/>
      <c r="CP42" s="62"/>
      <c r="CQ42" s="62"/>
      <c r="CR42" s="62"/>
      <c r="CS42" s="62"/>
      <c r="CT42" s="62"/>
      <c r="CU42" s="62"/>
      <c r="CV42" s="62"/>
      <c r="CW42" s="62"/>
      <c r="CX42" s="248"/>
      <c r="CY42" s="248"/>
      <c r="CZ42" s="248"/>
      <c r="DA42" s="248"/>
      <c r="DB42" s="62"/>
      <c r="DC42" s="165"/>
      <c r="DD42" s="62"/>
      <c r="DE42" s="165"/>
      <c r="DF42" s="62"/>
      <c r="DG42" s="62"/>
    </row>
    <row r="43" spans="7:112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Block17 PB'!AO43+'SAT Block16 PB'!AO43+'SAT Block6 PB'!AO43+'SAT Block5 PB'!AO43+'SAT Block4 PB'!AO43+'SAT Block3 PB'!AO43+'SAT Block2 PB'!AO43+'SAT Block1 PB'!AO43+'SAT Block7 PB'!AO43</f>
        <v>0</v>
      </c>
      <c r="AP43" s="6">
        <f>'SAT Block17 PB'!AP43+'SAT Block16 PB'!AP43+'SAT Block6 PB'!AP43+'SAT Block5 PB'!AP43+'SAT Block4 PB'!AP43+'SAT Block3 PB'!AP43+'SAT Block2 PB'!AP43+'SAT Block1 PB'!AP43+'SAT Block7 PB'!AP43</f>
        <v>0</v>
      </c>
      <c r="AQ43" s="6">
        <f ca="1">'SAT Block17 PB'!AQ43+'SAT Block16 PB'!AQ43+'SAT Block6 PB'!AQ43+'SAT Block5 PB'!AQ43+'SAT Block4 PB'!AQ43+'SAT Block3 PB'!AQ43+'SAT Block2 PB'!AQ43+'SAT Block1 PB'!AQ43+'SAT Block7 PB'!AQ43</f>
        <v>7.2</v>
      </c>
      <c r="AR43" s="6">
        <f ca="1">'SAT Block17 PB'!AR43+'SAT Block16 PB'!AR43+'SAT Block6 PB'!AR43+'SAT Block5 PB'!AR43+'SAT Block4 PB'!AR43+'SAT Block3 PB'!AR43+'SAT Block2 PB'!AR43+'SAT Block1 PB'!AR43+'SAT Block7 PB'!AR43</f>
        <v>5.34</v>
      </c>
      <c r="AS43" s="1"/>
      <c r="AT43" s="100">
        <f ca="1">SUM(AO44,AR43,AO42)</f>
        <v>19.580000000000002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63.780000000000008</v>
      </c>
      <c r="BL43" s="1"/>
      <c r="BM43" s="21"/>
      <c r="BN43" s="14"/>
      <c r="BO43" s="71">
        <f>'SAT Block17 PB'!BO43+'SAT Block16 PB'!BO43+'SAT Block6 PB'!BO43+'SAT Block5 PB'!BO43+'SAT Block4 PB'!BO43+'SAT Block3 PB'!BO43+'SAT Block2 PB'!BO43+'SAT Block1 PB'!BO43+'SAT Block7 PB'!BO43</f>
        <v>0</v>
      </c>
      <c r="BP43" s="6">
        <f ca="1">'SAT Block17 PB'!BP43+'SAT Block16 PB'!BP43+'SAT Block6 PB'!BP43+'SAT Block5 PB'!BP43+'SAT Block4 PB'!BP43+'SAT Block3 PB'!BP43+'SAT Block2 PB'!BP43+'SAT Block1 PB'!BP43+'SAT Block7 PB'!BP43</f>
        <v>18.900000000000002</v>
      </c>
      <c r="BQ43" s="6">
        <f>'SAT Block17 PB'!BQ43+'SAT Block16 PB'!BQ43+'SAT Block6 PB'!BQ43+'SAT Block5 PB'!BQ43+'SAT Block4 PB'!BQ43+'SAT Block3 PB'!BQ43+'SAT Block2 PB'!BQ43+'SAT Block1 PB'!BQ43+'SAT Block7 PB'!BQ43</f>
        <v>0</v>
      </c>
      <c r="BR43" s="6">
        <f ca="1">'SAT Block17 PB'!BR43+'SAT Block16 PB'!BR43+'SAT Block6 PB'!BR43+'SAT Block5 PB'!BR43+'SAT Block4 PB'!BR43+'SAT Block3 PB'!BR43+'SAT Block2 PB'!BR43+'SAT Block1 PB'!BR43+'SAT Block7 PB'!BR43</f>
        <v>1.36</v>
      </c>
      <c r="BS43" s="1"/>
      <c r="BT43" s="100">
        <f ca="1">SUM(BO44,BR43,BO42)</f>
        <v>60.52000000000001</v>
      </c>
      <c r="BX43" s="99">
        <f ca="1">SUM(CB43:CB45)</f>
        <v>65.860000000000014</v>
      </c>
      <c r="BY43" s="1"/>
      <c r="BZ43" s="21"/>
      <c r="CA43" s="14"/>
      <c r="CB43" s="15">
        <f ca="1">'SAT Block17 PB'!CB43+'SAT Block16 PB'!CB43+'SAT Block6 PB'!CB43+'SAT Block5 PB'!CB43+'SAT Block4 PB'!CB43+'SAT Block3 PB'!CB43+'SAT Block2 PB'!CB43+'SAT Block1 PB'!CB43+'SAT Block7 PB'!CB43</f>
        <v>33.300000000000004</v>
      </c>
      <c r="CC43" s="56">
        <f>'SAT Block17 PB'!CC43+'SAT Block16 PB'!CC43+'SAT Block6 PB'!CC43+'SAT Block5 PB'!CC43+'SAT Block4 PB'!CC43+'SAT Block3 PB'!CC43+'SAT Block2 PB'!CC43+'SAT Block1 PB'!CC43+'SAT Block7 PB'!CC43</f>
        <v>0</v>
      </c>
      <c r="CD43" s="6">
        <f ca="1">'SAT Block17 PB'!CD43+'SAT Block16 PB'!CD43+'SAT Block6 PB'!CD43+'SAT Block5 PB'!CD43+'SAT Block4 PB'!CD43+'SAT Block3 PB'!CD43+'SAT Block2 PB'!CD43+'SAT Block1 PB'!CD43+'SAT Block7 PB'!CD43</f>
        <v>-33.300000000000004</v>
      </c>
      <c r="CE43" s="6">
        <f>'SAT Block17 PB'!CE43+'SAT Block16 PB'!CE43+'SAT Block6 PB'!CE43+'SAT Block5 PB'!CE43+'SAT Block4 PB'!CE43+'SAT Block3 PB'!CE43+'SAT Block2 PB'!CE43+'SAT Block1 PB'!CE43+'SAT Block7 PB'!CE43</f>
        <v>0</v>
      </c>
      <c r="CF43" s="1"/>
      <c r="CG43" s="100">
        <f>SUM(CB44,CE43,CB42)</f>
        <v>0</v>
      </c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165"/>
      <c r="DD43" s="62"/>
      <c r="DE43" s="62"/>
      <c r="DF43" s="62"/>
      <c r="DG43" s="62"/>
      <c r="DH43" s="62"/>
    </row>
    <row r="44" spans="7:112" ht="15.75" x14ac:dyDescent="0.25">
      <c r="O44" s="69"/>
      <c r="AB44" s="69"/>
      <c r="AK44" s="30"/>
      <c r="AL44" s="3"/>
      <c r="AM44" s="21"/>
      <c r="AN44" s="14"/>
      <c r="AO44" s="71">
        <f>'SAT Block17 PB'!AO44+'SAT Block16 PB'!AO44+'SAT Block6 PB'!AO44+'SAT Block5 PB'!AO44+'SAT Block4 PB'!AO44+'SAT Block3 PB'!AO44+'SAT Block2 PB'!AO44+'SAT Block1 PB'!AO44+'SAT Block7 PB'!AO44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Block17 PB'!BO44+'SAT Block16 PB'!BO44+'SAT Block6 PB'!BO44+'SAT Block5 PB'!BO44+'SAT Block4 PB'!BO44+'SAT Block3 PB'!BO44+'SAT Block2 PB'!BO44+'SAT Block1 PB'!BO44+'SAT Block7 PB'!BO44</f>
        <v>59.160000000000011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>'SAT Block17 PB'!CB44+'SAT Block16 PB'!CB44+'SAT Block6 PB'!CB44+'SAT Block5 PB'!CB44+'SAT Block4 PB'!CB44+'SAT Block3 PB'!CB44+'SAT Block2 PB'!CB44+'SAT Block1 PB'!CB44+'SAT Block7 PB'!CB44</f>
        <v>0</v>
      </c>
      <c r="CC44" s="8"/>
      <c r="CD44" s="8"/>
      <c r="CE44" s="8"/>
      <c r="CF44" s="1"/>
      <c r="CG44" s="95"/>
      <c r="CP44" s="62"/>
      <c r="CQ44" s="167"/>
      <c r="CR44" s="62"/>
      <c r="CS44" s="167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</row>
    <row r="45" spans="7:112" x14ac:dyDescent="0.25">
      <c r="O45" s="69"/>
      <c r="AB45" s="69"/>
      <c r="AK45" s="30"/>
      <c r="AL45" s="3"/>
      <c r="AM45" s="21"/>
      <c r="AN45" s="14"/>
      <c r="AO45" s="71">
        <f>'SAT Block17 PB'!AO45+'SAT Block16 PB'!AO45+'SAT Block6 PB'!AO45+'SAT Block5 PB'!AO45+'SAT Block4 PB'!AO45+'SAT Block3 PB'!AO45+'SAT Block2 PB'!AO45+'SAT Block1 PB'!AO45+'SAT Block7 PB'!AO45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'SAT Block17 PB'!BO45+'SAT Block16 PB'!BO45+'SAT Block6 PB'!BO45+'SAT Block5 PB'!BO45+'SAT Block4 PB'!BO45+'SAT Block3 PB'!BO45+'SAT Block2 PB'!BO45+'SAT Block1 PB'!BO45+'SAT Block7 PB'!BO45</f>
        <v>4.6199999999999992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Block17 PB'!CB45+'SAT Block16 PB'!CB45+'SAT Block6 PB'!CB45+'SAT Block5 PB'!CB45+'SAT Block4 PB'!CB45+'SAT Block3 PB'!CB45+'SAT Block2 PB'!CB45+'SAT Block1 PB'!CB45+'SAT Block7 PB'!CB45</f>
        <v>32.56</v>
      </c>
      <c r="CC45" s="17"/>
      <c r="CD45" s="17"/>
      <c r="CE45" s="17"/>
      <c r="CF45" s="1"/>
      <c r="CG45" s="95"/>
      <c r="CP45" s="62"/>
      <c r="CQ45" s="168"/>
      <c r="CR45" s="169"/>
      <c r="CS45" s="168"/>
      <c r="CT45" s="169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</row>
    <row r="46" spans="7:112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  <c r="CP46" s="62"/>
      <c r="CQ46" s="168"/>
      <c r="CR46" s="169"/>
      <c r="CS46" s="168"/>
      <c r="CT46" s="169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</row>
    <row r="47" spans="7:112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1.7599999999999998</v>
      </c>
      <c r="AP47" s="105">
        <f ca="1">SUM(AP43:AR43)</f>
        <v>12.54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4.6199999999999992</v>
      </c>
      <c r="BP47" s="105">
        <f ca="1">SUM(BP43:BR43)</f>
        <v>20.260000000000002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-8.14</v>
      </c>
      <c r="CC47" s="105">
        <f ca="1">SUM(CC43:CE43)</f>
        <v>-33.300000000000004</v>
      </c>
      <c r="CD47" s="103"/>
      <c r="CE47" s="103"/>
      <c r="CF47" s="103"/>
      <c r="CG47" s="106"/>
      <c r="CP47" s="62"/>
      <c r="CQ47" s="168"/>
      <c r="CR47" s="169"/>
      <c r="CS47" s="168"/>
      <c r="CT47" s="169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</row>
    <row r="48" spans="7:112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  <c r="CP48" s="62"/>
      <c r="CQ48" s="168"/>
      <c r="CR48" s="169"/>
      <c r="CS48" s="168"/>
      <c r="CT48" s="169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</row>
    <row r="49" spans="6:112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  <c r="CP49" s="62"/>
      <c r="CQ49" s="168"/>
      <c r="CR49" s="169"/>
      <c r="CS49" s="168"/>
      <c r="CT49" s="169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</row>
    <row r="50" spans="6:112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</row>
    <row r="51" spans="6:112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  <c r="CP51" s="62"/>
      <c r="CQ51" s="167"/>
      <c r="CR51" s="62"/>
      <c r="CS51" s="62"/>
      <c r="CT51" s="62"/>
      <c r="CU51" s="62"/>
      <c r="CV51" s="62"/>
      <c r="CW51" s="62"/>
      <c r="CX51" s="158"/>
      <c r="CY51" s="158"/>
      <c r="CZ51" s="158"/>
      <c r="DA51" s="167"/>
      <c r="DB51" s="62"/>
      <c r="DC51" s="158"/>
      <c r="DD51" s="62"/>
      <c r="DE51" s="158"/>
      <c r="DF51" s="62"/>
      <c r="DG51" s="62"/>
      <c r="DH51" s="62"/>
    </row>
    <row r="52" spans="6:112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  <c r="CP52" s="62"/>
      <c r="CQ52" s="62"/>
      <c r="CR52" s="62"/>
      <c r="CS52" s="62"/>
      <c r="CT52" s="62"/>
      <c r="CU52" s="62"/>
      <c r="CV52" s="62"/>
      <c r="CW52" s="62"/>
      <c r="CX52" s="170"/>
      <c r="CY52" s="170"/>
      <c r="CZ52" s="170"/>
      <c r="DA52" s="170"/>
      <c r="DB52" s="62"/>
      <c r="DC52" s="165"/>
      <c r="DD52" s="165"/>
      <c r="DE52" s="165"/>
      <c r="DF52" s="62"/>
      <c r="DG52" s="62"/>
      <c r="DH52" s="62"/>
    </row>
    <row r="53" spans="6:112" x14ac:dyDescent="0.25">
      <c r="J53" s="22"/>
      <c r="K53" s="30"/>
      <c r="L53" s="3"/>
      <c r="M53" s="17"/>
      <c r="N53" s="17"/>
      <c r="O53" s="18"/>
      <c r="P53" s="6">
        <f>'SAT Block17 PB'!P53+'SAT Block16 PB'!P53+'SAT Block6 PB'!P53+'SAT Block5 PB'!P53+'SAT Block4 PB'!P53+'SAT Block3 PB'!P53+'SAT Block2 PB'!P53+'SAT Block1 PB'!P53+'SAT Block7 PB'!P53</f>
        <v>0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Block17 PB'!AC53+'SAT Block16 PB'!AC53+'SAT Block6 PB'!AC53+'SAT Block5 PB'!AC53+'SAT Block4 PB'!AC53+'SAT Block3 PB'!AC53+'SAT Block2 PB'!AC53+'SAT Block1 PB'!AC53+'SAT Block7 PB'!AC53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  <c r="CP53" s="62"/>
      <c r="CQ53" s="62"/>
      <c r="CR53" s="62"/>
      <c r="CS53" s="62"/>
      <c r="CT53" s="62"/>
      <c r="CU53" s="62"/>
      <c r="CV53" s="62"/>
      <c r="CW53" s="62"/>
      <c r="CX53" s="170"/>
      <c r="CY53" s="170"/>
      <c r="CZ53" s="170"/>
      <c r="DA53" s="170"/>
      <c r="DB53" s="62"/>
      <c r="DC53" s="165"/>
      <c r="DD53" s="165"/>
      <c r="DE53" s="165"/>
      <c r="DF53" s="62"/>
      <c r="DG53" s="62"/>
      <c r="DH53" s="62"/>
    </row>
    <row r="54" spans="6:112" ht="15.75" x14ac:dyDescent="0.25">
      <c r="J54" s="22"/>
      <c r="K54" s="32"/>
      <c r="L54" s="3"/>
      <c r="M54" s="8"/>
      <c r="N54" s="8"/>
      <c r="O54" s="9"/>
      <c r="P54" s="6">
        <f>'SAT Block17 PB'!P54+'SAT Block16 PB'!P54+'SAT Block6 PB'!P54+'SAT Block5 PB'!P54+'SAT Block4 PB'!P54+'SAT Block3 PB'!P54+'SAT Block2 PB'!P54+'SAT Block1 PB'!P54+'SAT Block7 PB'!P54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>'SAT Block17 PB'!AC54+'SAT Block16 PB'!AC54+'SAT Block6 PB'!AC54+'SAT Block5 PB'!AC54+'SAT Block4 PB'!AC54+'SAT Block3 PB'!AC54+'SAT Block2 PB'!AC54+'SAT Block1 PB'!AC54+'SAT Block7 PB'!AC54</f>
        <v>0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  <c r="CP54" s="62"/>
      <c r="CQ54" s="62"/>
      <c r="CR54" s="62"/>
      <c r="CS54" s="62"/>
      <c r="CT54" s="62"/>
      <c r="CU54" s="62"/>
      <c r="CV54" s="62"/>
      <c r="CW54" s="62"/>
      <c r="CX54" s="170"/>
      <c r="CY54" s="170"/>
      <c r="CZ54" s="170"/>
      <c r="DA54" s="170"/>
      <c r="DB54" s="62"/>
      <c r="DC54" s="165"/>
      <c r="DD54" s="165"/>
      <c r="DE54" s="165"/>
      <c r="DF54" s="62"/>
      <c r="DG54" s="62"/>
      <c r="DH54" s="62"/>
    </row>
    <row r="55" spans="6:112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'SAT Block17 PB'!M55+'SAT Block16 PB'!M55+'SAT Block6 PB'!M55+'SAT Block5 PB'!M55+'SAT Block4 PB'!M55+'SAT Block3 PB'!M55+'SAT Block2 PB'!M55+'SAT Block1 PB'!M55+'SAT Block7 PB'!M55</f>
        <v>0</v>
      </c>
      <c r="N55" s="10">
        <f>'SAT Block17 PB'!N55+'SAT Block16 PB'!N55+'SAT Block6 PB'!N55+'SAT Block5 PB'!N55+'SAT Block4 PB'!N55+'SAT Block3 PB'!N55+'SAT Block2 PB'!N55+'SAT Block1 PB'!N55+'SAT Block7 PB'!N55</f>
        <v>0</v>
      </c>
      <c r="O55" s="11">
        <f>'SAT Block17 PB'!O55+'SAT Block16 PB'!O55+'SAT Block6 PB'!O55+'SAT Block5 PB'!O55+'SAT Block4 PB'!O55+'SAT Block3 PB'!O55+'SAT Block2 PB'!O55+'SAT Block1 PB'!O55+'SAT Block7 PB'!O55</f>
        <v>0</v>
      </c>
      <c r="P55" s="6">
        <f>'SAT Block17 PB'!P55+'SAT Block16 PB'!P55+'SAT Block6 PB'!P55+'SAT Block5 PB'!P55+'SAT Block4 PB'!P55+'SAT Block3 PB'!P55+'SAT Block2 PB'!P55+'SAT Block1 PB'!P55+'SAT Block7 PB'!P55</f>
        <v>0</v>
      </c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>
        <f>'SAT Block17 PB'!Z55+'SAT Block16 PB'!Z55+'SAT Block6 PB'!Z55+'SAT Block5 PB'!Z55+'SAT Block4 PB'!Z55+'SAT Block3 PB'!Z55+'SAT Block2 PB'!Z55+'SAT Block1 PB'!Z55+'SAT Block7 PB'!Z55</f>
        <v>0</v>
      </c>
      <c r="AA55" s="10">
        <f>'SAT Block17 PB'!AA55+'SAT Block16 PB'!AA55+'SAT Block6 PB'!AA55+'SAT Block5 PB'!AA55+'SAT Block4 PB'!AA55+'SAT Block3 PB'!AA55+'SAT Block2 PB'!AA55+'SAT Block1 PB'!AA55+'SAT Block7 PB'!AA55</f>
        <v>0</v>
      </c>
      <c r="AB55" s="11">
        <f>'SAT Block17 PB'!AB55+'SAT Block16 PB'!AB55+'SAT Block6 PB'!AB55+'SAT Block5 PB'!AB55+'SAT Block4 PB'!AB55+'SAT Block3 PB'!AB55+'SAT Block2 PB'!AB55+'SAT Block1 PB'!AB55+'SAT Block7 PB'!AB55</f>
        <v>0</v>
      </c>
      <c r="AC55" s="6">
        <f>'SAT Block17 PB'!AC55+'SAT Block16 PB'!AC55+'SAT Block6 PB'!AC55+'SAT Block5 PB'!AC55+'SAT Block4 PB'!AC55+'SAT Block3 PB'!AC55+'SAT Block2 PB'!AC55+'SAT Block1 PB'!AC55+'SAT Block7 PB'!AC55</f>
        <v>0</v>
      </c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  <c r="CP55" s="62"/>
      <c r="CQ55" s="62"/>
      <c r="CR55" s="62"/>
      <c r="CS55" s="62"/>
      <c r="CT55" s="62"/>
      <c r="CU55" s="62"/>
      <c r="CV55" s="62"/>
      <c r="CW55" s="62"/>
      <c r="CX55" s="170"/>
      <c r="CY55" s="170"/>
      <c r="CZ55" s="170"/>
      <c r="DA55" s="170"/>
      <c r="DB55" s="62"/>
      <c r="DC55" s="165"/>
      <c r="DD55" s="165"/>
      <c r="DE55" s="165"/>
      <c r="DF55" s="62"/>
      <c r="DG55" s="62"/>
      <c r="DH55" s="62"/>
    </row>
    <row r="56" spans="6:112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'SAT Block17 PB'!O56+'SAT Block16 PB'!O56+'SAT Block6 PB'!O56+'SAT Block5 PB'!O56+'SAT Block4 PB'!O56+'SAT Block3 PB'!O56+'SAT Block2 PB'!O56+'SAT Block1 PB'!O56+'SAT Block7 PB'!O56</f>
        <v>0</v>
      </c>
      <c r="P56" s="16">
        <f>'SAT Block17 PB'!P56+'SAT Block16 PB'!P56+'SAT Block6 PB'!P56+'SAT Block5 PB'!P56+'SAT Block4 PB'!P56+'SAT Block3 PB'!P56+'SAT Block2 PB'!P56+'SAT Block1 PB'!P56+'SAT Block7 PB'!P56</f>
        <v>0</v>
      </c>
      <c r="Q56" s="6">
        <f>'SAT Block17 PB'!Q56+'SAT Block16 PB'!Q56+'SAT Block6 PB'!Q56+'SAT Block5 PB'!Q56+'SAT Block4 PB'!Q56+'SAT Block3 PB'!Q56+'SAT Block2 PB'!Q56+'SAT Block1 PB'!Q56+'SAT Block7 PB'!Q56</f>
        <v>0</v>
      </c>
      <c r="R56" s="6">
        <f>'SAT Block17 PB'!R56+'SAT Block16 PB'!R56+'SAT Block6 PB'!R56+'SAT Block5 PB'!R56+'SAT Block4 PB'!R56+'SAT Block3 PB'!R56+'SAT Block2 PB'!R56+'SAT Block1 PB'!R56+'SAT Block7 PB'!R56</f>
        <v>0</v>
      </c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>
        <f>'SAT Block17 PB'!AB56+'SAT Block16 PB'!AB56+'SAT Block6 PB'!AB56+'SAT Block5 PB'!AB56+'SAT Block4 PB'!AB56+'SAT Block3 PB'!AB56+'SAT Block2 PB'!AB56+'SAT Block1 PB'!AB56+'SAT Block7 PB'!AB56</f>
        <v>0</v>
      </c>
      <c r="AC56" s="53">
        <f>'SAT Block17 PB'!AC56+'SAT Block16 PB'!AC56+'SAT Block6 PB'!AC56+'SAT Block5 PB'!AC56+'SAT Block4 PB'!AC56+'SAT Block3 PB'!AC56+'SAT Block2 PB'!AC56+'SAT Block1 PB'!AC56+'SAT Block7 PB'!AC56</f>
        <v>0</v>
      </c>
      <c r="AD56" s="6">
        <f>'SAT Block17 PB'!AD56+'SAT Block16 PB'!AD56+'SAT Block6 PB'!AD56+'SAT Block5 PB'!AD56+'SAT Block4 PB'!AD56+'SAT Block3 PB'!AD56+'SAT Block2 PB'!AD56+'SAT Block1 PB'!AD56+'SAT Block7 PB'!AD56</f>
        <v>0</v>
      </c>
      <c r="AE56" s="6">
        <f>'SAT Block17 PB'!AE56+'SAT Block16 PB'!AE56+'SAT Block6 PB'!AE56+'SAT Block5 PB'!AE56+'SAT Block4 PB'!AE56+'SAT Block3 PB'!AE56+'SAT Block2 PB'!AE56+'SAT Block1 PB'!AE56+'SAT Block7 PB'!AE56</f>
        <v>0</v>
      </c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  <c r="CP56" s="62"/>
      <c r="CQ56" s="62"/>
      <c r="CR56" s="62"/>
      <c r="CS56" s="62"/>
      <c r="CT56" s="62"/>
      <c r="CU56" s="62"/>
      <c r="CV56" s="62"/>
      <c r="CW56" s="62"/>
      <c r="CX56" s="170"/>
      <c r="CY56" s="170"/>
      <c r="CZ56" s="170"/>
      <c r="DA56" s="170"/>
      <c r="DB56" s="62"/>
      <c r="DC56" s="165"/>
      <c r="DD56" s="165"/>
      <c r="DE56" s="165"/>
      <c r="DF56" s="62"/>
      <c r="DG56" s="62"/>
      <c r="DH56" s="62"/>
    </row>
    <row r="57" spans="6:112" x14ac:dyDescent="0.25">
      <c r="J57" s="22"/>
      <c r="K57" s="30"/>
      <c r="L57" s="3"/>
      <c r="M57" s="21"/>
      <c r="N57" s="14"/>
      <c r="O57" s="15">
        <f>'SAT Block17 PB'!O57+'SAT Block16 PB'!O57+'SAT Block6 PB'!O57+'SAT Block5 PB'!O57+'SAT Block4 PB'!O57+'SAT Block3 PB'!O57+'SAT Block2 PB'!O57+'SAT Block1 PB'!O57+'SAT Block7 PB'!O57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>'SAT Block17 PB'!AB57+'SAT Block16 PB'!AB57+'SAT Block6 PB'!AB57+'SAT Block5 PB'!AB57+'SAT Block4 PB'!AB57+'SAT Block3 PB'!AB57+'SAT Block2 PB'!AB57+'SAT Block1 PB'!AB57+'SAT Block7 PB'!AB57</f>
        <v>0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  <c r="CP57" s="62"/>
      <c r="CQ57" s="62"/>
      <c r="CR57" s="62"/>
      <c r="CS57" s="62"/>
      <c r="CT57" s="62"/>
      <c r="CU57" s="62"/>
      <c r="CV57" s="62"/>
      <c r="CW57" s="62"/>
      <c r="CX57" s="170"/>
      <c r="CY57" s="170"/>
      <c r="CZ57" s="170"/>
      <c r="DA57" s="170"/>
      <c r="DB57" s="62"/>
      <c r="DC57" s="165"/>
      <c r="DD57" s="165"/>
      <c r="DE57" s="166"/>
      <c r="DF57" s="62"/>
      <c r="DG57" s="62"/>
      <c r="DH57" s="62"/>
    </row>
    <row r="58" spans="6:112" x14ac:dyDescent="0.25">
      <c r="J58" s="22"/>
      <c r="K58" s="30"/>
      <c r="L58" s="3"/>
      <c r="M58" s="21"/>
      <c r="N58" s="14"/>
      <c r="O58" s="15">
        <f>'SAT Block17 PB'!O58+'SAT Block16 PB'!O58+'SAT Block6 PB'!O58+'SAT Block5 PB'!O58+'SAT Block4 PB'!O58+'SAT Block3 PB'!O58+'SAT Block2 PB'!O58+'SAT Block1 PB'!O58+'SAT Block7 PB'!O58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Block17 PB'!AB58+'SAT Block16 PB'!AB58+'SAT Block6 PB'!AB58+'SAT Block5 PB'!AB58+'SAT Block4 PB'!AB58+'SAT Block3 PB'!AB58+'SAT Block2 PB'!AB58+'SAT Block1 PB'!AB58+'SAT Block7 PB'!AB58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  <c r="CP58" s="62"/>
      <c r="CQ58" s="62"/>
      <c r="CR58" s="62"/>
      <c r="CS58" s="62"/>
      <c r="CT58" s="62"/>
      <c r="CU58" s="62"/>
      <c r="CV58" s="62"/>
      <c r="CW58" s="62"/>
      <c r="CX58" s="170"/>
      <c r="CY58" s="170"/>
      <c r="CZ58" s="170"/>
      <c r="DA58" s="170"/>
      <c r="DB58" s="62"/>
      <c r="DC58" s="166"/>
      <c r="DD58" s="165"/>
      <c r="DE58" s="166"/>
      <c r="DF58" s="62"/>
      <c r="DG58" s="62"/>
      <c r="DH58" s="62"/>
    </row>
    <row r="59" spans="6:112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  <c r="CP59" s="62"/>
      <c r="CQ59" s="62"/>
      <c r="CR59" s="62"/>
      <c r="CS59" s="62"/>
      <c r="CT59" s="62"/>
      <c r="CU59" s="62"/>
      <c r="CV59" s="62"/>
      <c r="CW59" s="62"/>
      <c r="CX59" s="170"/>
      <c r="CY59" s="170"/>
      <c r="CZ59" s="170"/>
      <c r="DA59" s="170"/>
      <c r="DB59" s="62"/>
      <c r="DC59" s="166"/>
      <c r="DD59" s="165"/>
      <c r="DE59" s="166"/>
      <c r="DF59" s="62"/>
      <c r="DG59" s="62"/>
      <c r="DH59" s="62"/>
    </row>
    <row r="60" spans="6:112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  <c r="CP60" s="62"/>
      <c r="CQ60" s="62"/>
      <c r="CR60" s="62"/>
      <c r="CS60" s="62"/>
      <c r="CT60" s="62"/>
      <c r="CU60" s="62"/>
      <c r="CV60" s="62"/>
      <c r="CW60" s="62"/>
      <c r="CX60" s="170"/>
      <c r="CY60" s="170"/>
      <c r="CZ60" s="170"/>
      <c r="DA60" s="170"/>
      <c r="DB60" s="62"/>
      <c r="DC60" s="165"/>
      <c r="DD60" s="165"/>
      <c r="DE60" s="165"/>
      <c r="DF60" s="62"/>
      <c r="DG60" s="62"/>
      <c r="DH60" s="62"/>
    </row>
    <row r="61" spans="6:112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  <c r="CP61" s="62"/>
      <c r="CQ61" s="62"/>
      <c r="CR61" s="62"/>
      <c r="CS61" s="62"/>
      <c r="CT61" s="62"/>
      <c r="CU61" s="62"/>
      <c r="CV61" s="62"/>
      <c r="CW61" s="62"/>
      <c r="CX61" s="170"/>
      <c r="CY61" s="170"/>
      <c r="CZ61" s="170"/>
      <c r="DA61" s="170"/>
      <c r="DB61" s="62"/>
      <c r="DC61" s="165"/>
      <c r="DD61" s="165"/>
      <c r="DE61" s="166"/>
      <c r="DF61" s="62"/>
      <c r="DG61" s="62"/>
      <c r="DH61" s="62"/>
    </row>
    <row r="62" spans="6:112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  <c r="CP62" s="62"/>
      <c r="CQ62" s="62"/>
      <c r="CR62" s="62"/>
      <c r="CS62" s="62"/>
      <c r="CT62" s="62"/>
      <c r="CU62" s="62"/>
      <c r="CV62" s="62"/>
      <c r="CW62" s="62"/>
      <c r="CX62" s="170"/>
      <c r="CY62" s="170"/>
      <c r="CZ62" s="170"/>
      <c r="DA62" s="170"/>
      <c r="DB62" s="62"/>
      <c r="DC62" s="166"/>
      <c r="DD62" s="165"/>
      <c r="DE62" s="166"/>
      <c r="DF62" s="62"/>
      <c r="DG62" s="62"/>
      <c r="DH62" s="62"/>
    </row>
    <row r="63" spans="6:112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  <c r="CP63" s="62"/>
      <c r="CQ63" s="62"/>
      <c r="CR63" s="62"/>
      <c r="CS63" s="62"/>
      <c r="CT63" s="62"/>
      <c r="CU63" s="62"/>
      <c r="CV63" s="62"/>
      <c r="CW63" s="62"/>
      <c r="CX63" s="170"/>
      <c r="CY63" s="170"/>
      <c r="CZ63" s="170"/>
      <c r="DA63" s="170"/>
      <c r="DB63" s="62"/>
      <c r="DC63" s="166"/>
      <c r="DD63" s="165"/>
      <c r="DE63" s="166"/>
      <c r="DF63" s="62"/>
      <c r="DG63" s="62"/>
      <c r="DH63" s="62"/>
    </row>
    <row r="64" spans="6:112" x14ac:dyDescent="0.25">
      <c r="AI64" s="69"/>
      <c r="AK64" s="23"/>
      <c r="AL64" s="24"/>
      <c r="AM64" s="24"/>
      <c r="AN64" s="25"/>
      <c r="AO64" s="74">
        <f ca="1">SUM(AM68:AO68)</f>
        <v>2.42</v>
      </c>
      <c r="AP64" s="58">
        <f ca="1">SUM(AQ69,AO69,AP66)</f>
        <v>9.9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5.9399999999999995</v>
      </c>
      <c r="BP64" s="91">
        <f ca="1">SUM(BQ69,BO69,BP66)</f>
        <v>23.400000000000002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-8.14</v>
      </c>
      <c r="CC64" s="27">
        <f ca="1">SUM(CD69,CB69,CC66)</f>
        <v>-33.300000000000004</v>
      </c>
      <c r="CD64" s="25"/>
      <c r="CE64" s="25"/>
      <c r="CF64" s="28"/>
      <c r="CG64" s="29"/>
      <c r="CP64" s="62"/>
      <c r="CQ64" s="62"/>
      <c r="CR64" s="62"/>
      <c r="CS64" s="62"/>
      <c r="CT64" s="62"/>
      <c r="CU64" s="62"/>
      <c r="CV64" s="62"/>
      <c r="CW64" s="62"/>
      <c r="CX64" s="170"/>
      <c r="CY64" s="170"/>
      <c r="CZ64" s="170"/>
      <c r="DA64" s="170"/>
      <c r="DB64" s="62"/>
      <c r="DC64" s="166"/>
      <c r="DD64" s="165"/>
      <c r="DE64" s="166"/>
      <c r="DF64" s="62"/>
      <c r="DG64" s="62"/>
      <c r="DH64" s="62"/>
    </row>
    <row r="65" spans="35:112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  <c r="CP65" s="62"/>
      <c r="CQ65" s="62"/>
      <c r="CR65" s="62"/>
      <c r="CS65" s="62"/>
      <c r="CT65" s="62"/>
      <c r="CU65" s="62"/>
      <c r="CV65" s="62"/>
      <c r="CW65" s="62"/>
      <c r="CX65" s="170"/>
      <c r="CY65" s="170"/>
      <c r="CZ65" s="170"/>
      <c r="DA65" s="170"/>
      <c r="DB65" s="62"/>
      <c r="DC65" s="165"/>
      <c r="DD65" s="165"/>
      <c r="DE65" s="165"/>
      <c r="DF65" s="62"/>
      <c r="DG65" s="62"/>
      <c r="DH65" s="62"/>
    </row>
    <row r="66" spans="35:112" x14ac:dyDescent="0.25">
      <c r="AI66" s="69"/>
      <c r="AK66" s="30"/>
      <c r="AL66" s="3"/>
      <c r="AM66" s="17"/>
      <c r="AN66" s="17"/>
      <c r="AO66" s="75"/>
      <c r="AP66" s="6">
        <f ca="1">'SAT Block17 PB'!AP66+'SAT Block16 PB'!AP66+'SAT Block6 PB'!AP66+'SAT Block5 PB'!AP66+'SAT Block4 PB'!AP66+'SAT Block3 PB'!AP66+'SAT Block2 PB'!AP66+'SAT Block1 PB'!AP66+'SAT Block7 PB'!AP66</f>
        <v>9.9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Block17 PB'!BP66+'SAT Block16 PB'!BP66+'SAT Block6 PB'!BP66+'SAT Block5 PB'!BP66+'SAT Block4 PB'!BP66+'SAT Block3 PB'!BP66+'SAT Block2 PB'!BP66+'SAT Block1 PB'!BP66+'SAT Block7 PB'!BP66</f>
        <v>23.400000000000002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Block17 PB'!CC66+'SAT Block16 PB'!CC66+'SAT Block6 PB'!CC66+'SAT Block5 PB'!CC66+'SAT Block4 PB'!CC66+'SAT Block3 PB'!CC66+'SAT Block2 PB'!CC66+'SAT Block1 PB'!CC66+'SAT Block7 PB'!CC66</f>
        <v>0</v>
      </c>
      <c r="CD66" s="7"/>
      <c r="CE66" s="19"/>
      <c r="CF66" s="1"/>
      <c r="CG66" s="31"/>
      <c r="CP66" s="62"/>
      <c r="CQ66" s="62"/>
      <c r="CR66" s="62"/>
      <c r="CS66" s="62"/>
      <c r="CT66" s="62"/>
      <c r="CU66" s="62"/>
      <c r="CV66" s="62"/>
      <c r="CW66" s="62"/>
      <c r="CX66" s="170"/>
      <c r="CY66" s="170"/>
      <c r="CZ66" s="170"/>
      <c r="DA66" s="170"/>
      <c r="DB66" s="62"/>
      <c r="DC66" s="165"/>
      <c r="DD66" s="165"/>
      <c r="DE66" s="166"/>
      <c r="DF66" s="62"/>
      <c r="DG66" s="62"/>
      <c r="DH66" s="62"/>
    </row>
    <row r="67" spans="35:112" x14ac:dyDescent="0.25">
      <c r="AI67" s="69"/>
      <c r="AK67" s="32"/>
      <c r="AL67" s="3"/>
      <c r="AM67" s="8"/>
      <c r="AN67" s="8"/>
      <c r="AO67" s="76"/>
      <c r="AP67" s="6">
        <f>'SAT Block17 PB'!AP67+'SAT Block16 PB'!AP67+'SAT Block6 PB'!AP67+'SAT Block5 PB'!AP67+'SAT Block4 PB'!AP67+'SAT Block3 PB'!AP67+'SAT Block2 PB'!AP67+'SAT Block1 PB'!AP67+'SAT Block7 PB'!AP67</f>
        <v>0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Block17 PB'!BP67+'SAT Block16 PB'!BP67+'SAT Block6 PB'!BP67+'SAT Block5 PB'!BP67+'SAT Block4 PB'!BP67+'SAT Block3 PB'!BP67+'SAT Block2 PB'!BP67+'SAT Block1 PB'!BP67+'SAT Block7 PB'!BP67</f>
        <v>9.9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>'SAT Block17 PB'!CC67+'SAT Block16 PB'!CC67+'SAT Block6 PB'!CC67+'SAT Block5 PB'!CC67+'SAT Block4 PB'!CC67+'SAT Block3 PB'!CC67+'SAT Block2 PB'!CC67+'SAT Block1 PB'!CC67+'SAT Block7 PB'!CC67</f>
        <v>0</v>
      </c>
      <c r="CD67" s="7"/>
      <c r="CE67" s="19"/>
      <c r="CF67" s="1"/>
      <c r="CG67" s="31"/>
      <c r="CP67" s="62"/>
      <c r="CQ67" s="62"/>
      <c r="CR67" s="62"/>
      <c r="CS67" s="62"/>
      <c r="CT67" s="62"/>
      <c r="CU67" s="62"/>
      <c r="CV67" s="62"/>
      <c r="CW67" s="62"/>
      <c r="CX67" s="170"/>
      <c r="CY67" s="170"/>
      <c r="CZ67" s="170"/>
      <c r="DA67" s="170"/>
      <c r="DB67" s="62"/>
      <c r="DC67" s="166"/>
      <c r="DD67" s="165"/>
      <c r="DE67" s="166"/>
      <c r="DF67" s="62"/>
      <c r="DG67" s="62"/>
      <c r="DH67" s="62"/>
    </row>
    <row r="68" spans="35:112" ht="19.5" thickBot="1" x14ac:dyDescent="0.35">
      <c r="AI68" s="69"/>
      <c r="AJ68" s="4"/>
      <c r="AK68" s="33">
        <f>SUM(AP67,AM68,AP69)</f>
        <v>0</v>
      </c>
      <c r="AL68" s="4"/>
      <c r="AM68" s="10">
        <f>'SAT Block17 PB'!AM68+'SAT Block16 PB'!AM68+'SAT Block6 PB'!AM68+'SAT Block5 PB'!AM68+'SAT Block4 PB'!AM68+'SAT Block3 PB'!AM68+'SAT Block2 PB'!AM68+'SAT Block1 PB'!AM68+'SAT Block7 PB'!AM68</f>
        <v>0</v>
      </c>
      <c r="AN68" s="10">
        <f>'SAT Block17 PB'!AN68+'SAT Block16 PB'!AN68+'SAT Block6 PB'!AN68+'SAT Block5 PB'!AN68+'SAT Block4 PB'!AN68+'SAT Block3 PB'!AN68+'SAT Block2 PB'!AN68+'SAT Block1 PB'!AN68+'SAT Block7 PB'!AN68</f>
        <v>0</v>
      </c>
      <c r="AO68" s="77">
        <f ca="1">'SAT Block17 PB'!AO68+'SAT Block16 PB'!AO68+'SAT Block6 PB'!AO68+'SAT Block5 PB'!AO68+'SAT Block4 PB'!AO68+'SAT Block3 PB'!AO68+'SAT Block2 PB'!AO68+'SAT Block1 PB'!AO68+'SAT Block7 PB'!AO68</f>
        <v>2.42</v>
      </c>
      <c r="AP68" s="86">
        <f>'SAT Block17 PB'!AP68+'SAT Block16 PB'!AP68+'SAT Block6 PB'!AP68+'SAT Block5 PB'!AP68+'SAT Block4 PB'!AP68+'SAT Block3 PB'!AP68+'SAT Block2 PB'!AP68+'SAT Block1 PB'!AP68+'SAT Block7 PB'!AP68</f>
        <v>0</v>
      </c>
      <c r="AQ68" s="81"/>
      <c r="AR68" s="82"/>
      <c r="AS68" s="78"/>
      <c r="AT68" s="109">
        <f ca="1">SUM(AP66:AP68)</f>
        <v>9.9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9.9</v>
      </c>
      <c r="BL68" s="78"/>
      <c r="BM68" s="79">
        <f>'SAT Block17 PB'!BM68+'SAT Block16 PB'!BM68+'SAT Block6 PB'!BM68+'SAT Block5 PB'!BM68+'SAT Block4 PB'!BM68+'SAT Block3 PB'!BM68+'SAT Block2 PB'!BM68+'SAT Block1 PB'!BM68+'SAT Block7 PB'!BM68</f>
        <v>0</v>
      </c>
      <c r="BN68" s="79">
        <f>'SAT Block17 PB'!BN68+'SAT Block16 PB'!BN68+'SAT Block6 PB'!BN68+'SAT Block5 PB'!BN68+'SAT Block4 PB'!BN68+'SAT Block3 PB'!BN68+'SAT Block2 PB'!BN68+'SAT Block1 PB'!BN68+'SAT Block7 PB'!BN68</f>
        <v>0</v>
      </c>
      <c r="BO68" s="80">
        <f ca="1">'SAT Block17 PB'!BO68+'SAT Block16 PB'!BO68+'SAT Block6 PB'!BO68+'SAT Block5 PB'!BO68+'SAT Block4 PB'!BO68+'SAT Block3 PB'!BO68+'SAT Block2 PB'!BO68+'SAT Block1 PB'!BO68+'SAT Block7 PB'!BO68</f>
        <v>5.9399999999999995</v>
      </c>
      <c r="BP68" s="79">
        <f>'SAT Block17 PB'!BP68+'SAT Block16 PB'!BP68+'SAT Block6 PB'!BP68+'SAT Block5 PB'!BP68+'SAT Block4 PB'!BP68+'SAT Block3 PB'!BP68+'SAT Block2 PB'!BP68+'SAT Block1 PB'!BP68+'SAT Block7 PB'!BP68</f>
        <v>0</v>
      </c>
      <c r="BQ68" s="81"/>
      <c r="BR68" s="82"/>
      <c r="BS68" s="78"/>
      <c r="BT68" s="109">
        <f ca="1">SUM(BP66:BP68)</f>
        <v>33.300000000000004</v>
      </c>
      <c r="BU68" s="136"/>
      <c r="BV68" s="136"/>
      <c r="BW68" s="136"/>
      <c r="BX68" s="84">
        <f ca="1">SUM(CC67,BZ68,CC69)</f>
        <v>33.300000000000004</v>
      </c>
      <c r="BY68" s="78"/>
      <c r="BZ68" s="79">
        <f>'SAT Block17 PB'!BZ68+'SAT Block16 PB'!BZ68+'SAT Block6 PB'!BZ68+'SAT Block5 PB'!BZ68+'SAT Block4 PB'!BZ68+'SAT Block3 PB'!BZ68+'SAT Block2 PB'!BZ68+'SAT Block1 PB'!BZ68+'SAT Block7 PB'!BZ68</f>
        <v>0</v>
      </c>
      <c r="CA68" s="79">
        <f ca="1">'SAT Block17 PB'!CA68+'SAT Block16 PB'!CA68+'SAT Block6 PB'!CA68+'SAT Block5 PB'!CA68+'SAT Block4 PB'!CA68+'SAT Block3 PB'!CA68+'SAT Block2 PB'!CA68+'SAT Block1 PB'!CA68+'SAT Block7 PB'!CA68</f>
        <v>-8.14</v>
      </c>
      <c r="CB68" s="85">
        <f>'SAT Block17 PB'!CB68+'SAT Block16 PB'!CB68+'SAT Block6 PB'!CB68+'SAT Block5 PB'!CB68+'SAT Block4 PB'!CB68+'SAT Block3 PB'!CB68+'SAT Block2 PB'!CB68+'SAT Block1 PB'!CB68+'SAT Block7 PB'!CB68</f>
        <v>0</v>
      </c>
      <c r="CC68" s="6">
        <f>'SAT Block17 PB'!CC68+'SAT Block16 PB'!CC68+'SAT Block6 PB'!CC68+'SAT Block5 PB'!CC68+'SAT Block4 PB'!CC68+'SAT Block3 PB'!CC68+'SAT Block2 PB'!CC68+'SAT Block1 PB'!CC68+'SAT Block7 PB'!CC68</f>
        <v>0</v>
      </c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  <c r="CP68" s="62"/>
      <c r="CQ68" s="62"/>
      <c r="CR68" s="62"/>
      <c r="CS68" s="62"/>
      <c r="CT68" s="62"/>
      <c r="CU68" s="62"/>
      <c r="CV68" s="62"/>
      <c r="CW68" s="62"/>
      <c r="CX68" s="170"/>
      <c r="CY68" s="170"/>
      <c r="CZ68" s="170"/>
      <c r="DA68" s="170"/>
      <c r="DB68" s="62"/>
      <c r="DC68" s="166"/>
      <c r="DD68" s="165"/>
      <c r="DE68" s="166"/>
      <c r="DF68" s="62"/>
      <c r="DG68" s="62"/>
      <c r="DH68" s="62"/>
    </row>
    <row r="69" spans="35:112" x14ac:dyDescent="0.25">
      <c r="AK69" s="35">
        <f>SUM(AO69:AO71)</f>
        <v>0</v>
      </c>
      <c r="AL69" s="1"/>
      <c r="AM69" s="21"/>
      <c r="AN69" s="14"/>
      <c r="AO69" s="70">
        <f>'SAT Block17 PB'!AO69+'SAT Block16 PB'!AO69+'SAT Block6 PB'!AO69+'SAT Block5 PB'!AO69+'SAT Block4 PB'!AO69+'SAT Block3 PB'!AO69+'SAT Block2 PB'!AO69+'SAT Block1 PB'!AO69+'SAT Block7 PB'!AO69</f>
        <v>0</v>
      </c>
      <c r="AP69" s="6">
        <f>'SAT Block17 PB'!AP69+'SAT Block16 PB'!AP69+'SAT Block6 PB'!AP69+'SAT Block5 PB'!AP69+'SAT Block4 PB'!AP69+'SAT Block3 PB'!AP69+'SAT Block2 PB'!AP69+'SAT Block1 PB'!AP69+'SAT Block7 PB'!AP69</f>
        <v>0</v>
      </c>
      <c r="AQ69" s="6">
        <f>'SAT Block17 PB'!AQ69+'SAT Block16 PB'!AQ69+'SAT Block6 PB'!AQ69+'SAT Block5 PB'!AQ69+'SAT Block4 PB'!AQ69+'SAT Block3 PB'!AQ69+'SAT Block2 PB'!AQ69+'SAT Block1 PB'!AQ69+'SAT Block7 PB'!AQ69</f>
        <v>0</v>
      </c>
      <c r="AR69" s="6">
        <f>'SAT Block17 PB'!AR69+'SAT Block16 PB'!AR69+'SAT Block6 PB'!AR69+'SAT Block5 PB'!AR69+'SAT Block4 PB'!AR69+'SAT Block3 PB'!AR69+'SAT Block2 PB'!AR69+'SAT Block1 PB'!AR69+'SAT Block7 PB'!AR69</f>
        <v>0</v>
      </c>
      <c r="AS69" s="1"/>
      <c r="AT69" s="100">
        <f ca="1">SUM(AO70,AR69,AO68)</f>
        <v>2.42</v>
      </c>
      <c r="BK69" s="99">
        <f ca="1">SUM(BO69:BO71)</f>
        <v>2.42</v>
      </c>
      <c r="BL69" s="1"/>
      <c r="BM69" s="21"/>
      <c r="BN69" s="14"/>
      <c r="BO69" s="71">
        <f>'SAT Block17 PB'!BO69+'SAT Block16 PB'!BO69+'SAT Block6 PB'!BO69+'SAT Block5 PB'!BO69+'SAT Block4 PB'!BO69+'SAT Block3 PB'!BO69+'SAT Block2 PB'!BO69+'SAT Block1 PB'!BO69+'SAT Block7 PB'!BO69</f>
        <v>0</v>
      </c>
      <c r="BP69" s="6">
        <f>'SAT Block17 PB'!BP69+'SAT Block16 PB'!BP69+'SAT Block6 PB'!BP69+'SAT Block5 PB'!BP69+'SAT Block4 PB'!BP69+'SAT Block3 PB'!BP69+'SAT Block2 PB'!BP69+'SAT Block1 PB'!BP69+'SAT Block7 PB'!BP69</f>
        <v>0</v>
      </c>
      <c r="BQ69" s="6">
        <f>'SAT Block17 PB'!BQ69+'SAT Block16 PB'!BQ69+'SAT Block6 PB'!BQ69+'SAT Block5 PB'!BQ69+'SAT Block4 PB'!BQ69+'SAT Block3 PB'!BQ69+'SAT Block2 PB'!BQ69+'SAT Block1 PB'!BQ69+'SAT Block7 PB'!BQ69</f>
        <v>0</v>
      </c>
      <c r="BR69" s="6">
        <f>'SAT Block17 PB'!BR69+'SAT Block16 PB'!BR69+'SAT Block6 PB'!BR69+'SAT Block5 PB'!BR69+'SAT Block4 PB'!BR69+'SAT Block3 PB'!BR69+'SAT Block2 PB'!BR69+'SAT Block1 PB'!BR69+'SAT Block7 PB'!BR69</f>
        <v>0</v>
      </c>
      <c r="BS69" s="1"/>
      <c r="BT69" s="100">
        <f ca="1">SUM(BO70,BR69,BO68)</f>
        <v>8.36</v>
      </c>
      <c r="BX69" s="35">
        <f ca="1">SUM(CB69:CB71)</f>
        <v>8.1399999999999988</v>
      </c>
      <c r="BY69" s="1"/>
      <c r="BZ69" s="21"/>
      <c r="CA69" s="14"/>
      <c r="CB69" s="15">
        <f>'SAT Block17 PB'!CB69+'SAT Block16 PB'!CB69+'SAT Block6 PB'!CB69+'SAT Block5 PB'!CB69+'SAT Block4 PB'!CB69+'SAT Block3 PB'!CB69+'SAT Block2 PB'!CB69+'SAT Block1 PB'!CB69+'SAT Block7 PB'!CB69</f>
        <v>0</v>
      </c>
      <c r="CC69" s="16">
        <f ca="1">'SAT Block17 PB'!CC69+'SAT Block16 PB'!CC69+'SAT Block6 PB'!CC69+'SAT Block5 PB'!CC69+'SAT Block4 PB'!CC69+'SAT Block3 PB'!CC69+'SAT Block2 PB'!CC69+'SAT Block1 PB'!CC69+'SAT Block7 PB'!CC69</f>
        <v>33.300000000000004</v>
      </c>
      <c r="CD69" s="6">
        <f ca="1">'SAT Block17 PB'!CD69+'SAT Block16 PB'!CD69+'SAT Block6 PB'!CD69+'SAT Block5 PB'!CD69+'SAT Block4 PB'!CD69+'SAT Block3 PB'!CD69+'SAT Block2 PB'!CD69+'SAT Block1 PB'!CD69+'SAT Block7 PB'!CD69</f>
        <v>-33.300000000000004</v>
      </c>
      <c r="CE69" s="6">
        <f>'SAT Block17 PB'!CE69+'SAT Block16 PB'!CE69+'SAT Block6 PB'!CE69+'SAT Block5 PB'!CE69+'SAT Block4 PB'!CE69+'SAT Block3 PB'!CE69+'SAT Block2 PB'!CE69+'SAT Block1 PB'!CE69+'SAT Block7 PB'!CE69</f>
        <v>0</v>
      </c>
      <c r="CF69" s="1"/>
      <c r="CG69" s="36">
        <f>SUM(CB70,CE69,CB68)</f>
        <v>0</v>
      </c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165"/>
      <c r="DD69" s="62"/>
      <c r="DE69" s="62"/>
      <c r="DF69" s="62"/>
      <c r="DG69" s="62"/>
      <c r="DH69" s="62"/>
    </row>
    <row r="70" spans="35:112" ht="15.75" x14ac:dyDescent="0.25">
      <c r="AK70" s="30"/>
      <c r="AL70" s="3"/>
      <c r="AM70" s="21"/>
      <c r="AN70" s="14"/>
      <c r="AO70" s="71">
        <f>'SAT Block17 PB'!AO70+'SAT Block16 PB'!AO70+'SAT Block6 PB'!AO70+'SAT Block5 PB'!AO70+'SAT Block4 PB'!AO70+'SAT Block3 PB'!AO70+'SAT Block2 PB'!AO70+'SAT Block1 PB'!AO70+'SAT Block7 PB'!AO70</f>
        <v>0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Block17 PB'!BO70+'SAT Block16 PB'!BO70+'SAT Block6 PB'!BO70+'SAT Block5 PB'!BO70+'SAT Block4 PB'!BO70+'SAT Block3 PB'!BO70+'SAT Block2 PB'!BO70+'SAT Block1 PB'!BO70+'SAT Block7 PB'!BO70</f>
        <v>2.42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>'SAT Block17 PB'!CB70+'SAT Block16 PB'!CB70+'SAT Block6 PB'!CB70+'SAT Block5 PB'!CB70+'SAT Block4 PB'!CB70+'SAT Block3 PB'!CB70+'SAT Block2 PB'!CB70+'SAT Block1 PB'!CB70+'SAT Block7 PB'!CB70</f>
        <v>0</v>
      </c>
      <c r="CC70" s="8"/>
      <c r="CD70" s="8"/>
      <c r="CE70" s="8"/>
      <c r="CF70" s="1"/>
      <c r="CG70" s="31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</row>
    <row r="71" spans="35:112" x14ac:dyDescent="0.25">
      <c r="AK71" s="30"/>
      <c r="AL71" s="3"/>
      <c r="AM71" s="21"/>
      <c r="AN71" s="14"/>
      <c r="AO71" s="71">
        <f>'SAT Block17 PB'!AO71+'SAT Block16 PB'!AO71+'SAT Block6 PB'!AO71+'SAT Block5 PB'!AO71+'SAT Block4 PB'!AO71+'SAT Block3 PB'!AO71+'SAT Block2 PB'!AO71+'SAT Block1 PB'!AO71+'SAT Block7 PB'!AO71</f>
        <v>0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Block17 PB'!BO71+'SAT Block16 PB'!BO71+'SAT Block6 PB'!BO71+'SAT Block5 PB'!BO71+'SAT Block4 PB'!BO71+'SAT Block3 PB'!BO71+'SAT Block2 PB'!BO71+'SAT Block1 PB'!BO71+'SAT Block7 PB'!BO71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Block17 PB'!CB71+'SAT Block16 PB'!CB71+'SAT Block6 PB'!CB71+'SAT Block5 PB'!CB71+'SAT Block4 PB'!CB71+'SAT Block3 PB'!CB71+'SAT Block2 PB'!CB71+'SAT Block1 PB'!CB71+'SAT Block7 PB'!CB71</f>
        <v>8.1399999999999988</v>
      </c>
      <c r="CC71" s="17"/>
      <c r="CD71" s="17"/>
      <c r="CE71" s="17"/>
      <c r="CF71" s="1"/>
      <c r="CG71" s="31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</row>
    <row r="72" spans="35:112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</row>
    <row r="73" spans="35:112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-1.7763568394002505E-15</v>
      </c>
      <c r="CC73" s="41">
        <f ca="1">SUM(CC69:CE69)</f>
        <v>0</v>
      </c>
      <c r="CD73" s="39"/>
      <c r="CE73" s="39"/>
      <c r="CF73" s="39"/>
      <c r="CG73" s="42"/>
    </row>
    <row r="74" spans="35:112" x14ac:dyDescent="0.25">
      <c r="AO74" s="128"/>
      <c r="AP74" s="64"/>
      <c r="BO74" s="128"/>
      <c r="BP74" s="64"/>
      <c r="CC74" s="2"/>
    </row>
    <row r="75" spans="35:112" x14ac:dyDescent="0.25">
      <c r="AO75" s="129"/>
      <c r="AP75" s="3"/>
      <c r="BO75" s="129"/>
      <c r="BP75" s="3"/>
      <c r="CC75" s="2"/>
    </row>
    <row r="76" spans="35:112" x14ac:dyDescent="0.25">
      <c r="AO76" s="135"/>
      <c r="AP76" s="63"/>
      <c r="BO76" s="135"/>
      <c r="BP76" s="63"/>
      <c r="CC76" s="2"/>
    </row>
    <row r="77" spans="35:112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112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98" priority="21" operator="equal">
      <formula>0</formula>
    </cfRule>
  </conditionalFormatting>
  <conditionalFormatting sqref="AX38:BG39 AX46:BG47 AX40:AY41 AX44:AY45">
    <cfRule type="cellIs" dxfId="397" priority="20" operator="equal">
      <formula>0</formula>
    </cfRule>
  </conditionalFormatting>
  <conditionalFormatting sqref="AX25:BG26 AX33:BG34 AX27:AY28 BF27:BG28 BF31:BG32 AX31:AY32">
    <cfRule type="cellIs" dxfId="396" priority="19" operator="equal">
      <formula>0</formula>
    </cfRule>
  </conditionalFormatting>
  <conditionalFormatting sqref="BK25:BT26 BK33:BT34 BK27:BL28 BS27:BT28 BS31:BT32 BK31:BL32">
    <cfRule type="cellIs" dxfId="395" priority="18" operator="equal">
      <formula>0</formula>
    </cfRule>
  </conditionalFormatting>
  <conditionalFormatting sqref="BX12:CG13 BX20:CG21 BX14:BY19 CF14:CG19">
    <cfRule type="cellIs" dxfId="394" priority="17" operator="equal">
      <formula>0</formula>
    </cfRule>
  </conditionalFormatting>
  <conditionalFormatting sqref="BX25:CG26 BX33:CG34 BX27:BY32 CF27:CG32">
    <cfRule type="cellIs" dxfId="393" priority="16" operator="equal">
      <formula>0</formula>
    </cfRule>
  </conditionalFormatting>
  <conditionalFormatting sqref="BX64:CG65 BX72:CG73 BX66:BY71 CF66:CG71">
    <cfRule type="cellIs" dxfId="392" priority="14" operator="equal">
      <formula>0</formula>
    </cfRule>
  </conditionalFormatting>
  <conditionalFormatting sqref="BX38:CG39 BX46:CG47 BX40:BY45 CF40:CG45">
    <cfRule type="cellIs" dxfId="391" priority="15" operator="equal">
      <formula>0</formula>
    </cfRule>
  </conditionalFormatting>
  <conditionalFormatting sqref="K51:T52 K59:T60 K53:L58 S53:T58">
    <cfRule type="cellIs" dxfId="390" priority="13" operator="equal">
      <formula>0</formula>
    </cfRule>
  </conditionalFormatting>
  <conditionalFormatting sqref="AK64:AT65 AK72:AT73 AK66:AL71 AS66:AT71">
    <cfRule type="cellIs" dxfId="389" priority="12" operator="equal">
      <formula>0</formula>
    </cfRule>
  </conditionalFormatting>
  <conditionalFormatting sqref="BK38:BT39 BK46:BT47 BK40:BL45 BS40:BT45">
    <cfRule type="cellIs" dxfId="388" priority="9" operator="equal">
      <formula>0</formula>
    </cfRule>
  </conditionalFormatting>
  <conditionalFormatting sqref="AK25:AT26 AK33:AT34 AK27:AL32 AS27:AT32">
    <cfRule type="cellIs" dxfId="387" priority="8" operator="equal">
      <formula>0</formula>
    </cfRule>
  </conditionalFormatting>
  <conditionalFormatting sqref="AX51:BG52 AX59:BG60 AX53:AY58 BF53:BG58">
    <cfRule type="cellIs" dxfId="386" priority="11" operator="equal">
      <formula>0</formula>
    </cfRule>
  </conditionalFormatting>
  <conditionalFormatting sqref="BK51:BT52 BK59:BT60 BK53:BL58 BS53:BT58">
    <cfRule type="cellIs" dxfId="385" priority="10" operator="equal">
      <formula>0</formula>
    </cfRule>
  </conditionalFormatting>
  <conditionalFormatting sqref="BK64:BT65 BK72:BT73 BK66:BL71 BS66:BT71">
    <cfRule type="cellIs" dxfId="384" priority="7" operator="equal">
      <formula>0</formula>
    </cfRule>
  </conditionalFormatting>
  <conditionalFormatting sqref="X51:AG52 X59:AG60 X53:Y58 AF53:AG58">
    <cfRule type="cellIs" dxfId="383" priority="6" operator="equal">
      <formula>0</formula>
    </cfRule>
  </conditionalFormatting>
  <conditionalFormatting sqref="AK38:AT39 AK46:AT47 AK40:AL45 AS40:AT45">
    <cfRule type="cellIs" dxfId="382" priority="5" operator="equal">
      <formula>0</formula>
    </cfRule>
  </conditionalFormatting>
  <conditionalFormatting sqref="AX42:AY43">
    <cfRule type="cellIs" dxfId="381" priority="4" operator="equal">
      <formula>0</formula>
    </cfRule>
  </conditionalFormatting>
  <conditionalFormatting sqref="AO51:AP52 AO59:AP60">
    <cfRule type="cellIs" dxfId="380" priority="3" operator="equal">
      <formula>0</formula>
    </cfRule>
  </conditionalFormatting>
  <conditionalFormatting sqref="BO75:BP76">
    <cfRule type="cellIs" dxfId="379" priority="2" operator="equal">
      <formula>0</formula>
    </cfRule>
  </conditionalFormatting>
  <conditionalFormatting sqref="AO75:AP76">
    <cfRule type="cellIs" dxfId="37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G21" zoomScale="55" zoomScaleNormal="55" workbookViewId="0">
      <selection activeCell="BW64" sqref="BW64"/>
    </sheetView>
  </sheetViews>
  <sheetFormatPr defaultColWidth="5.28515625" defaultRowHeight="15" x14ac:dyDescent="0.25"/>
  <cols>
    <col min="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372.24</v>
      </c>
      <c r="CC12" s="27">
        <f ca="1">SUM(CD17,CB17,CC14)</f>
        <v>194.56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Site Com PB'!CC14+'AM Site Com PR'!CC14+'AM Site Res PR'!CC14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Site Com PB'!CC15+'AM Site Com PR'!CC15+'AM Site Res PR'!CC15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210.36</v>
      </c>
      <c r="BY16" s="4"/>
      <c r="BZ16" s="10">
        <f>'AM Site Com PB'!BZ16+'AM Site Com PR'!BZ16+'AM Site Res PR'!BZ16</f>
        <v>0</v>
      </c>
      <c r="CA16" s="10">
        <f ca="1">'AM Site Com PB'!CA16+'AM Site Com PR'!CA16+'AM Site Res PR'!CA16</f>
        <v>372.24</v>
      </c>
      <c r="CB16" s="11">
        <f>'AM Site Com PB'!CB16+'AM Site Com PR'!CB16+'AM Site Res PR'!CB16</f>
        <v>0</v>
      </c>
      <c r="CC16" s="6">
        <f ca="1">'AM Site Com PB'!CC16+'AM Site Com PR'!CC16+'AM Site Res PR'!CC16</f>
        <v>131.70000000000002</v>
      </c>
      <c r="CD16" s="12"/>
      <c r="CE16" s="20"/>
      <c r="CF16" s="4"/>
      <c r="CG16" s="34">
        <f ca="1">SUM(CC14:CC16)</f>
        <v>131.70000000000002</v>
      </c>
      <c r="CH16" s="13"/>
      <c r="CI16" s="13"/>
      <c r="CJ16" s="13"/>
    </row>
    <row r="17" spans="7:97" x14ac:dyDescent="0.25">
      <c r="O17" s="69"/>
      <c r="BX17" s="35">
        <f ca="1">SUM(CB17:CB19)</f>
        <v>378.03999999999996</v>
      </c>
      <c r="BY17" s="1"/>
      <c r="BZ17" s="21"/>
      <c r="CA17" s="14"/>
      <c r="CB17" s="15">
        <f>'AM Site Com PB'!CB17+'AM Site Com PR'!CB17+'AM Site Res PR'!CB17</f>
        <v>0</v>
      </c>
      <c r="CC17" s="16">
        <f ca="1">'AM Site Com PB'!CC17+'AM Site Com PR'!CC17+'AM Site Res PR'!CC17</f>
        <v>210.36</v>
      </c>
      <c r="CD17" s="6">
        <f ca="1">'AM Site Com PB'!CD17+'AM Site Com PR'!CD17+'AM Site Res PR'!CD17</f>
        <v>194.56</v>
      </c>
      <c r="CE17" s="6">
        <f ca="1">'AM Site Com PB'!CE17+'AM Site Com PR'!CE17+'AM Site Res PR'!CE17</f>
        <v>66.100000000000009</v>
      </c>
      <c r="CF17" s="1"/>
      <c r="CG17" s="36">
        <f ca="1">SUM(CB18,CE17,CB16)</f>
        <v>66.100000000000009</v>
      </c>
    </row>
    <row r="18" spans="7:97" x14ac:dyDescent="0.25">
      <c r="O18" s="69"/>
      <c r="BX18" s="30"/>
      <c r="BY18" s="3"/>
      <c r="BZ18" s="21"/>
      <c r="CA18" s="14"/>
      <c r="CB18" s="15">
        <f>'AM Site Com PB'!CB18+'AM Site Com PR'!CB18+'AM Site Res PR'!CB18</f>
        <v>0</v>
      </c>
      <c r="CC18" s="8"/>
      <c r="CD18" s="8"/>
      <c r="CE18" s="8"/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 ca="1">'AM Site Com PB'!CB19+'AM Site Com PR'!CB19+'AM Site Res PR'!CB19</f>
        <v>378.03999999999996</v>
      </c>
      <c r="CC19" s="17"/>
      <c r="CD19" s="17"/>
      <c r="CE19" s="17"/>
      <c r="CF19" s="1"/>
      <c r="CG19" s="31"/>
      <c r="CQ19" s="114" t="s">
        <v>56</v>
      </c>
      <c r="CR19" s="114"/>
      <c r="CS19" s="114" t="s">
        <v>57</v>
      </c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24">
        <f>'Gen AM'!Q111</f>
        <v>1346</v>
      </c>
      <c r="CS20" s="124">
        <f>'Gen AM'!R111</f>
        <v>740</v>
      </c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881.98</v>
      </c>
      <c r="CC21" s="41">
        <f ca="1">SUM(CC17:CE17)</f>
        <v>471.02000000000004</v>
      </c>
      <c r="CD21" s="39"/>
      <c r="CE21" s="39"/>
      <c r="CF21" s="39"/>
      <c r="CG21" s="42"/>
      <c r="CQ21" s="171" t="s">
        <v>165</v>
      </c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881.98</v>
      </c>
      <c r="CC25" s="27">
        <f ca="1">SUM(CD30,CB30,CC27)</f>
        <v>471.02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Site Com PB'!AP27+'AM Site Com PR'!AP27+'AM Site Res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Site Com PB'!CC27+'AM Site Com PR'!CC27+'AM Site Res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1346</v>
      </c>
      <c r="CM27" s="124" t="str">
        <f ca="1">IF(CL27=CQ20,"OK","FIX")</f>
        <v>OK</v>
      </c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Site Com PB'!AP28+'AM Site Com PR'!AP28+'AM Site Res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Site Com PB'!CC28+'AM Site Com PR'!CC28+'AM Site Res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740</v>
      </c>
      <c r="CM28" s="124" t="str">
        <f ca="1">IF(CL28=CS20,"OK","FIX")</f>
        <v>OK</v>
      </c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Site Com PB'!AM29+'AM Site Com PR'!AM29+'AM Site Res PR'!AM29</f>
        <v>0</v>
      </c>
      <c r="AN29" s="10">
        <f>'AM Site Com PB'!AN29+'AM Site Com PR'!AN29+'AM Site Res PR'!AN29</f>
        <v>0</v>
      </c>
      <c r="AO29" s="10">
        <f>'AM Site Com PB'!AO29+'AM Site Com PR'!AO29+'AM Site Res PR'!AO29</f>
        <v>0</v>
      </c>
      <c r="AP29" s="6">
        <f>'AM Site Com PB'!AP29+'AM Site Com PR'!AP29+'AM Site Res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'AM Site Com PB'!BZ29+'AM Site Com PR'!BZ29+'AM Site Res PR'!BZ29</f>
        <v>0</v>
      </c>
      <c r="CA29" s="10">
        <f ca="1">'AM Site Com PB'!CA29+'AM Site Com PR'!CA29+'AM Site Res PR'!CA29</f>
        <v>881.98</v>
      </c>
      <c r="CB29" s="11">
        <f>'AM Site Com PB'!CB29+'AM Site Com PR'!CB29+'AM Site Res PR'!CB29</f>
        <v>0</v>
      </c>
      <c r="CC29" s="56">
        <f>'AM Site Com PB'!CC29+'AM Site Com PR'!CC29+'AM Site Res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Site Com PB'!AO30+'AM Site Com PR'!AO30+'AM Site Res PR'!AO30</f>
        <v>0</v>
      </c>
      <c r="AP30" s="53">
        <f>'AM Site Com PB'!AP30+'AM Site Com PR'!AP30+'AM Site Res PR'!AP30</f>
        <v>0</v>
      </c>
      <c r="AQ30" s="6">
        <f>'AM Site Com PB'!AQ30+'AM Site Com PR'!AQ30+'AM Site Res PR'!AQ30</f>
        <v>0</v>
      </c>
      <c r="AR30" s="6">
        <f>'AM Site Com PB'!AR30+'AM Site Com PR'!AR30+'AM Site Res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'AM Site Com PB'!CB30+'AM Site Com PR'!CB30+'AM Site Res PR'!CB30</f>
        <v>0</v>
      </c>
      <c r="CC30" s="56">
        <f ca="1">'AM Site Com PB'!CC30+'AM Site Com PR'!CC30+'AM Site Res PR'!CC30</f>
        <v>0</v>
      </c>
      <c r="CD30" s="6">
        <f ca="1">'AM Site Com PB'!CD30+'AM Site Com PR'!CD30+'AM Site Res PR'!CD30</f>
        <v>471.02</v>
      </c>
      <c r="CE30" s="6">
        <f>'AM Site Com PB'!CE30+'AM Site Com PR'!CE30+'AM Site Res PR'!CE30</f>
        <v>0</v>
      </c>
      <c r="CF30" s="1"/>
      <c r="CG30" s="36">
        <f>SUM(CB31,CE30,CB29)</f>
        <v>0</v>
      </c>
      <c r="CK30" s="171" t="s">
        <v>165</v>
      </c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Site Com PB'!AO31+'AM Site Com PR'!AO31+'AM Site Res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Site Com PB'!CB31+'AM Site Com PR'!CB31+'AM Site Res PR'!CB31</f>
        <v>0</v>
      </c>
      <c r="CC31" s="8"/>
      <c r="CD31" s="8"/>
      <c r="CE31" s="8"/>
      <c r="CF31" s="1"/>
      <c r="CG31" s="31"/>
      <c r="CK31" s="124" t="s">
        <v>166</v>
      </c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Site Com PB'!AO32+'AM Site Com PR'!AO32+'AM Site Res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Site Com PB'!CB32+'AM Site Com PR'!CB32+'AM Site Res PR'!CB32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881.98</v>
      </c>
      <c r="CC34" s="41">
        <f ca="1">SUM(CC30:CE30)</f>
        <v>471.02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89.3</v>
      </c>
      <c r="AP38" s="58">
        <f ca="1">SUM(AQ43,AO43,AP40)</f>
        <v>146.77499999999998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881.98</v>
      </c>
      <c r="CC38" s="91">
        <f ca="1">SUM(CD43,CB43,CC40)</f>
        <v>471.02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'AM Site Com PB'!AP40+'AM Site Com PR'!AP40+'AM Site Res PR'!AP40</f>
        <v>117.41999999999999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Site Com PB'!BP40+'AM Site Com PR'!BP40+'AM Site Res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Site Com PB'!CC40+'AM Site Com PR'!CC40+'AM Site Res PR'!CC40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Site Com PB'!AP41+'AM Site Com PR'!AP41+'AM Site Res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Site Com PB'!BP41+'AM Site Com PR'!BP41+'AM Site Res PR'!BP41</f>
        <v>623.00500000000011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Site Com PB'!CC41+'AM Site Com PR'!CC41+'AM Site Res PR'!CC41</f>
        <v>64.399999999999991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Site Com PB'!AM42+'AM Site Com PR'!AM42+'AM Site Res PR'!AM42</f>
        <v>0</v>
      </c>
      <c r="AN42" s="10">
        <f ca="1">'AM Site Com PB'!AN42+'AM Site Com PR'!AN42+'AM Site Res PR'!AN42</f>
        <v>17.86</v>
      </c>
      <c r="AO42" s="77">
        <f ca="1">'AM Site Com PB'!AO42+'AM Site Com PR'!AO42+'AM Site Res PR'!AO42</f>
        <v>71.44</v>
      </c>
      <c r="AP42" s="86">
        <f ca="1">'AM Site Com PB'!AP42+'AM Site Com PR'!AP42+'AM Site Res PR'!AP42</f>
        <v>240.62999999999997</v>
      </c>
      <c r="AQ42" s="81"/>
      <c r="AR42" s="82"/>
      <c r="AS42" s="78"/>
      <c r="AT42" s="109">
        <f ca="1">SUM(AP40:AP42)</f>
        <v>358.04999999999995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623.00500000000011</v>
      </c>
      <c r="BL42" s="78"/>
      <c r="BM42" s="79">
        <f>'AM Site Com PB'!BM42+'AM Site Com PR'!BM42+'AM Site Res PR'!BM42</f>
        <v>0</v>
      </c>
      <c r="BN42" s="79">
        <f>'AM Site Com PB'!BN42+'AM Site Com PR'!BN42+'AM Site Res PR'!BN42</f>
        <v>0</v>
      </c>
      <c r="BO42" s="79">
        <f>'AM Site Com PB'!BO42+'AM Site Com PR'!BO42+'AM Site Res PR'!BO42</f>
        <v>0</v>
      </c>
      <c r="BP42" s="79">
        <f ca="1">'AM Site Com PB'!BP42+'AM Site Com PR'!BP42+'AM Site Res PR'!BP42</f>
        <v>93.055000000000007</v>
      </c>
      <c r="BQ42" s="81"/>
      <c r="BR42" s="82"/>
      <c r="BS42" s="78"/>
      <c r="BT42" s="109">
        <f ca="1">SUM(BP40:BP42)</f>
        <v>716.06000000000017</v>
      </c>
      <c r="BU42" s="83"/>
      <c r="BV42" s="83"/>
      <c r="BW42" s="83"/>
      <c r="BX42" s="108">
        <f ca="1">SUM(CC41,BZ42,CC43)</f>
        <v>754.63</v>
      </c>
      <c r="BY42" s="78"/>
      <c r="BZ42" s="79">
        <f ca="1">'AM Site Com PB'!BZ42+'AM Site Com PR'!BZ42+'AM Site Res PR'!BZ42</f>
        <v>645.48</v>
      </c>
      <c r="CA42" s="79">
        <f ca="1">'AM Site Com PB'!CA42+'AM Site Com PR'!CA42+'AM Site Res PR'!CA42</f>
        <v>236.5</v>
      </c>
      <c r="CB42" s="85">
        <f>'AM Site Com PB'!CB42+'AM Site Com PR'!CB42+'AM Site Res PR'!CB42</f>
        <v>0</v>
      </c>
      <c r="CC42" s="117">
        <f>'AM Site Com PB'!CC42+'AM Site Com PR'!CC42+'AM Site Res PR'!CC42</f>
        <v>0</v>
      </c>
      <c r="CD42" s="81"/>
      <c r="CE42" s="82"/>
      <c r="CF42" s="78"/>
      <c r="CG42" s="109">
        <f ca="1">SUM(CC40:CC42)</f>
        <v>64.399999999999991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Site Com PB'!AO43+'AM Site Com PR'!AO43+'AM Site Res PR'!AO43</f>
        <v>0</v>
      </c>
      <c r="AP43" s="6">
        <f>'AM Site Com PB'!AP43+'AM Site Com PR'!AP43+'AM Site Res PR'!AP43</f>
        <v>0</v>
      </c>
      <c r="AQ43" s="6">
        <f ca="1">'AM Site Com PB'!AQ43+'AM Site Com PR'!AQ43+'AM Site Res PR'!AQ43</f>
        <v>29.354999999999997</v>
      </c>
      <c r="AR43" s="6">
        <f ca="1">'AM Site Com PB'!AR43+'AM Site Com PR'!AR43+'AM Site Res PR'!AR43</f>
        <v>167.40500000000003</v>
      </c>
      <c r="AS43" s="1"/>
      <c r="AT43" s="100">
        <f ca="1">SUM(AO44,AR43,AO42)</f>
        <v>238.84500000000003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350.37500000000006</v>
      </c>
      <c r="BL43" s="1"/>
      <c r="BM43" s="21"/>
      <c r="BN43" s="14"/>
      <c r="BO43" s="71">
        <f>'AM Site Com PB'!BO43+'AM Site Com PR'!BO43+'AM Site Res PR'!BO43</f>
        <v>0</v>
      </c>
      <c r="BP43" s="6">
        <f ca="1">'AM Site Com PB'!BP43+'AM Site Com PR'!BP43+'AM Site Res PR'!BP43</f>
        <v>0</v>
      </c>
      <c r="BQ43" s="6">
        <f>'AM Site Com PB'!BQ43+'AM Site Com PR'!BQ43+'AM Site Res PR'!BQ43</f>
        <v>0</v>
      </c>
      <c r="BR43" s="6">
        <f ca="1">'AM Site Com PB'!BR43+'AM Site Com PR'!BR43+'AM Site Res PR'!BR43</f>
        <v>68.984999999999999</v>
      </c>
      <c r="BS43" s="1"/>
      <c r="BT43" s="100">
        <f ca="1">SUM(BO44,BR43,BO42)</f>
        <v>419.36000000000007</v>
      </c>
      <c r="BX43" s="99">
        <f ca="1">SUM(CB43:CB45)</f>
        <v>436.08</v>
      </c>
      <c r="BY43" s="1"/>
      <c r="BZ43" s="21"/>
      <c r="CA43" s="14"/>
      <c r="CB43" s="15">
        <f ca="1">'AM Site Com PB'!CB43+'AM Site Com PR'!CB43+'AM Site Res PR'!CB43</f>
        <v>379.72999999999996</v>
      </c>
      <c r="CC43" s="56">
        <f ca="1">'AM Site Com PB'!CC43+'AM Site Com PR'!CC43+'AM Site Res PR'!CC43</f>
        <v>44.75</v>
      </c>
      <c r="CD43" s="6">
        <f ca="1">'AM Site Com PB'!CD43+'AM Site Com PR'!CD43+'AM Site Res PR'!CD43</f>
        <v>91.29</v>
      </c>
      <c r="CE43" s="6">
        <f>'AM Site Com PB'!CE43+'AM Site Com PR'!CE43+'AM Site Res PR'!CE43</f>
        <v>0</v>
      </c>
      <c r="CF43" s="1"/>
      <c r="CG43" s="100">
        <f ca="1">SUM(CB44,CE43,CB42)</f>
        <v>29.1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Site Com PB'!AO44+'AM Site Com PR'!AO44+'AM Site Res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Site Com PB'!BO44+'AM Site Com PR'!BO44+'AM Site Res PR'!BO44</f>
        <v>350.37500000000006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Site Com PB'!CB44+'AM Site Com PR'!CB44+'AM Site Res PR'!CB44</f>
        <v>29.1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Site Com PB'!AO45+'AM Site Com PR'!AO45+'AM Site Res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'AM Site Com PB'!BO45+'AM Site Com PR'!BO45+'AM Site Res PR'!BO45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Site Com PB'!CB45+'AM Site Com PR'!CB45+'AM Site Res PR'!CB45</f>
        <v>27.25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258.48999999999995</v>
      </c>
      <c r="AP47" s="105">
        <f ca="1">SUM(AP43:AR43)</f>
        <v>196.76000000000002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93.055000000000007</v>
      </c>
      <c r="BP47" s="105">
        <f ca="1">SUM(BP43:BR43)</f>
        <v>68.984999999999999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263.75</v>
      </c>
      <c r="CC47" s="105">
        <f ca="1">SUM(CC43:CE43)</f>
        <v>136.04000000000002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194.82</v>
      </c>
      <c r="P51" s="27">
        <f ca="1">SUM(Q56,O56,P53)</f>
        <v>120.98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'AM Site Com PB'!P53+'AM Site Com PR'!P53+'AM Site Res PR'!P53</f>
        <v>120.98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Site Com PB'!AC53+'AM Site Com PR'!AC53+'AM Site Res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Site Com PB'!P54+'AM Site Com PR'!P54+'AM Site Res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Site Com PB'!AC54+'AM Site Com PR'!AC54+'AM Site Res PR'!AC54</f>
        <v>162.71999999999997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'AM Site Com PB'!M55+'AM Site Com PR'!M55+'AM Site Res PR'!M55</f>
        <v>0</v>
      </c>
      <c r="N55" s="10">
        <f>'AM Site Com PB'!N55+'AM Site Com PR'!N55+'AM Site Res PR'!N55</f>
        <v>0</v>
      </c>
      <c r="O55" s="11">
        <f ca="1">'AM Site Com PB'!O55+'AM Site Com PR'!O55+'AM Site Res PR'!O55</f>
        <v>194.82</v>
      </c>
      <c r="P55" s="6">
        <f ca="1">'AM Site Com PB'!P55+'AM Site Com PR'!P55+'AM Site Res PR'!P55</f>
        <v>41.74</v>
      </c>
      <c r="Q55" s="12"/>
      <c r="R55" s="20"/>
      <c r="S55" s="4"/>
      <c r="T55" s="34">
        <f ca="1">SUM(P53:P55)</f>
        <v>162.72</v>
      </c>
      <c r="U55" s="4"/>
      <c r="V55" s="4"/>
      <c r="W55" s="4"/>
      <c r="X55" s="97">
        <f ca="1">SUM(AC54,Z55,AC56)</f>
        <v>162.71999999999997</v>
      </c>
      <c r="Y55" s="4"/>
      <c r="Z55" s="10">
        <f>'AM Site Com PB'!Z55+'AM Site Com PR'!Z55+'AM Site Res PR'!Z55</f>
        <v>0</v>
      </c>
      <c r="AA55" s="10">
        <f>'AM Site Com PB'!AA55+'AM Site Com PR'!AA55+'AM Site Res PR'!AA55</f>
        <v>0</v>
      </c>
      <c r="AB55" s="11">
        <f>'AM Site Com PB'!AB55+'AM Site Com PR'!AB55+'AM Site Res PR'!AB55</f>
        <v>0</v>
      </c>
      <c r="AC55" s="6">
        <f>'AM Site Com PB'!AC55+'AM Site Com PR'!AC55+'AM Site Res PR'!AC55</f>
        <v>0</v>
      </c>
      <c r="AD55" s="12"/>
      <c r="AE55" s="20"/>
      <c r="AF55" s="4"/>
      <c r="AG55" s="98">
        <f ca="1">SUM(AC53:AC55)</f>
        <v>162.71999999999997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'AM Site Com PB'!O56+'AM Site Com PR'!O56+'AM Site Res PR'!O56</f>
        <v>0</v>
      </c>
      <c r="P56" s="16">
        <f>'AM Site Com PB'!P56+'AM Site Com PR'!P56+'AM Site Res PR'!P56</f>
        <v>0</v>
      </c>
      <c r="Q56" s="6">
        <f>'AM Site Com PB'!Q56+'AM Site Com PR'!Q56+'AM Site Res PR'!Q56</f>
        <v>0</v>
      </c>
      <c r="R56" s="6">
        <f ca="1">'AM Site Com PB'!R56+'AM Site Com PR'!R56+'AM Site Res PR'!R56</f>
        <v>69.039999999999992</v>
      </c>
      <c r="S56" s="1"/>
      <c r="T56" s="36">
        <f ca="1">SUM(O57,R56,O55)</f>
        <v>263.86</v>
      </c>
      <c r="U56" s="330" t="s">
        <v>29</v>
      </c>
      <c r="V56" s="331"/>
      <c r="W56" s="331"/>
      <c r="X56" s="99">
        <f ca="1">SUM(AB56:AB58)</f>
        <v>263.86</v>
      </c>
      <c r="Y56" s="1"/>
      <c r="Z56" s="21"/>
      <c r="AA56" s="14"/>
      <c r="AB56" s="53">
        <f>'AM Site Com PB'!AB56+'AM Site Com PR'!AB56+'AM Site Res PR'!AB56</f>
        <v>0</v>
      </c>
      <c r="AC56" s="53">
        <f>'AM Site Com PB'!AC56+'AM Site Com PR'!AC56+'AM Site Res PR'!AC56</f>
        <v>0</v>
      </c>
      <c r="AD56" s="6">
        <f>'AM Site Com PB'!AD56+'AM Site Com PR'!AD56+'AM Site Res PR'!AD56</f>
        <v>0</v>
      </c>
      <c r="AE56" s="6">
        <f>'AM Site Com PB'!AE56+'AM Site Com PR'!AE56+'AM Site Res PR'!AE56</f>
        <v>0</v>
      </c>
      <c r="AF56" s="1"/>
      <c r="AG56" s="100">
        <f ca="1">SUM(AB57,AE56,AB55)</f>
        <v>263.86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Site Com PB'!O57+'AM Site Com PR'!O57+'AM Site Res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Site Com PB'!AB57+'AM Site Com PR'!AB57+'AM Site Res PR'!AB57</f>
        <v>263.86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Site Com PB'!O58+'AM Site Com PR'!O58+'AM Site Res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Site Com PB'!AB58+'AM Site Com PR'!AB58+'AM Site Res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41.74</v>
      </c>
      <c r="P60" s="41">
        <f ca="1">SUM(P56:R56)</f>
        <v>69.039999999999992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157.76999999999998</v>
      </c>
      <c r="AP64" s="58">
        <f ca="1">SUM(AQ69,AO69,AP66)</f>
        <v>219.58749999999998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27.817500000000003</v>
      </c>
      <c r="BP64" s="91">
        <f ca="1">SUM(BQ69,BO69,BP66)</f>
        <v>44.195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263.75</v>
      </c>
      <c r="CC64" s="27">
        <f ca="1">SUM(CD69,CB69,CC66)</f>
        <v>136.04000000000002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'AM Site Com PB'!AP66+'AM Site Com PR'!AP66+'AM Site Res PR'!AP66</f>
        <v>53.887500000000003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Site Com PB'!BP66+'AM Site Com PR'!BP66+'AM Site Res PR'!BP66</f>
        <v>14.766249999999999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Site Com PB'!CC66+'AM Site Com PR'!CC66+'AM Site Res PR'!CC66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'AM Site Com PB'!AP67+'AM Site Com PR'!AP67+'AM Site Res PR'!AP67</f>
        <v>69.149500000000003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Site Com PB'!BP67+'AM Site Com PR'!BP67+'AM Site Res PR'!BP67</f>
        <v>141.69575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Site Com PB'!CC67+'AM Site Com PR'!CC67+'AM Site Res PR'!CC67</f>
        <v>64.399999999999991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182.78749999999999</v>
      </c>
      <c r="AL68" s="4"/>
      <c r="AM68" s="10">
        <f ca="1">'AM Site Com PB'!AM68+'AM Site Com PR'!AM68+'AM Site Res PR'!AM68</f>
        <v>91.39</v>
      </c>
      <c r="AN68" s="10">
        <f ca="1">'AM Site Com PB'!AN68+'AM Site Com PR'!AN68+'AM Site Res PR'!AN68</f>
        <v>44.274999999999999</v>
      </c>
      <c r="AO68" s="77">
        <f ca="1">'AM Site Com PB'!AO68+'AM Site Com PR'!AO68+'AM Site Res PR'!AO68</f>
        <v>22.105</v>
      </c>
      <c r="AP68" s="86">
        <f>'AM Site Com PB'!AP68+'AM Site Com PR'!AP68+'AM Site Res PR'!AP68</f>
        <v>0</v>
      </c>
      <c r="AQ68" s="81"/>
      <c r="AR68" s="82"/>
      <c r="AS68" s="78"/>
      <c r="AT68" s="109">
        <f ca="1">SUM(AP66:AP68)</f>
        <v>123.03700000000001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159.58699999999999</v>
      </c>
      <c r="BL68" s="78"/>
      <c r="BM68" s="79">
        <f ca="1">'AM Site Com PB'!BM68+'AM Site Com PR'!BM68+'AM Site Res PR'!BM68</f>
        <v>17.891249999999999</v>
      </c>
      <c r="BN68" s="79">
        <f ca="1">'AM Site Com PB'!BN68+'AM Site Com PR'!BN68+'AM Site Res PR'!BN68</f>
        <v>1.7062499999999998</v>
      </c>
      <c r="BO68" s="80">
        <f ca="1">'AM Site Com PB'!BO68+'AM Site Com PR'!BO68+'AM Site Res PR'!BO68</f>
        <v>8.2200000000000006</v>
      </c>
      <c r="BP68" s="79">
        <f ca="1">'AM Site Com PB'!BP68+'AM Site Com PR'!BP68+'AM Site Res PR'!BP68</f>
        <v>170.67375000000001</v>
      </c>
      <c r="BQ68" s="81"/>
      <c r="BR68" s="82"/>
      <c r="BS68" s="78"/>
      <c r="BT68" s="109">
        <f ca="1">SUM(BP66:BP68)</f>
        <v>327.13575000000003</v>
      </c>
      <c r="BU68" s="136"/>
      <c r="BV68" s="136"/>
      <c r="BW68" s="136"/>
      <c r="BX68" s="84">
        <f ca="1">SUM(CC67,BZ68,CC69)</f>
        <v>327.51</v>
      </c>
      <c r="BY68" s="78"/>
      <c r="BZ68" s="79">
        <f ca="1">'AM Site Com PB'!BZ68+'AM Site Com PR'!BZ68+'AM Site Res PR'!BZ68</f>
        <v>236.5</v>
      </c>
      <c r="CA68" s="79">
        <f ca="1">'AM Site Com PB'!CA68+'AM Site Com PR'!CA68+'AM Site Res PR'!CA68</f>
        <v>27.25</v>
      </c>
      <c r="CB68" s="85">
        <f>'AM Site Com PB'!CB68+'AM Site Com PR'!CB68+'AM Site Res PR'!CB68</f>
        <v>0</v>
      </c>
      <c r="CC68" s="6">
        <f>'AM Site Com PB'!CC68+'AM Site Com PR'!CC68+'AM Site Res PR'!CC68</f>
        <v>0</v>
      </c>
      <c r="CD68" s="12"/>
      <c r="CE68" s="20"/>
      <c r="CF68" s="4"/>
      <c r="CG68" s="34">
        <f ca="1">SUM(CC66:CC68)</f>
        <v>64.399999999999991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259.59000000000003</v>
      </c>
      <c r="AL69" s="1"/>
      <c r="AM69" s="21"/>
      <c r="AN69" s="14"/>
      <c r="AO69" s="70">
        <f ca="1">'AM Site Com PB'!AO69+'AM Site Com PR'!AO69+'AM Site Res PR'!AO69</f>
        <v>161.5</v>
      </c>
      <c r="AP69" s="6">
        <f ca="1">'AM Site Com PB'!AP69+'AM Site Com PR'!AP69+'AM Site Res PR'!AP69</f>
        <v>22.247999999999998</v>
      </c>
      <c r="AQ69" s="6">
        <f ca="1">'AM Site Com PB'!AQ69+'AM Site Com PR'!AQ69+'AM Site Res PR'!AQ69</f>
        <v>4.2</v>
      </c>
      <c r="AR69" s="6">
        <f>'AM Site Com PB'!AR69+'AM Site Com PR'!AR69+'AM Site Res PR'!AR69</f>
        <v>0</v>
      </c>
      <c r="AS69" s="1"/>
      <c r="AT69" s="100">
        <f ca="1">SUM(AO70,AR69,AO68)</f>
        <v>65.789000000000001</v>
      </c>
      <c r="BK69" s="99">
        <f ca="1">SUM(BO69:BO71)</f>
        <v>86.329000000000008</v>
      </c>
      <c r="BL69" s="1"/>
      <c r="BM69" s="21"/>
      <c r="BN69" s="14"/>
      <c r="BO69" s="71">
        <f ca="1">'AM Site Com PB'!BO69+'AM Site Com PR'!BO69+'AM Site Res PR'!BO69</f>
        <v>24.748750000000001</v>
      </c>
      <c r="BP69" s="6">
        <f>'AM Site Com PB'!BP69+'AM Site Com PR'!BP69+'AM Site Res PR'!BP69</f>
        <v>0</v>
      </c>
      <c r="BQ69" s="6">
        <f ca="1">'AM Site Com PB'!BQ69+'AM Site Com PR'!BQ69+'AM Site Res PR'!BQ69</f>
        <v>4.68</v>
      </c>
      <c r="BR69" s="6">
        <f ca="1">'AM Site Com PB'!BR69+'AM Site Com PR'!BR69+'AM Site Res PR'!BR69</f>
        <v>42.72</v>
      </c>
      <c r="BS69" s="1"/>
      <c r="BT69" s="100">
        <f ca="1">SUM(BO70,BR69,BO68)</f>
        <v>112.52025</v>
      </c>
      <c r="BX69" s="35">
        <f ca="1">SUM(CB69:CB71)</f>
        <v>141.20000000000002</v>
      </c>
      <c r="BY69" s="1"/>
      <c r="BZ69" s="21"/>
      <c r="CA69" s="14"/>
      <c r="CB69" s="15">
        <f ca="1">'AM Site Com PB'!CB69+'AM Site Com PR'!CB69+'AM Site Res PR'!CB69</f>
        <v>91.29</v>
      </c>
      <c r="CC69" s="16">
        <f ca="1">'AM Site Com PB'!CC69+'AM Site Com PR'!CC69+'AM Site Res PR'!CC69</f>
        <v>26.61</v>
      </c>
      <c r="CD69" s="6">
        <f ca="1">'AM Site Com PB'!CD69+'AM Site Com PR'!CD69+'AM Site Res PR'!CD69</f>
        <v>44.75</v>
      </c>
      <c r="CE69" s="6">
        <f>'AM Site Com PB'!CE69+'AM Site Com PR'!CE69+'AM Site Res PR'!CE69</f>
        <v>0</v>
      </c>
      <c r="CF69" s="1"/>
      <c r="CG69" s="36">
        <f ca="1">SUM(CB70,CE69,CB68)</f>
        <v>29.1</v>
      </c>
    </row>
    <row r="70" spans="35:89" ht="15.75" x14ac:dyDescent="0.25">
      <c r="AK70" s="30"/>
      <c r="AL70" s="3"/>
      <c r="AM70" s="21"/>
      <c r="AN70" s="14"/>
      <c r="AO70" s="71">
        <f ca="1">'AM Site Com PB'!AO70+'AM Site Com PR'!AO70+'AM Site Res PR'!AO70</f>
        <v>43.684000000000005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Site Com PB'!BO70+'AM Site Com PR'!BO70+'AM Site Res PR'!BO70</f>
        <v>61.580249999999999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Site Com PB'!CB70+'AM Site Com PR'!CB70+'AM Site Res PR'!CB70</f>
        <v>29.1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'AM Site Com PB'!AO71+'AM Site Com PR'!AO71+'AM Site Res PR'!AO71</f>
        <v>54.406000000000006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Site Com PB'!BO71+'AM Site Com PR'!BO71+'AM Site Res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Site Com PB'!CB71+'AM Site Com PR'!CB71+'AM Site Res PR'!CB71</f>
        <v>20.81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98.681000000000012</v>
      </c>
      <c r="AP73" s="105">
        <f ca="1">SUM(AP69:AR69)</f>
        <v>26.447999999999997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172.38000000000002</v>
      </c>
      <c r="BP73" s="105">
        <f ca="1">SUM(BP69:BR69)</f>
        <v>47.4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48.06</v>
      </c>
      <c r="CC73" s="41">
        <f ca="1">SUM(CC69:CE69)</f>
        <v>71.36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77" priority="22" operator="equal">
      <formula>0</formula>
    </cfRule>
  </conditionalFormatting>
  <conditionalFormatting sqref="AX38:BG39 AX46:BG47 AX40:AY41 AX44:AY45">
    <cfRule type="cellIs" dxfId="376" priority="21" operator="equal">
      <formula>0</formula>
    </cfRule>
  </conditionalFormatting>
  <conditionalFormatting sqref="AX25:BG26 AX33:BG34 AX27:AY28 BF27:BG28 BF31:BG32 AX31:AY32">
    <cfRule type="cellIs" dxfId="375" priority="20" operator="equal">
      <formula>0</formula>
    </cfRule>
  </conditionalFormatting>
  <conditionalFormatting sqref="BK25:BT26 BK33:BT34 BK27:BL28 BS27:BT28 BS31:BT32 BK31:BL32">
    <cfRule type="cellIs" dxfId="374" priority="19" operator="equal">
      <formula>0</formula>
    </cfRule>
  </conditionalFormatting>
  <conditionalFormatting sqref="BX12:CG13 BX20:CG21 BX14:BY19 CF14:CG19">
    <cfRule type="cellIs" dxfId="373" priority="18" operator="equal">
      <formula>0</formula>
    </cfRule>
  </conditionalFormatting>
  <conditionalFormatting sqref="BX25:CG26 BX33:CG34 BX27:BY32 CF27:CG32">
    <cfRule type="cellIs" dxfId="372" priority="17" operator="equal">
      <formula>0</formula>
    </cfRule>
  </conditionalFormatting>
  <conditionalFormatting sqref="BX64:CG65 BX72:CG73 BX66:BY71 CF66:CG71">
    <cfRule type="cellIs" dxfId="371" priority="15" operator="equal">
      <formula>0</formula>
    </cfRule>
  </conditionalFormatting>
  <conditionalFormatting sqref="BX38:CG39 BX46:CG47 BX40:BY45 CF40:CG45">
    <cfRule type="cellIs" dxfId="370" priority="16" operator="equal">
      <formula>0</formula>
    </cfRule>
  </conditionalFormatting>
  <conditionalFormatting sqref="K51:T52 K59:T60 K53:L58 S53:T58">
    <cfRule type="cellIs" dxfId="369" priority="14" operator="equal">
      <formula>0</formula>
    </cfRule>
  </conditionalFormatting>
  <conditionalFormatting sqref="AK64:AT65 AK72:AT73 AK66:AL71 AS66:AT71">
    <cfRule type="cellIs" dxfId="368" priority="13" operator="equal">
      <formula>0</formula>
    </cfRule>
  </conditionalFormatting>
  <conditionalFormatting sqref="BK38:BT39 BK46:BT47 BK40:BL45 BS40:BT45">
    <cfRule type="cellIs" dxfId="367" priority="10" operator="equal">
      <formula>0</formula>
    </cfRule>
  </conditionalFormatting>
  <conditionalFormatting sqref="AK25:AT26 AK33:AT34 AK27:AL32 AS27:AT32">
    <cfRule type="cellIs" dxfId="366" priority="9" operator="equal">
      <formula>0</formula>
    </cfRule>
  </conditionalFormatting>
  <conditionalFormatting sqref="AX51:BG52 AX59:BG60 AX53:AY58 BF53:BG58">
    <cfRule type="cellIs" dxfId="365" priority="12" operator="equal">
      <formula>0</formula>
    </cfRule>
  </conditionalFormatting>
  <conditionalFormatting sqref="BK51:BT52 BK59:BT60 BK53:BL58 BS53:BT58">
    <cfRule type="cellIs" dxfId="364" priority="11" operator="equal">
      <formula>0</formula>
    </cfRule>
  </conditionalFormatting>
  <conditionalFormatting sqref="BK64:BT65 BK72:BT73 BK66:BL71 BS66:BT71">
    <cfRule type="cellIs" dxfId="363" priority="8" operator="equal">
      <formula>0</formula>
    </cfRule>
  </conditionalFormatting>
  <conditionalFormatting sqref="X51:AG52 X59:AG60 X53:Y58 AF53:AG58">
    <cfRule type="cellIs" dxfId="362" priority="7" operator="equal">
      <formula>0</formula>
    </cfRule>
  </conditionalFormatting>
  <conditionalFormatting sqref="AK38:AT39 AK46:AT47 AK40:AL45 AS40:AT45">
    <cfRule type="cellIs" dxfId="361" priority="6" operator="equal">
      <formula>0</formula>
    </cfRule>
  </conditionalFormatting>
  <conditionalFormatting sqref="AX42:AY43">
    <cfRule type="cellIs" dxfId="360" priority="5" operator="equal">
      <formula>0</formula>
    </cfRule>
  </conditionalFormatting>
  <conditionalFormatting sqref="AO51:AP52 AO59:AP60">
    <cfRule type="cellIs" dxfId="359" priority="4" operator="equal">
      <formula>0</formula>
    </cfRule>
  </conditionalFormatting>
  <conditionalFormatting sqref="BO75:BP76">
    <cfRule type="cellIs" dxfId="358" priority="2" operator="equal">
      <formula>0</formula>
    </cfRule>
  </conditionalFormatting>
  <conditionalFormatting sqref="AO75:AP76">
    <cfRule type="cellIs" dxfId="35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AA11" zoomScale="70" zoomScaleNormal="70" workbookViewId="0">
      <selection activeCell="BW64" sqref="BW64"/>
    </sheetView>
  </sheetViews>
  <sheetFormatPr defaultColWidth="5.28515625" defaultRowHeight="15" x14ac:dyDescent="0.25"/>
  <cols>
    <col min="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172.84</v>
      </c>
      <c r="CC12" s="27">
        <f ca="1">SUM(CD17,CB17,CC14)</f>
        <v>248.96000000000004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Site Com PB'!CC14+'PM Site Com PR'!CC14+'PM Site Res PR'!CC14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Site Com PB'!CC15+'PM Site Com PR'!CC15+'PM Site Res PR'!CC15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258.36</v>
      </c>
      <c r="BY16" s="4"/>
      <c r="BZ16" s="10">
        <f>'PM Site Com PB'!BZ16+'PM Site Com PR'!BZ16+'PM Site Res PR'!BZ16</f>
        <v>0</v>
      </c>
      <c r="CA16" s="10">
        <f ca="1">'PM Site Com PB'!CA16+'PM Site Com PR'!CA16+'PM Site Res PR'!CA16</f>
        <v>172.84</v>
      </c>
      <c r="CB16" s="11">
        <f>'PM Site Com PB'!CB16+'PM Site Com PR'!CB16+'PM Site Res PR'!CB16</f>
        <v>0</v>
      </c>
      <c r="CC16" s="6">
        <f ca="1">'PM Site Com PB'!CC16+'PM Site Com PR'!CC16+'PM Site Res PR'!CC16</f>
        <v>59.949999999999996</v>
      </c>
      <c r="CD16" s="12"/>
      <c r="CE16" s="20"/>
      <c r="CF16" s="4"/>
      <c r="CG16" s="34">
        <f ca="1">SUM(CC14:CC16)</f>
        <v>59.949999999999996</v>
      </c>
      <c r="CH16" s="13"/>
      <c r="CI16" s="13"/>
      <c r="CJ16" s="13"/>
    </row>
    <row r="17" spans="7:97" x14ac:dyDescent="0.25">
      <c r="O17" s="69"/>
      <c r="BX17" s="35">
        <f ca="1">SUM(CB17:CB19)</f>
        <v>181.14000000000001</v>
      </c>
      <c r="BY17" s="1"/>
      <c r="BZ17" s="21"/>
      <c r="CA17" s="14"/>
      <c r="CB17" s="15">
        <f>'PM Site Com PB'!CB17+'PM Site Com PR'!CB17+'PM Site Res PR'!CB17</f>
        <v>0</v>
      </c>
      <c r="CC17" s="16">
        <f ca="1">'PM Site Com PB'!CC17+'PM Site Com PR'!CC17+'PM Site Res PR'!CC17</f>
        <v>258.36</v>
      </c>
      <c r="CD17" s="6">
        <f ca="1">'PM Site Com PB'!CD17+'PM Site Com PR'!CD17+'PM Site Res PR'!CD17</f>
        <v>248.96000000000004</v>
      </c>
      <c r="CE17" s="6">
        <f ca="1">'PM Site Com PB'!CE17+'PM Site Com PR'!CE17+'PM Site Res PR'!CE17</f>
        <v>86.9</v>
      </c>
      <c r="CF17" s="1"/>
      <c r="CG17" s="36">
        <f ca="1">SUM(CB18,CE17,CB16)</f>
        <v>86.9</v>
      </c>
    </row>
    <row r="18" spans="7:97" x14ac:dyDescent="0.25">
      <c r="O18" s="69"/>
      <c r="BX18" s="30"/>
      <c r="BY18" s="3"/>
      <c r="BZ18" s="21"/>
      <c r="CA18" s="14"/>
      <c r="CB18" s="15">
        <f>'PM Site Com PB'!CB18+'PM Site Com PR'!CB18+'PM Site Res PR'!CB18</f>
        <v>0</v>
      </c>
      <c r="CC18" s="8"/>
      <c r="CD18" s="8"/>
      <c r="CE18" s="8"/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 ca="1">'PM Site Com PB'!CB19+'PM Site Com PR'!CB19+'PM Site Res PR'!CB19</f>
        <v>181.14000000000001</v>
      </c>
      <c r="CC19" s="17"/>
      <c r="CD19" s="17"/>
      <c r="CE19" s="17"/>
      <c r="CF19" s="1"/>
      <c r="CG19" s="31"/>
      <c r="CQ19" s="114" t="s">
        <v>56</v>
      </c>
      <c r="CR19" s="114"/>
      <c r="CS19" s="114" t="s">
        <v>57</v>
      </c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24">
        <f>'Gen AM'!Q111</f>
        <v>1346</v>
      </c>
      <c r="CS20" s="124">
        <f>'Gen AM'!R111</f>
        <v>740</v>
      </c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413.93</v>
      </c>
      <c r="CC21" s="41">
        <f ca="1">SUM(CC17:CE17)</f>
        <v>594.22</v>
      </c>
      <c r="CD21" s="39"/>
      <c r="CE21" s="39"/>
      <c r="CF21" s="39"/>
      <c r="CG21" s="42"/>
      <c r="CQ21" s="171" t="s">
        <v>165</v>
      </c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413.92999999999995</v>
      </c>
      <c r="CC25" s="27">
        <f ca="1">SUM(CD30,CB30,CC27)</f>
        <v>594.22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Site Com PB'!AP27+'PM Site Com PR'!AP27+'PM Site Res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Site Com PB'!CC27+'PM Site Com PR'!CC27+'PM Site Res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732</v>
      </c>
      <c r="CM27" s="124" t="str">
        <f ca="1">IF(CL27=CQ20,"OK","FIX")</f>
        <v>FIX</v>
      </c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Site Com PB'!AP28+'PM Site Com PR'!AP28+'PM Site Res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Site Com PB'!CC28+'PM Site Com PR'!CC28+'PM Site Res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1007</v>
      </c>
      <c r="CM28" s="124" t="str">
        <f ca="1">IF(CL28=CS20,"OK","FIX")</f>
        <v>FIX</v>
      </c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Site Com PB'!AM29+'PM Site Com PR'!AM29+'PM Site Res PR'!AM29</f>
        <v>0</v>
      </c>
      <c r="AN29" s="10">
        <f>'PM Site Com PB'!AN29+'PM Site Com PR'!AN29+'PM Site Res PR'!AN29</f>
        <v>0</v>
      </c>
      <c r="AO29" s="10">
        <f>'PM Site Com PB'!AO29+'PM Site Com PR'!AO29+'PM Site Res PR'!AO29</f>
        <v>0</v>
      </c>
      <c r="AP29" s="6">
        <f>'PM Site Com PB'!AP29+'PM Site Com PR'!AP29+'PM Site Res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'PM Site Com PB'!BZ29+'PM Site Com PR'!BZ29+'PM Site Res PR'!BZ29</f>
        <v>0</v>
      </c>
      <c r="CA29" s="10">
        <f ca="1">'PM Site Com PB'!CA29+'PM Site Com PR'!CA29+'PM Site Res PR'!CA29</f>
        <v>413.92999999999995</v>
      </c>
      <c r="CB29" s="11">
        <f>'PM Site Com PB'!CB29+'PM Site Com PR'!CB29+'PM Site Res PR'!CB29</f>
        <v>0</v>
      </c>
      <c r="CC29" s="56">
        <f>'PM Site Com PB'!CC29+'PM Site Com PR'!CC29+'PM Site Res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Site Com PB'!AO30+'PM Site Com PR'!AO30+'PM Site Res PR'!AO30</f>
        <v>0</v>
      </c>
      <c r="AP30" s="53">
        <f>'PM Site Com PB'!AP30+'PM Site Com PR'!AP30+'PM Site Res PR'!AP30</f>
        <v>0</v>
      </c>
      <c r="AQ30" s="6">
        <f>'PM Site Com PB'!AQ30+'PM Site Com PR'!AQ30+'PM Site Res PR'!AQ30</f>
        <v>0</v>
      </c>
      <c r="AR30" s="6">
        <f>'PM Site Com PB'!AR30+'PM Site Com PR'!AR30+'PM Site Res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'PM Site Com PB'!CB30+'PM Site Com PR'!CB30+'PM Site Res PR'!CB30</f>
        <v>0</v>
      </c>
      <c r="CC30" s="56">
        <f ca="1">'PM Site Com PB'!CC30+'PM Site Com PR'!CC30+'PM Site Res PR'!CC30</f>
        <v>0</v>
      </c>
      <c r="CD30" s="6">
        <f ca="1">'PM Site Com PB'!CD30+'PM Site Com PR'!CD30+'PM Site Res PR'!CD30</f>
        <v>594.22</v>
      </c>
      <c r="CE30" s="6">
        <f>'PM Site Com PB'!CE30+'PM Site Com PR'!CE30+'PM Site Res PR'!CE30</f>
        <v>0</v>
      </c>
      <c r="CF30" s="1"/>
      <c r="CG30" s="36">
        <f>SUM(CB31,CE30,CB29)</f>
        <v>0</v>
      </c>
      <c r="CK30" s="171" t="s">
        <v>165</v>
      </c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Site Com PB'!AO31+'PM Site Com PR'!AO31+'PM Site Res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Site Com PB'!CB31+'PM Site Com PR'!CB31+'PM Site Res PR'!CB31</f>
        <v>0</v>
      </c>
      <c r="CC31" s="8"/>
      <c r="CD31" s="8"/>
      <c r="CE31" s="8"/>
      <c r="CF31" s="1"/>
      <c r="CG31" s="31"/>
      <c r="CK31" s="124" t="s">
        <v>166</v>
      </c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Site Com PB'!AO32+'PM Site Com PR'!AO32+'PM Site Res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Site Com PB'!CB32+'PM Site Com PR'!CB32+'PM Site Res PR'!CB32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413.92999999999995</v>
      </c>
      <c r="CC34" s="41">
        <f ca="1">SUM(CC30:CE30)</f>
        <v>594.22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92.2</v>
      </c>
      <c r="AP38" s="58">
        <f ca="1">SUM(AQ43,AO43,AP40)</f>
        <v>91.724999999999994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413.93</v>
      </c>
      <c r="CC38" s="91">
        <f ca="1">SUM(CD43,CB43,CC40)</f>
        <v>594.22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'PM Site Com PB'!AP40+'PM Site Com PR'!AP40+'PM Site Res PR'!AP40</f>
        <v>68.38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Site Com PB'!BP40+'PM Site Com PR'!BP40+'PM Site Res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Site Com PB'!CC40+'PM Site Com PR'!CC40+'PM Site Res PR'!CC40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Site Com PB'!AP41+'PM Site Com PR'!AP41+'PM Site Res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Site Com PB'!BP41+'PM Site Com PR'!BP41+'PM Site Res PR'!BP41</f>
        <v>406.41499999999996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Site Com PB'!CC41+'PM Site Com PR'!CC41+'PM Site Res PR'!CC41</f>
        <v>27.9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Site Com PB'!AM42+'PM Site Com PR'!AM42+'PM Site Res PR'!AM42</f>
        <v>0</v>
      </c>
      <c r="AN42" s="10">
        <f ca="1">'PM Site Com PB'!AN42+'PM Site Com PR'!AN42+'PM Site Res PR'!AN42</f>
        <v>16.64</v>
      </c>
      <c r="AO42" s="77">
        <f ca="1">'PM Site Com PB'!AO42+'PM Site Com PR'!AO42+'PM Site Res PR'!AO42</f>
        <v>75.56</v>
      </c>
      <c r="AP42" s="86">
        <f ca="1">'PM Site Com PB'!AP42+'PM Site Com PR'!AP42+'PM Site Res PR'!AP42</f>
        <v>127.55999999999999</v>
      </c>
      <c r="AQ42" s="81"/>
      <c r="AR42" s="82"/>
      <c r="AS42" s="78"/>
      <c r="AT42" s="109">
        <f ca="1">SUM(AP40:AP42)</f>
        <v>195.94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429.81499999999994</v>
      </c>
      <c r="BL42" s="78"/>
      <c r="BM42" s="79">
        <f>'PM Site Com PB'!BM42+'PM Site Com PR'!BM42+'PM Site Res PR'!BM42</f>
        <v>0</v>
      </c>
      <c r="BN42" s="79">
        <f>'PM Site Com PB'!BN42+'PM Site Com PR'!BN42+'PM Site Res PR'!BN42</f>
        <v>0</v>
      </c>
      <c r="BO42" s="79">
        <f>'PM Site Com PB'!BO42+'PM Site Com PR'!BO42+'PM Site Res PR'!BO42</f>
        <v>0</v>
      </c>
      <c r="BP42" s="79">
        <f ca="1">'PM Site Com PB'!BP42+'PM Site Com PR'!BP42+'PM Site Res PR'!BP42</f>
        <v>33.932500000000005</v>
      </c>
      <c r="BQ42" s="81"/>
      <c r="BR42" s="82"/>
      <c r="BS42" s="78"/>
      <c r="BT42" s="109">
        <f ca="1">SUM(BP40:BP42)</f>
        <v>440.34749999999997</v>
      </c>
      <c r="BU42" s="83"/>
      <c r="BV42" s="83"/>
      <c r="BW42" s="83"/>
      <c r="BX42" s="108">
        <f ca="1">SUM(CC41,BZ42,CC43)</f>
        <v>455.3125</v>
      </c>
      <c r="BY42" s="78"/>
      <c r="BZ42" s="79">
        <f ca="1">'PM Site Com PB'!BZ42+'PM Site Com PR'!BZ42+'PM Site Res PR'!BZ42</f>
        <v>401.8125</v>
      </c>
      <c r="CA42" s="79">
        <f ca="1">'PM Site Com PB'!CA42+'PM Site Com PR'!CA42+'PM Site Res PR'!CA42</f>
        <v>12.1175</v>
      </c>
      <c r="CB42" s="85">
        <f>'PM Site Com PB'!CB42+'PM Site Com PR'!CB42+'PM Site Res PR'!CB42</f>
        <v>0</v>
      </c>
      <c r="CC42" s="117">
        <f>'PM Site Com PB'!CC42+'PM Site Com PR'!CC42+'PM Site Res PR'!CC42</f>
        <v>0</v>
      </c>
      <c r="CD42" s="81"/>
      <c r="CE42" s="82"/>
      <c r="CF42" s="78"/>
      <c r="CG42" s="109">
        <f ca="1">SUM(CC40:CC42)</f>
        <v>27.9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Site Com PB'!AO43+'PM Site Com PR'!AO43+'PM Site Res PR'!AO43</f>
        <v>0</v>
      </c>
      <c r="AP43" s="6">
        <f>'PM Site Com PB'!AP43+'PM Site Com PR'!AP43+'PM Site Res PR'!AP43</f>
        <v>0</v>
      </c>
      <c r="AQ43" s="6">
        <f ca="1">'PM Site Com PB'!AQ43+'PM Site Com PR'!AQ43+'PM Site Res PR'!AQ43</f>
        <v>23.344999999999999</v>
      </c>
      <c r="AR43" s="6">
        <f ca="1">'PM Site Com PB'!AR43+'PM Site Com PR'!AR43+'PM Site Res PR'!AR43</f>
        <v>180.19499999999996</v>
      </c>
      <c r="AS43" s="1"/>
      <c r="AT43" s="100">
        <f ca="1">SUM(AO44,AR43,AO42)</f>
        <v>255.75499999999997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485.78</v>
      </c>
      <c r="BL43" s="1"/>
      <c r="BM43" s="21"/>
      <c r="BN43" s="14"/>
      <c r="BO43" s="71">
        <f>'PM Site Com PB'!BO43+'PM Site Com PR'!BO43+'PM Site Res PR'!BO43</f>
        <v>0</v>
      </c>
      <c r="BP43" s="6">
        <f ca="1">'PM Site Com PB'!BP43+'PM Site Com PR'!BP43+'PM Site Res PR'!BP43</f>
        <v>23.400000000000002</v>
      </c>
      <c r="BQ43" s="6">
        <f>'PM Site Com PB'!BQ43+'PM Site Com PR'!BQ43+'PM Site Res PR'!BQ43</f>
        <v>0</v>
      </c>
      <c r="BR43" s="6">
        <f ca="1">'PM Site Com PB'!BR43+'PM Site Com PR'!BR43+'PM Site Res PR'!BR43</f>
        <v>36.704999999999998</v>
      </c>
      <c r="BS43" s="1"/>
      <c r="BT43" s="100">
        <f ca="1">SUM(BO44,BR43,BO42)</f>
        <v>516.76499999999999</v>
      </c>
      <c r="BX43" s="99">
        <f ca="1">SUM(CB43:CB45)</f>
        <v>534.11</v>
      </c>
      <c r="BY43" s="1"/>
      <c r="BZ43" s="21"/>
      <c r="CA43" s="14"/>
      <c r="CB43" s="15">
        <f ca="1">'PM Site Com PB'!CB43+'PM Site Com PR'!CB43+'PM Site Res PR'!CB43</f>
        <v>427.32</v>
      </c>
      <c r="CC43" s="56">
        <f ca="1">'PM Site Com PB'!CC43+'PM Site Com PR'!CC43+'PM Site Res PR'!CC43</f>
        <v>25.6</v>
      </c>
      <c r="CD43" s="6">
        <f ca="1">'PM Site Com PB'!CD43+'PM Site Com PR'!CD43+'PM Site Res PR'!CD43</f>
        <v>166.9</v>
      </c>
      <c r="CE43" s="6">
        <f>'PM Site Com PB'!CE43+'PM Site Com PR'!CE43+'PM Site Res PR'!CE43</f>
        <v>0</v>
      </c>
      <c r="CF43" s="1"/>
      <c r="CG43" s="100">
        <f ca="1">SUM(CB44,CE43,CB42)</f>
        <v>41.1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Site Com PB'!AO44+'PM Site Com PR'!AO44+'PM Site Res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Site Com PB'!BO44+'PM Site Com PR'!BO44+'PM Site Res PR'!BO44</f>
        <v>480.06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Site Com PB'!CB44+'PM Site Com PR'!CB44+'PM Site Res PR'!CB44</f>
        <v>41.1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Site Com PB'!AO45+'PM Site Com PR'!AO45+'PM Site Res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'PM Site Com PB'!BO45+'PM Site Com PR'!BO45+'PM Site Res PR'!BO45</f>
        <v>5.7199999999999989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Site Com PB'!CB45+'PM Site Com PR'!CB45+'PM Site Res PR'!CB45</f>
        <v>65.69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144.19999999999999</v>
      </c>
      <c r="AP47" s="105">
        <f ca="1">SUM(AP43:AR43)</f>
        <v>203.53999999999996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39.652500000000003</v>
      </c>
      <c r="BP47" s="105">
        <f ca="1">SUM(BP43:BR43)</f>
        <v>60.105000000000004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77.807500000000005</v>
      </c>
      <c r="CC47" s="105">
        <f ca="1">SUM(CC43:CE43)</f>
        <v>192.5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98.87</v>
      </c>
      <c r="P51" s="27">
        <f ca="1">SUM(Q56,O56,P53)</f>
        <v>138.58000000000001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'PM Site Com PB'!P53+'PM Site Com PR'!P53+'PM Site Res PR'!P53</f>
        <v>138.58000000000001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Site Com PB'!AC53+'PM Site Com PR'!AC53+'PM Site Res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Site Com PB'!P54+'PM Site Com PR'!P54+'PM Site Res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Site Com PB'!AC54+'PM Site Com PR'!AC54+'PM Site Res PR'!AC54</f>
        <v>187.2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'PM Site Com PB'!M55+'PM Site Com PR'!M55+'PM Site Res PR'!M55</f>
        <v>0</v>
      </c>
      <c r="N55" s="10">
        <f>'PM Site Com PB'!N55+'PM Site Com PR'!N55+'PM Site Res PR'!N55</f>
        <v>0</v>
      </c>
      <c r="O55" s="11">
        <f ca="1">'PM Site Com PB'!O55+'PM Site Com PR'!O55+'PM Site Res PR'!O55</f>
        <v>98.87</v>
      </c>
      <c r="P55" s="6">
        <f ca="1">'PM Site Com PB'!P55+'PM Site Com PR'!P55+'PM Site Res PR'!P55</f>
        <v>48.620000000000005</v>
      </c>
      <c r="Q55" s="12"/>
      <c r="R55" s="20"/>
      <c r="S55" s="4"/>
      <c r="T55" s="34">
        <f ca="1">SUM(P53:P55)</f>
        <v>187.20000000000002</v>
      </c>
      <c r="U55" s="4"/>
      <c r="V55" s="4"/>
      <c r="W55" s="4"/>
      <c r="X55" s="97">
        <f ca="1">SUM(AC54,Z55,AC56)</f>
        <v>187.2</v>
      </c>
      <c r="Y55" s="4"/>
      <c r="Z55" s="10">
        <f>'PM Site Com PB'!Z55+'PM Site Com PR'!Z55+'PM Site Res PR'!Z55</f>
        <v>0</v>
      </c>
      <c r="AA55" s="10">
        <f>'PM Site Com PB'!AA55+'PM Site Com PR'!AA55+'PM Site Res PR'!AA55</f>
        <v>0</v>
      </c>
      <c r="AB55" s="11">
        <f>'PM Site Com PB'!AB55+'PM Site Com PR'!AB55+'PM Site Res PR'!AB55</f>
        <v>0</v>
      </c>
      <c r="AC55" s="6">
        <f>'PM Site Com PB'!AC55+'PM Site Com PR'!AC55+'PM Site Res PR'!AC55</f>
        <v>0</v>
      </c>
      <c r="AD55" s="12"/>
      <c r="AE55" s="20"/>
      <c r="AF55" s="4"/>
      <c r="AG55" s="98">
        <f ca="1">SUM(AC53:AC55)</f>
        <v>187.2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'PM Site Com PB'!O56+'PM Site Com PR'!O56+'PM Site Res PR'!O56</f>
        <v>0</v>
      </c>
      <c r="P56" s="16">
        <f>'PM Site Com PB'!P56+'PM Site Com PR'!P56+'PM Site Res PR'!P56</f>
        <v>0</v>
      </c>
      <c r="Q56" s="6">
        <f>'PM Site Com PB'!Q56+'PM Site Com PR'!Q56+'PM Site Res PR'!Q56</f>
        <v>0</v>
      </c>
      <c r="R56" s="6">
        <f ca="1">'PM Site Com PB'!R56+'PM Site Com PR'!R56+'PM Site Res PR'!R56</f>
        <v>34.54</v>
      </c>
      <c r="S56" s="1"/>
      <c r="T56" s="36">
        <f ca="1">SUM(O57,R56,O55)</f>
        <v>133.41</v>
      </c>
      <c r="U56" s="330" t="s">
        <v>29</v>
      </c>
      <c r="V56" s="331"/>
      <c r="W56" s="331"/>
      <c r="X56" s="99">
        <f ca="1">SUM(AB56:AB58)</f>
        <v>133.41</v>
      </c>
      <c r="Y56" s="1"/>
      <c r="Z56" s="21"/>
      <c r="AA56" s="14"/>
      <c r="AB56" s="53">
        <f>'PM Site Com PB'!AB56+'PM Site Com PR'!AB56+'PM Site Res PR'!AB56</f>
        <v>0</v>
      </c>
      <c r="AC56" s="53">
        <f>'PM Site Com PB'!AC56+'PM Site Com PR'!AC56+'PM Site Res PR'!AC56</f>
        <v>0</v>
      </c>
      <c r="AD56" s="6">
        <f>'PM Site Com PB'!AD56+'PM Site Com PR'!AD56+'PM Site Res PR'!AD56</f>
        <v>0</v>
      </c>
      <c r="AE56" s="6">
        <f>'PM Site Com PB'!AE56+'PM Site Com PR'!AE56+'PM Site Res PR'!AE56</f>
        <v>0</v>
      </c>
      <c r="AF56" s="1"/>
      <c r="AG56" s="100">
        <f ca="1">SUM(AB57,AE56,AB55)</f>
        <v>133.41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Site Com PB'!O57+'PM Site Com PR'!O57+'PM Site Res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Site Com PB'!AB57+'PM Site Com PR'!AB57+'PM Site Res PR'!AB57</f>
        <v>133.41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Site Com PB'!O58+'PM Site Com PR'!O58+'PM Site Res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Site Com PB'!AB58+'PM Site Com PR'!AB58+'PM Site Res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48.620000000000005</v>
      </c>
      <c r="P60" s="41">
        <f ca="1">SUM(P56:R56)</f>
        <v>34.54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148.53500000000003</v>
      </c>
      <c r="AP64" s="58">
        <f ca="1">SUM(AQ69,AO69,AP66)</f>
        <v>163.5625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24.567499999999999</v>
      </c>
      <c r="BP64" s="91">
        <f ca="1">SUM(BQ69,BO69,BP66)</f>
        <v>46.362500000000004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77.807500000000005</v>
      </c>
      <c r="CC64" s="27">
        <f ca="1">SUM(CD69,CB69,CC66)</f>
        <v>192.5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'PM Site Com PB'!AP66+'PM Site Com PR'!AP66+'PM Site Res PR'!AP66</f>
        <v>36.572499999999998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Site Com PB'!BP66+'PM Site Com PR'!BP66+'PM Site Res PR'!BP66</f>
        <v>34.150000000000006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Site Com PB'!CC66+'PM Site Com PR'!CC66+'PM Site Res PR'!CC66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'PM Site Com PB'!AP67+'PM Site Com PR'!AP67+'PM Site Res PR'!AP67</f>
        <v>34.747500000000002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Site Com PB'!BP67+'PM Site Com PR'!BP67+'PM Site Res PR'!BP67</f>
        <v>65.08250000000001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Site Com PB'!CC67+'PM Site Com PR'!CC67+'PM Site Res PR'!CC67</f>
        <v>27.9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184.48250000000002</v>
      </c>
      <c r="AL68" s="4"/>
      <c r="AM68" s="10">
        <f ca="1">'PM Site Com PB'!AM68+'PM Site Com PR'!AM68+'PM Site Res PR'!AM68</f>
        <v>101.55500000000001</v>
      </c>
      <c r="AN68" s="10">
        <f ca="1">'PM Site Com PB'!AN68+'PM Site Com PR'!AN68+'PM Site Res PR'!AN68</f>
        <v>5.25</v>
      </c>
      <c r="AO68" s="77">
        <f ca="1">'PM Site Com PB'!AO68+'PM Site Com PR'!AO68+'PM Site Res PR'!AO68</f>
        <v>41.730000000000004</v>
      </c>
      <c r="AP68" s="86">
        <f>'PM Site Com PB'!AP68+'PM Site Com PR'!AP68+'PM Site Res PR'!AP68</f>
        <v>0</v>
      </c>
      <c r="AQ68" s="81"/>
      <c r="AR68" s="82"/>
      <c r="AS68" s="78"/>
      <c r="AT68" s="109">
        <f ca="1">SUM(AP66:AP68)</f>
        <v>71.319999999999993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74.797500000000014</v>
      </c>
      <c r="BL68" s="78"/>
      <c r="BM68" s="79">
        <f ca="1">'PM Site Com PB'!BM68+'PM Site Com PR'!BM68+'PM Site Res PR'!BM68</f>
        <v>9.7149999999999999</v>
      </c>
      <c r="BN68" s="79">
        <f ca="1">'PM Site Com PB'!BN68+'PM Site Com PR'!BN68+'PM Site Res PR'!BN68</f>
        <v>2.4862500000000001</v>
      </c>
      <c r="BO68" s="80">
        <f ca="1">'PM Site Com PB'!BO68+'PM Site Com PR'!BO68+'PM Site Res PR'!BO68</f>
        <v>12.366249999999999</v>
      </c>
      <c r="BP68" s="79">
        <f ca="1">'PM Site Com PB'!BP68+'PM Site Com PR'!BP68+'PM Site Res PR'!BP68</f>
        <v>33.64875</v>
      </c>
      <c r="BQ68" s="81"/>
      <c r="BR68" s="82"/>
      <c r="BS68" s="78"/>
      <c r="BT68" s="109">
        <f ca="1">SUM(BP66:BP68)</f>
        <v>132.88125000000002</v>
      </c>
      <c r="BU68" s="136"/>
      <c r="BV68" s="136"/>
      <c r="BW68" s="136"/>
      <c r="BX68" s="84">
        <f ca="1">SUM(CC67,BZ68,CC69)</f>
        <v>143.2775</v>
      </c>
      <c r="BY68" s="78"/>
      <c r="BZ68" s="79">
        <f ca="1">'PM Site Com PB'!BZ68+'PM Site Com PR'!BZ68+'PM Site Res PR'!BZ68</f>
        <v>62.167500000000004</v>
      </c>
      <c r="CA68" s="79">
        <f ca="1">'PM Site Com PB'!CA68+'PM Site Com PR'!CA68+'PM Site Res PR'!CA68</f>
        <v>15.64</v>
      </c>
      <c r="CB68" s="85">
        <f>'PM Site Com PB'!CB68+'PM Site Com PR'!CB68+'PM Site Res PR'!CB68</f>
        <v>0</v>
      </c>
      <c r="CC68" s="6">
        <f>'PM Site Com PB'!CC68+'PM Site Com PR'!CC68+'PM Site Res PR'!CC68</f>
        <v>0</v>
      </c>
      <c r="CD68" s="12"/>
      <c r="CE68" s="20"/>
      <c r="CF68" s="4"/>
      <c r="CG68" s="34">
        <f ca="1">SUM(CC66:CC68)</f>
        <v>27.9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149.255</v>
      </c>
      <c r="AL69" s="1"/>
      <c r="AM69" s="21"/>
      <c r="AN69" s="14"/>
      <c r="AO69" s="70">
        <f ca="1">'PM Site Com PB'!AO69+'PM Site Com PR'!AO69+'PM Site Res PR'!AO69</f>
        <v>92.34</v>
      </c>
      <c r="AP69" s="6">
        <f ca="1">'PM Site Com PB'!AP69+'PM Site Com PR'!AP69+'PM Site Res PR'!AP69</f>
        <v>48.180000000000007</v>
      </c>
      <c r="AQ69" s="6">
        <f ca="1">'PM Site Com PB'!AQ69+'PM Site Com PR'!AQ69+'PM Site Res PR'!AQ69</f>
        <v>34.65</v>
      </c>
      <c r="AR69" s="6">
        <f>'PM Site Com PB'!AR69+'PM Site Com PR'!AR69+'PM Site Res PR'!AR69</f>
        <v>0</v>
      </c>
      <c r="AS69" s="1"/>
      <c r="AT69" s="100">
        <f ca="1">SUM(AO70,AR69,AO68)</f>
        <v>83.705000000000013</v>
      </c>
      <c r="BK69" s="99">
        <f ca="1">SUM(BO69:BO71)</f>
        <v>127.05500000000002</v>
      </c>
      <c r="BL69" s="1"/>
      <c r="BM69" s="21"/>
      <c r="BN69" s="14"/>
      <c r="BO69" s="71">
        <f ca="1">'PM Site Com PB'!BO69+'PM Site Com PR'!BO69+'PM Site Res PR'!BO69</f>
        <v>9.4337499999999999</v>
      </c>
      <c r="BP69" s="6">
        <f>'PM Site Com PB'!BP69+'PM Site Com PR'!BP69+'PM Site Res PR'!BP69</f>
        <v>0</v>
      </c>
      <c r="BQ69" s="6">
        <f ca="1">'PM Site Com PB'!BQ69+'PM Site Com PR'!BQ69+'PM Site Res PR'!BQ69</f>
        <v>2.7787500000000001</v>
      </c>
      <c r="BR69" s="6">
        <f ca="1">'PM Site Com PB'!BR69+'PM Site Com PR'!BR69+'PM Site Res PR'!BR69</f>
        <v>142.04625000000001</v>
      </c>
      <c r="BS69" s="1"/>
      <c r="BT69" s="100">
        <f ca="1">SUM(BO70,BR69,BO68)</f>
        <v>272.03375</v>
      </c>
      <c r="BX69" s="35">
        <f ca="1">SUM(CB69:CB71)</f>
        <v>285.69</v>
      </c>
      <c r="BY69" s="1"/>
      <c r="BZ69" s="21"/>
      <c r="CA69" s="14"/>
      <c r="CB69" s="15">
        <f ca="1">'PM Site Com PB'!CB69+'PM Site Com PR'!CB69+'PM Site Res PR'!CB69</f>
        <v>207.85</v>
      </c>
      <c r="CC69" s="16">
        <f ca="1">'PM Site Com PB'!CC69+'PM Site Com PR'!CC69+'PM Site Res PR'!CC69</f>
        <v>53.21</v>
      </c>
      <c r="CD69" s="6">
        <f ca="1">'PM Site Com PB'!CD69+'PM Site Com PR'!CD69+'PM Site Res PR'!CD69</f>
        <v>-15.350000000000001</v>
      </c>
      <c r="CE69" s="6">
        <f>'PM Site Com PB'!CE69+'PM Site Com PR'!CE69+'PM Site Res PR'!CE69</f>
        <v>0</v>
      </c>
      <c r="CF69" s="1"/>
      <c r="CG69" s="36">
        <f ca="1">SUM(CB70,CE69,CB68)</f>
        <v>41.1</v>
      </c>
    </row>
    <row r="70" spans="35:89" ht="15.75" x14ac:dyDescent="0.25">
      <c r="AK70" s="30"/>
      <c r="AL70" s="3"/>
      <c r="AM70" s="21"/>
      <c r="AN70" s="14"/>
      <c r="AO70" s="71">
        <f ca="1">'PM Site Com PB'!AO70+'PM Site Com PR'!AO70+'PM Site Res PR'!AO70</f>
        <v>41.975000000000001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Site Com PB'!BO70+'PM Site Com PR'!BO70+'PM Site Res PR'!BO70</f>
        <v>117.62125000000002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Site Com PB'!CB70+'PM Site Com PR'!CB70+'PM Site Res PR'!CB70</f>
        <v>41.1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'PM Site Com PB'!AO71+'PM Site Com PR'!AO71+'PM Site Res PR'!AO71</f>
        <v>14.940000000000001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Site Com PB'!BO71+'PM Site Com PR'!BO71+'PM Site Res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Site Com PB'!CB71+'PM Site Com PR'!CB71+'PM Site Res PR'!CB71</f>
        <v>36.74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20.190000000000001</v>
      </c>
      <c r="AP73" s="105">
        <f ca="1">SUM(AP69:AR69)</f>
        <v>82.830000000000013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36.134999999999998</v>
      </c>
      <c r="BP73" s="105">
        <f ca="1">SUM(BP69:BR69)</f>
        <v>144.82500000000002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52.38</v>
      </c>
      <c r="CC73" s="41">
        <f ca="1">SUM(CC69:CE69)</f>
        <v>37.86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56" priority="21" operator="equal">
      <formula>0</formula>
    </cfRule>
  </conditionalFormatting>
  <conditionalFormatting sqref="AX38:BG39 AX46:BG47 AX40:AY41 AX44:AY45">
    <cfRule type="cellIs" dxfId="355" priority="20" operator="equal">
      <formula>0</formula>
    </cfRule>
  </conditionalFormatting>
  <conditionalFormatting sqref="AX25:BG26 AX33:BG34 AX27:AY28 BF27:BG28 BF31:BG32 AX31:AY32">
    <cfRule type="cellIs" dxfId="354" priority="19" operator="equal">
      <formula>0</formula>
    </cfRule>
  </conditionalFormatting>
  <conditionalFormatting sqref="BK25:BT26 BK33:BT34 BK27:BL28 BS27:BT28 BS31:BT32 BK31:BL32">
    <cfRule type="cellIs" dxfId="353" priority="18" operator="equal">
      <formula>0</formula>
    </cfRule>
  </conditionalFormatting>
  <conditionalFormatting sqref="BX12:CG13 BX20:CG21 BX14:BY19 CF14:CG19">
    <cfRule type="cellIs" dxfId="352" priority="17" operator="equal">
      <formula>0</formula>
    </cfRule>
  </conditionalFormatting>
  <conditionalFormatting sqref="BX25:CG26 BX33:CG34 BX27:BY32 CF27:CG32">
    <cfRule type="cellIs" dxfId="351" priority="16" operator="equal">
      <formula>0</formula>
    </cfRule>
  </conditionalFormatting>
  <conditionalFormatting sqref="BX64:CG65 BX72:CG73 BX66:BY71 CF66:CG71">
    <cfRule type="cellIs" dxfId="350" priority="14" operator="equal">
      <formula>0</formula>
    </cfRule>
  </conditionalFormatting>
  <conditionalFormatting sqref="BX38:CG39 BX46:CG47 BX40:BY45 CF40:CG45">
    <cfRule type="cellIs" dxfId="349" priority="15" operator="equal">
      <formula>0</formula>
    </cfRule>
  </conditionalFormatting>
  <conditionalFormatting sqref="K51:T52 K59:T60 K53:L58 S53:T58">
    <cfRule type="cellIs" dxfId="348" priority="13" operator="equal">
      <formula>0</formula>
    </cfRule>
  </conditionalFormatting>
  <conditionalFormatting sqref="AK64:AT65 AK72:AT73 AK66:AL71 AS66:AT71">
    <cfRule type="cellIs" dxfId="347" priority="12" operator="equal">
      <formula>0</formula>
    </cfRule>
  </conditionalFormatting>
  <conditionalFormatting sqref="BK38:BT39 BK46:BT47 BK40:BL45 BS40:BT45">
    <cfRule type="cellIs" dxfId="346" priority="9" operator="equal">
      <formula>0</formula>
    </cfRule>
  </conditionalFormatting>
  <conditionalFormatting sqref="AK25:AT26 AK33:AT34 AK27:AL32 AS27:AT32">
    <cfRule type="cellIs" dxfId="345" priority="8" operator="equal">
      <formula>0</formula>
    </cfRule>
  </conditionalFormatting>
  <conditionalFormatting sqref="AX51:BG52 AX59:BG60 AX53:AY58 BF53:BG58">
    <cfRule type="cellIs" dxfId="344" priority="11" operator="equal">
      <formula>0</formula>
    </cfRule>
  </conditionalFormatting>
  <conditionalFormatting sqref="BK51:BT52 BK59:BT60 BK53:BL58 BS53:BT58">
    <cfRule type="cellIs" dxfId="343" priority="10" operator="equal">
      <formula>0</formula>
    </cfRule>
  </conditionalFormatting>
  <conditionalFormatting sqref="BK64:BT65 BK72:BT73 BK66:BL71 BS66:BT71">
    <cfRule type="cellIs" dxfId="342" priority="7" operator="equal">
      <formula>0</formula>
    </cfRule>
  </conditionalFormatting>
  <conditionalFormatting sqref="X51:AG52 X59:AG60 X53:Y58 AF53:AG58">
    <cfRule type="cellIs" dxfId="341" priority="6" operator="equal">
      <formula>0</formula>
    </cfRule>
  </conditionalFormatting>
  <conditionalFormatting sqref="AK38:AT39 AK46:AT47 AK40:AL45 AS40:AT45">
    <cfRule type="cellIs" dxfId="340" priority="5" operator="equal">
      <formula>0</formula>
    </cfRule>
  </conditionalFormatting>
  <conditionalFormatting sqref="AX42:AY43">
    <cfRule type="cellIs" dxfId="339" priority="4" operator="equal">
      <formula>0</formula>
    </cfRule>
  </conditionalFormatting>
  <conditionalFormatting sqref="AO51:AP52 AO59:AP60">
    <cfRule type="cellIs" dxfId="338" priority="3" operator="equal">
      <formula>0</formula>
    </cfRule>
  </conditionalFormatting>
  <conditionalFormatting sqref="BO75:BP76">
    <cfRule type="cellIs" dxfId="337" priority="2" operator="equal">
      <formula>0</formula>
    </cfRule>
  </conditionalFormatting>
  <conditionalFormatting sqref="AO75:AP76">
    <cfRule type="cellIs" dxfId="336" priority="1" operator="equal">
      <formula>0</formula>
    </cfRule>
  </conditionalFormatting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E16" zoomScale="55" zoomScaleNormal="55" workbookViewId="0">
      <selection activeCell="BW64" sqref="BW64"/>
    </sheetView>
  </sheetViews>
  <sheetFormatPr defaultColWidth="5.28515625" defaultRowHeight="15" x14ac:dyDescent="0.25"/>
  <cols>
    <col min="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196.4</v>
      </c>
      <c r="CC12" s="27">
        <f ca="1">SUM(CD17,CB17,CC14)</f>
        <v>174.04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Site Com PB'!CC14+'SAT Site Com PR'!CC14+'SAT Site Res PR'!CC14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Site Com PB'!CC15+'SAT Site Com PR'!CC15+'SAT Site Res PR'!CC15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186.44</v>
      </c>
      <c r="BY16" s="4"/>
      <c r="BZ16" s="10">
        <f>'SAT Site Com PB'!BZ16+'SAT Site Com PR'!BZ16+'SAT Site Res PR'!BZ16</f>
        <v>0</v>
      </c>
      <c r="CA16" s="10">
        <f ca="1">'SAT Site Com PB'!CA16+'SAT Site Com PR'!CA16+'SAT Site Res PR'!CA16</f>
        <v>196.4</v>
      </c>
      <c r="CB16" s="11">
        <f>'SAT Site Com PB'!CB16+'SAT Site Com PR'!CB16+'SAT Site Res PR'!CB16</f>
        <v>0</v>
      </c>
      <c r="CC16" s="6">
        <f ca="1">'SAT Site Com PB'!CC16+'SAT Site Com PR'!CC16+'SAT Site Res PR'!CC16</f>
        <v>68.599999999999994</v>
      </c>
      <c r="CD16" s="12"/>
      <c r="CE16" s="20"/>
      <c r="CF16" s="4"/>
      <c r="CG16" s="34">
        <f ca="1">SUM(CC14:CC16)</f>
        <v>68.599999999999994</v>
      </c>
      <c r="CH16" s="13"/>
      <c r="CI16" s="13"/>
      <c r="CJ16" s="13"/>
    </row>
    <row r="17" spans="7:97" x14ac:dyDescent="0.25">
      <c r="O17" s="69"/>
      <c r="BX17" s="35">
        <f ca="1">SUM(CB17:CB19)</f>
        <v>203.6</v>
      </c>
      <c r="BY17" s="1"/>
      <c r="BZ17" s="21"/>
      <c r="CA17" s="14"/>
      <c r="CB17" s="15">
        <f>'SAT Site Com PB'!CB17+'SAT Site Com PR'!CB17+'SAT Site Res PR'!CB17</f>
        <v>0</v>
      </c>
      <c r="CC17" s="16">
        <f ca="1">'SAT Site Com PB'!CC17+'SAT Site Com PR'!CC17+'SAT Site Res PR'!CC17</f>
        <v>186.44</v>
      </c>
      <c r="CD17" s="6">
        <f ca="1">'SAT Site Com PB'!CD17+'SAT Site Com PR'!CD17+'SAT Site Res PR'!CD17</f>
        <v>174.04</v>
      </c>
      <c r="CE17" s="6">
        <f ca="1">'SAT Site Com PB'!CE17+'SAT Site Com PR'!CE17+'SAT Site Res PR'!CE17</f>
        <v>59.5</v>
      </c>
      <c r="CF17" s="1"/>
      <c r="CG17" s="36">
        <f ca="1">SUM(CB18,CE17,CB16)</f>
        <v>59.5</v>
      </c>
    </row>
    <row r="18" spans="7:97" x14ac:dyDescent="0.25">
      <c r="O18" s="69"/>
      <c r="BX18" s="30"/>
      <c r="BY18" s="3"/>
      <c r="BZ18" s="21"/>
      <c r="CA18" s="14"/>
      <c r="CB18" s="15">
        <f>'SAT Site Com PB'!CB18+'SAT Site Com PR'!CB18+'SAT Site Res PR'!CB18</f>
        <v>0</v>
      </c>
      <c r="CC18" s="8"/>
      <c r="CD18" s="8"/>
      <c r="CE18" s="8"/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 ca="1">'SAT Site Com PB'!CB19+'SAT Site Com PR'!CB19+'SAT Site Res PR'!CB19</f>
        <v>203.6</v>
      </c>
      <c r="CC19" s="17"/>
      <c r="CD19" s="17"/>
      <c r="CE19" s="17"/>
      <c r="CF19" s="1"/>
      <c r="CG19" s="31"/>
      <c r="CQ19" s="114" t="s">
        <v>56</v>
      </c>
      <c r="CR19" s="114"/>
      <c r="CS19" s="114" t="s">
        <v>57</v>
      </c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24">
        <f>'Gen AM'!Q111</f>
        <v>1346</v>
      </c>
      <c r="CS20" s="124">
        <f>'Gen AM'!R111</f>
        <v>740</v>
      </c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468.6</v>
      </c>
      <c r="CC21" s="41">
        <f ca="1">SUM(CC17:CE17)</f>
        <v>419.98</v>
      </c>
      <c r="CD21" s="39"/>
      <c r="CE21" s="39"/>
      <c r="CF21" s="39"/>
      <c r="CG21" s="42"/>
      <c r="CQ21" s="171" t="s">
        <v>165</v>
      </c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468.6</v>
      </c>
      <c r="CC25" s="27">
        <f ca="1">SUM(CD30,CB30,CC27)</f>
        <v>419.97999999999996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Site Com PB'!AP27+'SAT Site Com PR'!AP27+'SAT Site Res PR'!AP27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Site Com PB'!CC27+'SAT Site Com PR'!CC27+'SAT Site Res PR'!CC27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795.99999999999989</v>
      </c>
      <c r="CM27" s="124" t="str">
        <f ca="1">IF(CL27=CQ20,"OK","FIX")</f>
        <v>FIX</v>
      </c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Site Com PB'!AP28+'SAT Site Com PR'!AP28+'SAT Site Res PR'!AP28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Site Com PB'!CC28+'SAT Site Com PR'!CC28+'SAT Site Res PR'!CC28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731</v>
      </c>
      <c r="CM28" s="124" t="str">
        <f ca="1">IF(CL28=CS20,"OK","FIX")</f>
        <v>FIX</v>
      </c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Site Com PB'!AM29+'SAT Site Com PR'!AM29+'SAT Site Res PR'!AM29</f>
        <v>0</v>
      </c>
      <c r="AN29" s="10">
        <f>'SAT Site Com PB'!AN29+'SAT Site Com PR'!AN29+'SAT Site Res PR'!AN29</f>
        <v>0</v>
      </c>
      <c r="AO29" s="10">
        <f>'SAT Site Com PB'!AO29+'SAT Site Com PR'!AO29+'SAT Site Res PR'!AO29</f>
        <v>0</v>
      </c>
      <c r="AP29" s="6">
        <f>'SAT Site Com PB'!AP29+'SAT Site Com PR'!AP29+'SAT Site Res PR'!AP29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'SAT Site Com PB'!BZ29+'SAT Site Com PR'!BZ29+'SAT Site Res PR'!BZ29</f>
        <v>0</v>
      </c>
      <c r="CA29" s="10">
        <f ca="1">'SAT Site Com PB'!CA29+'SAT Site Com PR'!CA29+'SAT Site Res PR'!CA29</f>
        <v>468.6</v>
      </c>
      <c r="CB29" s="11">
        <f>'SAT Site Com PB'!CB29+'SAT Site Com PR'!CB29+'SAT Site Res PR'!CB29</f>
        <v>0</v>
      </c>
      <c r="CC29" s="56">
        <f>'SAT Site Com PB'!CC29+'SAT Site Com PR'!CC29+'SAT Site Res PR'!CC29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Site Com PB'!AO30+'SAT Site Com PR'!AO30+'SAT Site Res PR'!AO30</f>
        <v>0</v>
      </c>
      <c r="AP30" s="53">
        <f>'SAT Site Com PB'!AP30+'SAT Site Com PR'!AP30+'SAT Site Res PR'!AP30</f>
        <v>0</v>
      </c>
      <c r="AQ30" s="6">
        <f>'SAT Site Com PB'!AQ30+'SAT Site Com PR'!AQ30+'SAT Site Res PR'!AQ30</f>
        <v>0</v>
      </c>
      <c r="AR30" s="6">
        <f>'SAT Site Com PB'!AR30+'SAT Site Com PR'!AR30+'SAT Site Res PR'!AR30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'SAT Site Com PB'!CB30+'SAT Site Com PR'!CB30+'SAT Site Res PR'!CB30</f>
        <v>0</v>
      </c>
      <c r="CC30" s="56">
        <f ca="1">'SAT Site Com PB'!CC30+'SAT Site Com PR'!CC30+'SAT Site Res PR'!CC30</f>
        <v>0</v>
      </c>
      <c r="CD30" s="6">
        <f ca="1">'SAT Site Com PB'!CD30+'SAT Site Com PR'!CD30+'SAT Site Res PR'!CD30</f>
        <v>419.97999999999996</v>
      </c>
      <c r="CE30" s="6">
        <f>'SAT Site Com PB'!CE30+'SAT Site Com PR'!CE30+'SAT Site Res PR'!CE30</f>
        <v>0</v>
      </c>
      <c r="CF30" s="1"/>
      <c r="CG30" s="36">
        <f>SUM(CB31,CE30,CB29)</f>
        <v>0</v>
      </c>
      <c r="CK30" s="171" t="s">
        <v>165</v>
      </c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Site Com PB'!AO31+'SAT Site Com PR'!AO31+'SAT Site Res PR'!AO31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Site Com PB'!CB31+'SAT Site Com PR'!CB31+'SAT Site Res PR'!CB31</f>
        <v>0</v>
      </c>
      <c r="CC31" s="8"/>
      <c r="CD31" s="8"/>
      <c r="CE31" s="8"/>
      <c r="CF31" s="1"/>
      <c r="CG31" s="31"/>
      <c r="CK31" s="124" t="s">
        <v>166</v>
      </c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Site Com PB'!AO32+'SAT Site Com PR'!AO32+'SAT Site Res PR'!AO32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Site Com PB'!CB32+'SAT Site Com PR'!CB32+'SAT Site Res PR'!CB32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468.6</v>
      </c>
      <c r="CC34" s="41">
        <f ca="1">SUM(CC30:CE30)</f>
        <v>419.97999999999996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89.15000000000002</v>
      </c>
      <c r="AP38" s="58">
        <f ca="1">SUM(AQ43,AO43,AP40)</f>
        <v>105.3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468.59999999999997</v>
      </c>
      <c r="CC38" s="91">
        <f ca="1">SUM(CD43,CB43,CC40)</f>
        <v>419.98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'SAT Site Com PB'!AP40+'SAT Site Com PR'!AP40+'SAT Site Res PR'!AP40</f>
        <v>80.239999999999995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Site Com PB'!BP40+'SAT Site Com PR'!BP40+'SAT Site Res PR'!BP40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Site Com PB'!CC40+'SAT Site Com PR'!CC40+'SAT Site Res PR'!CC40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Site Com PB'!AP41+'SAT Site Com PR'!AP41+'SAT Site Res PR'!AP41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Site Com PB'!BP41+'SAT Site Com PR'!BP41+'SAT Site Res PR'!BP41</f>
        <v>474.89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Site Com PB'!CC41+'SAT Site Com PR'!CC41+'SAT Site Res PR'!CC41</f>
        <v>32.5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Site Com PB'!AM42+'SAT Site Com PR'!AM42+'SAT Site Res PR'!AM42</f>
        <v>0</v>
      </c>
      <c r="AN42" s="10">
        <f ca="1">'SAT Site Com PB'!AN42+'SAT Site Com PR'!AN42+'SAT Site Res PR'!AN42</f>
        <v>16.39</v>
      </c>
      <c r="AO42" s="77">
        <f ca="1">'SAT Site Com PB'!AO42+'SAT Site Com PR'!AO42+'SAT Site Res PR'!AO42</f>
        <v>72.760000000000019</v>
      </c>
      <c r="AP42" s="86">
        <f ca="1">'SAT Site Com PB'!AP42+'SAT Site Com PR'!AP42+'SAT Site Res PR'!AP42</f>
        <v>138.14500000000001</v>
      </c>
      <c r="AQ42" s="81"/>
      <c r="AR42" s="82"/>
      <c r="AS42" s="78"/>
      <c r="AT42" s="109">
        <f ca="1">SUM(AP40:AP42)</f>
        <v>218.38499999999999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493.78999999999996</v>
      </c>
      <c r="BL42" s="78"/>
      <c r="BM42" s="79">
        <f>'SAT Site Com PB'!BM42+'SAT Site Com PR'!BM42+'SAT Site Res PR'!BM42</f>
        <v>0</v>
      </c>
      <c r="BN42" s="79">
        <f>'SAT Site Com PB'!BN42+'SAT Site Com PR'!BN42+'SAT Site Res PR'!BN42</f>
        <v>0</v>
      </c>
      <c r="BO42" s="79">
        <f>'SAT Site Com PB'!BO42+'SAT Site Com PR'!BO42+'SAT Site Res PR'!BO42</f>
        <v>0</v>
      </c>
      <c r="BP42" s="79">
        <f ca="1">'SAT Site Com PB'!BP42+'SAT Site Com PR'!BP42+'SAT Site Res PR'!BP42</f>
        <v>38.56</v>
      </c>
      <c r="BQ42" s="81"/>
      <c r="BR42" s="82"/>
      <c r="BS42" s="78"/>
      <c r="BT42" s="109">
        <f ca="1">SUM(BP40:BP42)</f>
        <v>513.45000000000005</v>
      </c>
      <c r="BU42" s="83"/>
      <c r="BV42" s="83"/>
      <c r="BW42" s="83"/>
      <c r="BX42" s="108">
        <f ca="1">SUM(CC41,BZ42,CC43)</f>
        <v>531.18999999999994</v>
      </c>
      <c r="BY42" s="78"/>
      <c r="BZ42" s="79">
        <f ca="1">'SAT Site Com PB'!BZ42+'SAT Site Com PR'!BZ42+'SAT Site Res PR'!BZ42</f>
        <v>467.09</v>
      </c>
      <c r="CA42" s="79">
        <f ca="1">'SAT Site Com PB'!CA42+'SAT Site Com PR'!CA42+'SAT Site Res PR'!CA42</f>
        <v>1.5099999999999945</v>
      </c>
      <c r="CB42" s="85">
        <f>'SAT Site Com PB'!CB42+'SAT Site Com PR'!CB42+'SAT Site Res PR'!CB42</f>
        <v>0</v>
      </c>
      <c r="CC42" s="117">
        <f>'SAT Site Com PB'!CC42+'SAT Site Com PR'!CC42+'SAT Site Res PR'!CC42</f>
        <v>0</v>
      </c>
      <c r="CD42" s="81"/>
      <c r="CE42" s="82"/>
      <c r="CF42" s="78"/>
      <c r="CG42" s="109">
        <f ca="1">SUM(CC40:CC42)</f>
        <v>32.5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Site Com PB'!AO43+'SAT Site Com PR'!AO43+'SAT Site Res PR'!AO43</f>
        <v>0</v>
      </c>
      <c r="AP43" s="6">
        <f>'SAT Site Com PB'!AP43+'SAT Site Com PR'!AP43+'SAT Site Res PR'!AP43</f>
        <v>0</v>
      </c>
      <c r="AQ43" s="6">
        <f ca="1">'SAT Site Com PB'!AQ43+'SAT Site Com PR'!AQ43+'SAT Site Res PR'!AQ43</f>
        <v>25.06</v>
      </c>
      <c r="AR43" s="6">
        <f ca="1">'SAT Site Com PB'!AR43+'SAT Site Com PR'!AR43+'SAT Site Res PR'!AR43</f>
        <v>142.08500000000001</v>
      </c>
      <c r="AS43" s="1"/>
      <c r="AT43" s="100">
        <f ca="1">SUM(AO44,AR43,AO42)</f>
        <v>214.84500000000003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426.15000000000003</v>
      </c>
      <c r="BL43" s="1"/>
      <c r="BM43" s="21"/>
      <c r="BN43" s="14"/>
      <c r="BO43" s="71">
        <f>'SAT Site Com PB'!BO43+'SAT Site Com PR'!BO43+'SAT Site Res PR'!BO43</f>
        <v>0</v>
      </c>
      <c r="BP43" s="6">
        <f ca="1">'SAT Site Com PB'!BP43+'SAT Site Com PR'!BP43+'SAT Site Res PR'!BP43</f>
        <v>18.900000000000002</v>
      </c>
      <c r="BQ43" s="6">
        <f>'SAT Site Com PB'!BQ43+'SAT Site Com PR'!BQ43+'SAT Site Res PR'!BQ43</f>
        <v>0</v>
      </c>
      <c r="BR43" s="6">
        <f ca="1">'SAT Site Com PB'!BR43+'SAT Site Com PR'!BR43+'SAT Site Res PR'!BR43</f>
        <v>39.67</v>
      </c>
      <c r="BS43" s="1"/>
      <c r="BT43" s="100">
        <f ca="1">SUM(BO44,BR43,BO42)</f>
        <v>461.20000000000005</v>
      </c>
      <c r="BX43" s="99">
        <f ca="1">SUM(CB43:CB45)</f>
        <v>477.17999999999995</v>
      </c>
      <c r="BY43" s="1"/>
      <c r="BZ43" s="21"/>
      <c r="CA43" s="14"/>
      <c r="CB43" s="15">
        <f ca="1">'SAT Site Com PB'!CB43+'SAT Site Com PR'!CB43+'SAT Site Res PR'!CB43</f>
        <v>391.82</v>
      </c>
      <c r="CC43" s="56">
        <f ca="1">'SAT Site Com PB'!CC43+'SAT Site Com PR'!CC43+'SAT Site Res PR'!CC43</f>
        <v>31.6</v>
      </c>
      <c r="CD43" s="6">
        <f ca="1">'SAT Site Com PB'!CD43+'SAT Site Com PR'!CD43+'SAT Site Res PR'!CD43</f>
        <v>28.159999999999997</v>
      </c>
      <c r="CE43" s="6">
        <f>'SAT Site Com PB'!CE43+'SAT Site Com PR'!CE43+'SAT Site Res PR'!CE43</f>
        <v>0</v>
      </c>
      <c r="CF43" s="1"/>
      <c r="CG43" s="100">
        <f ca="1">SUM(CB44,CE43,CB42)</f>
        <v>26.65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Site Com PB'!AO44+'SAT Site Com PR'!AO44+'SAT Site Res PR'!AO44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Site Com PB'!BO44+'SAT Site Com PR'!BO44+'SAT Site Res PR'!BO44</f>
        <v>421.53000000000003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Site Com PB'!CB44+'SAT Site Com PR'!CB44+'SAT Site Res PR'!CB44</f>
        <v>26.65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Site Com PB'!AO45+'SAT Site Com PR'!AO45+'SAT Site Res PR'!AO45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'SAT Site Com PB'!BO45+'SAT Site Com PR'!BO45+'SAT Site Res PR'!BO45</f>
        <v>4.6199999999999992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Site Com PB'!CB45+'SAT Site Com PR'!CB45+'SAT Site Res PR'!CB45</f>
        <v>58.71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154.53500000000003</v>
      </c>
      <c r="AP47" s="105">
        <f ca="1">SUM(AP43:AR43)</f>
        <v>167.14500000000001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43.18</v>
      </c>
      <c r="BP47" s="105">
        <f ca="1">SUM(BP43:BR43)</f>
        <v>58.570000000000007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60.22</v>
      </c>
      <c r="CC47" s="105">
        <f ca="1">SUM(CC43:CE43)</f>
        <v>59.76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109</v>
      </c>
      <c r="P51" s="27">
        <f ca="1">SUM(Q56,O56,P53)</f>
        <v>105.61999999999999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'SAT Site Com PB'!P53+'SAT Site Com PR'!P53+'SAT Site Res PR'!P53</f>
        <v>105.61999999999999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Site Com PB'!AC53+'SAT Site Com PR'!AC53+'SAT Site Res PR'!AC53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Site Com PB'!P54+'SAT Site Com PR'!P54+'SAT Site Res PR'!P54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Site Com PB'!AC54+'SAT Site Com PR'!AC54+'SAT Site Res PR'!AC54</f>
        <v>142.19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'SAT Site Com PB'!M55+'SAT Site Com PR'!M55+'SAT Site Res PR'!M55</f>
        <v>0</v>
      </c>
      <c r="N55" s="10">
        <f>'SAT Site Com PB'!N55+'SAT Site Com PR'!N55+'SAT Site Res PR'!N55</f>
        <v>0</v>
      </c>
      <c r="O55" s="11">
        <f ca="1">'SAT Site Com PB'!O55+'SAT Site Com PR'!O55+'SAT Site Res PR'!O55</f>
        <v>109</v>
      </c>
      <c r="P55" s="6">
        <f ca="1">'SAT Site Com PB'!P55+'SAT Site Com PR'!P55+'SAT Site Res PR'!P55</f>
        <v>36.57</v>
      </c>
      <c r="Q55" s="12"/>
      <c r="R55" s="20"/>
      <c r="S55" s="4"/>
      <c r="T55" s="34">
        <f ca="1">SUM(P53:P55)</f>
        <v>142.19</v>
      </c>
      <c r="U55" s="4"/>
      <c r="V55" s="4"/>
      <c r="W55" s="4"/>
      <c r="X55" s="97">
        <f ca="1">SUM(AC54,Z55,AC56)</f>
        <v>142.19</v>
      </c>
      <c r="Y55" s="4"/>
      <c r="Z55" s="10">
        <f>'SAT Site Com PB'!Z55+'SAT Site Com PR'!Z55+'SAT Site Res PR'!Z55</f>
        <v>0</v>
      </c>
      <c r="AA55" s="10">
        <f>'SAT Site Com PB'!AA55+'SAT Site Com PR'!AA55+'SAT Site Res PR'!AA55</f>
        <v>0</v>
      </c>
      <c r="AB55" s="11">
        <f>'SAT Site Com PB'!AB55+'SAT Site Com PR'!AB55+'SAT Site Res PR'!AB55</f>
        <v>0</v>
      </c>
      <c r="AC55" s="6">
        <f>'SAT Site Com PB'!AC55+'SAT Site Com PR'!AC55+'SAT Site Res PR'!AC55</f>
        <v>0</v>
      </c>
      <c r="AD55" s="12"/>
      <c r="AE55" s="20"/>
      <c r="AF55" s="4"/>
      <c r="AG55" s="98">
        <f ca="1">SUM(AC53:AC55)</f>
        <v>142.19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'SAT Site Com PB'!O56+'SAT Site Com PR'!O56+'SAT Site Res PR'!O56</f>
        <v>0</v>
      </c>
      <c r="P56" s="16">
        <f>'SAT Site Com PB'!P56+'SAT Site Com PR'!P56+'SAT Site Res PR'!P56</f>
        <v>0</v>
      </c>
      <c r="Q56" s="6">
        <f>'SAT Site Com PB'!Q56+'SAT Site Com PR'!Q56+'SAT Site Res PR'!Q56</f>
        <v>0</v>
      </c>
      <c r="R56" s="6">
        <f ca="1">'SAT Site Com PB'!R56+'SAT Site Com PR'!R56+'SAT Site Res PR'!R56</f>
        <v>38.26</v>
      </c>
      <c r="S56" s="1"/>
      <c r="T56" s="36">
        <f ca="1">SUM(O57,R56,O55)</f>
        <v>147.26</v>
      </c>
      <c r="U56" s="330" t="s">
        <v>29</v>
      </c>
      <c r="V56" s="331"/>
      <c r="W56" s="331"/>
      <c r="X56" s="99">
        <f ca="1">SUM(AB56:AB58)</f>
        <v>147.26</v>
      </c>
      <c r="Y56" s="1"/>
      <c r="Z56" s="21"/>
      <c r="AA56" s="14"/>
      <c r="AB56" s="53">
        <f>'SAT Site Com PB'!AB56+'SAT Site Com PR'!AB56+'SAT Site Res PR'!AB56</f>
        <v>0</v>
      </c>
      <c r="AC56" s="53">
        <f>'SAT Site Com PB'!AC56+'SAT Site Com PR'!AC56+'SAT Site Res PR'!AC56</f>
        <v>0</v>
      </c>
      <c r="AD56" s="6">
        <f>'SAT Site Com PB'!AD56+'SAT Site Com PR'!AD56+'SAT Site Res PR'!AD56</f>
        <v>0</v>
      </c>
      <c r="AE56" s="6">
        <f>'SAT Site Com PB'!AE56+'SAT Site Com PR'!AE56+'SAT Site Res PR'!AE56</f>
        <v>0</v>
      </c>
      <c r="AF56" s="1"/>
      <c r="AG56" s="100">
        <f ca="1">SUM(AB57,AE56,AB55)</f>
        <v>147.26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Site Com PB'!O57+'SAT Site Com PR'!O57+'SAT Site Res PR'!O57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Site Com PB'!AB57+'SAT Site Com PR'!AB57+'SAT Site Res PR'!AB57</f>
        <v>147.26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Site Com PB'!O58+'SAT Site Com PR'!O58+'SAT Site Res PR'!O58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Site Com PB'!AB58+'SAT Site Com PR'!AB58+'SAT Site Res PR'!AB58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36.57</v>
      </c>
      <c r="P60" s="41">
        <f ca="1">SUM(P56:R56)</f>
        <v>38.26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120.875</v>
      </c>
      <c r="AP64" s="58">
        <f ca="1">SUM(AQ69,AO69,AP66)</f>
        <v>152.21250000000001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23.37</v>
      </c>
      <c r="BP64" s="91">
        <f ca="1">SUM(BQ69,BO69,BP66)</f>
        <v>44.660000000000004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60.219999999999992</v>
      </c>
      <c r="CC64" s="27">
        <f ca="1">SUM(CD69,CB69,CC66)</f>
        <v>59.76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'SAT Site Com PB'!AP66+'SAT Site Com PR'!AP66+'SAT Site Res PR'!AP66</f>
        <v>38.302500000000002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Site Com PB'!BP66+'SAT Site Com PR'!BP66+'SAT Site Res PR'!BP66</f>
        <v>30.133750000000006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Site Com PB'!CC66+'SAT Site Com PR'!CC66+'SAT Site Res PR'!CC66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'SAT Site Com PB'!AP67+'SAT Site Com PR'!AP67+'SAT Site Res PR'!AP67</f>
        <v>34.625500000000002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Site Com PB'!BP67+'SAT Site Com PR'!BP67+'SAT Site Res PR'!BP67</f>
        <v>62.168000000000006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Site Com PB'!CC67+'SAT Site Com PR'!CC67+'SAT Site Res PR'!CC67</f>
        <v>32.5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142.95249999999999</v>
      </c>
      <c r="AL68" s="4"/>
      <c r="AM68" s="10">
        <f ca="1">'SAT Site Com PB'!AM68+'SAT Site Com PR'!AM68+'SAT Site Res PR'!AM68</f>
        <v>93.194999999999993</v>
      </c>
      <c r="AN68" s="10">
        <f ca="1">'SAT Site Com PB'!AN68+'SAT Site Com PR'!AN68+'SAT Site Res PR'!AN68</f>
        <v>1.9249999999999998</v>
      </c>
      <c r="AO68" s="77">
        <f ca="1">'SAT Site Com PB'!AO68+'SAT Site Com PR'!AO68+'SAT Site Res PR'!AO68</f>
        <v>25.755000000000003</v>
      </c>
      <c r="AP68" s="86">
        <f>'SAT Site Com PB'!AP68+'SAT Site Com PR'!AP68+'SAT Site Res PR'!AP68</f>
        <v>0</v>
      </c>
      <c r="AQ68" s="81"/>
      <c r="AR68" s="82"/>
      <c r="AS68" s="78"/>
      <c r="AT68" s="109">
        <f ca="1">SUM(AP66:AP68)</f>
        <v>72.927999999999997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72.540500000000009</v>
      </c>
      <c r="BL68" s="78"/>
      <c r="BM68" s="79">
        <f ca="1">'SAT Site Com PB'!BM68+'SAT Site Com PR'!BM68+'SAT Site Res PR'!BM68</f>
        <v>10.3725</v>
      </c>
      <c r="BN68" s="79">
        <f ca="1">'SAT Site Com PB'!BN68+'SAT Site Com PR'!BN68+'SAT Site Res PR'!BN68</f>
        <v>2.145</v>
      </c>
      <c r="BO68" s="80">
        <f ca="1">'SAT Site Com PB'!BO68+'SAT Site Com PR'!BO68+'SAT Site Res PR'!BO68</f>
        <v>10.852500000000001</v>
      </c>
      <c r="BP68" s="79">
        <f ca="1">'SAT Site Com PB'!BP68+'SAT Site Com PR'!BP68+'SAT Site Res PR'!BP68</f>
        <v>19.579999999999998</v>
      </c>
      <c r="BQ68" s="81"/>
      <c r="BR68" s="82"/>
      <c r="BS68" s="78"/>
      <c r="BT68" s="109">
        <f ca="1">SUM(BP66:BP68)</f>
        <v>111.88175000000001</v>
      </c>
      <c r="BU68" s="136"/>
      <c r="BV68" s="136"/>
      <c r="BW68" s="136"/>
      <c r="BX68" s="84">
        <f ca="1">SUM(CC67,BZ68,CC69)</f>
        <v>117.55</v>
      </c>
      <c r="BY68" s="78"/>
      <c r="BZ68" s="79">
        <f ca="1">'SAT Site Com PB'!BZ68+'SAT Site Com PR'!BZ68+'SAT Site Res PR'!BZ68</f>
        <v>42.209999999999994</v>
      </c>
      <c r="CA68" s="79">
        <f ca="1">'SAT Site Com PB'!CA68+'SAT Site Com PR'!CA68+'SAT Site Res PR'!CA68</f>
        <v>18.009999999999998</v>
      </c>
      <c r="CB68" s="85">
        <f>'SAT Site Com PB'!CB68+'SAT Site Com PR'!CB68+'SAT Site Res PR'!CB68</f>
        <v>0</v>
      </c>
      <c r="CC68" s="6">
        <f>'SAT Site Com PB'!CC68+'SAT Site Com PR'!CC68+'SAT Site Res PR'!CC68</f>
        <v>0</v>
      </c>
      <c r="CD68" s="12"/>
      <c r="CE68" s="20"/>
      <c r="CF68" s="4"/>
      <c r="CG68" s="34">
        <f ca="1">SUM(CC66:CC68)</f>
        <v>32.5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147.60999999999999</v>
      </c>
      <c r="AL69" s="1"/>
      <c r="AM69" s="21"/>
      <c r="AN69" s="14"/>
      <c r="AO69" s="70">
        <f ca="1">'SAT Site Com PB'!AO69+'SAT Site Com PR'!AO69+'SAT Site Res PR'!AO69</f>
        <v>112.86</v>
      </c>
      <c r="AP69" s="6">
        <f ca="1">'SAT Site Com PB'!AP69+'SAT Site Com PR'!AP69+'SAT Site Res PR'!AP69</f>
        <v>15.132000000000003</v>
      </c>
      <c r="AQ69" s="6">
        <f ca="1">'SAT Site Com PB'!AQ69+'SAT Site Com PR'!AQ69+'SAT Site Res PR'!AQ69</f>
        <v>1.0499999999999998</v>
      </c>
      <c r="AR69" s="6">
        <f>'SAT Site Com PB'!AR69+'SAT Site Com PR'!AR69+'SAT Site Res PR'!AR69</f>
        <v>0</v>
      </c>
      <c r="AS69" s="1"/>
      <c r="AT69" s="100">
        <f ca="1">SUM(AO70,AR69,AO68)</f>
        <v>50.495000000000005</v>
      </c>
      <c r="BK69" s="99">
        <f ca="1">SUM(BO69:BO71)</f>
        <v>65.462500000000006</v>
      </c>
      <c r="BL69" s="1"/>
      <c r="BM69" s="21"/>
      <c r="BN69" s="14"/>
      <c r="BO69" s="71">
        <f ca="1">'SAT Site Com PB'!BO69+'SAT Site Com PR'!BO69+'SAT Site Res PR'!BO69</f>
        <v>10.821249999999999</v>
      </c>
      <c r="BP69" s="6">
        <f>'SAT Site Com PB'!BP69+'SAT Site Com PR'!BP69+'SAT Site Res PR'!BP69</f>
        <v>0</v>
      </c>
      <c r="BQ69" s="6">
        <f ca="1">'SAT Site Com PB'!BQ69+'SAT Site Com PR'!BQ69+'SAT Site Res PR'!BQ69</f>
        <v>3.7050000000000001</v>
      </c>
      <c r="BR69" s="6">
        <f ca="1">'SAT Site Com PB'!BR69+'SAT Site Com PR'!BR69+'SAT Site Res PR'!BR69</f>
        <v>25.565000000000001</v>
      </c>
      <c r="BS69" s="1"/>
      <c r="BT69" s="100">
        <f ca="1">SUM(BO70,BR69,BO68)</f>
        <v>91.058750000000003</v>
      </c>
      <c r="BX69" s="35">
        <f ca="1">SUM(CB69:CB71)</f>
        <v>111.63</v>
      </c>
      <c r="BY69" s="1"/>
      <c r="BZ69" s="21"/>
      <c r="CA69" s="14"/>
      <c r="CB69" s="15">
        <f ca="1">'SAT Site Com PB'!CB69+'SAT Site Com PR'!CB69+'SAT Site Res PR'!CB69</f>
        <v>61.46</v>
      </c>
      <c r="CC69" s="16">
        <f ca="1">'SAT Site Com PB'!CC69+'SAT Site Com PR'!CC69+'SAT Site Res PR'!CC69</f>
        <v>42.84</v>
      </c>
      <c r="CD69" s="6">
        <f ca="1">'SAT Site Com PB'!CD69+'SAT Site Com PR'!CD69+'SAT Site Res PR'!CD69</f>
        <v>-1.7000000000000028</v>
      </c>
      <c r="CE69" s="6">
        <f>'SAT Site Com PB'!CE69+'SAT Site Com PR'!CE69+'SAT Site Res PR'!CE69</f>
        <v>0</v>
      </c>
      <c r="CF69" s="1"/>
      <c r="CG69" s="36">
        <f ca="1">SUM(CB70,CE69,CB68)</f>
        <v>26.65</v>
      </c>
    </row>
    <row r="70" spans="35:89" ht="15.75" x14ac:dyDescent="0.25">
      <c r="AK70" s="30"/>
      <c r="AL70" s="3"/>
      <c r="AM70" s="21"/>
      <c r="AN70" s="14"/>
      <c r="AO70" s="71">
        <f ca="1">'SAT Site Com PB'!AO70+'SAT Site Com PR'!AO70+'SAT Site Res PR'!AO70</f>
        <v>24.740000000000002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Site Com PB'!BO70+'SAT Site Com PR'!BO70+'SAT Site Res PR'!BO70</f>
        <v>54.641249999999999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Site Com PB'!CB70+'SAT Site Com PR'!CB70+'SAT Site Res PR'!CB70</f>
        <v>26.65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'SAT Site Com PB'!AO71+'SAT Site Com PR'!AO71+'SAT Site Res PR'!AO71</f>
        <v>10.010000000000002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Site Com PB'!BO71+'SAT Site Com PR'!BO71+'SAT Site Res PR'!BO71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Site Com PB'!CB71+'SAT Site Com PR'!CB71+'SAT Site Res PR'!CB71</f>
        <v>23.520000000000003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11.935000000000002</v>
      </c>
      <c r="AP73" s="105">
        <f ca="1">SUM(AP69:AR69)</f>
        <v>16.182000000000002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21.724999999999998</v>
      </c>
      <c r="BP73" s="105">
        <f ca="1">SUM(BP69:BR69)</f>
        <v>29.270000000000003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41.53</v>
      </c>
      <c r="CC73" s="41">
        <f ca="1">SUM(CC69:CE69)</f>
        <v>41.14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35" priority="21" operator="equal">
      <formula>0</formula>
    </cfRule>
  </conditionalFormatting>
  <conditionalFormatting sqref="AX38:BG39 AX46:BG47 AX40:AY41 AX44:AY45">
    <cfRule type="cellIs" dxfId="334" priority="20" operator="equal">
      <formula>0</formula>
    </cfRule>
  </conditionalFormatting>
  <conditionalFormatting sqref="AX25:BG26 AX33:BG34 AX27:AY28 BF27:BG28 BF31:BG32 AX31:AY32">
    <cfRule type="cellIs" dxfId="333" priority="19" operator="equal">
      <formula>0</formula>
    </cfRule>
  </conditionalFormatting>
  <conditionalFormatting sqref="BK25:BT26 BK33:BT34 BK27:BL28 BS27:BT28 BS31:BT32 BK31:BL32">
    <cfRule type="cellIs" dxfId="332" priority="18" operator="equal">
      <formula>0</formula>
    </cfRule>
  </conditionalFormatting>
  <conditionalFormatting sqref="BX12:CG13 BX20:CG21 BX14:BY19 CF14:CG19">
    <cfRule type="cellIs" dxfId="331" priority="17" operator="equal">
      <formula>0</formula>
    </cfRule>
  </conditionalFormatting>
  <conditionalFormatting sqref="BX25:CG26 BX33:CG34 BX27:BY32 CF27:CG32">
    <cfRule type="cellIs" dxfId="330" priority="16" operator="equal">
      <formula>0</formula>
    </cfRule>
  </conditionalFormatting>
  <conditionalFormatting sqref="BX64:CG65 BX72:CG73 BX66:BY71 CF66:CG71">
    <cfRule type="cellIs" dxfId="329" priority="14" operator="equal">
      <formula>0</formula>
    </cfRule>
  </conditionalFormatting>
  <conditionalFormatting sqref="BX38:CG39 BX46:CG47 BX40:BY45 CF40:CG45">
    <cfRule type="cellIs" dxfId="328" priority="15" operator="equal">
      <formula>0</formula>
    </cfRule>
  </conditionalFormatting>
  <conditionalFormatting sqref="K51:T52 K59:T60 K53:L58 S53:T58">
    <cfRule type="cellIs" dxfId="327" priority="13" operator="equal">
      <formula>0</formula>
    </cfRule>
  </conditionalFormatting>
  <conditionalFormatting sqref="AK64:AT65 AK72:AT73 AK66:AL71 AS66:AT71">
    <cfRule type="cellIs" dxfId="326" priority="12" operator="equal">
      <formula>0</formula>
    </cfRule>
  </conditionalFormatting>
  <conditionalFormatting sqref="BK38:BT39 BK46:BT47 BK40:BL45 BS40:BT45">
    <cfRule type="cellIs" dxfId="325" priority="9" operator="equal">
      <formula>0</formula>
    </cfRule>
  </conditionalFormatting>
  <conditionalFormatting sqref="AK25:AT26 AK33:AT34 AK27:AL32 AS27:AT32">
    <cfRule type="cellIs" dxfId="324" priority="8" operator="equal">
      <formula>0</formula>
    </cfRule>
  </conditionalFormatting>
  <conditionalFormatting sqref="AX51:BG52 AX59:BG60 AX53:AY58 BF53:BG58">
    <cfRule type="cellIs" dxfId="323" priority="11" operator="equal">
      <formula>0</formula>
    </cfRule>
  </conditionalFormatting>
  <conditionalFormatting sqref="BK51:BT52 BK59:BT60 BK53:BL58 BS53:BT58">
    <cfRule type="cellIs" dxfId="322" priority="10" operator="equal">
      <formula>0</formula>
    </cfRule>
  </conditionalFormatting>
  <conditionalFormatting sqref="BK64:BT65 BK72:BT73 BK66:BL71 BS66:BT71">
    <cfRule type="cellIs" dxfId="321" priority="7" operator="equal">
      <formula>0</formula>
    </cfRule>
  </conditionalFormatting>
  <conditionalFormatting sqref="X51:AG52 X59:AG60 X53:Y58 AF53:AG58">
    <cfRule type="cellIs" dxfId="320" priority="6" operator="equal">
      <formula>0</formula>
    </cfRule>
  </conditionalFormatting>
  <conditionalFormatting sqref="AK38:AT39 AK46:AT47 AK40:AL45 AS40:AT45">
    <cfRule type="cellIs" dxfId="319" priority="5" operator="equal">
      <formula>0</formula>
    </cfRule>
  </conditionalFormatting>
  <conditionalFormatting sqref="AX42:AY43">
    <cfRule type="cellIs" dxfId="318" priority="4" operator="equal">
      <formula>0</formula>
    </cfRule>
  </conditionalFormatting>
  <conditionalFormatting sqref="AO51:AP52 AO59:AP60">
    <cfRule type="cellIs" dxfId="317" priority="3" operator="equal">
      <formula>0</formula>
    </cfRule>
  </conditionalFormatting>
  <conditionalFormatting sqref="BO75:BP76">
    <cfRule type="cellIs" dxfId="316" priority="2" operator="equal">
      <formula>0</formula>
    </cfRule>
  </conditionalFormatting>
  <conditionalFormatting sqref="AO75:AP76">
    <cfRule type="cellIs" dxfId="315" priority="1" operator="equal">
      <formula>0</formula>
    </cfRule>
  </conditionalFormatting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G11" zoomScale="55" zoomScaleNormal="55" workbookViewId="0">
      <selection activeCell="BQ19" sqref="BQ19"/>
    </sheetView>
  </sheetViews>
  <sheetFormatPr defaultColWidth="5.28515625" defaultRowHeight="15" x14ac:dyDescent="0.25"/>
  <cols>
    <col min="1" max="77" width="5.28515625" style="124"/>
    <col min="78" max="78" width="5.7109375" style="124" customWidth="1"/>
    <col min="79" max="79" width="5.28515625" style="124"/>
    <col min="80" max="80" width="7" style="124" customWidth="1"/>
    <col min="8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131.70000000000002</v>
      </c>
      <c r="CC12" s="27">
        <f ca="1">SUM(CD17,CB17,CC14)</f>
        <v>276.46000000000004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>
        <f ca="1">-CD16</f>
        <v>131.70000000000002</v>
      </c>
      <c r="CB14" s="18"/>
      <c r="CC14" s="6">
        <f>CD14+CE14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-210.36</v>
      </c>
      <c r="BY16" s="4"/>
      <c r="BZ16" s="10">
        <f>BZ15+BZ14</f>
        <v>0</v>
      </c>
      <c r="CA16" s="10">
        <f ca="1">CA15+CA14</f>
        <v>131.70000000000002</v>
      </c>
      <c r="CB16" s="11">
        <f>CB15+CB14</f>
        <v>0</v>
      </c>
      <c r="CC16" s="6">
        <f ca="1">CD16+CE16</f>
        <v>-131.70000000000002</v>
      </c>
      <c r="CD16" s="12">
        <f ca="1">-'AM Site Net - do nothing'!CC16</f>
        <v>-131.70000000000002</v>
      </c>
      <c r="CE16" s="20"/>
      <c r="CF16" s="4"/>
      <c r="CG16" s="34">
        <f ca="1">SUM(CC14:CC16)</f>
        <v>-131.70000000000002</v>
      </c>
      <c r="CH16" s="13"/>
      <c r="CI16" s="13"/>
      <c r="CJ16" s="13"/>
    </row>
    <row r="17" spans="7:97" x14ac:dyDescent="0.25">
      <c r="O17" s="69"/>
      <c r="BX17" s="35">
        <f>SUM(CB17:CB19)</f>
        <v>0</v>
      </c>
      <c r="BY17" s="1"/>
      <c r="BZ17" s="21"/>
      <c r="CA17" s="14"/>
      <c r="CB17" s="15">
        <f>CA17+BZ17</f>
        <v>0</v>
      </c>
      <c r="CC17" s="16">
        <f ca="1">CC18+CC19</f>
        <v>-210.36</v>
      </c>
      <c r="CD17" s="6">
        <f ca="1">CD18+CD19</f>
        <v>276.46000000000004</v>
      </c>
      <c r="CE17" s="6">
        <f ca="1">CE18+CE19</f>
        <v>-66.100000000000009</v>
      </c>
      <c r="CF17" s="1"/>
      <c r="CG17" s="36">
        <f ca="1">SUM(CB18,CE17,CB16)</f>
        <v>-66.100000000000009</v>
      </c>
    </row>
    <row r="18" spans="7:97" x14ac:dyDescent="0.25">
      <c r="O18" s="69"/>
      <c r="BX18" s="30"/>
      <c r="BY18" s="3"/>
      <c r="BZ18" s="21"/>
      <c r="CA18" s="14"/>
      <c r="CB18" s="15">
        <f>CA18+BZ18</f>
        <v>0</v>
      </c>
      <c r="CC18" s="8">
        <f ca="1">-'AM Site Net - do nothing'!CC17</f>
        <v>-210.36</v>
      </c>
      <c r="CD18" s="8">
        <f ca="1">-CE18</f>
        <v>66.100000000000009</v>
      </c>
      <c r="CE18" s="8">
        <f ca="1">-'AM Site Net - do nothing'!CE17</f>
        <v>-66.100000000000009</v>
      </c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>CA19+BZ19</f>
        <v>0</v>
      </c>
      <c r="CC19" s="17"/>
      <c r="CD19" s="17">
        <f ca="1">-CC18</f>
        <v>210.36</v>
      </c>
      <c r="CE19" s="17"/>
      <c r="CF19" s="1"/>
      <c r="CG19" s="31"/>
      <c r="CQ19" s="114"/>
      <c r="CR19" s="114"/>
      <c r="CS19" s="114"/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0</v>
      </c>
      <c r="CC21" s="41">
        <f ca="1">SUM(CC17:CE17)</f>
        <v>0</v>
      </c>
      <c r="CD21" s="39"/>
      <c r="CE21" s="39"/>
      <c r="CF21" s="39"/>
      <c r="CG21" s="42"/>
      <c r="CQ21" s="171"/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/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/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/>
      <c r="AN29" s="10"/>
      <c r="AO29" s="10"/>
      <c r="AP29" s="6"/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/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/>
      <c r="AP30" s="53"/>
      <c r="AQ30" s="6"/>
      <c r="AR30" s="6"/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/>
      <c r="CE30" s="6"/>
      <c r="CF30" s="1"/>
      <c r="CG30" s="36">
        <f>SUM(CB31,CE30,CB29)</f>
        <v>0</v>
      </c>
      <c r="CK30" s="171"/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/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/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/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/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/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/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/>
      <c r="AN42" s="10"/>
      <c r="AO42" s="77"/>
      <c r="AP42" s="86"/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/>
      <c r="BN42" s="79"/>
      <c r="BO42" s="79"/>
      <c r="BP42" s="79"/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/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/>
      <c r="AP43" s="6"/>
      <c r="AQ43" s="6"/>
      <c r="AR43" s="6"/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/>
      <c r="BP43" s="6"/>
      <c r="BQ43" s="6"/>
      <c r="BR43" s="6"/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/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/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/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/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/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/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/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/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/>
      <c r="AA55" s="10"/>
      <c r="AB55" s="11"/>
      <c r="AC55" s="6"/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/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/>
      <c r="AC56" s="53"/>
      <c r="AD56" s="6"/>
      <c r="AE56" s="6"/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/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/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/>
      <c r="AQ66" s="7"/>
      <c r="AR66" s="19"/>
      <c r="AS66" s="1"/>
      <c r="AT66" s="95"/>
      <c r="BK66" s="94"/>
      <c r="BL66" s="3"/>
      <c r="BM66" s="17"/>
      <c r="BN66" s="17"/>
      <c r="BO66" s="75"/>
      <c r="BP66" s="6"/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/>
      <c r="AQ67" s="7"/>
      <c r="AR67" s="19"/>
      <c r="AS67" s="1"/>
      <c r="AT67" s="95"/>
      <c r="BK67" s="96"/>
      <c r="BL67" s="3"/>
      <c r="BM67" s="8"/>
      <c r="BN67" s="8"/>
      <c r="BO67" s="76"/>
      <c r="BP67" s="6"/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/>
      <c r="AN68" s="10"/>
      <c r="AO68" s="77"/>
      <c r="AP68" s="86"/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/>
      <c r="BN68" s="79"/>
      <c r="BO68" s="80"/>
      <c r="BP68" s="79"/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/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/>
      <c r="AP69" s="6"/>
      <c r="AQ69" s="6"/>
      <c r="AR69" s="6"/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/>
      <c r="BP69" s="6"/>
      <c r="BQ69" s="6"/>
      <c r="BR69" s="6"/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/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/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/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/>
      <c r="AP71" s="17"/>
      <c r="AQ71" s="17"/>
      <c r="AR71" s="17"/>
      <c r="AS71" s="1"/>
      <c r="AT71" s="95"/>
      <c r="BK71" s="94"/>
      <c r="BL71" s="3"/>
      <c r="BM71" s="21"/>
      <c r="BN71" s="14"/>
      <c r="BO71" s="71"/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314" priority="21" operator="equal">
      <formula>0</formula>
    </cfRule>
  </conditionalFormatting>
  <conditionalFormatting sqref="AX38:BG39 AX46:BG47 AX40:AY41 AX44:AY45">
    <cfRule type="cellIs" dxfId="313" priority="20" operator="equal">
      <formula>0</formula>
    </cfRule>
  </conditionalFormatting>
  <conditionalFormatting sqref="AX25:BG26 AX33:BG34 AX27:AY28 BF27:BG28 BF31:BG32 AX31:AY32">
    <cfRule type="cellIs" dxfId="312" priority="19" operator="equal">
      <formula>0</formula>
    </cfRule>
  </conditionalFormatting>
  <conditionalFormatting sqref="BK25:BT26 BK33:BT34 BK27:BL28 BS27:BT28 BS31:BT32 BK31:BL32">
    <cfRule type="cellIs" dxfId="311" priority="18" operator="equal">
      <formula>0</formula>
    </cfRule>
  </conditionalFormatting>
  <conditionalFormatting sqref="BX12:CG13 BX20:CG21 BX14:BY19 CF14:CG19">
    <cfRule type="cellIs" dxfId="310" priority="17" operator="equal">
      <formula>0</formula>
    </cfRule>
  </conditionalFormatting>
  <conditionalFormatting sqref="BX25:CG26 BX33:CG34 BX27:BY32 CF27:CG32">
    <cfRule type="cellIs" dxfId="309" priority="16" operator="equal">
      <formula>0</formula>
    </cfRule>
  </conditionalFormatting>
  <conditionalFormatting sqref="BX64:CG65 BX72:CG73 BX66:BY71 CF66:CG71">
    <cfRule type="cellIs" dxfId="308" priority="14" operator="equal">
      <formula>0</formula>
    </cfRule>
  </conditionalFormatting>
  <conditionalFormatting sqref="BX38:CG39 BX46:CG47 BX40:BY45 CF40:CG45">
    <cfRule type="cellIs" dxfId="307" priority="15" operator="equal">
      <formula>0</formula>
    </cfRule>
  </conditionalFormatting>
  <conditionalFormatting sqref="K51:T52 K59:T60 K53:L58 S53:T58">
    <cfRule type="cellIs" dxfId="306" priority="13" operator="equal">
      <formula>0</formula>
    </cfRule>
  </conditionalFormatting>
  <conditionalFormatting sqref="AK64:AT65 AK72:AT73 AK66:AL71 AS66:AT71">
    <cfRule type="cellIs" dxfId="305" priority="12" operator="equal">
      <formula>0</formula>
    </cfRule>
  </conditionalFormatting>
  <conditionalFormatting sqref="BK38:BT39 BK46:BT47 BK40:BL45 BS40:BT45">
    <cfRule type="cellIs" dxfId="304" priority="9" operator="equal">
      <formula>0</formula>
    </cfRule>
  </conditionalFormatting>
  <conditionalFormatting sqref="AK25:AT26 AK33:AT34 AK27:AL32 AS27:AT32">
    <cfRule type="cellIs" dxfId="303" priority="8" operator="equal">
      <formula>0</formula>
    </cfRule>
  </conditionalFormatting>
  <conditionalFormatting sqref="AX51:BG52 AX59:BG60 AX53:AY58 BF53:BG58">
    <cfRule type="cellIs" dxfId="302" priority="11" operator="equal">
      <formula>0</formula>
    </cfRule>
  </conditionalFormatting>
  <conditionalFormatting sqref="BK51:BT52 BK59:BT60 BK53:BL58 BS53:BT58">
    <cfRule type="cellIs" dxfId="301" priority="10" operator="equal">
      <formula>0</formula>
    </cfRule>
  </conditionalFormatting>
  <conditionalFormatting sqref="BK64:BT65 BK72:BT73 BK66:BL71 BS66:BT71">
    <cfRule type="cellIs" dxfId="300" priority="7" operator="equal">
      <formula>0</formula>
    </cfRule>
  </conditionalFormatting>
  <conditionalFormatting sqref="X51:AG52 X59:AG60 X53:Y58 AF53:AG58">
    <cfRule type="cellIs" dxfId="299" priority="6" operator="equal">
      <formula>0</formula>
    </cfRule>
  </conditionalFormatting>
  <conditionalFormatting sqref="AK38:AT39 AK46:AT47 AK40:AL45 AS40:AT45">
    <cfRule type="cellIs" dxfId="298" priority="5" operator="equal">
      <formula>0</formula>
    </cfRule>
  </conditionalFormatting>
  <conditionalFormatting sqref="AX42:AY43">
    <cfRule type="cellIs" dxfId="297" priority="4" operator="equal">
      <formula>0</formula>
    </cfRule>
  </conditionalFormatting>
  <conditionalFormatting sqref="AO51:AP52 AO59:AP60">
    <cfRule type="cellIs" dxfId="296" priority="3" operator="equal">
      <formula>0</formula>
    </cfRule>
  </conditionalFormatting>
  <conditionalFormatting sqref="BO75:BP76">
    <cfRule type="cellIs" dxfId="295" priority="2" operator="equal">
      <formula>0</formula>
    </cfRule>
  </conditionalFormatting>
  <conditionalFormatting sqref="AO75:AP76">
    <cfRule type="cellIs" dxfId="29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AC2" zoomScale="70" zoomScaleNormal="70" workbookViewId="0">
      <selection activeCell="CB29" sqref="CB29"/>
    </sheetView>
  </sheetViews>
  <sheetFormatPr defaultColWidth="5.28515625" defaultRowHeight="15" x14ac:dyDescent="0.25"/>
  <cols>
    <col min="1" max="77" width="5.28515625" style="124"/>
    <col min="78" max="78" width="5.7109375" style="124" customWidth="1"/>
    <col min="79" max="79" width="5.28515625" style="124"/>
    <col min="80" max="80" width="7" style="124" customWidth="1"/>
    <col min="8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59.949999999999996</v>
      </c>
      <c r="CC12" s="27">
        <f ca="1">SUM(CD17,CB17,CC14)</f>
        <v>345.26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>
        <f ca="1">-CD16</f>
        <v>59.949999999999996</v>
      </c>
      <c r="CB14" s="18"/>
      <c r="CC14" s="6">
        <f>CD14+CE14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-258.36</v>
      </c>
      <c r="BY16" s="4"/>
      <c r="BZ16" s="10">
        <f>BZ15+BZ14</f>
        <v>0</v>
      </c>
      <c r="CA16" s="10">
        <f ca="1">CA15+CA14</f>
        <v>59.949999999999996</v>
      </c>
      <c r="CB16" s="11">
        <f>CB15+CB14</f>
        <v>0</v>
      </c>
      <c r="CC16" s="6">
        <f ca="1">CD16+CE16</f>
        <v>-59.949999999999996</v>
      </c>
      <c r="CD16" s="12">
        <f ca="1">-'PM Site Net - do nothing'!CC16</f>
        <v>-59.949999999999996</v>
      </c>
      <c r="CE16" s="20"/>
      <c r="CF16" s="4"/>
      <c r="CG16" s="34">
        <f ca="1">SUM(CC14:CC16)</f>
        <v>-59.949999999999996</v>
      </c>
      <c r="CH16" s="13"/>
      <c r="CI16" s="13"/>
      <c r="CJ16" s="13"/>
    </row>
    <row r="17" spans="7:97" x14ac:dyDescent="0.25">
      <c r="O17" s="69"/>
      <c r="BX17" s="35">
        <f>SUM(CB17:CB19)</f>
        <v>0</v>
      </c>
      <c r="BY17" s="1"/>
      <c r="BZ17" s="21"/>
      <c r="CA17" s="14"/>
      <c r="CB17" s="15">
        <f>CA17+BZ17</f>
        <v>0</v>
      </c>
      <c r="CC17" s="16">
        <f ca="1">CC18+CC19</f>
        <v>-258.36</v>
      </c>
      <c r="CD17" s="6">
        <f ca="1">CD18+CD19</f>
        <v>345.26</v>
      </c>
      <c r="CE17" s="6">
        <f ca="1">CE18+CE19</f>
        <v>-86.9</v>
      </c>
      <c r="CF17" s="1"/>
      <c r="CG17" s="36">
        <f ca="1">SUM(CB18,CE17,CB16)</f>
        <v>-86.9</v>
      </c>
    </row>
    <row r="18" spans="7:97" x14ac:dyDescent="0.25">
      <c r="O18" s="69"/>
      <c r="BX18" s="30"/>
      <c r="BY18" s="3"/>
      <c r="BZ18" s="21"/>
      <c r="CA18" s="14"/>
      <c r="CB18" s="15">
        <f>CA18+BZ18</f>
        <v>0</v>
      </c>
      <c r="CC18" s="8">
        <f ca="1">-'PM Site Net - do nothing'!CC17</f>
        <v>-258.36</v>
      </c>
      <c r="CD18" s="8">
        <f ca="1">-CE18</f>
        <v>86.9</v>
      </c>
      <c r="CE18" s="8">
        <f ca="1">-'PM Site Net - do nothing'!CE17</f>
        <v>-86.9</v>
      </c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>CA19+BZ19</f>
        <v>0</v>
      </c>
      <c r="CC19" s="17"/>
      <c r="CD19" s="17">
        <f ca="1">-CC18</f>
        <v>258.36</v>
      </c>
      <c r="CE19" s="17"/>
      <c r="CF19" s="1"/>
      <c r="CG19" s="31"/>
      <c r="CQ19" s="114"/>
      <c r="CR19" s="114"/>
      <c r="CS19" s="114"/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0</v>
      </c>
      <c r="CC21" s="41">
        <f ca="1">SUM(CC17:CE17)</f>
        <v>0</v>
      </c>
      <c r="CD21" s="39"/>
      <c r="CE21" s="39"/>
      <c r="CF21" s="39"/>
      <c r="CG21" s="42"/>
      <c r="CQ21" s="171"/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/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/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/>
      <c r="AN29" s="10"/>
      <c r="AO29" s="10"/>
      <c r="AP29" s="6"/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/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/>
      <c r="AP30" s="53"/>
      <c r="AQ30" s="6"/>
      <c r="AR30" s="6"/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/>
      <c r="CE30" s="6"/>
      <c r="CF30" s="1"/>
      <c r="CG30" s="36">
        <f>SUM(CB31,CE30,CB29)</f>
        <v>0</v>
      </c>
      <c r="CK30" s="171"/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/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/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/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/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/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/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/>
      <c r="AN42" s="10"/>
      <c r="AO42" s="77"/>
      <c r="AP42" s="86"/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/>
      <c r="BN42" s="79"/>
      <c r="BO42" s="79"/>
      <c r="BP42" s="79"/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/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/>
      <c r="AP43" s="6"/>
      <c r="AQ43" s="6"/>
      <c r="AR43" s="6"/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/>
      <c r="BP43" s="6"/>
      <c r="BQ43" s="6"/>
      <c r="BR43" s="6"/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/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/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/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/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/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/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/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/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/>
      <c r="AA55" s="10"/>
      <c r="AB55" s="11"/>
      <c r="AC55" s="6"/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/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/>
      <c r="AC56" s="53"/>
      <c r="AD56" s="6"/>
      <c r="AE56" s="6"/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/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/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/>
      <c r="AQ66" s="7"/>
      <c r="AR66" s="19"/>
      <c r="AS66" s="1"/>
      <c r="AT66" s="95"/>
      <c r="BK66" s="94"/>
      <c r="BL66" s="3"/>
      <c r="BM66" s="17"/>
      <c r="BN66" s="17"/>
      <c r="BO66" s="75"/>
      <c r="BP66" s="6"/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/>
      <c r="AQ67" s="7"/>
      <c r="AR67" s="19"/>
      <c r="AS67" s="1"/>
      <c r="AT67" s="95"/>
      <c r="BK67" s="96"/>
      <c r="BL67" s="3"/>
      <c r="BM67" s="8"/>
      <c r="BN67" s="8"/>
      <c r="BO67" s="76"/>
      <c r="BP67" s="6"/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/>
      <c r="AN68" s="10"/>
      <c r="AO68" s="77"/>
      <c r="AP68" s="86"/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/>
      <c r="BN68" s="79"/>
      <c r="BO68" s="80"/>
      <c r="BP68" s="79"/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/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/>
      <c r="AP69" s="6"/>
      <c r="AQ69" s="6"/>
      <c r="AR69" s="6"/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/>
      <c r="BP69" s="6"/>
      <c r="BQ69" s="6"/>
      <c r="BR69" s="6"/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/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/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/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/>
      <c r="AP71" s="17"/>
      <c r="AQ71" s="17"/>
      <c r="AR71" s="17"/>
      <c r="AS71" s="1"/>
      <c r="AT71" s="95"/>
      <c r="BK71" s="94"/>
      <c r="BL71" s="3"/>
      <c r="BM71" s="21"/>
      <c r="BN71" s="14"/>
      <c r="BO71" s="71"/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93" priority="21" operator="equal">
      <formula>0</formula>
    </cfRule>
  </conditionalFormatting>
  <conditionalFormatting sqref="AX38:BG39 AX46:BG47 AX40:AY41 AX44:AY45">
    <cfRule type="cellIs" dxfId="292" priority="20" operator="equal">
      <formula>0</formula>
    </cfRule>
  </conditionalFormatting>
  <conditionalFormatting sqref="AX25:BG26 AX33:BG34 AX27:AY28 BF27:BG28 BF31:BG32 AX31:AY32">
    <cfRule type="cellIs" dxfId="291" priority="19" operator="equal">
      <formula>0</formula>
    </cfRule>
  </conditionalFormatting>
  <conditionalFormatting sqref="BK25:BT26 BK33:BT34 BK27:BL28 BS27:BT28 BS31:BT32 BK31:BL32">
    <cfRule type="cellIs" dxfId="290" priority="18" operator="equal">
      <formula>0</formula>
    </cfRule>
  </conditionalFormatting>
  <conditionalFormatting sqref="BX12:CG13 BX20:CG21 BX14:BY19 CF14:CG19">
    <cfRule type="cellIs" dxfId="289" priority="17" operator="equal">
      <formula>0</formula>
    </cfRule>
  </conditionalFormatting>
  <conditionalFormatting sqref="BX25:CG26 BX33:CG34 BX27:BY32 CF27:CG32">
    <cfRule type="cellIs" dxfId="288" priority="16" operator="equal">
      <formula>0</formula>
    </cfRule>
  </conditionalFormatting>
  <conditionalFormatting sqref="BX64:CG65 BX72:CG73 BX66:BY71 CF66:CG71">
    <cfRule type="cellIs" dxfId="287" priority="14" operator="equal">
      <formula>0</formula>
    </cfRule>
  </conditionalFormatting>
  <conditionalFormatting sqref="BX38:CG39 BX46:CG47 BX40:BY45 CF40:CG45">
    <cfRule type="cellIs" dxfId="286" priority="15" operator="equal">
      <formula>0</formula>
    </cfRule>
  </conditionalFormatting>
  <conditionalFormatting sqref="K51:T52 K59:T60 K53:L58 S53:T58">
    <cfRule type="cellIs" dxfId="285" priority="13" operator="equal">
      <formula>0</formula>
    </cfRule>
  </conditionalFormatting>
  <conditionalFormatting sqref="AK64:AT65 AK72:AT73 AK66:AL71 AS66:AT71">
    <cfRule type="cellIs" dxfId="284" priority="12" operator="equal">
      <formula>0</formula>
    </cfRule>
  </conditionalFormatting>
  <conditionalFormatting sqref="BK38:BT39 BK46:BT47 BK40:BL45 BS40:BT45">
    <cfRule type="cellIs" dxfId="283" priority="9" operator="equal">
      <formula>0</formula>
    </cfRule>
  </conditionalFormatting>
  <conditionalFormatting sqref="AK25:AT26 AK33:AT34 AK27:AL32 AS27:AT32">
    <cfRule type="cellIs" dxfId="282" priority="8" operator="equal">
      <formula>0</formula>
    </cfRule>
  </conditionalFormatting>
  <conditionalFormatting sqref="AX51:BG52 AX59:BG60 AX53:AY58 BF53:BG58">
    <cfRule type="cellIs" dxfId="281" priority="11" operator="equal">
      <formula>0</formula>
    </cfRule>
  </conditionalFormatting>
  <conditionalFormatting sqref="BK51:BT52 BK59:BT60 BK53:BL58 BS53:BT58">
    <cfRule type="cellIs" dxfId="280" priority="10" operator="equal">
      <formula>0</formula>
    </cfRule>
  </conditionalFormatting>
  <conditionalFormatting sqref="BK64:BT65 BK72:BT73 BK66:BL71 BS66:BT71">
    <cfRule type="cellIs" dxfId="279" priority="7" operator="equal">
      <formula>0</formula>
    </cfRule>
  </conditionalFormatting>
  <conditionalFormatting sqref="X51:AG52 X59:AG60 X53:Y58 AF53:AG58">
    <cfRule type="cellIs" dxfId="278" priority="6" operator="equal">
      <formula>0</formula>
    </cfRule>
  </conditionalFormatting>
  <conditionalFormatting sqref="AK38:AT39 AK46:AT47 AK40:AL45 AS40:AT45">
    <cfRule type="cellIs" dxfId="277" priority="5" operator="equal">
      <formula>0</formula>
    </cfRule>
  </conditionalFormatting>
  <conditionalFormatting sqref="AX42:AY43">
    <cfRule type="cellIs" dxfId="276" priority="4" operator="equal">
      <formula>0</formula>
    </cfRule>
  </conditionalFormatting>
  <conditionalFormatting sqref="AO51:AP52 AO59:AP60">
    <cfRule type="cellIs" dxfId="275" priority="3" operator="equal">
      <formula>0</formula>
    </cfRule>
  </conditionalFormatting>
  <conditionalFormatting sqref="BO75:BP76">
    <cfRule type="cellIs" dxfId="274" priority="2" operator="equal">
      <formula>0</formula>
    </cfRule>
  </conditionalFormatting>
  <conditionalFormatting sqref="AO75:AP76">
    <cfRule type="cellIs" dxfId="273" priority="1" operator="equal">
      <formula>0</formula>
    </cfRule>
  </conditionalFormatting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F11" zoomScale="55" zoomScaleNormal="55" workbookViewId="0">
      <selection activeCell="BQ19" sqref="BQ19"/>
    </sheetView>
  </sheetViews>
  <sheetFormatPr defaultColWidth="5.28515625" defaultRowHeight="15" x14ac:dyDescent="0.25"/>
  <cols>
    <col min="1" max="77" width="5.28515625" style="124"/>
    <col min="78" max="78" width="5.7109375" style="124" customWidth="1"/>
    <col min="79" max="79" width="5.28515625" style="124"/>
    <col min="80" max="80" width="7" style="124" customWidth="1"/>
    <col min="8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68.599999999999994</v>
      </c>
      <c r="CC12" s="27">
        <f ca="1">SUM(CD17,CB17,CC14)</f>
        <v>245.94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>
        <f ca="1">-CD16</f>
        <v>68.599999999999994</v>
      </c>
      <c r="CB14" s="18"/>
      <c r="CC14" s="6">
        <f>CD14+CE14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CD15+CE15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-186.44</v>
      </c>
      <c r="BY16" s="4"/>
      <c r="BZ16" s="10">
        <f>BZ15+BZ14</f>
        <v>0</v>
      </c>
      <c r="CA16" s="10">
        <f ca="1">CA15+CA14</f>
        <v>68.599999999999994</v>
      </c>
      <c r="CB16" s="11">
        <f>CB15+CB14</f>
        <v>0</v>
      </c>
      <c r="CC16" s="6">
        <f ca="1">CD16+CE16</f>
        <v>-68.599999999999994</v>
      </c>
      <c r="CD16" s="12">
        <f ca="1">-'SAT Site Net - do nothing'!CC16</f>
        <v>-68.599999999999994</v>
      </c>
      <c r="CE16" s="20"/>
      <c r="CF16" s="4"/>
      <c r="CG16" s="34">
        <f ca="1">SUM(CC14:CC16)</f>
        <v>-68.599999999999994</v>
      </c>
      <c r="CH16" s="13"/>
      <c r="CI16" s="13"/>
      <c r="CJ16" s="13"/>
    </row>
    <row r="17" spans="7:97" x14ac:dyDescent="0.25">
      <c r="O17" s="69"/>
      <c r="BX17" s="35">
        <f>SUM(CB17:CB19)</f>
        <v>0</v>
      </c>
      <c r="BY17" s="1"/>
      <c r="BZ17" s="21"/>
      <c r="CA17" s="14"/>
      <c r="CB17" s="15">
        <f>CA17+BZ17</f>
        <v>0</v>
      </c>
      <c r="CC17" s="16">
        <f ca="1">CC18+CC19</f>
        <v>-186.44</v>
      </c>
      <c r="CD17" s="6">
        <f ca="1">CD18+CD19</f>
        <v>245.94</v>
      </c>
      <c r="CE17" s="6">
        <f ca="1">CE18+CE19</f>
        <v>-59.5</v>
      </c>
      <c r="CF17" s="1"/>
      <c r="CG17" s="36">
        <f ca="1">SUM(CB18,CE17,CB16)</f>
        <v>-59.5</v>
      </c>
    </row>
    <row r="18" spans="7:97" x14ac:dyDescent="0.25">
      <c r="O18" s="69"/>
      <c r="BX18" s="30"/>
      <c r="BY18" s="3"/>
      <c r="BZ18" s="21"/>
      <c r="CA18" s="14"/>
      <c r="CB18" s="15">
        <f>CA18+BZ18</f>
        <v>0</v>
      </c>
      <c r="CC18" s="8">
        <f ca="1">-'SAT Site Net - do nothing'!CC17</f>
        <v>-186.44</v>
      </c>
      <c r="CD18" s="8">
        <f ca="1">-CE18</f>
        <v>59.5</v>
      </c>
      <c r="CE18" s="8">
        <f ca="1">-'SAT Site Net - do nothing'!CE17</f>
        <v>-59.5</v>
      </c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>CA19+BZ19</f>
        <v>0</v>
      </c>
      <c r="CC19" s="17"/>
      <c r="CD19" s="17">
        <f ca="1">-CC18</f>
        <v>186.44</v>
      </c>
      <c r="CE19" s="17"/>
      <c r="CF19" s="1"/>
      <c r="CG19" s="31"/>
      <c r="CQ19" s="114"/>
      <c r="CR19" s="114"/>
      <c r="CS19" s="114"/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0</v>
      </c>
      <c r="CC21" s="41">
        <f ca="1">SUM(CC17:CE17)</f>
        <v>0</v>
      </c>
      <c r="CD21" s="39"/>
      <c r="CE21" s="39"/>
      <c r="CF21" s="39"/>
      <c r="CG21" s="42"/>
      <c r="CQ21" s="171"/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>SUM(BZ29:CB29)</f>
        <v>0</v>
      </c>
      <c r="CC25" s="27">
        <f>SUM(CD30,CB30,CC27)</f>
        <v>0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/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/>
      <c r="CD27" s="7"/>
      <c r="CE27" s="19"/>
      <c r="CF27" s="1"/>
      <c r="CG27" s="31"/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/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/>
      <c r="CD28" s="7"/>
      <c r="CE28" s="19"/>
      <c r="CF28" s="1"/>
      <c r="CG28" s="31"/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/>
      <c r="AN29" s="10"/>
      <c r="AO29" s="10"/>
      <c r="AP29" s="6"/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>SUM(CC28,BZ29,CC30)</f>
        <v>0</v>
      </c>
      <c r="BY29" s="4"/>
      <c r="BZ29" s="10"/>
      <c r="CA29" s="10"/>
      <c r="CB29" s="11"/>
      <c r="CC29" s="56"/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/>
      <c r="AP30" s="53"/>
      <c r="AQ30" s="6"/>
      <c r="AR30" s="6"/>
      <c r="AS30" s="1"/>
      <c r="AT30" s="100">
        <f>SUM(AO31,AR30,AO29)</f>
        <v>0</v>
      </c>
      <c r="BX30" s="35">
        <f>SUM(CB30:CB32)</f>
        <v>0</v>
      </c>
      <c r="BY30" s="1"/>
      <c r="BZ30" s="21"/>
      <c r="CA30" s="14"/>
      <c r="CB30" s="15"/>
      <c r="CC30" s="56"/>
      <c r="CD30" s="6"/>
      <c r="CE30" s="6"/>
      <c r="CF30" s="1"/>
      <c r="CG30" s="36">
        <f>SUM(CB31,CE30,CB29)</f>
        <v>0</v>
      </c>
      <c r="CK30" s="171"/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/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/>
      <c r="CC31" s="8"/>
      <c r="CD31" s="8"/>
      <c r="CE31" s="8"/>
      <c r="CF31" s="1"/>
      <c r="CG31" s="31"/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/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/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>SUM(CA29,CB32,CC29)</f>
        <v>0</v>
      </c>
      <c r="CC34" s="41">
        <f>SUM(CC30:CE30)</f>
        <v>0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>SUM(AM42:AO42)</f>
        <v>0</v>
      </c>
      <c r="AP38" s="58">
        <f>SUM(AQ43,AO43,AP40)</f>
        <v>0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>SUM(BZ42:CB42)</f>
        <v>0</v>
      </c>
      <c r="CC38" s="91">
        <f>SUM(CD43,CB43,CC40)</f>
        <v>0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/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/>
      <c r="BQ40" s="7"/>
      <c r="BR40" s="19"/>
      <c r="BS40" s="1"/>
      <c r="BT40" s="95"/>
      <c r="BX40" s="94"/>
      <c r="BY40" s="3"/>
      <c r="BZ40" s="17"/>
      <c r="CA40" s="17"/>
      <c r="CB40" s="18"/>
      <c r="CC40" s="6"/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/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/>
      <c r="BQ41" s="7"/>
      <c r="BR41" s="19"/>
      <c r="BS41" s="1"/>
      <c r="BT41" s="95"/>
      <c r="BX41" s="96"/>
      <c r="BY41" s="3"/>
      <c r="BZ41" s="8"/>
      <c r="CA41" s="8"/>
      <c r="CB41" s="9"/>
      <c r="CC41" s="6"/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/>
      <c r="AN42" s="10"/>
      <c r="AO42" s="77"/>
      <c r="AP42" s="86"/>
      <c r="AQ42" s="81"/>
      <c r="AR42" s="82"/>
      <c r="AS42" s="78"/>
      <c r="AT42" s="109">
        <f>SUM(AP40:AP42)</f>
        <v>0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>SUM(BP41,BM42,BP43)</f>
        <v>0</v>
      </c>
      <c r="BL42" s="78"/>
      <c r="BM42" s="79"/>
      <c r="BN42" s="79"/>
      <c r="BO42" s="79"/>
      <c r="BP42" s="79"/>
      <c r="BQ42" s="81"/>
      <c r="BR42" s="82"/>
      <c r="BS42" s="78"/>
      <c r="BT42" s="109">
        <f>SUM(BP40:BP42)</f>
        <v>0</v>
      </c>
      <c r="BU42" s="83"/>
      <c r="BV42" s="83"/>
      <c r="BW42" s="83"/>
      <c r="BX42" s="108">
        <f>SUM(CC41,BZ42,CC43)</f>
        <v>0</v>
      </c>
      <c r="BY42" s="78"/>
      <c r="BZ42" s="79"/>
      <c r="CA42" s="79"/>
      <c r="CB42" s="85"/>
      <c r="CC42" s="117"/>
      <c r="CD42" s="81"/>
      <c r="CE42" s="82"/>
      <c r="CF42" s="78"/>
      <c r="CG42" s="109">
        <f>SUM(CC40:CC42)</f>
        <v>0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/>
      <c r="AP43" s="6"/>
      <c r="AQ43" s="6"/>
      <c r="AR43" s="6"/>
      <c r="AS43" s="1"/>
      <c r="AT43" s="100">
        <f>SUM(AO44,AR43,AO42)</f>
        <v>0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>SUM(BO43:BO45)</f>
        <v>0</v>
      </c>
      <c r="BL43" s="1"/>
      <c r="BM43" s="21"/>
      <c r="BN43" s="14"/>
      <c r="BO43" s="71"/>
      <c r="BP43" s="6"/>
      <c r="BQ43" s="6"/>
      <c r="BR43" s="6"/>
      <c r="BS43" s="1"/>
      <c r="BT43" s="100">
        <f>SUM(BO44,BR43,BO42)</f>
        <v>0</v>
      </c>
      <c r="BX43" s="99">
        <f>SUM(CB43:CB45)</f>
        <v>0</v>
      </c>
      <c r="BY43" s="1"/>
      <c r="BZ43" s="21"/>
      <c r="CA43" s="14"/>
      <c r="CB43" s="15"/>
      <c r="CC43" s="56"/>
      <c r="CD43" s="6"/>
      <c r="CE43" s="6"/>
      <c r="CF43" s="1"/>
      <c r="CG43" s="100">
        <f>SUM(CB44,CE43,CB42)</f>
        <v>0</v>
      </c>
    </row>
    <row r="44" spans="7:88" ht="15.75" x14ac:dyDescent="0.25">
      <c r="O44" s="69"/>
      <c r="AB44" s="69"/>
      <c r="AK44" s="30"/>
      <c r="AL44" s="3"/>
      <c r="AM44" s="21"/>
      <c r="AN44" s="14"/>
      <c r="AO44" s="71"/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/>
      <c r="BP44" s="8"/>
      <c r="BQ44" s="8"/>
      <c r="BR44" s="8"/>
      <c r="BS44" s="1"/>
      <c r="BT44" s="95"/>
      <c r="BX44" s="94"/>
      <c r="BY44" s="3"/>
      <c r="BZ44" s="21"/>
      <c r="CA44" s="14"/>
      <c r="CB44" s="15"/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/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/>
      <c r="BP45" s="17"/>
      <c r="BQ45" s="17"/>
      <c r="BR45" s="17"/>
      <c r="BS45" s="1"/>
      <c r="BT45" s="95"/>
      <c r="BX45" s="94"/>
      <c r="BY45" s="3"/>
      <c r="BZ45" s="21"/>
      <c r="CA45" s="14"/>
      <c r="CB45" s="15"/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>SUM(AN42,AO45,AP42)</f>
        <v>0</v>
      </c>
      <c r="AP47" s="105">
        <f>SUM(AP43:AR43)</f>
        <v>0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>SUM(BN42,BO45,BP42)</f>
        <v>0</v>
      </c>
      <c r="BP47" s="105">
        <f>SUM(BP43:BR43)</f>
        <v>0</v>
      </c>
      <c r="BQ47" s="103"/>
      <c r="BR47" s="103"/>
      <c r="BS47" s="103"/>
      <c r="BT47" s="106"/>
      <c r="BX47" s="101"/>
      <c r="BY47" s="102"/>
      <c r="BZ47" s="103"/>
      <c r="CA47" s="103"/>
      <c r="CB47" s="110">
        <f>SUM(CA42,CB45,CC42)</f>
        <v>0</v>
      </c>
      <c r="CC47" s="105">
        <f>SUM(CC43:CE43)</f>
        <v>0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>SUM(M55:O55)</f>
        <v>0</v>
      </c>
      <c r="P51" s="27">
        <f>SUM(Q56,O56,P53)</f>
        <v>0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/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/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/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/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/>
      <c r="N55" s="10"/>
      <c r="O55" s="11"/>
      <c r="P55" s="6"/>
      <c r="Q55" s="12"/>
      <c r="R55" s="20"/>
      <c r="S55" s="4"/>
      <c r="T55" s="34">
        <f>SUM(P53:P55)</f>
        <v>0</v>
      </c>
      <c r="U55" s="4"/>
      <c r="V55" s="4"/>
      <c r="W55" s="4"/>
      <c r="X55" s="97">
        <f>SUM(AC54,Z55,AC56)</f>
        <v>0</v>
      </c>
      <c r="Y55" s="4"/>
      <c r="Z55" s="10"/>
      <c r="AA55" s="10"/>
      <c r="AB55" s="11"/>
      <c r="AC55" s="6"/>
      <c r="AD55" s="12"/>
      <c r="AE55" s="20"/>
      <c r="AF55" s="4"/>
      <c r="AG55" s="98">
        <f>SUM(AC53:AC55)</f>
        <v>0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/>
      <c r="P56" s="16"/>
      <c r="Q56" s="6"/>
      <c r="R56" s="6"/>
      <c r="S56" s="1"/>
      <c r="T56" s="36">
        <f>SUM(O57,R56,O55)</f>
        <v>0</v>
      </c>
      <c r="U56" s="330" t="s">
        <v>29</v>
      </c>
      <c r="V56" s="331"/>
      <c r="W56" s="331"/>
      <c r="X56" s="99">
        <f>SUM(AB56:AB58)</f>
        <v>0</v>
      </c>
      <c r="Y56" s="1"/>
      <c r="Z56" s="21"/>
      <c r="AA56" s="14"/>
      <c r="AB56" s="53"/>
      <c r="AC56" s="53"/>
      <c r="AD56" s="6"/>
      <c r="AE56" s="6"/>
      <c r="AF56" s="1"/>
      <c r="AG56" s="100">
        <f>SUM(AB57,AE56,AB55)</f>
        <v>0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/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/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/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/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>SUM(N55,O58,P55)</f>
        <v>0</v>
      </c>
      <c r="P60" s="41">
        <f>SUM(P56:R56)</f>
        <v>0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>SUM(AM68:AO68)</f>
        <v>0</v>
      </c>
      <c r="AP64" s="58">
        <f>SUM(AQ69,AO69,AP66)</f>
        <v>0</v>
      </c>
      <c r="AQ64" s="1"/>
      <c r="AR64" s="1"/>
      <c r="AS64" s="59"/>
      <c r="AT64" s="93"/>
      <c r="BK64" s="87"/>
      <c r="BL64" s="88"/>
      <c r="BM64" s="88"/>
      <c r="BN64" s="89"/>
      <c r="BO64" s="107">
        <f>SUM(BM68:BO68)</f>
        <v>0</v>
      </c>
      <c r="BP64" s="91">
        <f>SUM(BQ69,BO69,BP66)</f>
        <v>0</v>
      </c>
      <c r="BQ64" s="89"/>
      <c r="BR64" s="89"/>
      <c r="BS64" s="92"/>
      <c r="BT64" s="93"/>
      <c r="BX64" s="23"/>
      <c r="BY64" s="24"/>
      <c r="BZ64" s="24"/>
      <c r="CA64" s="25"/>
      <c r="CB64" s="26">
        <f>SUM(BZ68:CB68)</f>
        <v>0</v>
      </c>
      <c r="CC64" s="27">
        <f>SUM(CD69,CB69,CC66)</f>
        <v>0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/>
      <c r="AQ66" s="7"/>
      <c r="AR66" s="19"/>
      <c r="AS66" s="1"/>
      <c r="AT66" s="95"/>
      <c r="BK66" s="94"/>
      <c r="BL66" s="3"/>
      <c r="BM66" s="17"/>
      <c r="BN66" s="17"/>
      <c r="BO66" s="75"/>
      <c r="BP66" s="6"/>
      <c r="BQ66" s="7"/>
      <c r="BR66" s="19"/>
      <c r="BS66" s="1"/>
      <c r="BT66" s="95"/>
      <c r="BX66" s="30"/>
      <c r="BY66" s="3"/>
      <c r="BZ66" s="17"/>
      <c r="CA66" s="17"/>
      <c r="CB66" s="18"/>
      <c r="CC66" s="6"/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/>
      <c r="AQ67" s="7"/>
      <c r="AR67" s="19"/>
      <c r="AS67" s="1"/>
      <c r="AT67" s="95"/>
      <c r="BK67" s="96"/>
      <c r="BL67" s="3"/>
      <c r="BM67" s="8"/>
      <c r="BN67" s="8"/>
      <c r="BO67" s="76"/>
      <c r="BP67" s="6"/>
      <c r="BQ67" s="7"/>
      <c r="BR67" s="19"/>
      <c r="BS67" s="1"/>
      <c r="BT67" s="95"/>
      <c r="BX67" s="32"/>
      <c r="BY67" s="3"/>
      <c r="BZ67" s="8"/>
      <c r="CA67" s="8"/>
      <c r="CB67" s="9"/>
      <c r="CC67" s="6"/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>SUM(AP67,AM68,AP69)</f>
        <v>0</v>
      </c>
      <c r="AL68" s="4"/>
      <c r="AM68" s="10"/>
      <c r="AN68" s="10"/>
      <c r="AO68" s="77"/>
      <c r="AP68" s="86"/>
      <c r="AQ68" s="81"/>
      <c r="AR68" s="82"/>
      <c r="AS68" s="78"/>
      <c r="AT68" s="109">
        <f>SUM(AP66:AP68)</f>
        <v>0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>SUM(BP67,BM68,BP69)</f>
        <v>0</v>
      </c>
      <c r="BL68" s="78"/>
      <c r="BM68" s="79"/>
      <c r="BN68" s="79"/>
      <c r="BO68" s="80"/>
      <c r="BP68" s="79"/>
      <c r="BQ68" s="81"/>
      <c r="BR68" s="82"/>
      <c r="BS68" s="78"/>
      <c r="BT68" s="109">
        <f>SUM(BP66:BP68)</f>
        <v>0</v>
      </c>
      <c r="BU68" s="136"/>
      <c r="BV68" s="136"/>
      <c r="BW68" s="136"/>
      <c r="BX68" s="84">
        <f>SUM(CC67,BZ68,CC69)</f>
        <v>0</v>
      </c>
      <c r="BY68" s="78"/>
      <c r="BZ68" s="79"/>
      <c r="CA68" s="79"/>
      <c r="CB68" s="85"/>
      <c r="CC68" s="6"/>
      <c r="CD68" s="12"/>
      <c r="CE68" s="20"/>
      <c r="CF68" s="4"/>
      <c r="CG68" s="34">
        <f>SUM(CC66:CC68)</f>
        <v>0</v>
      </c>
      <c r="CH68" s="13"/>
      <c r="CI68" s="13"/>
      <c r="CJ68" s="13"/>
      <c r="CK68" s="116" t="s">
        <v>34</v>
      </c>
    </row>
    <row r="69" spans="35:89" x14ac:dyDescent="0.25">
      <c r="AK69" s="35">
        <f>SUM(AO69:AO71)</f>
        <v>0</v>
      </c>
      <c r="AL69" s="1"/>
      <c r="AM69" s="21"/>
      <c r="AN69" s="14"/>
      <c r="AO69" s="70"/>
      <c r="AP69" s="6"/>
      <c r="AQ69" s="6"/>
      <c r="AR69" s="6"/>
      <c r="AS69" s="1"/>
      <c r="AT69" s="100">
        <f>SUM(AO70,AR69,AO68)</f>
        <v>0</v>
      </c>
      <c r="BK69" s="99">
        <f>SUM(BO69:BO71)</f>
        <v>0</v>
      </c>
      <c r="BL69" s="1"/>
      <c r="BM69" s="21"/>
      <c r="BN69" s="14"/>
      <c r="BO69" s="71"/>
      <c r="BP69" s="6"/>
      <c r="BQ69" s="6"/>
      <c r="BR69" s="6"/>
      <c r="BS69" s="1"/>
      <c r="BT69" s="100">
        <f>SUM(BO70,BR69,BO68)</f>
        <v>0</v>
      </c>
      <c r="BX69" s="35">
        <f>SUM(CB69:CB71)</f>
        <v>0</v>
      </c>
      <c r="BY69" s="1"/>
      <c r="BZ69" s="21"/>
      <c r="CA69" s="14"/>
      <c r="CB69" s="15"/>
      <c r="CC69" s="16"/>
      <c r="CD69" s="6"/>
      <c r="CE69" s="6"/>
      <c r="CF69" s="1"/>
      <c r="CG69" s="36">
        <f>SUM(CB70,CE69,CB68)</f>
        <v>0</v>
      </c>
    </row>
    <row r="70" spans="35:89" ht="15.75" x14ac:dyDescent="0.25">
      <c r="AK70" s="30"/>
      <c r="AL70" s="3"/>
      <c r="AM70" s="21"/>
      <c r="AN70" s="14"/>
      <c r="AO70" s="71"/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/>
      <c r="BP70" s="8"/>
      <c r="BQ70" s="8"/>
      <c r="BR70" s="8"/>
      <c r="BS70" s="1"/>
      <c r="BT70" s="95"/>
      <c r="BX70" s="30"/>
      <c r="BY70" s="3"/>
      <c r="BZ70" s="21"/>
      <c r="CA70" s="14"/>
      <c r="CB70" s="15"/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/>
      <c r="AP71" s="17"/>
      <c r="AQ71" s="17"/>
      <c r="AR71" s="17"/>
      <c r="AS71" s="1"/>
      <c r="AT71" s="95"/>
      <c r="BK71" s="94"/>
      <c r="BL71" s="3"/>
      <c r="BM71" s="21"/>
      <c r="BN71" s="14"/>
      <c r="BO71" s="71"/>
      <c r="BP71" s="17"/>
      <c r="BQ71" s="17"/>
      <c r="BR71" s="17"/>
      <c r="BS71" s="1"/>
      <c r="BT71" s="95"/>
      <c r="BX71" s="30"/>
      <c r="BY71" s="3"/>
      <c r="BZ71" s="21"/>
      <c r="CA71" s="14"/>
      <c r="CB71" s="15"/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>SUM(AN68,AO71,AP68)</f>
        <v>0</v>
      </c>
      <c r="AP73" s="105">
        <f>SUM(AP69:AR69)</f>
        <v>0</v>
      </c>
      <c r="AQ73" s="103"/>
      <c r="AR73" s="103"/>
      <c r="AS73" s="103"/>
      <c r="AT73" s="106"/>
      <c r="BK73" s="101"/>
      <c r="BL73" s="102"/>
      <c r="BM73" s="103"/>
      <c r="BN73" s="103"/>
      <c r="BO73" s="104">
        <f>SUM(BN68,BO71,BP68)</f>
        <v>0</v>
      </c>
      <c r="BP73" s="105">
        <f>SUM(BP69:BR69)</f>
        <v>0</v>
      </c>
      <c r="BQ73" s="103"/>
      <c r="BR73" s="103"/>
      <c r="BS73" s="103"/>
      <c r="BT73" s="106"/>
      <c r="BX73" s="37"/>
      <c r="BY73" s="38"/>
      <c r="BZ73" s="39"/>
      <c r="CA73" s="39"/>
      <c r="CB73" s="40">
        <f>SUM(CA68,CB71,CC68)</f>
        <v>0</v>
      </c>
      <c r="CC73" s="41">
        <f>SUM(CC69:CE69)</f>
        <v>0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72" priority="21" operator="equal">
      <formula>0</formula>
    </cfRule>
  </conditionalFormatting>
  <conditionalFormatting sqref="AX38:BG39 AX46:BG47 AX40:AY41 AX44:AY45">
    <cfRule type="cellIs" dxfId="271" priority="20" operator="equal">
      <formula>0</formula>
    </cfRule>
  </conditionalFormatting>
  <conditionalFormatting sqref="AX25:BG26 AX33:BG34 AX27:AY28 BF27:BG28 BF31:BG32 AX31:AY32">
    <cfRule type="cellIs" dxfId="270" priority="19" operator="equal">
      <formula>0</formula>
    </cfRule>
  </conditionalFormatting>
  <conditionalFormatting sqref="BK25:BT26 BK33:BT34 BK27:BL28 BS27:BT28 BS31:BT32 BK31:BL32">
    <cfRule type="cellIs" dxfId="269" priority="18" operator="equal">
      <formula>0</formula>
    </cfRule>
  </conditionalFormatting>
  <conditionalFormatting sqref="BX12:CG13 BX20:CG21 BX14:BY19 CF14:CG19">
    <cfRule type="cellIs" dxfId="268" priority="17" operator="equal">
      <formula>0</formula>
    </cfRule>
  </conditionalFormatting>
  <conditionalFormatting sqref="BX25:CG26 BX33:CG34 BX27:BY32 CF27:CG32">
    <cfRule type="cellIs" dxfId="267" priority="16" operator="equal">
      <formula>0</formula>
    </cfRule>
  </conditionalFormatting>
  <conditionalFormatting sqref="BX64:CG65 BX72:CG73 BX66:BY71 CF66:CG71">
    <cfRule type="cellIs" dxfId="266" priority="14" operator="equal">
      <formula>0</formula>
    </cfRule>
  </conditionalFormatting>
  <conditionalFormatting sqref="BX38:CG39 BX46:CG47 BX40:BY45 CF40:CG45">
    <cfRule type="cellIs" dxfId="265" priority="15" operator="equal">
      <formula>0</formula>
    </cfRule>
  </conditionalFormatting>
  <conditionalFormatting sqref="K51:T52 K59:T60 K53:L58 S53:T58">
    <cfRule type="cellIs" dxfId="264" priority="13" operator="equal">
      <formula>0</formula>
    </cfRule>
  </conditionalFormatting>
  <conditionalFormatting sqref="AK64:AT65 AK72:AT73 AK66:AL71 AS66:AT71">
    <cfRule type="cellIs" dxfId="263" priority="12" operator="equal">
      <formula>0</formula>
    </cfRule>
  </conditionalFormatting>
  <conditionalFormatting sqref="BK38:BT39 BK46:BT47 BK40:BL45 BS40:BT45">
    <cfRule type="cellIs" dxfId="262" priority="9" operator="equal">
      <formula>0</formula>
    </cfRule>
  </conditionalFormatting>
  <conditionalFormatting sqref="AK25:AT26 AK33:AT34 AK27:AL32 AS27:AT32">
    <cfRule type="cellIs" dxfId="261" priority="8" operator="equal">
      <formula>0</formula>
    </cfRule>
  </conditionalFormatting>
  <conditionalFormatting sqref="AX51:BG52 AX59:BG60 AX53:AY58 BF53:BG58">
    <cfRule type="cellIs" dxfId="260" priority="11" operator="equal">
      <formula>0</formula>
    </cfRule>
  </conditionalFormatting>
  <conditionalFormatting sqref="BK51:BT52 BK59:BT60 BK53:BL58 BS53:BT58">
    <cfRule type="cellIs" dxfId="259" priority="10" operator="equal">
      <formula>0</formula>
    </cfRule>
  </conditionalFormatting>
  <conditionalFormatting sqref="BK64:BT65 BK72:BT73 BK66:BL71 BS66:BT71">
    <cfRule type="cellIs" dxfId="258" priority="7" operator="equal">
      <formula>0</formula>
    </cfRule>
  </conditionalFormatting>
  <conditionalFormatting sqref="X51:AG52 X59:AG60 X53:Y58 AF53:AG58">
    <cfRule type="cellIs" dxfId="257" priority="6" operator="equal">
      <formula>0</formula>
    </cfRule>
  </conditionalFormatting>
  <conditionalFormatting sqref="AK38:AT39 AK46:AT47 AK40:AL45 AS40:AT45">
    <cfRule type="cellIs" dxfId="256" priority="5" operator="equal">
      <formula>0</formula>
    </cfRule>
  </conditionalFormatting>
  <conditionalFormatting sqref="AX42:AY43">
    <cfRule type="cellIs" dxfId="255" priority="4" operator="equal">
      <formula>0</formula>
    </cfRule>
  </conditionalFormatting>
  <conditionalFormatting sqref="AO51:AP52 AO59:AP60">
    <cfRule type="cellIs" dxfId="254" priority="3" operator="equal">
      <formula>0</formula>
    </cfRule>
  </conditionalFormatting>
  <conditionalFormatting sqref="BO75:BP76">
    <cfRule type="cellIs" dxfId="253" priority="2" operator="equal">
      <formula>0</formula>
    </cfRule>
  </conditionalFormatting>
  <conditionalFormatting sqref="AO75:AP76">
    <cfRule type="cellIs" dxfId="252" priority="1" operator="equal">
      <formula>0</formula>
    </cfRule>
  </conditionalFormatting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A16" zoomScale="55" zoomScaleNormal="55" workbookViewId="0">
      <selection activeCell="BD14" sqref="BD14"/>
    </sheetView>
  </sheetViews>
  <sheetFormatPr defaultColWidth="5.28515625" defaultRowHeight="15" x14ac:dyDescent="0.25"/>
  <cols>
    <col min="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503.94000000000005</v>
      </c>
      <c r="CC12" s="27">
        <f ca="1">SUM(CD17,CB17,CC14)</f>
        <v>471.02000000000004</v>
      </c>
      <c r="CD12" s="25"/>
      <c r="CE12" s="25"/>
      <c r="CF12" s="28"/>
      <c r="CG12" s="29"/>
      <c r="CI12" s="305" t="s">
        <v>205</v>
      </c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Site Net - reassign'!CC14+'AM Site Net - do nothing'!CC14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Site Net - reassign'!CC15+'AM Site Net - do nothing'!CC15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</v>
      </c>
      <c r="BY16" s="4"/>
      <c r="BZ16" s="10">
        <f>'AM Site Net - reassign'!BZ16+'AM Site Net - do nothing'!BZ16</f>
        <v>0</v>
      </c>
      <c r="CA16" s="10">
        <f ca="1">'AM Site Net - reassign'!CA16+'AM Site Net - do nothing'!CA16</f>
        <v>503.94000000000005</v>
      </c>
      <c r="CB16" s="11">
        <f>'AM Site Net - reassign'!CB16+'AM Site Net - do nothing'!CB16</f>
        <v>0</v>
      </c>
      <c r="CC16" s="6">
        <f ca="1">'AM Site Net - reassign'!CC16+'AM Site Net - do nothing'!CC16</f>
        <v>0</v>
      </c>
      <c r="CD16" s="12"/>
      <c r="CE16" s="20"/>
      <c r="CF16" s="4"/>
      <c r="CG16" s="34">
        <f ca="1">SUM(CC14:CC16)</f>
        <v>0</v>
      </c>
      <c r="CH16" s="13"/>
      <c r="CI16" s="13"/>
      <c r="CJ16" s="13"/>
    </row>
    <row r="17" spans="7:97" x14ac:dyDescent="0.25">
      <c r="O17" s="69"/>
      <c r="BX17" s="35">
        <f ca="1">SUM(CB17:CB19)</f>
        <v>378.03999999999996</v>
      </c>
      <c r="BY17" s="1"/>
      <c r="BZ17" s="21"/>
      <c r="CA17" s="14"/>
      <c r="CB17" s="15">
        <f>'AM Site Net - reassign'!CB17+'AM Site Net - do nothing'!CB17</f>
        <v>0</v>
      </c>
      <c r="CC17" s="16">
        <f ca="1">'AM Site Net - reassign'!CC17+'AM Site Net - do nothing'!CC17</f>
        <v>0</v>
      </c>
      <c r="CD17" s="6">
        <f ca="1">'AM Site Net - reassign'!CD17+'AM Site Net - do nothing'!CD17</f>
        <v>471.02000000000004</v>
      </c>
      <c r="CE17" s="6">
        <f ca="1">'AM Site Net - reassign'!CE17+'AM Site Net - do nothing'!CE17</f>
        <v>0</v>
      </c>
      <c r="CF17" s="1"/>
      <c r="CG17" s="36">
        <f ca="1">SUM(CB18,CE17,CB16)</f>
        <v>0</v>
      </c>
    </row>
    <row r="18" spans="7:97" x14ac:dyDescent="0.25">
      <c r="O18" s="69"/>
      <c r="BX18" s="30"/>
      <c r="BY18" s="3"/>
      <c r="BZ18" s="21"/>
      <c r="CA18" s="14"/>
      <c r="CB18" s="15">
        <f>'AM Site Net - reassign'!CB18+'AM Site Net - do nothing'!CB18</f>
        <v>0</v>
      </c>
      <c r="CC18" s="8"/>
      <c r="CD18" s="8"/>
      <c r="CE18" s="8"/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 ca="1">'AM Site Net - reassign'!CB19+'AM Site Net - do nothing'!CB19</f>
        <v>378.03999999999996</v>
      </c>
      <c r="CC19" s="17"/>
      <c r="CD19" s="17"/>
      <c r="CE19" s="17"/>
      <c r="CF19" s="1"/>
      <c r="CG19" s="31"/>
      <c r="CQ19" s="114" t="s">
        <v>56</v>
      </c>
      <c r="CR19" s="114"/>
      <c r="CS19" s="114" t="s">
        <v>57</v>
      </c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24">
        <f>'Gen AM'!Q111</f>
        <v>1346</v>
      </c>
      <c r="CS20" s="124">
        <f>'Gen AM'!R111</f>
        <v>740</v>
      </c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881.98</v>
      </c>
      <c r="CC21" s="41">
        <f ca="1">SUM(CC17:CE17)</f>
        <v>471.02000000000004</v>
      </c>
      <c r="CD21" s="39"/>
      <c r="CE21" s="39"/>
      <c r="CF21" s="39"/>
      <c r="CG21" s="42"/>
      <c r="CQ21" s="171" t="s">
        <v>165</v>
      </c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881.98</v>
      </c>
      <c r="CC25" s="27">
        <f ca="1">SUM(CD30,CB30,CC27)</f>
        <v>471.02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Site Net - reassign'!AP27+'AM Site Net - do nothing'!AP27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Site Net - reassign'!CC27+'AM Site Net - do nothing'!CC27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1346</v>
      </c>
      <c r="CM27" s="124" t="str">
        <f ca="1">IF(CL27=CQ20,"OK","FIX")</f>
        <v>OK</v>
      </c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Site Net - reassign'!AP28+'AM Site Net - do nothing'!AP28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Site Net - reassign'!CC28+'AM Site Net - do nothing'!CC28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740</v>
      </c>
      <c r="CM28" s="124" t="str">
        <f ca="1">IF(CL28=CS20,"OK","FIX")</f>
        <v>OK</v>
      </c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Site Net - reassign'!AM29+'AM Site Net - do nothing'!AM29</f>
        <v>0</v>
      </c>
      <c r="AN29" s="10">
        <f>'AM Site Net - reassign'!AN29+'AM Site Net - do nothing'!AN29</f>
        <v>0</v>
      </c>
      <c r="AO29" s="10">
        <f>'AM Site Net - reassign'!AO29+'AM Site Net - do nothing'!AO29</f>
        <v>0</v>
      </c>
      <c r="AP29" s="6">
        <f>'AM Site Net - reassign'!AP29+'AM Site Net - do nothing'!AP29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'AM Site Net - reassign'!BZ29+'AM Site Net - do nothing'!BZ29</f>
        <v>0</v>
      </c>
      <c r="CA29" s="10">
        <f ca="1">'AM Site Net - reassign'!CA29+'AM Site Net - do nothing'!CA29</f>
        <v>881.98</v>
      </c>
      <c r="CB29" s="11">
        <f>'AM Site Net - reassign'!CB29+'AM Site Net - do nothing'!CB29</f>
        <v>0</v>
      </c>
      <c r="CC29" s="56">
        <f>'AM Site Net - reassign'!CC29+'AM Site Net - do nothing'!CC29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Site Net - reassign'!AO30+'AM Site Net - do nothing'!AO30</f>
        <v>0</v>
      </c>
      <c r="AP30" s="53">
        <f>'AM Site Net - reassign'!AP30+'AM Site Net - do nothing'!AP30</f>
        <v>0</v>
      </c>
      <c r="AQ30" s="6">
        <f>'AM Site Net - reassign'!AQ30+'AM Site Net - do nothing'!AQ30</f>
        <v>0</v>
      </c>
      <c r="AR30" s="6">
        <f>'AM Site Net - reassign'!AR30+'AM Site Net - do nothing'!AR30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'AM Site Net - reassign'!CB30+'AM Site Net - do nothing'!CB30</f>
        <v>0</v>
      </c>
      <c r="CC30" s="56">
        <f ca="1">'AM Site Net - reassign'!CC30+'AM Site Net - do nothing'!CC30</f>
        <v>0</v>
      </c>
      <c r="CD30" s="6">
        <f ca="1">'AM Site Net - reassign'!CD30+'AM Site Net - do nothing'!CD30</f>
        <v>471.02</v>
      </c>
      <c r="CE30" s="6">
        <f>'AM Site Net - reassign'!CE30+'AM Site Net - do nothing'!CE30</f>
        <v>0</v>
      </c>
      <c r="CF30" s="1"/>
      <c r="CG30" s="36">
        <f>SUM(CB31,CE30,CB29)</f>
        <v>0</v>
      </c>
      <c r="CK30" s="171" t="s">
        <v>165</v>
      </c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Site Net - reassign'!AO31+'AM Site Net - do nothing'!AO31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Site Net - reassign'!CB31+'AM Site Net - do nothing'!CB31</f>
        <v>0</v>
      </c>
      <c r="CC31" s="8"/>
      <c r="CD31" s="8"/>
      <c r="CE31" s="8"/>
      <c r="CF31" s="1"/>
      <c r="CG31" s="31"/>
      <c r="CK31" s="124" t="s">
        <v>166</v>
      </c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Site Net - reassign'!AO32+'AM Site Net - do nothing'!AO32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Site Net - reassign'!CB32+'AM Site Net - do nothing'!CB32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881.98</v>
      </c>
      <c r="CC34" s="41">
        <f ca="1">SUM(CC30:CE30)</f>
        <v>471.02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89.3</v>
      </c>
      <c r="AP38" s="58">
        <f ca="1">SUM(AQ43,AO43,AP40)</f>
        <v>146.77499999999998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881.98</v>
      </c>
      <c r="CC38" s="91">
        <f ca="1">SUM(CD43,CB43,CC40)</f>
        <v>471.02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'AM Site Net - reassign'!AP40+'AM Site Net - do nothing'!AP40</f>
        <v>117.41999999999999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Site Net - reassign'!BP40+'AM Site Net - do nothing'!BP40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Site Net - reassign'!CC40+'AM Site Net - do nothing'!CC40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Site Net - reassign'!AP41+'AM Site Net - do nothing'!AP41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Site Net - reassign'!BP41+'AM Site Net - do nothing'!BP41</f>
        <v>623.00500000000011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Site Net - reassign'!CC41+'AM Site Net - do nothing'!CC41</f>
        <v>64.399999999999991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Site Net - reassign'!AM42+'AM Site Net - do nothing'!AM42</f>
        <v>0</v>
      </c>
      <c r="AN42" s="10">
        <f ca="1">'AM Site Net - reassign'!AN42+'AM Site Net - do nothing'!AN42</f>
        <v>17.86</v>
      </c>
      <c r="AO42" s="77">
        <f ca="1">'AM Site Net - reassign'!AO42+'AM Site Net - do nothing'!AO42</f>
        <v>71.44</v>
      </c>
      <c r="AP42" s="86">
        <f ca="1">'AM Site Net - reassign'!AP42+'AM Site Net - do nothing'!AP42</f>
        <v>240.62999999999997</v>
      </c>
      <c r="AQ42" s="81"/>
      <c r="AR42" s="82"/>
      <c r="AS42" s="78"/>
      <c r="AT42" s="109">
        <f ca="1">SUM(AP40:AP42)</f>
        <v>358.04999999999995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623.00500000000011</v>
      </c>
      <c r="BL42" s="78"/>
      <c r="BM42" s="79">
        <f>'AM Site Net - reassign'!BM42+'AM Site Net - do nothing'!BM42</f>
        <v>0</v>
      </c>
      <c r="BN42" s="79">
        <f>'AM Site Net - reassign'!BN42+'AM Site Net - do nothing'!BN42</f>
        <v>0</v>
      </c>
      <c r="BO42" s="79">
        <f>'AM Site Net - reassign'!BO42+'AM Site Net - do nothing'!BO42</f>
        <v>0</v>
      </c>
      <c r="BP42" s="79">
        <f ca="1">'AM Site Net - reassign'!BP42+'AM Site Net - do nothing'!BP42</f>
        <v>93.055000000000007</v>
      </c>
      <c r="BQ42" s="81"/>
      <c r="BR42" s="82"/>
      <c r="BS42" s="78"/>
      <c r="BT42" s="109">
        <f ca="1">SUM(BP40:BP42)</f>
        <v>716.06000000000017</v>
      </c>
      <c r="BU42" s="83"/>
      <c r="BV42" s="83"/>
      <c r="BW42" s="83"/>
      <c r="BX42" s="108">
        <f ca="1">SUM(CC41,BZ42,CC43)</f>
        <v>754.63</v>
      </c>
      <c r="BY42" s="78"/>
      <c r="BZ42" s="79">
        <f ca="1">'AM Site Net - reassign'!BZ42+'AM Site Net - do nothing'!BZ42</f>
        <v>645.48</v>
      </c>
      <c r="CA42" s="79">
        <f ca="1">'AM Site Net - reassign'!CA42+'AM Site Net - do nothing'!CA42</f>
        <v>236.5</v>
      </c>
      <c r="CB42" s="85">
        <f>'AM Site Net - reassign'!CB42+'AM Site Net - do nothing'!CB42</f>
        <v>0</v>
      </c>
      <c r="CC42" s="117">
        <f>'AM Site Net - reassign'!CC42+'AM Site Net - do nothing'!CC42</f>
        <v>0</v>
      </c>
      <c r="CD42" s="81"/>
      <c r="CE42" s="82"/>
      <c r="CF42" s="78"/>
      <c r="CG42" s="109">
        <f ca="1">SUM(CC40:CC42)</f>
        <v>64.399999999999991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Site Net - reassign'!AO43+'AM Site Net - do nothing'!AO43</f>
        <v>0</v>
      </c>
      <c r="AP43" s="6">
        <f>'AM Site Net - reassign'!AP43+'AM Site Net - do nothing'!AP43</f>
        <v>0</v>
      </c>
      <c r="AQ43" s="6">
        <f ca="1">'AM Site Net - reassign'!AQ43+'AM Site Net - do nothing'!AQ43</f>
        <v>29.354999999999997</v>
      </c>
      <c r="AR43" s="6">
        <f ca="1">'AM Site Net - reassign'!AR43+'AM Site Net - do nothing'!AR43</f>
        <v>167.40500000000003</v>
      </c>
      <c r="AS43" s="1"/>
      <c r="AT43" s="100">
        <f ca="1">SUM(AO44,AR43,AO42)</f>
        <v>238.84500000000003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350.37500000000006</v>
      </c>
      <c r="BL43" s="1"/>
      <c r="BM43" s="21"/>
      <c r="BN43" s="14"/>
      <c r="BO43" s="71">
        <f>'AM Site Net - reassign'!BO43+'AM Site Net - do nothing'!BO43</f>
        <v>0</v>
      </c>
      <c r="BP43" s="6">
        <f ca="1">'AM Site Net - reassign'!BP43+'AM Site Net - do nothing'!BP43</f>
        <v>0</v>
      </c>
      <c r="BQ43" s="6">
        <f>'AM Site Net - reassign'!BQ43+'AM Site Net - do nothing'!BQ43</f>
        <v>0</v>
      </c>
      <c r="BR43" s="6">
        <f ca="1">'AM Site Net - reassign'!BR43+'AM Site Net - do nothing'!BR43</f>
        <v>68.984999999999999</v>
      </c>
      <c r="BS43" s="1"/>
      <c r="BT43" s="100">
        <f ca="1">SUM(BO44,BR43,BO42)</f>
        <v>419.36000000000007</v>
      </c>
      <c r="BX43" s="99">
        <f ca="1">SUM(CB43:CB45)</f>
        <v>436.08</v>
      </c>
      <c r="BY43" s="1"/>
      <c r="BZ43" s="21"/>
      <c r="CA43" s="14"/>
      <c r="CB43" s="15">
        <f ca="1">'AM Site Net - reassign'!CB43+'AM Site Net - do nothing'!CB43</f>
        <v>379.72999999999996</v>
      </c>
      <c r="CC43" s="56">
        <f ca="1">'AM Site Net - reassign'!CC43+'AM Site Net - do nothing'!CC43</f>
        <v>44.75</v>
      </c>
      <c r="CD43" s="6">
        <f ca="1">'AM Site Net - reassign'!CD43+'AM Site Net - do nothing'!CD43</f>
        <v>91.29</v>
      </c>
      <c r="CE43" s="6">
        <f>'AM Site Net - reassign'!CE43+'AM Site Net - do nothing'!CE43</f>
        <v>0</v>
      </c>
      <c r="CF43" s="1"/>
      <c r="CG43" s="100">
        <f ca="1">SUM(CB44,CE43,CB42)</f>
        <v>29.1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Site Net - reassign'!AO44+'AM Site Net - do nothing'!AO44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Site Net - reassign'!BO44+'AM Site Net - do nothing'!BO44</f>
        <v>350.37500000000006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Site Net - reassign'!CB44+'AM Site Net - do nothing'!CB44</f>
        <v>29.1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Site Net - reassign'!AO45+'AM Site Net - do nothing'!AO45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'AM Site Net - reassign'!BO45+'AM Site Net - do nothing'!BO45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Site Net - reassign'!CB45+'AM Site Net - do nothing'!CB45</f>
        <v>27.25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258.48999999999995</v>
      </c>
      <c r="AP47" s="105">
        <f ca="1">SUM(AP43:AR43)</f>
        <v>196.76000000000002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93.055000000000007</v>
      </c>
      <c r="BP47" s="105">
        <f ca="1">SUM(BP43:BR43)</f>
        <v>68.984999999999999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263.75</v>
      </c>
      <c r="CC47" s="105">
        <f ca="1">SUM(CC43:CE43)</f>
        <v>136.04000000000002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194.82</v>
      </c>
      <c r="P51" s="27">
        <f ca="1">SUM(Q56,O56,P53)</f>
        <v>120.98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'AM Site Net - reassign'!P53+'AM Site Net - do nothing'!P53</f>
        <v>120.98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Site Net - reassign'!AC53+'AM Site Net - do nothing'!AC53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Site Net - reassign'!P54+'AM Site Net - do nothing'!P54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Site Net - reassign'!AC54+'AM Site Net - do nothing'!AC54</f>
        <v>162.71999999999997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'AM Site Net - reassign'!M55+'AM Site Net - do nothing'!M55</f>
        <v>0</v>
      </c>
      <c r="N55" s="10">
        <f>'AM Site Net - reassign'!N55+'AM Site Net - do nothing'!N55</f>
        <v>0</v>
      </c>
      <c r="O55" s="11">
        <f ca="1">'AM Site Net - reassign'!O55+'AM Site Net - do nothing'!O55</f>
        <v>194.82</v>
      </c>
      <c r="P55" s="6">
        <f ca="1">'AM Site Net - reassign'!P55+'AM Site Net - do nothing'!P55</f>
        <v>41.74</v>
      </c>
      <c r="Q55" s="12"/>
      <c r="R55" s="20"/>
      <c r="S55" s="4"/>
      <c r="T55" s="34">
        <f ca="1">SUM(P53:P55)</f>
        <v>162.72</v>
      </c>
      <c r="U55" s="4"/>
      <c r="V55" s="4"/>
      <c r="W55" s="4"/>
      <c r="X55" s="97">
        <f ca="1">SUM(AC54,Z55,AC56)</f>
        <v>162.71999999999997</v>
      </c>
      <c r="Y55" s="4"/>
      <c r="Z55" s="10">
        <f>'AM Site Net - reassign'!Z55+'AM Site Net - do nothing'!Z55</f>
        <v>0</v>
      </c>
      <c r="AA55" s="10">
        <f>'AM Site Net - reassign'!AA55+'AM Site Net - do nothing'!AA55</f>
        <v>0</v>
      </c>
      <c r="AB55" s="11">
        <f>'AM Site Net - reassign'!AB55+'AM Site Net - do nothing'!AB55</f>
        <v>0</v>
      </c>
      <c r="AC55" s="6">
        <f>'AM Site Net - reassign'!AC55+'AM Site Net - do nothing'!AC55</f>
        <v>0</v>
      </c>
      <c r="AD55" s="12"/>
      <c r="AE55" s="20"/>
      <c r="AF55" s="4"/>
      <c r="AG55" s="98">
        <f ca="1">SUM(AC53:AC55)</f>
        <v>162.71999999999997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'AM Site Net - reassign'!O56+'AM Site Net - do nothing'!O56</f>
        <v>0</v>
      </c>
      <c r="P56" s="16">
        <f>'AM Site Net - reassign'!P56+'AM Site Net - do nothing'!P56</f>
        <v>0</v>
      </c>
      <c r="Q56" s="6">
        <f>'AM Site Net - reassign'!Q56+'AM Site Net - do nothing'!Q56</f>
        <v>0</v>
      </c>
      <c r="R56" s="6">
        <f ca="1">'AM Site Net - reassign'!R56+'AM Site Net - do nothing'!R56</f>
        <v>69.039999999999992</v>
      </c>
      <c r="S56" s="1"/>
      <c r="T56" s="36">
        <f ca="1">SUM(O57,R56,O55)</f>
        <v>263.86</v>
      </c>
      <c r="U56" s="330" t="s">
        <v>29</v>
      </c>
      <c r="V56" s="331"/>
      <c r="W56" s="331"/>
      <c r="X56" s="99">
        <f ca="1">SUM(AB56:AB58)</f>
        <v>263.86</v>
      </c>
      <c r="Y56" s="1"/>
      <c r="Z56" s="21"/>
      <c r="AA56" s="14"/>
      <c r="AB56" s="53">
        <f>'AM Site Net - reassign'!AB56+'AM Site Net - do nothing'!AB56</f>
        <v>0</v>
      </c>
      <c r="AC56" s="53">
        <f>'AM Site Net - reassign'!AC56+'AM Site Net - do nothing'!AC56</f>
        <v>0</v>
      </c>
      <c r="AD56" s="6">
        <f>'AM Site Net - reassign'!AD56+'AM Site Net - do nothing'!AD56</f>
        <v>0</v>
      </c>
      <c r="AE56" s="6">
        <f>'AM Site Net - reassign'!AE56+'AM Site Net - do nothing'!AE56</f>
        <v>0</v>
      </c>
      <c r="AF56" s="1"/>
      <c r="AG56" s="100">
        <f ca="1">SUM(AB57,AE56,AB55)</f>
        <v>263.86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Site Net - reassign'!O57+'AM Site Net - do nothing'!O57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Site Net - reassign'!AB57+'AM Site Net - do nothing'!AB57</f>
        <v>263.86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Site Net - reassign'!O58+'AM Site Net - do nothing'!O58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Site Net - reassign'!AB58+'AM Site Net - do nothing'!AB58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41.74</v>
      </c>
      <c r="P60" s="41">
        <f ca="1">SUM(P56:R56)</f>
        <v>69.039999999999992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157.76999999999998</v>
      </c>
      <c r="AP64" s="58">
        <f ca="1">SUM(AQ69,AO69,AP66)</f>
        <v>219.58749999999998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27.817500000000003</v>
      </c>
      <c r="BP64" s="91">
        <f ca="1">SUM(BQ69,BO69,BP66)</f>
        <v>44.195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263.75</v>
      </c>
      <c r="CC64" s="27">
        <f ca="1">SUM(CD69,CB69,CC66)</f>
        <v>136.04000000000002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'AM Site Net - reassign'!AP66+'AM Site Net - do nothing'!AP66</f>
        <v>53.887500000000003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Site Net - reassign'!BP66+'AM Site Net - do nothing'!BP66</f>
        <v>14.766249999999999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Site Net - reassign'!CC66+'AM Site Net - do nothing'!CC66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'AM Site Net - reassign'!AP67+'AM Site Net - do nothing'!AP67</f>
        <v>69.149500000000003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Site Net - reassign'!BP67+'AM Site Net - do nothing'!BP67</f>
        <v>141.69575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Site Net - reassign'!CC67+'AM Site Net - do nothing'!CC67</f>
        <v>64.399999999999991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182.78749999999999</v>
      </c>
      <c r="AL68" s="4"/>
      <c r="AM68" s="10">
        <f ca="1">'AM Site Net - reassign'!AM68+'AM Site Net - do nothing'!AM68</f>
        <v>91.39</v>
      </c>
      <c r="AN68" s="10">
        <f ca="1">'AM Site Net - reassign'!AN68+'AM Site Net - do nothing'!AN68</f>
        <v>44.274999999999999</v>
      </c>
      <c r="AO68" s="77">
        <f ca="1">'AM Site Net - reassign'!AO68+'AM Site Net - do nothing'!AO68</f>
        <v>22.105</v>
      </c>
      <c r="AP68" s="86">
        <f>'AM Site Net - reassign'!AP68+'AM Site Net - do nothing'!AP68</f>
        <v>0</v>
      </c>
      <c r="AQ68" s="81"/>
      <c r="AR68" s="82"/>
      <c r="AS68" s="78"/>
      <c r="AT68" s="109">
        <f ca="1">SUM(AP66:AP68)</f>
        <v>123.03700000000001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159.58699999999999</v>
      </c>
      <c r="BL68" s="78"/>
      <c r="BM68" s="79">
        <f ca="1">'AM Site Net - reassign'!BM68+'AM Site Net - do nothing'!BM68</f>
        <v>17.891249999999999</v>
      </c>
      <c r="BN68" s="79">
        <f ca="1">'AM Site Net - reassign'!BN68+'AM Site Net - do nothing'!BN68</f>
        <v>1.7062499999999998</v>
      </c>
      <c r="BO68" s="80">
        <f ca="1">'AM Site Net - reassign'!BO68+'AM Site Net - do nothing'!BO68</f>
        <v>8.2200000000000006</v>
      </c>
      <c r="BP68" s="79">
        <f ca="1">'AM Site Net - reassign'!BP68+'AM Site Net - do nothing'!BP68</f>
        <v>170.67375000000001</v>
      </c>
      <c r="BQ68" s="81"/>
      <c r="BR68" s="82"/>
      <c r="BS68" s="78"/>
      <c r="BT68" s="109">
        <f ca="1">SUM(BP66:BP68)</f>
        <v>327.13575000000003</v>
      </c>
      <c r="BU68" s="136"/>
      <c r="BV68" s="136"/>
      <c r="BW68" s="136"/>
      <c r="BX68" s="84">
        <f ca="1">SUM(CC67,BZ68,CC69)</f>
        <v>327.51</v>
      </c>
      <c r="BY68" s="78"/>
      <c r="BZ68" s="79">
        <f ca="1">'AM Site Net - reassign'!BZ68+'AM Site Net - do nothing'!BZ68</f>
        <v>236.5</v>
      </c>
      <c r="CA68" s="79">
        <f ca="1">'AM Site Net - reassign'!CA68+'AM Site Net - do nothing'!CA68</f>
        <v>27.25</v>
      </c>
      <c r="CB68" s="85">
        <f>'AM Site Net - reassign'!CB68+'AM Site Net - do nothing'!CB68</f>
        <v>0</v>
      </c>
      <c r="CC68" s="6">
        <f>'AM Site Net - reassign'!CC68+'AM Site Net - do nothing'!CC68</f>
        <v>0</v>
      </c>
      <c r="CD68" s="12"/>
      <c r="CE68" s="20"/>
      <c r="CF68" s="4"/>
      <c r="CG68" s="34">
        <f ca="1">SUM(CC66:CC68)</f>
        <v>64.399999999999991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259.59000000000003</v>
      </c>
      <c r="AL69" s="1"/>
      <c r="AM69" s="21"/>
      <c r="AN69" s="14"/>
      <c r="AO69" s="70">
        <f ca="1">'AM Site Net - reassign'!AO69+'AM Site Net - do nothing'!AO69</f>
        <v>161.5</v>
      </c>
      <c r="AP69" s="6">
        <f ca="1">'AM Site Net - reassign'!AP69+'AM Site Net - do nothing'!AP69</f>
        <v>22.247999999999998</v>
      </c>
      <c r="AQ69" s="6">
        <f ca="1">'AM Site Net - reassign'!AQ69+'AM Site Net - do nothing'!AQ69</f>
        <v>4.2</v>
      </c>
      <c r="AR69" s="6">
        <f>'AM Site Net - reassign'!AR69+'AM Site Net - do nothing'!AR69</f>
        <v>0</v>
      </c>
      <c r="AS69" s="1"/>
      <c r="AT69" s="100">
        <f ca="1">SUM(AO70,AR69,AO68)</f>
        <v>65.789000000000001</v>
      </c>
      <c r="BK69" s="99">
        <f ca="1">SUM(BO69:BO71)</f>
        <v>86.329000000000008</v>
      </c>
      <c r="BL69" s="1"/>
      <c r="BM69" s="21"/>
      <c r="BN69" s="14"/>
      <c r="BO69" s="71">
        <f ca="1">'AM Site Net - reassign'!BO69+'AM Site Net - do nothing'!BO69</f>
        <v>24.748750000000001</v>
      </c>
      <c r="BP69" s="6">
        <f>'AM Site Net - reassign'!BP69+'AM Site Net - do nothing'!BP69</f>
        <v>0</v>
      </c>
      <c r="BQ69" s="6">
        <f ca="1">'AM Site Net - reassign'!BQ69+'AM Site Net - do nothing'!BQ69</f>
        <v>4.68</v>
      </c>
      <c r="BR69" s="6">
        <f ca="1">'AM Site Net - reassign'!BR69+'AM Site Net - do nothing'!BR69</f>
        <v>42.72</v>
      </c>
      <c r="BS69" s="1"/>
      <c r="BT69" s="100">
        <f ca="1">SUM(BO70,BR69,BO68)</f>
        <v>112.52025</v>
      </c>
      <c r="BX69" s="35">
        <f ca="1">SUM(CB69:CB71)</f>
        <v>141.20000000000002</v>
      </c>
      <c r="BY69" s="1"/>
      <c r="BZ69" s="21"/>
      <c r="CA69" s="14"/>
      <c r="CB69" s="15">
        <f ca="1">'AM Site Net - reassign'!CB69+'AM Site Net - do nothing'!CB69</f>
        <v>91.29</v>
      </c>
      <c r="CC69" s="16">
        <f ca="1">'AM Site Net - reassign'!CC69+'AM Site Net - do nothing'!CC69</f>
        <v>26.61</v>
      </c>
      <c r="CD69" s="6">
        <f ca="1">'AM Site Net - reassign'!CD69+'AM Site Net - do nothing'!CD69</f>
        <v>44.75</v>
      </c>
      <c r="CE69" s="6">
        <f>'AM Site Net - reassign'!CE69+'AM Site Net - do nothing'!CE69</f>
        <v>0</v>
      </c>
      <c r="CF69" s="1"/>
      <c r="CG69" s="36">
        <f ca="1">SUM(CB70,CE69,CB68)</f>
        <v>29.1</v>
      </c>
    </row>
    <row r="70" spans="35:89" ht="15.75" x14ac:dyDescent="0.25">
      <c r="AK70" s="30"/>
      <c r="AL70" s="3"/>
      <c r="AM70" s="21"/>
      <c r="AN70" s="14"/>
      <c r="AO70" s="71">
        <f ca="1">'AM Site Net - reassign'!AO70+'AM Site Net - do nothing'!AO70</f>
        <v>43.684000000000005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Site Net - reassign'!BO70+'AM Site Net - do nothing'!BO70</f>
        <v>61.580249999999999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Site Net - reassign'!CB70+'AM Site Net - do nothing'!CB70</f>
        <v>29.1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'AM Site Net - reassign'!AO71+'AM Site Net - do nothing'!AO71</f>
        <v>54.406000000000006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Site Net - reassign'!BO71+'AM Site Net - do nothing'!BO71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Site Net - reassign'!CB71+'AM Site Net - do nothing'!CB71</f>
        <v>20.81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98.681000000000012</v>
      </c>
      <c r="AP73" s="105">
        <f ca="1">SUM(AP69:AR69)</f>
        <v>26.447999999999997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172.38000000000002</v>
      </c>
      <c r="BP73" s="105">
        <f ca="1">SUM(BP69:BR69)</f>
        <v>47.4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48.06</v>
      </c>
      <c r="CC73" s="41">
        <f ca="1">SUM(CC69:CE69)</f>
        <v>71.36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51" priority="21" operator="equal">
      <formula>0</formula>
    </cfRule>
  </conditionalFormatting>
  <conditionalFormatting sqref="AX38:BG39 AX46:BG47 AX40:AY41 AX44:AY45">
    <cfRule type="cellIs" dxfId="250" priority="20" operator="equal">
      <formula>0</formula>
    </cfRule>
  </conditionalFormatting>
  <conditionalFormatting sqref="AX25:BG26 AX33:BG34 AX27:AY28 BF27:BG28 BF31:BG32 AX31:AY32">
    <cfRule type="cellIs" dxfId="249" priority="19" operator="equal">
      <formula>0</formula>
    </cfRule>
  </conditionalFormatting>
  <conditionalFormatting sqref="BK25:BT26 BK33:BT34 BK27:BL28 BS27:BT28 BS31:BT32 BK31:BL32">
    <cfRule type="cellIs" dxfId="248" priority="18" operator="equal">
      <formula>0</formula>
    </cfRule>
  </conditionalFormatting>
  <conditionalFormatting sqref="BX12:CG13 BX20:CG21 BX14:BY19 CF14:CG19">
    <cfRule type="cellIs" dxfId="247" priority="17" operator="equal">
      <formula>0</formula>
    </cfRule>
  </conditionalFormatting>
  <conditionalFormatting sqref="BX25:CG26 BX33:CG34 BX27:BY32 CF27:CG32">
    <cfRule type="cellIs" dxfId="246" priority="16" operator="equal">
      <formula>0</formula>
    </cfRule>
  </conditionalFormatting>
  <conditionalFormatting sqref="BX64:CG65 BX72:CG73 BX66:BY71 CF66:CG71">
    <cfRule type="cellIs" dxfId="245" priority="14" operator="equal">
      <formula>0</formula>
    </cfRule>
  </conditionalFormatting>
  <conditionalFormatting sqref="BX38:CG39 BX46:CG47 BX40:BY45 CF40:CG45">
    <cfRule type="cellIs" dxfId="244" priority="15" operator="equal">
      <formula>0</formula>
    </cfRule>
  </conditionalFormatting>
  <conditionalFormatting sqref="K51:T52 K59:T60 K53:L58 S53:T58">
    <cfRule type="cellIs" dxfId="243" priority="13" operator="equal">
      <formula>0</formula>
    </cfRule>
  </conditionalFormatting>
  <conditionalFormatting sqref="AK64:AT65 AK72:AT73 AK66:AL71 AS66:AT71">
    <cfRule type="cellIs" dxfId="242" priority="12" operator="equal">
      <formula>0</formula>
    </cfRule>
  </conditionalFormatting>
  <conditionalFormatting sqref="BK38:BT39 BK46:BT47 BK40:BL45 BS40:BT45">
    <cfRule type="cellIs" dxfId="241" priority="9" operator="equal">
      <formula>0</formula>
    </cfRule>
  </conditionalFormatting>
  <conditionalFormatting sqref="AK25:AT26 AK33:AT34 AK27:AL32 AS27:AT32">
    <cfRule type="cellIs" dxfId="240" priority="8" operator="equal">
      <formula>0</formula>
    </cfRule>
  </conditionalFormatting>
  <conditionalFormatting sqref="AX51:BG52 AX59:BG60 AX53:AY58 BF53:BG58">
    <cfRule type="cellIs" dxfId="239" priority="11" operator="equal">
      <formula>0</formula>
    </cfRule>
  </conditionalFormatting>
  <conditionalFormatting sqref="BK51:BT52 BK59:BT60 BK53:BL58 BS53:BT58">
    <cfRule type="cellIs" dxfId="238" priority="10" operator="equal">
      <formula>0</formula>
    </cfRule>
  </conditionalFormatting>
  <conditionalFormatting sqref="BK64:BT65 BK72:BT73 BK66:BL71 BS66:BT71">
    <cfRule type="cellIs" dxfId="237" priority="7" operator="equal">
      <formula>0</formula>
    </cfRule>
  </conditionalFormatting>
  <conditionalFormatting sqref="X51:AG52 X59:AG60 X53:Y58 AF53:AG58">
    <cfRule type="cellIs" dxfId="236" priority="6" operator="equal">
      <formula>0</formula>
    </cfRule>
  </conditionalFormatting>
  <conditionalFormatting sqref="AK38:AT39 AK46:AT47 AK40:AL45 AS40:AT45">
    <cfRule type="cellIs" dxfId="235" priority="5" operator="equal">
      <formula>0</formula>
    </cfRule>
  </conditionalFormatting>
  <conditionalFormatting sqref="AX42:AY43">
    <cfRule type="cellIs" dxfId="234" priority="4" operator="equal">
      <formula>0</formula>
    </cfRule>
  </conditionalFormatting>
  <conditionalFormatting sqref="AO51:AP52 AO59:AP60">
    <cfRule type="cellIs" dxfId="233" priority="3" operator="equal">
      <formula>0</formula>
    </cfRule>
  </conditionalFormatting>
  <conditionalFormatting sqref="BO75:BP76">
    <cfRule type="cellIs" dxfId="232" priority="2" operator="equal">
      <formula>0</formula>
    </cfRule>
  </conditionalFormatting>
  <conditionalFormatting sqref="AO75:AP76">
    <cfRule type="cellIs" dxfId="23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AA6" zoomScale="70" zoomScaleNormal="70" workbookViewId="0">
      <selection activeCell="BD14" sqref="BD14"/>
    </sheetView>
  </sheetViews>
  <sheetFormatPr defaultColWidth="5.28515625" defaultRowHeight="15" x14ac:dyDescent="0.25"/>
  <cols>
    <col min="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232.79</v>
      </c>
      <c r="CC12" s="27">
        <f ca="1">SUM(CD17,CB17,CC14)</f>
        <v>594.22</v>
      </c>
      <c r="CD12" s="25"/>
      <c r="CE12" s="25"/>
      <c r="CF12" s="28"/>
      <c r="CG12" s="29"/>
      <c r="CI12" s="305" t="s">
        <v>205</v>
      </c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Site Net - reassign'!CC14+'PM Site Net - do nothing'!CC14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Site Net - reassign'!CC15+'PM Site Net - do nothing'!CC15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</v>
      </c>
      <c r="BY16" s="4"/>
      <c r="BZ16" s="10">
        <f>'PM Site Net - reassign'!BZ16+'PM Site Net - do nothing'!BZ16</f>
        <v>0</v>
      </c>
      <c r="CA16" s="10">
        <f ca="1">'PM Site Net - reassign'!CA16+'PM Site Net - do nothing'!CA16</f>
        <v>232.79</v>
      </c>
      <c r="CB16" s="11">
        <f>'PM Site Net - reassign'!CB16+'PM Site Net - do nothing'!CB16</f>
        <v>0</v>
      </c>
      <c r="CC16" s="6">
        <f ca="1">'PM Site Net - reassign'!CC16+'PM Site Net - do nothing'!CC16</f>
        <v>0</v>
      </c>
      <c r="CD16" s="12"/>
      <c r="CE16" s="20"/>
      <c r="CF16" s="4"/>
      <c r="CG16" s="34">
        <f ca="1">SUM(CC14:CC16)</f>
        <v>0</v>
      </c>
      <c r="CH16" s="13"/>
      <c r="CI16" s="13"/>
      <c r="CJ16" s="13"/>
    </row>
    <row r="17" spans="7:97" x14ac:dyDescent="0.25">
      <c r="O17" s="69"/>
      <c r="BX17" s="35">
        <f ca="1">SUM(CB17:CB19)</f>
        <v>181.14000000000001</v>
      </c>
      <c r="BY17" s="1"/>
      <c r="BZ17" s="21"/>
      <c r="CA17" s="14"/>
      <c r="CB17" s="15">
        <f>'PM Site Net - reassign'!CB17+'PM Site Net - do nothing'!CB17</f>
        <v>0</v>
      </c>
      <c r="CC17" s="16">
        <f ca="1">'PM Site Net - reassign'!CC17+'PM Site Net - do nothing'!CC17</f>
        <v>0</v>
      </c>
      <c r="CD17" s="6">
        <f ca="1">'PM Site Net - reassign'!CD17+'PM Site Net - do nothing'!CD17</f>
        <v>594.22</v>
      </c>
      <c r="CE17" s="6">
        <f ca="1">'PM Site Net - reassign'!CE17+'PM Site Net - do nothing'!CE17</f>
        <v>0</v>
      </c>
      <c r="CF17" s="1"/>
      <c r="CG17" s="36">
        <f ca="1">SUM(CB18,CE17,CB16)</f>
        <v>0</v>
      </c>
    </row>
    <row r="18" spans="7:97" x14ac:dyDescent="0.25">
      <c r="O18" s="69"/>
      <c r="BX18" s="30"/>
      <c r="BY18" s="3"/>
      <c r="BZ18" s="21"/>
      <c r="CA18" s="14"/>
      <c r="CB18" s="15">
        <f>'PM Site Net - reassign'!CB18+'PM Site Net - do nothing'!CB18</f>
        <v>0</v>
      </c>
      <c r="CC18" s="8"/>
      <c r="CD18" s="8"/>
      <c r="CE18" s="8"/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 ca="1">'PM Site Net - reassign'!CB19+'PM Site Net - do nothing'!CB19</f>
        <v>181.14000000000001</v>
      </c>
      <c r="CC19" s="17"/>
      <c r="CD19" s="17"/>
      <c r="CE19" s="17"/>
      <c r="CF19" s="1"/>
      <c r="CG19" s="31"/>
      <c r="CQ19" s="114" t="s">
        <v>56</v>
      </c>
      <c r="CR19" s="114"/>
      <c r="CS19" s="114" t="s">
        <v>57</v>
      </c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24">
        <f>'Gen AM'!Q111</f>
        <v>1346</v>
      </c>
      <c r="CS20" s="124">
        <f>'Gen AM'!R111</f>
        <v>740</v>
      </c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413.93</v>
      </c>
      <c r="CC21" s="41">
        <f ca="1">SUM(CC17:CE17)</f>
        <v>594.22</v>
      </c>
      <c r="CD21" s="39"/>
      <c r="CE21" s="39"/>
      <c r="CF21" s="39"/>
      <c r="CG21" s="42"/>
      <c r="CQ21" s="171" t="s">
        <v>165</v>
      </c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413.92999999999995</v>
      </c>
      <c r="CC25" s="27">
        <f ca="1">SUM(CD30,CB30,CC27)</f>
        <v>594.22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Site Net - reassign'!AP27+'PM Site Net - do nothing'!AP27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Site Net - reassign'!CC27+'PM Site Net - do nothing'!CC27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732</v>
      </c>
      <c r="CM27" s="124" t="str">
        <f ca="1">IF(CL27=CQ20,"OK","FIX")</f>
        <v>FIX</v>
      </c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Site Net - reassign'!AP28+'PM Site Net - do nothing'!AP28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Site Net - reassign'!CC28+'PM Site Net - do nothing'!CC28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1007</v>
      </c>
      <c r="CM28" s="124" t="str">
        <f ca="1">IF(CL28=CS20,"OK","FIX")</f>
        <v>FIX</v>
      </c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Site Net - reassign'!AM29+'PM Site Net - do nothing'!AM29</f>
        <v>0</v>
      </c>
      <c r="AN29" s="10">
        <f>'PM Site Net - reassign'!AN29+'PM Site Net - do nothing'!AN29</f>
        <v>0</v>
      </c>
      <c r="AO29" s="10">
        <f>'PM Site Net - reassign'!AO29+'PM Site Net - do nothing'!AO29</f>
        <v>0</v>
      </c>
      <c r="AP29" s="6">
        <f>'PM Site Net - reassign'!AP29+'PM Site Net - do nothing'!AP29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'PM Site Net - reassign'!BZ29+'PM Site Net - do nothing'!BZ29</f>
        <v>0</v>
      </c>
      <c r="CA29" s="10">
        <f ca="1">'PM Site Net - reassign'!CA29+'PM Site Net - do nothing'!CA29</f>
        <v>413.92999999999995</v>
      </c>
      <c r="CB29" s="11">
        <f>'PM Site Net - reassign'!CB29+'PM Site Net - do nothing'!CB29</f>
        <v>0</v>
      </c>
      <c r="CC29" s="56">
        <f>'PM Site Net - reassign'!CC29+'PM Site Net - do nothing'!CC29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Site Net - reassign'!AO30+'PM Site Net - do nothing'!AO30</f>
        <v>0</v>
      </c>
      <c r="AP30" s="53">
        <f>'PM Site Net - reassign'!AP30+'PM Site Net - do nothing'!AP30</f>
        <v>0</v>
      </c>
      <c r="AQ30" s="6">
        <f>'PM Site Net - reassign'!AQ30+'PM Site Net - do nothing'!AQ30</f>
        <v>0</v>
      </c>
      <c r="AR30" s="6">
        <f>'PM Site Net - reassign'!AR30+'PM Site Net - do nothing'!AR30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'PM Site Net - reassign'!CB30+'PM Site Net - do nothing'!CB30</f>
        <v>0</v>
      </c>
      <c r="CC30" s="56">
        <f ca="1">'PM Site Net - reassign'!CC30+'PM Site Net - do nothing'!CC30</f>
        <v>0</v>
      </c>
      <c r="CD30" s="6">
        <f ca="1">'PM Site Net - reassign'!CD30+'PM Site Net - do nothing'!CD30</f>
        <v>594.22</v>
      </c>
      <c r="CE30" s="6">
        <f>'PM Site Net - reassign'!CE30+'PM Site Net - do nothing'!CE30</f>
        <v>0</v>
      </c>
      <c r="CF30" s="1"/>
      <c r="CG30" s="36">
        <f>SUM(CB31,CE30,CB29)</f>
        <v>0</v>
      </c>
      <c r="CK30" s="171" t="s">
        <v>165</v>
      </c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Site Net - reassign'!AO31+'PM Site Net - do nothing'!AO31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Site Net - reassign'!CB31+'PM Site Net - do nothing'!CB31</f>
        <v>0</v>
      </c>
      <c r="CC31" s="8"/>
      <c r="CD31" s="8"/>
      <c r="CE31" s="8"/>
      <c r="CF31" s="1"/>
      <c r="CG31" s="31"/>
      <c r="CK31" s="124" t="s">
        <v>166</v>
      </c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Site Net - reassign'!AO32+'PM Site Net - do nothing'!AO32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Site Net - reassign'!CB32+'PM Site Net - do nothing'!CB32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413.92999999999995</v>
      </c>
      <c r="CC34" s="41">
        <f ca="1">SUM(CC30:CE30)</f>
        <v>594.22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92.2</v>
      </c>
      <c r="AP38" s="58">
        <f ca="1">SUM(AQ43,AO43,AP40)</f>
        <v>91.724999999999994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413.93</v>
      </c>
      <c r="CC38" s="91">
        <f ca="1">SUM(CD43,CB43,CC40)</f>
        <v>594.22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'PM Site Net - reassign'!AP40+'PM Site Net - do nothing'!AP40</f>
        <v>68.38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Site Net - reassign'!BP40+'PM Site Net - do nothing'!BP40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Site Net - reassign'!CC40+'PM Site Net - do nothing'!CC40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Site Net - reassign'!AP41+'PM Site Net - do nothing'!AP41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Site Net - reassign'!BP41+'PM Site Net - do nothing'!BP41</f>
        <v>406.41499999999996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Site Net - reassign'!CC41+'PM Site Net - do nothing'!CC41</f>
        <v>27.9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Site Net - reassign'!AM42+'PM Site Net - do nothing'!AM42</f>
        <v>0</v>
      </c>
      <c r="AN42" s="10">
        <f ca="1">'PM Site Net - reassign'!AN42+'PM Site Net - do nothing'!AN42</f>
        <v>16.64</v>
      </c>
      <c r="AO42" s="77">
        <f ca="1">'PM Site Net - reassign'!AO42+'PM Site Net - do nothing'!AO42</f>
        <v>75.56</v>
      </c>
      <c r="AP42" s="86">
        <f ca="1">'PM Site Net - reassign'!AP42+'PM Site Net - do nothing'!AP42</f>
        <v>127.55999999999999</v>
      </c>
      <c r="AQ42" s="81"/>
      <c r="AR42" s="82"/>
      <c r="AS42" s="78"/>
      <c r="AT42" s="109">
        <f ca="1">SUM(AP40:AP42)</f>
        <v>195.94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429.81499999999994</v>
      </c>
      <c r="BL42" s="78"/>
      <c r="BM42" s="79">
        <f>'PM Site Net - reassign'!BM42+'PM Site Net - do nothing'!BM42</f>
        <v>0</v>
      </c>
      <c r="BN42" s="79">
        <f>'PM Site Net - reassign'!BN42+'PM Site Net - do nothing'!BN42</f>
        <v>0</v>
      </c>
      <c r="BO42" s="79">
        <f>'PM Site Net - reassign'!BO42+'PM Site Net - do nothing'!BO42</f>
        <v>0</v>
      </c>
      <c r="BP42" s="79">
        <f ca="1">'PM Site Net - reassign'!BP42+'PM Site Net - do nothing'!BP42</f>
        <v>33.932500000000005</v>
      </c>
      <c r="BQ42" s="81"/>
      <c r="BR42" s="82"/>
      <c r="BS42" s="78"/>
      <c r="BT42" s="109">
        <f ca="1">SUM(BP40:BP42)</f>
        <v>440.34749999999997</v>
      </c>
      <c r="BU42" s="83"/>
      <c r="BV42" s="83"/>
      <c r="BW42" s="83"/>
      <c r="BX42" s="108">
        <f ca="1">SUM(CC41,BZ42,CC43)</f>
        <v>455.3125</v>
      </c>
      <c r="BY42" s="78"/>
      <c r="BZ42" s="79">
        <f ca="1">'PM Site Net - reassign'!BZ42+'PM Site Net - do nothing'!BZ42</f>
        <v>401.8125</v>
      </c>
      <c r="CA42" s="79">
        <f ca="1">'PM Site Net - reassign'!CA42+'PM Site Net - do nothing'!CA42</f>
        <v>12.1175</v>
      </c>
      <c r="CB42" s="85">
        <f>'PM Site Net - reassign'!CB42+'PM Site Net - do nothing'!CB42</f>
        <v>0</v>
      </c>
      <c r="CC42" s="117">
        <f>'PM Site Net - reassign'!CC42+'PM Site Net - do nothing'!CC42</f>
        <v>0</v>
      </c>
      <c r="CD42" s="81"/>
      <c r="CE42" s="82"/>
      <c r="CF42" s="78"/>
      <c r="CG42" s="109">
        <f ca="1">SUM(CC40:CC42)</f>
        <v>27.9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Site Net - reassign'!AO43+'PM Site Net - do nothing'!AO43</f>
        <v>0</v>
      </c>
      <c r="AP43" s="6">
        <f>'PM Site Net - reassign'!AP43+'PM Site Net - do nothing'!AP43</f>
        <v>0</v>
      </c>
      <c r="AQ43" s="6">
        <f ca="1">'PM Site Net - reassign'!AQ43+'PM Site Net - do nothing'!AQ43</f>
        <v>23.344999999999999</v>
      </c>
      <c r="AR43" s="6">
        <f ca="1">'PM Site Net - reassign'!AR43+'PM Site Net - do nothing'!AR43</f>
        <v>180.19499999999996</v>
      </c>
      <c r="AS43" s="1"/>
      <c r="AT43" s="100">
        <f ca="1">SUM(AO44,AR43,AO42)</f>
        <v>255.75499999999997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485.78</v>
      </c>
      <c r="BL43" s="1"/>
      <c r="BM43" s="21"/>
      <c r="BN43" s="14"/>
      <c r="BO43" s="71">
        <f>'PM Site Net - reassign'!BO43+'PM Site Net - do nothing'!BO43</f>
        <v>0</v>
      </c>
      <c r="BP43" s="6">
        <f ca="1">'PM Site Net - reassign'!BP43+'PM Site Net - do nothing'!BP43</f>
        <v>23.400000000000002</v>
      </c>
      <c r="BQ43" s="6">
        <f>'PM Site Net - reassign'!BQ43+'PM Site Net - do nothing'!BQ43</f>
        <v>0</v>
      </c>
      <c r="BR43" s="6">
        <f ca="1">'PM Site Net - reassign'!BR43+'PM Site Net - do nothing'!BR43</f>
        <v>36.704999999999998</v>
      </c>
      <c r="BS43" s="1"/>
      <c r="BT43" s="100">
        <f ca="1">SUM(BO44,BR43,BO42)</f>
        <v>516.76499999999999</v>
      </c>
      <c r="BX43" s="99">
        <f ca="1">SUM(CB43:CB45)</f>
        <v>534.11</v>
      </c>
      <c r="BY43" s="1"/>
      <c r="BZ43" s="21"/>
      <c r="CA43" s="14"/>
      <c r="CB43" s="15">
        <f ca="1">'PM Site Net - reassign'!CB43+'PM Site Net - do nothing'!CB43</f>
        <v>427.32</v>
      </c>
      <c r="CC43" s="56">
        <f ca="1">'PM Site Net - reassign'!CC43+'PM Site Net - do nothing'!CC43</f>
        <v>25.6</v>
      </c>
      <c r="CD43" s="6">
        <f ca="1">'PM Site Net - reassign'!CD43+'PM Site Net - do nothing'!CD43</f>
        <v>166.9</v>
      </c>
      <c r="CE43" s="6">
        <f>'PM Site Net - reassign'!CE43+'PM Site Net - do nothing'!CE43</f>
        <v>0</v>
      </c>
      <c r="CF43" s="1"/>
      <c r="CG43" s="100">
        <f ca="1">SUM(CB44,CE43,CB42)</f>
        <v>41.1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Site Net - reassign'!AO44+'PM Site Net - do nothing'!AO44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Site Net - reassign'!BO44+'PM Site Net - do nothing'!BO44</f>
        <v>480.06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Site Net - reassign'!CB44+'PM Site Net - do nothing'!CB44</f>
        <v>41.1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Site Net - reassign'!AO45+'PM Site Net - do nothing'!AO45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'PM Site Net - reassign'!BO45+'PM Site Net - do nothing'!BO45</f>
        <v>5.7199999999999989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Site Net - reassign'!CB45+'PM Site Net - do nothing'!CB45</f>
        <v>65.69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144.19999999999999</v>
      </c>
      <c r="AP47" s="105">
        <f ca="1">SUM(AP43:AR43)</f>
        <v>203.53999999999996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39.652500000000003</v>
      </c>
      <c r="BP47" s="105">
        <f ca="1">SUM(BP43:BR43)</f>
        <v>60.105000000000004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77.807500000000005</v>
      </c>
      <c r="CC47" s="105">
        <f ca="1">SUM(CC43:CE43)</f>
        <v>192.5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98.87</v>
      </c>
      <c r="P51" s="27">
        <f ca="1">SUM(Q56,O56,P53)</f>
        <v>138.58000000000001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'PM Site Net - reassign'!P53+'PM Site Net - do nothing'!P53</f>
        <v>138.58000000000001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Site Net - reassign'!AC53+'PM Site Net - do nothing'!AC53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Site Net - reassign'!P54+'PM Site Net - do nothing'!P54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Site Net - reassign'!AC54+'PM Site Net - do nothing'!AC54</f>
        <v>187.2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'PM Site Net - reassign'!M55+'PM Site Net - do nothing'!M55</f>
        <v>0</v>
      </c>
      <c r="N55" s="10">
        <f>'PM Site Net - reassign'!N55+'PM Site Net - do nothing'!N55</f>
        <v>0</v>
      </c>
      <c r="O55" s="11">
        <f ca="1">'PM Site Net - reassign'!O55+'PM Site Net - do nothing'!O55</f>
        <v>98.87</v>
      </c>
      <c r="P55" s="6">
        <f ca="1">'PM Site Net - reassign'!P55+'PM Site Net - do nothing'!P55</f>
        <v>48.620000000000005</v>
      </c>
      <c r="Q55" s="12"/>
      <c r="R55" s="20"/>
      <c r="S55" s="4"/>
      <c r="T55" s="34">
        <f ca="1">SUM(P53:P55)</f>
        <v>187.20000000000002</v>
      </c>
      <c r="U55" s="4"/>
      <c r="V55" s="4"/>
      <c r="W55" s="4"/>
      <c r="X55" s="97">
        <f ca="1">SUM(AC54,Z55,AC56)</f>
        <v>187.2</v>
      </c>
      <c r="Y55" s="4"/>
      <c r="Z55" s="10">
        <f>'PM Site Net - reassign'!Z55+'PM Site Net - do nothing'!Z55</f>
        <v>0</v>
      </c>
      <c r="AA55" s="10">
        <f>'PM Site Net - reassign'!AA55+'PM Site Net - do nothing'!AA55</f>
        <v>0</v>
      </c>
      <c r="AB55" s="11">
        <f>'PM Site Net - reassign'!AB55+'PM Site Net - do nothing'!AB55</f>
        <v>0</v>
      </c>
      <c r="AC55" s="6">
        <f>'PM Site Net - reassign'!AC55+'PM Site Net - do nothing'!AC55</f>
        <v>0</v>
      </c>
      <c r="AD55" s="12"/>
      <c r="AE55" s="20"/>
      <c r="AF55" s="4"/>
      <c r="AG55" s="98">
        <f ca="1">SUM(AC53:AC55)</f>
        <v>187.2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'PM Site Net - reassign'!O56+'PM Site Net - do nothing'!O56</f>
        <v>0</v>
      </c>
      <c r="P56" s="16">
        <f>'PM Site Net - reassign'!P56+'PM Site Net - do nothing'!P56</f>
        <v>0</v>
      </c>
      <c r="Q56" s="6">
        <f>'PM Site Net - reassign'!Q56+'PM Site Net - do nothing'!Q56</f>
        <v>0</v>
      </c>
      <c r="R56" s="6">
        <f ca="1">'PM Site Net - reassign'!R56+'PM Site Net - do nothing'!R56</f>
        <v>34.54</v>
      </c>
      <c r="S56" s="1"/>
      <c r="T56" s="36">
        <f ca="1">SUM(O57,R56,O55)</f>
        <v>133.41</v>
      </c>
      <c r="U56" s="330" t="s">
        <v>29</v>
      </c>
      <c r="V56" s="331"/>
      <c r="W56" s="331"/>
      <c r="X56" s="99">
        <f ca="1">SUM(AB56:AB58)</f>
        <v>133.41</v>
      </c>
      <c r="Y56" s="1"/>
      <c r="Z56" s="21"/>
      <c r="AA56" s="14"/>
      <c r="AB56" s="53">
        <f>'PM Site Net - reassign'!AB56+'PM Site Net - do nothing'!AB56</f>
        <v>0</v>
      </c>
      <c r="AC56" s="53">
        <f>'PM Site Net - reassign'!AC56+'PM Site Net - do nothing'!AC56</f>
        <v>0</v>
      </c>
      <c r="AD56" s="6">
        <f>'PM Site Net - reassign'!AD56+'PM Site Net - do nothing'!AD56</f>
        <v>0</v>
      </c>
      <c r="AE56" s="6">
        <f>'PM Site Net - reassign'!AE56+'PM Site Net - do nothing'!AE56</f>
        <v>0</v>
      </c>
      <c r="AF56" s="1"/>
      <c r="AG56" s="100">
        <f ca="1">SUM(AB57,AE56,AB55)</f>
        <v>133.41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Site Net - reassign'!O57+'PM Site Net - do nothing'!O57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Site Net - reassign'!AB57+'PM Site Net - do nothing'!AB57</f>
        <v>133.41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Site Net - reassign'!O58+'PM Site Net - do nothing'!O58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Site Net - reassign'!AB58+'PM Site Net - do nothing'!AB58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48.620000000000005</v>
      </c>
      <c r="P60" s="41">
        <f ca="1">SUM(P56:R56)</f>
        <v>34.54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148.53500000000003</v>
      </c>
      <c r="AP64" s="58">
        <f ca="1">SUM(AQ69,AO69,AP66)</f>
        <v>163.5625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24.567499999999999</v>
      </c>
      <c r="BP64" s="91">
        <f ca="1">SUM(BQ69,BO69,BP66)</f>
        <v>46.362500000000004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77.807500000000005</v>
      </c>
      <c r="CC64" s="27">
        <f ca="1">SUM(CD69,CB69,CC66)</f>
        <v>192.5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'PM Site Net - reassign'!AP66+'PM Site Net - do nothing'!AP66</f>
        <v>36.572499999999998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Site Net - reassign'!BP66+'PM Site Net - do nothing'!BP66</f>
        <v>34.150000000000006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Site Net - reassign'!CC66+'PM Site Net - do nothing'!CC66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'PM Site Net - reassign'!AP67+'PM Site Net - do nothing'!AP67</f>
        <v>34.747500000000002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Site Net - reassign'!BP67+'PM Site Net - do nothing'!BP67</f>
        <v>65.08250000000001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Site Net - reassign'!CC67+'PM Site Net - do nothing'!CC67</f>
        <v>27.9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184.48250000000002</v>
      </c>
      <c r="AL68" s="4"/>
      <c r="AM68" s="10">
        <f ca="1">'PM Site Net - reassign'!AM68+'PM Site Net - do nothing'!AM68</f>
        <v>101.55500000000001</v>
      </c>
      <c r="AN68" s="10">
        <f ca="1">'PM Site Net - reassign'!AN68+'PM Site Net - do nothing'!AN68</f>
        <v>5.25</v>
      </c>
      <c r="AO68" s="77">
        <f ca="1">'PM Site Net - reassign'!AO68+'PM Site Net - do nothing'!AO68</f>
        <v>41.730000000000004</v>
      </c>
      <c r="AP68" s="86">
        <f>'PM Site Net - reassign'!AP68+'PM Site Net - do nothing'!AP68</f>
        <v>0</v>
      </c>
      <c r="AQ68" s="81"/>
      <c r="AR68" s="82"/>
      <c r="AS68" s="78"/>
      <c r="AT68" s="109">
        <f ca="1">SUM(AP66:AP68)</f>
        <v>71.319999999999993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74.797500000000014</v>
      </c>
      <c r="BL68" s="78"/>
      <c r="BM68" s="79">
        <f ca="1">'PM Site Net - reassign'!BM68+'PM Site Net - do nothing'!BM68</f>
        <v>9.7149999999999999</v>
      </c>
      <c r="BN68" s="79">
        <f ca="1">'PM Site Net - reassign'!BN68+'PM Site Net - do nothing'!BN68</f>
        <v>2.4862500000000001</v>
      </c>
      <c r="BO68" s="80">
        <f ca="1">'PM Site Net - reassign'!BO68+'PM Site Net - do nothing'!BO68</f>
        <v>12.366249999999999</v>
      </c>
      <c r="BP68" s="79">
        <f ca="1">'PM Site Net - reassign'!BP68+'PM Site Net - do nothing'!BP68</f>
        <v>33.64875</v>
      </c>
      <c r="BQ68" s="81"/>
      <c r="BR68" s="82"/>
      <c r="BS68" s="78"/>
      <c r="BT68" s="109">
        <f ca="1">SUM(BP66:BP68)</f>
        <v>132.88125000000002</v>
      </c>
      <c r="BU68" s="136"/>
      <c r="BV68" s="136"/>
      <c r="BW68" s="136"/>
      <c r="BX68" s="84">
        <f ca="1">SUM(CC67,BZ68,CC69)</f>
        <v>143.2775</v>
      </c>
      <c r="BY68" s="78"/>
      <c r="BZ68" s="79">
        <f ca="1">'PM Site Net - reassign'!BZ68+'PM Site Net - do nothing'!BZ68</f>
        <v>62.167500000000004</v>
      </c>
      <c r="CA68" s="79">
        <f ca="1">'PM Site Net - reassign'!CA68+'PM Site Net - do nothing'!CA68</f>
        <v>15.64</v>
      </c>
      <c r="CB68" s="85">
        <f>'PM Site Net - reassign'!CB68+'PM Site Net - do nothing'!CB68</f>
        <v>0</v>
      </c>
      <c r="CC68" s="6">
        <f>'PM Site Net - reassign'!CC68+'PM Site Net - do nothing'!CC68</f>
        <v>0</v>
      </c>
      <c r="CD68" s="12"/>
      <c r="CE68" s="20"/>
      <c r="CF68" s="4"/>
      <c r="CG68" s="34">
        <f ca="1">SUM(CC66:CC68)</f>
        <v>27.9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149.255</v>
      </c>
      <c r="AL69" s="1"/>
      <c r="AM69" s="21"/>
      <c r="AN69" s="14"/>
      <c r="AO69" s="70">
        <f ca="1">'PM Site Net - reassign'!AO69+'PM Site Net - do nothing'!AO69</f>
        <v>92.34</v>
      </c>
      <c r="AP69" s="6">
        <f ca="1">'PM Site Net - reassign'!AP69+'PM Site Net - do nothing'!AP69</f>
        <v>48.180000000000007</v>
      </c>
      <c r="AQ69" s="6">
        <f ca="1">'PM Site Net - reassign'!AQ69+'PM Site Net - do nothing'!AQ69</f>
        <v>34.65</v>
      </c>
      <c r="AR69" s="6">
        <f>'PM Site Net - reassign'!AR69+'PM Site Net - do nothing'!AR69</f>
        <v>0</v>
      </c>
      <c r="AS69" s="1"/>
      <c r="AT69" s="100">
        <f ca="1">SUM(AO70,AR69,AO68)</f>
        <v>83.705000000000013</v>
      </c>
      <c r="BK69" s="99">
        <f ca="1">SUM(BO69:BO71)</f>
        <v>127.05500000000002</v>
      </c>
      <c r="BL69" s="1"/>
      <c r="BM69" s="21"/>
      <c r="BN69" s="14"/>
      <c r="BO69" s="71">
        <f ca="1">'PM Site Net - reassign'!BO69+'PM Site Net - do nothing'!BO69</f>
        <v>9.4337499999999999</v>
      </c>
      <c r="BP69" s="6">
        <f>'PM Site Net - reassign'!BP69+'PM Site Net - do nothing'!BP69</f>
        <v>0</v>
      </c>
      <c r="BQ69" s="6">
        <f ca="1">'PM Site Net - reassign'!BQ69+'PM Site Net - do nothing'!BQ69</f>
        <v>2.7787500000000001</v>
      </c>
      <c r="BR69" s="6">
        <f ca="1">'PM Site Net - reassign'!BR69+'PM Site Net - do nothing'!BR69</f>
        <v>142.04625000000001</v>
      </c>
      <c r="BS69" s="1"/>
      <c r="BT69" s="100">
        <f ca="1">SUM(BO70,BR69,BO68)</f>
        <v>272.03375</v>
      </c>
      <c r="BX69" s="35">
        <f ca="1">SUM(CB69:CB71)</f>
        <v>285.69</v>
      </c>
      <c r="BY69" s="1"/>
      <c r="BZ69" s="21"/>
      <c r="CA69" s="14"/>
      <c r="CB69" s="15">
        <f ca="1">'PM Site Net - reassign'!CB69+'PM Site Net - do nothing'!CB69</f>
        <v>207.85</v>
      </c>
      <c r="CC69" s="16">
        <f ca="1">'PM Site Net - reassign'!CC69+'PM Site Net - do nothing'!CC69</f>
        <v>53.21</v>
      </c>
      <c r="CD69" s="6">
        <f ca="1">'PM Site Net - reassign'!CD69+'PM Site Net - do nothing'!CD69</f>
        <v>-15.350000000000001</v>
      </c>
      <c r="CE69" s="6">
        <f>'PM Site Net - reassign'!CE69+'PM Site Net - do nothing'!CE69</f>
        <v>0</v>
      </c>
      <c r="CF69" s="1"/>
      <c r="CG69" s="36">
        <f ca="1">SUM(CB70,CE69,CB68)</f>
        <v>41.1</v>
      </c>
    </row>
    <row r="70" spans="35:89" ht="15.75" x14ac:dyDescent="0.25">
      <c r="AK70" s="30"/>
      <c r="AL70" s="3"/>
      <c r="AM70" s="21"/>
      <c r="AN70" s="14"/>
      <c r="AO70" s="71">
        <f ca="1">'PM Site Net - reassign'!AO70+'PM Site Net - do nothing'!AO70</f>
        <v>41.975000000000001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Site Net - reassign'!BO70+'PM Site Net - do nothing'!BO70</f>
        <v>117.62125000000002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Site Net - reassign'!CB70+'PM Site Net - do nothing'!CB70</f>
        <v>41.1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'PM Site Net - reassign'!AO71+'PM Site Net - do nothing'!AO71</f>
        <v>14.940000000000001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Site Net - reassign'!BO71+'PM Site Net - do nothing'!BO71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Site Net - reassign'!CB71+'PM Site Net - do nothing'!CB71</f>
        <v>36.74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20.190000000000001</v>
      </c>
      <c r="AP73" s="105">
        <f ca="1">SUM(AP69:AR69)</f>
        <v>82.830000000000013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36.134999999999998</v>
      </c>
      <c r="BP73" s="105">
        <f ca="1">SUM(BP69:BR69)</f>
        <v>144.82500000000002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52.38</v>
      </c>
      <c r="CC73" s="41">
        <f ca="1">SUM(CC69:CE69)</f>
        <v>37.86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30" priority="21" operator="equal">
      <formula>0</formula>
    </cfRule>
  </conditionalFormatting>
  <conditionalFormatting sqref="AX38:BG39 AX46:BG47 AX40:AY41 AX44:AY45">
    <cfRule type="cellIs" dxfId="229" priority="20" operator="equal">
      <formula>0</formula>
    </cfRule>
  </conditionalFormatting>
  <conditionalFormatting sqref="AX25:BG26 AX33:BG34 AX27:AY28 BF27:BG28 BF31:BG32 AX31:AY32">
    <cfRule type="cellIs" dxfId="228" priority="19" operator="equal">
      <formula>0</formula>
    </cfRule>
  </conditionalFormatting>
  <conditionalFormatting sqref="BK25:BT26 BK33:BT34 BK27:BL28 BS27:BT28 BS31:BT32 BK31:BL32">
    <cfRule type="cellIs" dxfId="227" priority="18" operator="equal">
      <formula>0</formula>
    </cfRule>
  </conditionalFormatting>
  <conditionalFormatting sqref="BX12:CG13 BX20:CG21 BX14:BY19 CF14:CG19">
    <cfRule type="cellIs" dxfId="226" priority="17" operator="equal">
      <formula>0</formula>
    </cfRule>
  </conditionalFormatting>
  <conditionalFormatting sqref="BX25:CG26 BX33:CG34 BX27:BY32 CF27:CG32">
    <cfRule type="cellIs" dxfId="225" priority="16" operator="equal">
      <formula>0</formula>
    </cfRule>
  </conditionalFormatting>
  <conditionalFormatting sqref="BX64:CG65 BX72:CG73 BX66:BY71 CF66:CG71">
    <cfRule type="cellIs" dxfId="224" priority="14" operator="equal">
      <formula>0</formula>
    </cfRule>
  </conditionalFormatting>
  <conditionalFormatting sqref="BX38:CG39 BX46:CG47 BX40:BY45 CF40:CG45">
    <cfRule type="cellIs" dxfId="223" priority="15" operator="equal">
      <formula>0</formula>
    </cfRule>
  </conditionalFormatting>
  <conditionalFormatting sqref="K51:T52 K59:T60 K53:L58 S53:T58">
    <cfRule type="cellIs" dxfId="222" priority="13" operator="equal">
      <formula>0</formula>
    </cfRule>
  </conditionalFormatting>
  <conditionalFormatting sqref="AK64:AT65 AK72:AT73 AK66:AL71 AS66:AT71">
    <cfRule type="cellIs" dxfId="221" priority="12" operator="equal">
      <formula>0</formula>
    </cfRule>
  </conditionalFormatting>
  <conditionalFormatting sqref="BK38:BT39 BK46:BT47 BK40:BL45 BS40:BT45">
    <cfRule type="cellIs" dxfId="220" priority="9" operator="equal">
      <formula>0</formula>
    </cfRule>
  </conditionalFormatting>
  <conditionalFormatting sqref="AK25:AT26 AK33:AT34 AK27:AL32 AS27:AT32">
    <cfRule type="cellIs" dxfId="219" priority="8" operator="equal">
      <formula>0</formula>
    </cfRule>
  </conditionalFormatting>
  <conditionalFormatting sqref="AX51:BG52 AX59:BG60 AX53:AY58 BF53:BG58">
    <cfRule type="cellIs" dxfId="218" priority="11" operator="equal">
      <formula>0</formula>
    </cfRule>
  </conditionalFormatting>
  <conditionalFormatting sqref="BK51:BT52 BK59:BT60 BK53:BL58 BS53:BT58">
    <cfRule type="cellIs" dxfId="217" priority="10" operator="equal">
      <formula>0</formula>
    </cfRule>
  </conditionalFormatting>
  <conditionalFormatting sqref="BK64:BT65 BK72:BT73 BK66:BL71 BS66:BT71">
    <cfRule type="cellIs" dxfId="216" priority="7" operator="equal">
      <formula>0</formula>
    </cfRule>
  </conditionalFormatting>
  <conditionalFormatting sqref="X51:AG52 X59:AG60 X53:Y58 AF53:AG58">
    <cfRule type="cellIs" dxfId="215" priority="6" operator="equal">
      <formula>0</formula>
    </cfRule>
  </conditionalFormatting>
  <conditionalFormatting sqref="AK38:AT39 AK46:AT47 AK40:AL45 AS40:AT45">
    <cfRule type="cellIs" dxfId="214" priority="5" operator="equal">
      <formula>0</formula>
    </cfRule>
  </conditionalFormatting>
  <conditionalFormatting sqref="AX42:AY43">
    <cfRule type="cellIs" dxfId="213" priority="4" operator="equal">
      <formula>0</formula>
    </cfRule>
  </conditionalFormatting>
  <conditionalFormatting sqref="AO51:AP52 AO59:AP60">
    <cfRule type="cellIs" dxfId="212" priority="3" operator="equal">
      <formula>0</formula>
    </cfRule>
  </conditionalFormatting>
  <conditionalFormatting sqref="BO75:BP76">
    <cfRule type="cellIs" dxfId="211" priority="2" operator="equal">
      <formula>0</formula>
    </cfRule>
  </conditionalFormatting>
  <conditionalFormatting sqref="AO75:AP76">
    <cfRule type="cellIs" dxfId="210" priority="1" operator="equal">
      <formula>0</formula>
    </cfRule>
  </conditionalFormatting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F7:CS78"/>
  <sheetViews>
    <sheetView topLeftCell="E11" zoomScale="55" zoomScaleNormal="55" workbookViewId="0">
      <selection activeCell="BD14" sqref="BD14"/>
    </sheetView>
  </sheetViews>
  <sheetFormatPr defaultColWidth="5.28515625" defaultRowHeight="15" x14ac:dyDescent="0.25"/>
  <cols>
    <col min="1" max="89" width="5.28515625" style="124"/>
    <col min="90" max="90" width="7.5703125" style="124" customWidth="1"/>
    <col min="9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265</v>
      </c>
      <c r="CC12" s="27">
        <f ca="1">SUM(CD17,CB17,CC14)</f>
        <v>419.98</v>
      </c>
      <c r="CD12" s="25"/>
      <c r="CE12" s="25"/>
      <c r="CF12" s="28"/>
      <c r="CG12" s="29"/>
      <c r="CI12" s="305" t="s">
        <v>205</v>
      </c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Site Net - reassign'!CC14+'SAT Site Net - do nothing'!CC14</f>
        <v>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Site Net - reassign'!CC15+'SAT Site Net - do nothing'!CC15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</v>
      </c>
      <c r="BY16" s="4"/>
      <c r="BZ16" s="10">
        <f>'SAT Site Net - reassign'!BZ16+'SAT Site Net - do nothing'!BZ16</f>
        <v>0</v>
      </c>
      <c r="CA16" s="10">
        <f ca="1">'SAT Site Net - reassign'!CA16+'SAT Site Net - do nothing'!CA16</f>
        <v>265</v>
      </c>
      <c r="CB16" s="11">
        <f>'SAT Site Net - reassign'!CB16+'SAT Site Net - do nothing'!CB16</f>
        <v>0</v>
      </c>
      <c r="CC16" s="6">
        <f ca="1">'SAT Site Net - reassign'!CC16+'SAT Site Net - do nothing'!CC16</f>
        <v>0</v>
      </c>
      <c r="CD16" s="12"/>
      <c r="CE16" s="20"/>
      <c r="CF16" s="4"/>
      <c r="CG16" s="34">
        <f ca="1">SUM(CC14:CC16)</f>
        <v>0</v>
      </c>
      <c r="CH16" s="13"/>
      <c r="CI16" s="13"/>
      <c r="CJ16" s="13"/>
    </row>
    <row r="17" spans="7:97" x14ac:dyDescent="0.25">
      <c r="O17" s="69"/>
      <c r="BX17" s="35">
        <f ca="1">SUM(CB17:CB19)</f>
        <v>203.6</v>
      </c>
      <c r="BY17" s="1"/>
      <c r="BZ17" s="21"/>
      <c r="CA17" s="14"/>
      <c r="CB17" s="15">
        <f>'SAT Site Net - reassign'!CB17+'SAT Site Net - do nothing'!CB17</f>
        <v>0</v>
      </c>
      <c r="CC17" s="16">
        <f ca="1">'SAT Site Net - reassign'!CC17+'SAT Site Net - do nothing'!CC17</f>
        <v>0</v>
      </c>
      <c r="CD17" s="6">
        <f ca="1">'SAT Site Net - reassign'!CD17+'SAT Site Net - do nothing'!CD17</f>
        <v>419.98</v>
      </c>
      <c r="CE17" s="6">
        <f ca="1">'SAT Site Net - reassign'!CE17+'SAT Site Net - do nothing'!CE17</f>
        <v>0</v>
      </c>
      <c r="CF17" s="1"/>
      <c r="CG17" s="36">
        <f ca="1">SUM(CB18,CE17,CB16)</f>
        <v>0</v>
      </c>
    </row>
    <row r="18" spans="7:97" x14ac:dyDescent="0.25">
      <c r="O18" s="69"/>
      <c r="BX18" s="30"/>
      <c r="BY18" s="3"/>
      <c r="BZ18" s="21"/>
      <c r="CA18" s="14"/>
      <c r="CB18" s="15">
        <f>'SAT Site Net - reassign'!CB18+'SAT Site Net - do nothing'!CB18</f>
        <v>0</v>
      </c>
      <c r="CC18" s="8"/>
      <c r="CD18" s="8"/>
      <c r="CE18" s="8"/>
      <c r="CF18" s="1"/>
      <c r="CG18" s="31"/>
    </row>
    <row r="19" spans="7:97" x14ac:dyDescent="0.25">
      <c r="O19" s="69"/>
      <c r="BX19" s="30"/>
      <c r="BY19" s="3"/>
      <c r="BZ19" s="21"/>
      <c r="CA19" s="14"/>
      <c r="CB19" s="15">
        <f ca="1">'SAT Site Net - reassign'!CB19+'SAT Site Net - do nothing'!CB19</f>
        <v>203.6</v>
      </c>
      <c r="CC19" s="17"/>
      <c r="CD19" s="17"/>
      <c r="CE19" s="17"/>
      <c r="CF19" s="1"/>
      <c r="CG19" s="31"/>
      <c r="CQ19" s="114" t="s">
        <v>56</v>
      </c>
      <c r="CR19" s="114"/>
      <c r="CS19" s="114" t="s">
        <v>57</v>
      </c>
    </row>
    <row r="20" spans="7:97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  <c r="CQ20" s="124">
        <f>'Gen AM'!Q111</f>
        <v>1346</v>
      </c>
      <c r="CS20" s="124">
        <f>'Gen AM'!R111</f>
        <v>740</v>
      </c>
    </row>
    <row r="21" spans="7:97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468.6</v>
      </c>
      <c r="CC21" s="41">
        <f ca="1">SUM(CC17:CE17)</f>
        <v>419.98</v>
      </c>
      <c r="CD21" s="39"/>
      <c r="CE21" s="39"/>
      <c r="CF21" s="39"/>
      <c r="CG21" s="42"/>
      <c r="CQ21" s="171" t="s">
        <v>165</v>
      </c>
    </row>
    <row r="22" spans="7:97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97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97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97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468.6</v>
      </c>
      <c r="CC25" s="27">
        <f ca="1">SUM(CD30,CB30,CC27)</f>
        <v>419.97999999999996</v>
      </c>
      <c r="CD25" s="25"/>
      <c r="CE25" s="25"/>
      <c r="CF25" s="28"/>
      <c r="CG25" s="29"/>
    </row>
    <row r="26" spans="7:97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  <c r="CK26" s="124" t="s">
        <v>68</v>
      </c>
    </row>
    <row r="27" spans="7:97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Site Net - reassign'!AP27+'SAT Site Net - do nothing'!AP27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Site Net - reassign'!CC27+'SAT Site Net - do nothing'!CC27</f>
        <v>0</v>
      </c>
      <c r="CD27" s="7"/>
      <c r="CE27" s="19"/>
      <c r="CF27" s="1"/>
      <c r="CG27" s="31"/>
      <c r="CK27" s="124" t="s">
        <v>56</v>
      </c>
      <c r="CL27" s="124">
        <f ca="1">BX29+BX42+BX68+T56</f>
        <v>795.99999999999989</v>
      </c>
      <c r="CM27" s="124" t="str">
        <f ca="1">IF(CL27=CQ20,"OK","FIX")</f>
        <v>FIX</v>
      </c>
    </row>
    <row r="28" spans="7:97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Site Net - reassign'!AP28+'SAT Site Net - do nothing'!AP28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Site Net - reassign'!CC28+'SAT Site Net - do nothing'!CC28</f>
        <v>0</v>
      </c>
      <c r="CD28" s="7"/>
      <c r="CE28" s="19"/>
      <c r="CF28" s="1"/>
      <c r="CG28" s="31"/>
      <c r="CK28" s="124" t="s">
        <v>57</v>
      </c>
      <c r="CL28" s="124">
        <f ca="1">BX43+BX30+BX69+T55</f>
        <v>731</v>
      </c>
      <c r="CM28" s="124" t="str">
        <f ca="1">IF(CL28=CS20,"OK","FIX")</f>
        <v>FIX</v>
      </c>
    </row>
    <row r="29" spans="7:97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Site Net - reassign'!AM29+'SAT Site Net - do nothing'!AM29</f>
        <v>0</v>
      </c>
      <c r="AN29" s="10">
        <f>'SAT Site Net - reassign'!AN29+'SAT Site Net - do nothing'!AN29</f>
        <v>0</v>
      </c>
      <c r="AO29" s="10">
        <f>'SAT Site Net - reassign'!AO29+'SAT Site Net - do nothing'!AO29</f>
        <v>0</v>
      </c>
      <c r="AP29" s="6">
        <f>'SAT Site Net - reassign'!AP29+'SAT Site Net - do nothing'!AP29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'SAT Site Net - reassign'!BZ29+'SAT Site Net - do nothing'!BZ29</f>
        <v>0</v>
      </c>
      <c r="CA29" s="10">
        <f ca="1">'SAT Site Net - reassign'!CA29+'SAT Site Net - do nothing'!CA29</f>
        <v>468.6</v>
      </c>
      <c r="CB29" s="11">
        <f>'SAT Site Net - reassign'!CB29+'SAT Site Net - do nothing'!CB29</f>
        <v>0</v>
      </c>
      <c r="CC29" s="56">
        <f>'SAT Site Net - reassign'!CC29+'SAT Site Net - do nothing'!CC29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97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Site Net - reassign'!AO30+'SAT Site Net - do nothing'!AO30</f>
        <v>0</v>
      </c>
      <c r="AP30" s="53">
        <f>'SAT Site Net - reassign'!AP30+'SAT Site Net - do nothing'!AP30</f>
        <v>0</v>
      </c>
      <c r="AQ30" s="6">
        <f>'SAT Site Net - reassign'!AQ30+'SAT Site Net - do nothing'!AQ30</f>
        <v>0</v>
      </c>
      <c r="AR30" s="6">
        <f>'SAT Site Net - reassign'!AR30+'SAT Site Net - do nothing'!AR30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'SAT Site Net - reassign'!CB30+'SAT Site Net - do nothing'!CB30</f>
        <v>0</v>
      </c>
      <c r="CC30" s="56">
        <f ca="1">'SAT Site Net - reassign'!CC30+'SAT Site Net - do nothing'!CC30</f>
        <v>0</v>
      </c>
      <c r="CD30" s="6">
        <f ca="1">'SAT Site Net - reassign'!CD30+'SAT Site Net - do nothing'!CD30</f>
        <v>419.97999999999996</v>
      </c>
      <c r="CE30" s="6">
        <f>'SAT Site Net - reassign'!CE30+'SAT Site Net - do nothing'!CE30</f>
        <v>0</v>
      </c>
      <c r="CF30" s="1"/>
      <c r="CG30" s="36">
        <f>SUM(CB31,CE30,CB29)</f>
        <v>0</v>
      </c>
      <c r="CK30" s="171" t="s">
        <v>165</v>
      </c>
    </row>
    <row r="31" spans="7:97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Site Net - reassign'!AO31+'SAT Site Net - do nothing'!AO31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Site Net - reassign'!CB31+'SAT Site Net - do nothing'!CB31</f>
        <v>0</v>
      </c>
      <c r="CC31" s="8"/>
      <c r="CD31" s="8"/>
      <c r="CE31" s="8"/>
      <c r="CF31" s="1"/>
      <c r="CG31" s="31"/>
      <c r="CK31" s="124" t="s">
        <v>166</v>
      </c>
    </row>
    <row r="32" spans="7:97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Site Net - reassign'!AO32+'SAT Site Net - do nothing'!AO32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Site Net - reassign'!CB32+'SAT Site Net - do nothing'!CB32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468.6</v>
      </c>
      <c r="CC34" s="41">
        <f ca="1">SUM(CC30:CE30)</f>
        <v>419.97999999999996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89.15000000000002</v>
      </c>
      <c r="AP38" s="58">
        <f ca="1">SUM(AQ43,AO43,AP40)</f>
        <v>105.3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468.59999999999997</v>
      </c>
      <c r="CC38" s="91">
        <f ca="1">SUM(CD43,CB43,CC40)</f>
        <v>419.98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'SAT Site Net - reassign'!AP40+'SAT Site Net - do nothing'!AP40</f>
        <v>80.239999999999995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Site Net - reassign'!BP40+'SAT Site Net - do nothing'!BP40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Site Net - reassign'!CC40+'SAT Site Net - do nothing'!CC40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Site Net - reassign'!AP41+'SAT Site Net - do nothing'!AP41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Site Net - reassign'!BP41+'SAT Site Net - do nothing'!BP41</f>
        <v>474.89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Site Net - reassign'!CC41+'SAT Site Net - do nothing'!CC41</f>
        <v>32.5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Site Net - reassign'!AM42+'SAT Site Net - do nothing'!AM42</f>
        <v>0</v>
      </c>
      <c r="AN42" s="10">
        <f ca="1">'SAT Site Net - reassign'!AN42+'SAT Site Net - do nothing'!AN42</f>
        <v>16.39</v>
      </c>
      <c r="AO42" s="77">
        <f ca="1">'SAT Site Net - reassign'!AO42+'SAT Site Net - do nothing'!AO42</f>
        <v>72.760000000000019</v>
      </c>
      <c r="AP42" s="86">
        <f ca="1">'SAT Site Net - reassign'!AP42+'SAT Site Net - do nothing'!AP42</f>
        <v>138.14500000000001</v>
      </c>
      <c r="AQ42" s="81"/>
      <c r="AR42" s="82"/>
      <c r="AS42" s="78"/>
      <c r="AT42" s="109">
        <f ca="1">SUM(AP40:AP42)</f>
        <v>218.38499999999999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493.78999999999996</v>
      </c>
      <c r="BL42" s="78"/>
      <c r="BM42" s="79">
        <f>'SAT Site Net - reassign'!BM42+'SAT Site Net - do nothing'!BM42</f>
        <v>0</v>
      </c>
      <c r="BN42" s="79">
        <f>'SAT Site Net - reassign'!BN42+'SAT Site Net - do nothing'!BN42</f>
        <v>0</v>
      </c>
      <c r="BO42" s="79">
        <f>'SAT Site Net - reassign'!BO42+'SAT Site Net - do nothing'!BO42</f>
        <v>0</v>
      </c>
      <c r="BP42" s="79">
        <f ca="1">'SAT Site Net - reassign'!BP42+'SAT Site Net - do nothing'!BP42</f>
        <v>38.56</v>
      </c>
      <c r="BQ42" s="81"/>
      <c r="BR42" s="82"/>
      <c r="BS42" s="78"/>
      <c r="BT42" s="109">
        <f ca="1">SUM(BP40:BP42)</f>
        <v>513.45000000000005</v>
      </c>
      <c r="BU42" s="83"/>
      <c r="BV42" s="83"/>
      <c r="BW42" s="83"/>
      <c r="BX42" s="108">
        <f ca="1">SUM(CC41,BZ42,CC43)</f>
        <v>531.18999999999994</v>
      </c>
      <c r="BY42" s="78"/>
      <c r="BZ42" s="79">
        <f ca="1">'SAT Site Net - reassign'!BZ42+'SAT Site Net - do nothing'!BZ42</f>
        <v>467.09</v>
      </c>
      <c r="CA42" s="79">
        <f ca="1">'SAT Site Net - reassign'!CA42+'SAT Site Net - do nothing'!CA42</f>
        <v>1.5099999999999945</v>
      </c>
      <c r="CB42" s="85">
        <f>'SAT Site Net - reassign'!CB42+'SAT Site Net - do nothing'!CB42</f>
        <v>0</v>
      </c>
      <c r="CC42" s="117">
        <f>'SAT Site Net - reassign'!CC42+'SAT Site Net - do nothing'!CC42</f>
        <v>0</v>
      </c>
      <c r="CD42" s="81"/>
      <c r="CE42" s="82"/>
      <c r="CF42" s="78"/>
      <c r="CG42" s="109">
        <f ca="1">SUM(CC40:CC42)</f>
        <v>32.5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Site Net - reassign'!AO43+'SAT Site Net - do nothing'!AO43</f>
        <v>0</v>
      </c>
      <c r="AP43" s="6">
        <f>'SAT Site Net - reassign'!AP43+'SAT Site Net - do nothing'!AP43</f>
        <v>0</v>
      </c>
      <c r="AQ43" s="6">
        <f ca="1">'SAT Site Net - reassign'!AQ43+'SAT Site Net - do nothing'!AQ43</f>
        <v>25.06</v>
      </c>
      <c r="AR43" s="6">
        <f ca="1">'SAT Site Net - reassign'!AR43+'SAT Site Net - do nothing'!AR43</f>
        <v>142.08500000000001</v>
      </c>
      <c r="AS43" s="1"/>
      <c r="AT43" s="100">
        <f ca="1">SUM(AO44,AR43,AO42)</f>
        <v>214.84500000000003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426.15000000000003</v>
      </c>
      <c r="BL43" s="1"/>
      <c r="BM43" s="21"/>
      <c r="BN43" s="14"/>
      <c r="BO43" s="71">
        <f>'SAT Site Net - reassign'!BO43+'SAT Site Net - do nothing'!BO43</f>
        <v>0</v>
      </c>
      <c r="BP43" s="6">
        <f ca="1">'SAT Site Net - reassign'!BP43+'SAT Site Net - do nothing'!BP43</f>
        <v>18.900000000000002</v>
      </c>
      <c r="BQ43" s="6">
        <f>'SAT Site Net - reassign'!BQ43+'SAT Site Net - do nothing'!BQ43</f>
        <v>0</v>
      </c>
      <c r="BR43" s="6">
        <f ca="1">'SAT Site Net - reassign'!BR43+'SAT Site Net - do nothing'!BR43</f>
        <v>39.67</v>
      </c>
      <c r="BS43" s="1"/>
      <c r="BT43" s="100">
        <f ca="1">SUM(BO44,BR43,BO42)</f>
        <v>461.20000000000005</v>
      </c>
      <c r="BX43" s="99">
        <f ca="1">SUM(CB43:CB45)</f>
        <v>477.17999999999995</v>
      </c>
      <c r="BY43" s="1"/>
      <c r="BZ43" s="21"/>
      <c r="CA43" s="14"/>
      <c r="CB43" s="15">
        <f ca="1">'SAT Site Net - reassign'!CB43+'SAT Site Net - do nothing'!CB43</f>
        <v>391.82</v>
      </c>
      <c r="CC43" s="56">
        <f ca="1">'SAT Site Net - reassign'!CC43+'SAT Site Net - do nothing'!CC43</f>
        <v>31.6</v>
      </c>
      <c r="CD43" s="6">
        <f ca="1">'SAT Site Net - reassign'!CD43+'SAT Site Net - do nothing'!CD43</f>
        <v>28.159999999999997</v>
      </c>
      <c r="CE43" s="6">
        <f>'SAT Site Net - reassign'!CE43+'SAT Site Net - do nothing'!CE43</f>
        <v>0</v>
      </c>
      <c r="CF43" s="1"/>
      <c r="CG43" s="100">
        <f ca="1">SUM(CB44,CE43,CB42)</f>
        <v>26.65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Site Net - reassign'!AO44+'SAT Site Net - do nothing'!AO44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Site Net - reassign'!BO44+'SAT Site Net - do nothing'!BO44</f>
        <v>421.53000000000003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Site Net - reassign'!CB44+'SAT Site Net - do nothing'!CB44</f>
        <v>26.65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Site Net - reassign'!AO45+'SAT Site Net - do nothing'!AO45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'SAT Site Net - reassign'!BO45+'SAT Site Net - do nothing'!BO45</f>
        <v>4.6199999999999992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Site Net - reassign'!CB45+'SAT Site Net - do nothing'!CB45</f>
        <v>58.71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154.53500000000003</v>
      </c>
      <c r="AP47" s="105">
        <f ca="1">SUM(AP43:AR43)</f>
        <v>167.14500000000001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43.18</v>
      </c>
      <c r="BP47" s="105">
        <f ca="1">SUM(BP43:BR43)</f>
        <v>58.570000000000007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60.22</v>
      </c>
      <c r="CC47" s="105">
        <f ca="1">SUM(CC43:CE43)</f>
        <v>59.76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109</v>
      </c>
      <c r="P51" s="27">
        <f ca="1">SUM(Q56,O56,P53)</f>
        <v>105.61999999999999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'SAT Site Net - reassign'!P53+'SAT Site Net - do nothing'!P53</f>
        <v>105.61999999999999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Site Net - reassign'!AC53+'SAT Site Net - do nothing'!AC53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Site Net - reassign'!P54+'SAT Site Net - do nothing'!P54</f>
        <v>0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Site Net - reassign'!AC54+'SAT Site Net - do nothing'!AC54</f>
        <v>142.19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0</v>
      </c>
      <c r="L55" s="4"/>
      <c r="M55" s="10">
        <f>'SAT Site Net - reassign'!M55+'SAT Site Net - do nothing'!M55</f>
        <v>0</v>
      </c>
      <c r="N55" s="10">
        <f>'SAT Site Net - reassign'!N55+'SAT Site Net - do nothing'!N55</f>
        <v>0</v>
      </c>
      <c r="O55" s="11">
        <f ca="1">'SAT Site Net - reassign'!O55+'SAT Site Net - do nothing'!O55</f>
        <v>109</v>
      </c>
      <c r="P55" s="6">
        <f ca="1">'SAT Site Net - reassign'!P55+'SAT Site Net - do nothing'!P55</f>
        <v>36.57</v>
      </c>
      <c r="Q55" s="12"/>
      <c r="R55" s="20"/>
      <c r="S55" s="4"/>
      <c r="T55" s="34">
        <f ca="1">SUM(P53:P55)</f>
        <v>142.19</v>
      </c>
      <c r="U55" s="4"/>
      <c r="V55" s="4"/>
      <c r="W55" s="4"/>
      <c r="X55" s="97">
        <f ca="1">SUM(AC54,Z55,AC56)</f>
        <v>142.19</v>
      </c>
      <c r="Y55" s="4"/>
      <c r="Z55" s="10">
        <f>'SAT Site Net - reassign'!Z55+'SAT Site Net - do nothing'!Z55</f>
        <v>0</v>
      </c>
      <c r="AA55" s="10">
        <f>'SAT Site Net - reassign'!AA55+'SAT Site Net - do nothing'!AA55</f>
        <v>0</v>
      </c>
      <c r="AB55" s="11">
        <f>'SAT Site Net - reassign'!AB55+'SAT Site Net - do nothing'!AB55</f>
        <v>0</v>
      </c>
      <c r="AC55" s="6">
        <f>'SAT Site Net - reassign'!AC55+'SAT Site Net - do nothing'!AC55</f>
        <v>0</v>
      </c>
      <c r="AD55" s="12"/>
      <c r="AE55" s="20"/>
      <c r="AF55" s="4"/>
      <c r="AG55" s="98">
        <f ca="1">SUM(AC53:AC55)</f>
        <v>142.19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0</v>
      </c>
      <c r="L56" s="1"/>
      <c r="M56" s="21"/>
      <c r="N56" s="14"/>
      <c r="O56" s="15">
        <f>'SAT Site Net - reassign'!O56+'SAT Site Net - do nothing'!O56</f>
        <v>0</v>
      </c>
      <c r="P56" s="16">
        <f>'SAT Site Net - reassign'!P56+'SAT Site Net - do nothing'!P56</f>
        <v>0</v>
      </c>
      <c r="Q56" s="6">
        <f>'SAT Site Net - reassign'!Q56+'SAT Site Net - do nothing'!Q56</f>
        <v>0</v>
      </c>
      <c r="R56" s="6">
        <f ca="1">'SAT Site Net - reassign'!R56+'SAT Site Net - do nothing'!R56</f>
        <v>38.26</v>
      </c>
      <c r="S56" s="1"/>
      <c r="T56" s="36">
        <f ca="1">SUM(O57,R56,O55)</f>
        <v>147.26</v>
      </c>
      <c r="U56" s="330" t="s">
        <v>29</v>
      </c>
      <c r="V56" s="331"/>
      <c r="W56" s="331"/>
      <c r="X56" s="99">
        <f ca="1">SUM(AB56:AB58)</f>
        <v>147.26</v>
      </c>
      <c r="Y56" s="1"/>
      <c r="Z56" s="21"/>
      <c r="AA56" s="14"/>
      <c r="AB56" s="53">
        <f>'SAT Site Net - reassign'!AB56+'SAT Site Net - do nothing'!AB56</f>
        <v>0</v>
      </c>
      <c r="AC56" s="53">
        <f>'SAT Site Net - reassign'!AC56+'SAT Site Net - do nothing'!AC56</f>
        <v>0</v>
      </c>
      <c r="AD56" s="6">
        <f>'SAT Site Net - reassign'!AD56+'SAT Site Net - do nothing'!AD56</f>
        <v>0</v>
      </c>
      <c r="AE56" s="6">
        <f>'SAT Site Net - reassign'!AE56+'SAT Site Net - do nothing'!AE56</f>
        <v>0</v>
      </c>
      <c r="AF56" s="1"/>
      <c r="AG56" s="100">
        <f ca="1">SUM(AB57,AE56,AB55)</f>
        <v>147.26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Site Net - reassign'!O57+'SAT Site Net - do nothing'!O57</f>
        <v>0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Site Net - reassign'!AB57+'SAT Site Net - do nothing'!AB57</f>
        <v>147.26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Site Net - reassign'!O58+'SAT Site Net - do nothing'!O58</f>
        <v>0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Site Net - reassign'!AB58+'SAT Site Net - do nothing'!AB58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36.57</v>
      </c>
      <c r="P60" s="41">
        <f ca="1">SUM(P56:R56)</f>
        <v>38.26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120.875</v>
      </c>
      <c r="AP64" s="58">
        <f ca="1">SUM(AQ69,AO69,AP66)</f>
        <v>152.21250000000001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23.37</v>
      </c>
      <c r="BP64" s="91">
        <f ca="1">SUM(BQ69,BO69,BP66)</f>
        <v>44.660000000000004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60.219999999999992</v>
      </c>
      <c r="CC64" s="27">
        <f ca="1">SUM(CD69,CB69,CC66)</f>
        <v>59.76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'SAT Site Net - reassign'!AP66+'SAT Site Net - do nothing'!AP66</f>
        <v>38.302500000000002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Site Net - reassign'!BP66+'SAT Site Net - do nothing'!BP66</f>
        <v>30.133750000000006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Site Net - reassign'!CC66+'SAT Site Net - do nothing'!CC66</f>
        <v>0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'SAT Site Net - reassign'!AP67+'SAT Site Net - do nothing'!AP67</f>
        <v>34.625500000000002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Site Net - reassign'!BP67+'SAT Site Net - do nothing'!BP67</f>
        <v>62.168000000000006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Site Net - reassign'!CC67+'SAT Site Net - do nothing'!CC67</f>
        <v>32.5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142.95249999999999</v>
      </c>
      <c r="AL68" s="4"/>
      <c r="AM68" s="10">
        <f ca="1">'SAT Site Net - reassign'!AM68+'SAT Site Net - do nothing'!AM68</f>
        <v>93.194999999999993</v>
      </c>
      <c r="AN68" s="10">
        <f ca="1">'SAT Site Net - reassign'!AN68+'SAT Site Net - do nothing'!AN68</f>
        <v>1.9249999999999998</v>
      </c>
      <c r="AO68" s="77">
        <f ca="1">'SAT Site Net - reassign'!AO68+'SAT Site Net - do nothing'!AO68</f>
        <v>25.755000000000003</v>
      </c>
      <c r="AP68" s="86">
        <f>'SAT Site Net - reassign'!AP68+'SAT Site Net - do nothing'!AP68</f>
        <v>0</v>
      </c>
      <c r="AQ68" s="81"/>
      <c r="AR68" s="82"/>
      <c r="AS68" s="78"/>
      <c r="AT68" s="109">
        <f ca="1">SUM(AP66:AP68)</f>
        <v>72.927999999999997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72.540500000000009</v>
      </c>
      <c r="BL68" s="78"/>
      <c r="BM68" s="79">
        <f ca="1">'SAT Site Net - reassign'!BM68+'SAT Site Net - do nothing'!BM68</f>
        <v>10.3725</v>
      </c>
      <c r="BN68" s="79">
        <f ca="1">'SAT Site Net - reassign'!BN68+'SAT Site Net - do nothing'!BN68</f>
        <v>2.145</v>
      </c>
      <c r="BO68" s="80">
        <f ca="1">'SAT Site Net - reassign'!BO68+'SAT Site Net - do nothing'!BO68</f>
        <v>10.852500000000001</v>
      </c>
      <c r="BP68" s="79">
        <f ca="1">'SAT Site Net - reassign'!BP68+'SAT Site Net - do nothing'!BP68</f>
        <v>19.579999999999998</v>
      </c>
      <c r="BQ68" s="81"/>
      <c r="BR68" s="82"/>
      <c r="BS68" s="78"/>
      <c r="BT68" s="109">
        <f ca="1">SUM(BP66:BP68)</f>
        <v>111.88175000000001</v>
      </c>
      <c r="BU68" s="136"/>
      <c r="BV68" s="136"/>
      <c r="BW68" s="136"/>
      <c r="BX68" s="84">
        <f ca="1">SUM(CC67,BZ68,CC69)</f>
        <v>117.55</v>
      </c>
      <c r="BY68" s="78"/>
      <c r="BZ68" s="79">
        <f ca="1">'SAT Site Net - reassign'!BZ68+'SAT Site Net - do nothing'!BZ68</f>
        <v>42.209999999999994</v>
      </c>
      <c r="CA68" s="79">
        <f ca="1">'SAT Site Net - reassign'!CA68+'SAT Site Net - do nothing'!CA68</f>
        <v>18.009999999999998</v>
      </c>
      <c r="CB68" s="85">
        <f>'SAT Site Net - reassign'!CB68+'SAT Site Net - do nothing'!CB68</f>
        <v>0</v>
      </c>
      <c r="CC68" s="6">
        <f>'SAT Site Net - reassign'!CC68+'SAT Site Net - do nothing'!CC68</f>
        <v>0</v>
      </c>
      <c r="CD68" s="12"/>
      <c r="CE68" s="20"/>
      <c r="CF68" s="4"/>
      <c r="CG68" s="34">
        <f ca="1">SUM(CC66:CC68)</f>
        <v>32.5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147.60999999999999</v>
      </c>
      <c r="AL69" s="1"/>
      <c r="AM69" s="21"/>
      <c r="AN69" s="14"/>
      <c r="AO69" s="70">
        <f ca="1">'SAT Site Net - reassign'!AO69+'SAT Site Net - do nothing'!AO69</f>
        <v>112.86</v>
      </c>
      <c r="AP69" s="6">
        <f ca="1">'SAT Site Net - reassign'!AP69+'SAT Site Net - do nothing'!AP69</f>
        <v>15.132000000000003</v>
      </c>
      <c r="AQ69" s="6">
        <f ca="1">'SAT Site Net - reassign'!AQ69+'SAT Site Net - do nothing'!AQ69</f>
        <v>1.0499999999999998</v>
      </c>
      <c r="AR69" s="6">
        <f>'SAT Site Net - reassign'!AR69+'SAT Site Net - do nothing'!AR69</f>
        <v>0</v>
      </c>
      <c r="AS69" s="1"/>
      <c r="AT69" s="100">
        <f ca="1">SUM(AO70,AR69,AO68)</f>
        <v>50.495000000000005</v>
      </c>
      <c r="BK69" s="99">
        <f ca="1">SUM(BO69:BO71)</f>
        <v>65.462500000000006</v>
      </c>
      <c r="BL69" s="1"/>
      <c r="BM69" s="21"/>
      <c r="BN69" s="14"/>
      <c r="BO69" s="71">
        <f ca="1">'SAT Site Net - reassign'!BO69+'SAT Site Net - do nothing'!BO69</f>
        <v>10.821249999999999</v>
      </c>
      <c r="BP69" s="6">
        <f>'SAT Site Net - reassign'!BP69+'SAT Site Net - do nothing'!BP69</f>
        <v>0</v>
      </c>
      <c r="BQ69" s="6">
        <f ca="1">'SAT Site Net - reassign'!BQ69+'SAT Site Net - do nothing'!BQ69</f>
        <v>3.7050000000000001</v>
      </c>
      <c r="BR69" s="6">
        <f ca="1">'SAT Site Net - reassign'!BR69+'SAT Site Net - do nothing'!BR69</f>
        <v>25.565000000000001</v>
      </c>
      <c r="BS69" s="1"/>
      <c r="BT69" s="100">
        <f ca="1">SUM(BO70,BR69,BO68)</f>
        <v>91.058750000000003</v>
      </c>
      <c r="BX69" s="35">
        <f ca="1">SUM(CB69:CB71)</f>
        <v>111.63</v>
      </c>
      <c r="BY69" s="1"/>
      <c r="BZ69" s="21"/>
      <c r="CA69" s="14"/>
      <c r="CB69" s="15">
        <f ca="1">'SAT Site Net - reassign'!CB69+'SAT Site Net - do nothing'!CB69</f>
        <v>61.46</v>
      </c>
      <c r="CC69" s="16">
        <f ca="1">'SAT Site Net - reassign'!CC69+'SAT Site Net - do nothing'!CC69</f>
        <v>42.84</v>
      </c>
      <c r="CD69" s="6">
        <f ca="1">'SAT Site Net - reassign'!CD69+'SAT Site Net - do nothing'!CD69</f>
        <v>-1.7000000000000028</v>
      </c>
      <c r="CE69" s="6">
        <f>'SAT Site Net - reassign'!CE69+'SAT Site Net - do nothing'!CE69</f>
        <v>0</v>
      </c>
      <c r="CF69" s="1"/>
      <c r="CG69" s="36">
        <f ca="1">SUM(CB70,CE69,CB68)</f>
        <v>26.65</v>
      </c>
    </row>
    <row r="70" spans="35:89" ht="15.75" x14ac:dyDescent="0.25">
      <c r="AK70" s="30"/>
      <c r="AL70" s="3"/>
      <c r="AM70" s="21"/>
      <c r="AN70" s="14"/>
      <c r="AO70" s="71">
        <f ca="1">'SAT Site Net - reassign'!AO70+'SAT Site Net - do nothing'!AO70</f>
        <v>24.740000000000002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Site Net - reassign'!BO70+'SAT Site Net - do nothing'!BO70</f>
        <v>54.641249999999999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Site Net - reassign'!CB70+'SAT Site Net - do nothing'!CB70</f>
        <v>26.65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'SAT Site Net - reassign'!AO71+'SAT Site Net - do nothing'!AO71</f>
        <v>10.010000000000002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Site Net - reassign'!BO71+'SAT Site Net - do nothing'!BO71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Site Net - reassign'!CB71+'SAT Site Net - do nothing'!CB71</f>
        <v>23.520000000000003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11.935000000000002</v>
      </c>
      <c r="AP73" s="105">
        <f ca="1">SUM(AP69:AR69)</f>
        <v>16.182000000000002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21.724999999999998</v>
      </c>
      <c r="BP73" s="105">
        <f ca="1">SUM(BP69:BR69)</f>
        <v>29.270000000000003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41.53</v>
      </c>
      <c r="CC73" s="41">
        <f ca="1">SUM(CC69:CE69)</f>
        <v>41.14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09" priority="21" operator="equal">
      <formula>0</formula>
    </cfRule>
  </conditionalFormatting>
  <conditionalFormatting sqref="AX38:BG39 AX46:BG47 AX40:AY41 AX44:AY45">
    <cfRule type="cellIs" dxfId="208" priority="20" operator="equal">
      <formula>0</formula>
    </cfRule>
  </conditionalFormatting>
  <conditionalFormatting sqref="AX25:BG26 AX33:BG34 AX27:AY28 BF27:BG28 BF31:BG32 AX31:AY32">
    <cfRule type="cellIs" dxfId="207" priority="19" operator="equal">
      <formula>0</formula>
    </cfRule>
  </conditionalFormatting>
  <conditionalFormatting sqref="BK25:BT26 BK33:BT34 BK27:BL28 BS27:BT28 BS31:BT32 BK31:BL32">
    <cfRule type="cellIs" dxfId="206" priority="18" operator="equal">
      <formula>0</formula>
    </cfRule>
  </conditionalFormatting>
  <conditionalFormatting sqref="BX12:CG13 BX20:CG21 BX14:BY19 CF14:CG19">
    <cfRule type="cellIs" dxfId="205" priority="17" operator="equal">
      <formula>0</formula>
    </cfRule>
  </conditionalFormatting>
  <conditionalFormatting sqref="BX25:CG26 BX33:CG34 BX27:BY32 CF27:CG32">
    <cfRule type="cellIs" dxfId="204" priority="16" operator="equal">
      <formula>0</formula>
    </cfRule>
  </conditionalFormatting>
  <conditionalFormatting sqref="BX64:CG65 BX72:CG73 BX66:BY71 CF66:CG71">
    <cfRule type="cellIs" dxfId="203" priority="14" operator="equal">
      <formula>0</formula>
    </cfRule>
  </conditionalFormatting>
  <conditionalFormatting sqref="BX38:CG39 BX46:CG47 BX40:BY45 CF40:CG45">
    <cfRule type="cellIs" dxfId="202" priority="15" operator="equal">
      <formula>0</formula>
    </cfRule>
  </conditionalFormatting>
  <conditionalFormatting sqref="K51:T52 K59:T60 K53:L58 S53:T58">
    <cfRule type="cellIs" dxfId="201" priority="13" operator="equal">
      <formula>0</formula>
    </cfRule>
  </conditionalFormatting>
  <conditionalFormatting sqref="AK64:AT65 AK72:AT73 AK66:AL71 AS66:AT71">
    <cfRule type="cellIs" dxfId="200" priority="12" operator="equal">
      <formula>0</formula>
    </cfRule>
  </conditionalFormatting>
  <conditionalFormatting sqref="BK38:BT39 BK46:BT47 BK40:BL45 BS40:BT45">
    <cfRule type="cellIs" dxfId="199" priority="9" operator="equal">
      <formula>0</formula>
    </cfRule>
  </conditionalFormatting>
  <conditionalFormatting sqref="AK25:AT26 AK33:AT34 AK27:AL32 AS27:AT32">
    <cfRule type="cellIs" dxfId="198" priority="8" operator="equal">
      <formula>0</formula>
    </cfRule>
  </conditionalFormatting>
  <conditionalFormatting sqref="AX51:BG52 AX59:BG60 AX53:AY58 BF53:BG58">
    <cfRule type="cellIs" dxfId="197" priority="11" operator="equal">
      <formula>0</formula>
    </cfRule>
  </conditionalFormatting>
  <conditionalFormatting sqref="BK51:BT52 BK59:BT60 BK53:BL58 BS53:BT58">
    <cfRule type="cellIs" dxfId="196" priority="10" operator="equal">
      <formula>0</formula>
    </cfRule>
  </conditionalFormatting>
  <conditionalFormatting sqref="BK64:BT65 BK72:BT73 BK66:BL71 BS66:BT71">
    <cfRule type="cellIs" dxfId="195" priority="7" operator="equal">
      <formula>0</formula>
    </cfRule>
  </conditionalFormatting>
  <conditionalFormatting sqref="X51:AG52 X59:AG60 X53:Y58 AF53:AG58">
    <cfRule type="cellIs" dxfId="194" priority="6" operator="equal">
      <formula>0</formula>
    </cfRule>
  </conditionalFormatting>
  <conditionalFormatting sqref="AK38:AT39 AK46:AT47 AK40:AL45 AS40:AT45">
    <cfRule type="cellIs" dxfId="193" priority="5" operator="equal">
      <formula>0</formula>
    </cfRule>
  </conditionalFormatting>
  <conditionalFormatting sqref="AX42:AY43">
    <cfRule type="cellIs" dxfId="192" priority="4" operator="equal">
      <formula>0</formula>
    </cfRule>
  </conditionalFormatting>
  <conditionalFormatting sqref="AO51:AP52 AO59:AP60">
    <cfRule type="cellIs" dxfId="191" priority="3" operator="equal">
      <formula>0</formula>
    </cfRule>
  </conditionalFormatting>
  <conditionalFormatting sqref="BO75:BP76">
    <cfRule type="cellIs" dxfId="190" priority="2" operator="equal">
      <formula>0</formula>
    </cfRule>
  </conditionalFormatting>
  <conditionalFormatting sqref="AO75:AP76">
    <cfRule type="cellIs" dxfId="189" priority="1" operator="equal">
      <formula>0</formula>
    </cfRule>
  </conditionalFormatting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"/>
  <sheetViews>
    <sheetView workbookViewId="0">
      <selection activeCell="BJ16" sqref="BJ16"/>
    </sheetView>
  </sheetViews>
  <sheetFormatPr defaultRowHeight="15" x14ac:dyDescent="0.25"/>
  <sheetData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topLeftCell="AD3" zoomScale="85" zoomScaleNormal="85" workbookViewId="0">
      <selection activeCell="BS23" sqref="A1:XFD1048576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1509.9012033524668</v>
      </c>
      <c r="CC12" s="27">
        <f ca="1">SUM(CD17,CB17,CC14)</f>
        <v>1031.6339997786056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Site Net - do nothing'!CC14+'AM FB 2036 - do nothing'!CC14+'AM EX+GRO reassign EC ave'!CC14</f>
        <v>35.035159562862411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Site Net - do nothing'!CC15+'AM FB 2036 - do nothing'!CC15+'AM EX+GRO reassign EC ave'!CC15</f>
        <v>2292.76636759126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3529.3435123766758</v>
      </c>
      <c r="BY16" s="4"/>
      <c r="BZ16" s="10">
        <f>'AM Site Net - do nothing'!BZ16+'AM FB 2036 - do nothing'!BZ16+'AM EX+GRO reassign EC ave'!BZ16</f>
        <v>416.0546029277578</v>
      </c>
      <c r="CA16" s="10">
        <f ca="1">'AM Site Net - do nothing'!CA16+'AM FB 2036 - do nothing'!CA16+'AM EX+GRO reassign EC ave'!CA16</f>
        <v>886.38001944995131</v>
      </c>
      <c r="CB16" s="11">
        <f>'AM Site Net - do nothing'!CB16+'AM FB 2036 - do nothing'!CB16+'AM EX+GRO reassign EC ave'!CB16</f>
        <v>207.4665809747579</v>
      </c>
      <c r="CC16" s="6">
        <f ca="1">'AM Site Net - do nothing'!CC16+'AM FB 2036 - do nothing'!CC16+'AM EX+GRO reassign EC ave'!CC16</f>
        <v>282.14060708503905</v>
      </c>
      <c r="CD16" s="12"/>
      <c r="CE16" s="20"/>
      <c r="CF16" s="4"/>
      <c r="CG16" s="34">
        <f ca="1">SUM(CC14:CC16)</f>
        <v>2609.9421342391611</v>
      </c>
      <c r="CH16" s="13"/>
      <c r="CI16" s="13"/>
      <c r="CJ16" s="13"/>
    </row>
    <row r="17" spans="7:88" x14ac:dyDescent="0.25">
      <c r="O17" s="69"/>
      <c r="BX17" s="35">
        <f ca="1">SUM(CB17:CB19)</f>
        <v>2234.0222426616301</v>
      </c>
      <c r="BY17" s="1"/>
      <c r="BZ17" s="21"/>
      <c r="CA17" s="14"/>
      <c r="CB17" s="15">
        <f>'AM Site Net - do nothing'!CB17+'AM FB 2036 - do nothing'!CB17+'AM EX+GRO reassign EC ave'!CB17</f>
        <v>280.28127650289929</v>
      </c>
      <c r="CC17" s="16">
        <f ca="1">'AM Site Net - do nothing'!CC17+'AM FB 2036 - do nothing'!CC17+'AM EX+GRO reassign EC ave'!CC17</f>
        <v>820.5225418576581</v>
      </c>
      <c r="CD17" s="6">
        <f ca="1">'AM Site Net - do nothing'!CD17+'AM FB 2036 - do nothing'!CD17+'AM EX+GRO reassign EC ave'!CD17</f>
        <v>716.31756371284382</v>
      </c>
      <c r="CE17" s="6">
        <f ca="1">'AM Site Net - do nothing'!CE17+'AM FB 2036 - do nothing'!CE17+'AM EX+GRO reassign EC ave'!CE17</f>
        <v>176.64973415813506</v>
      </c>
      <c r="CF17" s="1"/>
      <c r="CG17" s="36">
        <f ca="1">SUM(CB18,CE17,CB16)</f>
        <v>1779.0767053729951</v>
      </c>
    </row>
    <row r="18" spans="7:88" x14ac:dyDescent="0.25">
      <c r="O18" s="69"/>
      <c r="BX18" s="30"/>
      <c r="BY18" s="3"/>
      <c r="BZ18" s="21"/>
      <c r="CA18" s="14"/>
      <c r="CB18" s="15">
        <f>'AM Site Net - do nothing'!CB18+'AM FB 2036 - do nothing'!CB18+'AM EX+GRO reassign EC ave'!CB18</f>
        <v>1394.9603902401022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'AM Site Net - do nothing'!CB19+'AM FB 2036 - do nothing'!CB19+'AM EX+GRO reassign EC ave'!CB19</f>
        <v>558.7805759186283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1727.3012024536188</v>
      </c>
      <c r="CC21" s="41">
        <f ca="1">SUM(CC17:CE17)</f>
        <v>1713.489839728637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1667.3012024536188</v>
      </c>
      <c r="CC25" s="27">
        <f ca="1">SUM(CD30,CB30,CC27)</f>
        <v>1713.489839728637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Site Net - do nothing'!AP27+'AM FB 2036 - do nothing'!AP27+'AM EX+GRO reassign EC ave'!AP27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Site Net - do nothing'!CC27+'AM FB 2036 - do nothing'!CC27+'AM EX+GRO reassign EC ave'!CC27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Site Net - do nothing'!AP28+'AM FB 2036 - do nothing'!AP28+'AM EX+GRO reassign EC ave'!AP28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Site Net - do nothing'!CC28+'AM FB 2036 - do nothing'!CC28+'AM EX+GRO reassign EC ave'!CC28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Site Net - do nothing'!AM29+'AM FB 2036 - do nothing'!AM29+'AM EX+GRO reassign EC ave'!AM29</f>
        <v>0</v>
      </c>
      <c r="AN29" s="10">
        <f>'AM Site Net - do nothing'!AN29+'AM FB 2036 - do nothing'!AN29+'AM EX+GRO reassign EC ave'!AN29</f>
        <v>0</v>
      </c>
      <c r="AO29" s="10">
        <f>'AM Site Net - do nothing'!AO29+'AM FB 2036 - do nothing'!AO29+'AM EX+GRO reassign EC ave'!AO29</f>
        <v>0</v>
      </c>
      <c r="AP29" s="6">
        <f>'AM Site Net - do nothing'!AP29+'AM FB 2036 - do nothing'!AP29+'AM EX+GRO reassign EC ave'!AP29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'AM Site Net - do nothing'!BZ29+'AM FB 2036 - do nothing'!BZ29+'AM EX+GRO reassign EC ave'!BZ29</f>
        <v>0</v>
      </c>
      <c r="CA29" s="10">
        <f ca="1">'AM Site Net - do nothing'!CA29+'AM FB 2036 - do nothing'!CA29+'AM EX+GRO reassign EC ave'!CA29</f>
        <v>1667.3012024536188</v>
      </c>
      <c r="CB29" s="11">
        <f>'AM Site Net - do nothing'!CB29+'AM FB 2036 - do nothing'!CB29+'AM EX+GRO reassign EC ave'!CB29</f>
        <v>0</v>
      </c>
      <c r="CC29" s="56">
        <f>'AM Site Net - do nothing'!CC29+'AM FB 2036 - do nothing'!CC29+'AM EX+GRO reassign EC ave'!CC29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Site Net - do nothing'!AO30+'AM FB 2036 - do nothing'!AO30+'AM EX+GRO reassign EC ave'!AO30</f>
        <v>0</v>
      </c>
      <c r="AP30" s="53">
        <f>'AM Site Net - do nothing'!AP30+'AM FB 2036 - do nothing'!AP30+'AM EX+GRO reassign EC ave'!AP30</f>
        <v>0</v>
      </c>
      <c r="AQ30" s="6">
        <f>'AM Site Net - do nothing'!AQ30+'AM FB 2036 - do nothing'!AQ30+'AM EX+GRO reassign EC ave'!AQ30</f>
        <v>0</v>
      </c>
      <c r="AR30" s="6">
        <f>'AM Site Net - do nothing'!AR30+'AM FB 2036 - do nothing'!AR30+'AM EX+GRO reassign EC ave'!AR30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'AM Site Net - do nothing'!CB30+'AM FB 2036 - do nothing'!CB30+'AM EX+GRO reassign EC ave'!CB30</f>
        <v>0</v>
      </c>
      <c r="CC30" s="56">
        <f ca="1">'AM Site Net - do nothing'!CC30+'AM FB 2036 - do nothing'!CC30+'AM EX+GRO reassign EC ave'!CC30</f>
        <v>0</v>
      </c>
      <c r="CD30" s="6">
        <f ca="1">'AM Site Net - do nothing'!CD30+'AM FB 2036 - do nothing'!CD30+'AM EX+GRO reassign EC ave'!CD30</f>
        <v>1713.489839728637</v>
      </c>
      <c r="CE30" s="6">
        <f>'AM Site Net - do nothing'!CE30+'AM FB 2036 - do nothing'!CE30+'AM EX+GRO reassign EC ave'!CE30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Site Net - do nothing'!AO31+'AM FB 2036 - do nothing'!AO31+'AM EX+GRO reassign EC ave'!AO31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Site Net - do nothing'!CB31+'AM FB 2036 - do nothing'!CB31+'AM EX+GRO reassign EC ave'!CB31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Site Net - do nothing'!AO32+'AM FB 2036 - do nothing'!AO32+'AM EX+GRO reassign EC ave'!AO32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Site Net - do nothing'!CB32+'AM FB 2036 - do nothing'!CB32+'AM EX+GRO reassign EC ave'!CB32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1667.3012024536188</v>
      </c>
      <c r="CC34" s="41">
        <f ca="1">SUM(CC30:CE30)</f>
        <v>1713.489839728637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89.3</v>
      </c>
      <c r="AP38" s="58">
        <f ca="1">SUM(AQ43,AO43,AP40)</f>
        <v>146.77499999999998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1668.3012024536188</v>
      </c>
      <c r="CC38" s="91">
        <f ca="1">SUM(CD43,CB43,CC40)</f>
        <v>1713.489839728637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'AM Site Net - do nothing'!AP40+'AM FB 2036 - do nothing'!AP40+'AM EX+GRO reassign EC ave'!AP40</f>
        <v>117.41999999999999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Site Net - do nothing'!BP40+'AM FB 2036 - do nothing'!BP40+'AM EX+GRO reassign EC ave'!BP40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Site Net - do nothing'!CC40+'AM FB 2036 - do nothing'!CC40+'AM EX+GRO reassign EC ave'!CC40</f>
        <v>217.5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Site Net - do nothing'!AP41+'AM FB 2036 - do nothing'!AP41+'AM EX+GRO reassign EC ave'!AP41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Site Net - do nothing'!BP41+'AM FB 2036 - do nothing'!BP41+'AM EX+GRO reassign EC ave'!BP41</f>
        <v>623.00500000000011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Site Net - do nothing'!CC41+'AM FB 2036 - do nothing'!CC41+'AM EX+GRO reassign EC ave'!CC41</f>
        <v>89.399999999999991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Site Net - do nothing'!AM42+'AM FB 2036 - do nothing'!AM42+'AM EX+GRO reassign EC ave'!AM42</f>
        <v>0</v>
      </c>
      <c r="AN42" s="10">
        <f ca="1">'AM Site Net - do nothing'!AN42+'AM FB 2036 - do nothing'!AN42+'AM EX+GRO reassign EC ave'!AN42</f>
        <v>17.86</v>
      </c>
      <c r="AO42" s="77">
        <f ca="1">'AM Site Net - do nothing'!AO42+'AM FB 2036 - do nothing'!AO42+'AM EX+GRO reassign EC ave'!AO42</f>
        <v>71.44</v>
      </c>
      <c r="AP42" s="86">
        <f ca="1">'AM Site Net - do nothing'!AP42+'AM FB 2036 - do nothing'!AP42+'AM EX+GRO reassign EC ave'!AP42</f>
        <v>240.62999999999997</v>
      </c>
      <c r="AQ42" s="81"/>
      <c r="AR42" s="82"/>
      <c r="AS42" s="78"/>
      <c r="AT42" s="109">
        <f ca="1">SUM(AP40:AP42)</f>
        <v>358.04999999999995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623.00500000000011</v>
      </c>
      <c r="BL42" s="78"/>
      <c r="BM42" s="79">
        <f>'AM Site Net - do nothing'!BM42+'AM FB 2036 - do nothing'!BM42+'AM EX+GRO reassign EC ave'!BM42</f>
        <v>0</v>
      </c>
      <c r="BN42" s="79">
        <f>'AM Site Net - do nothing'!BN42+'AM FB 2036 - do nothing'!BN42+'AM EX+GRO reassign EC ave'!BN42</f>
        <v>0</v>
      </c>
      <c r="BO42" s="79">
        <f>'AM Site Net - do nothing'!BO42+'AM FB 2036 - do nothing'!BO42+'AM EX+GRO reassign EC ave'!BO42</f>
        <v>0</v>
      </c>
      <c r="BP42" s="79">
        <f ca="1">'AM Site Net - do nothing'!BP42+'AM FB 2036 - do nothing'!BP42+'AM EX+GRO reassign EC ave'!BP42</f>
        <v>93.055000000000007</v>
      </c>
      <c r="BQ42" s="81"/>
      <c r="BR42" s="82"/>
      <c r="BS42" s="78"/>
      <c r="BT42" s="109">
        <f ca="1">SUM(BP40:BP42)</f>
        <v>716.06000000000017</v>
      </c>
      <c r="BU42" s="83"/>
      <c r="BV42" s="83"/>
      <c r="BW42" s="83"/>
      <c r="BX42" s="108">
        <f ca="1">SUM(CC41,BZ42,CC43)</f>
        <v>906.63</v>
      </c>
      <c r="BY42" s="78"/>
      <c r="BZ42" s="79">
        <f ca="1">'AM Site Net - do nothing'!BZ42+'AM FB 2036 - do nothing'!BZ42+'AM EX+GRO reassign EC ave'!BZ42</f>
        <v>753.48</v>
      </c>
      <c r="CA42" s="79">
        <f ca="1">'AM Site Net - do nothing'!CA42+'AM FB 2036 - do nothing'!CA42+'AM EX+GRO reassign EC ave'!CA42</f>
        <v>779.82120245361875</v>
      </c>
      <c r="CB42" s="85">
        <f>'AM Site Net - do nothing'!CB42+'AM FB 2036 - do nothing'!CB42+'AM EX+GRO reassign EC ave'!CB42</f>
        <v>135</v>
      </c>
      <c r="CC42" s="117">
        <f>'AM Site Net - do nothing'!CC42+'AM FB 2036 - do nothing'!CC42+'AM EX+GRO reassign EC ave'!CC42</f>
        <v>65</v>
      </c>
      <c r="CD42" s="81"/>
      <c r="CE42" s="82"/>
      <c r="CF42" s="78"/>
      <c r="CG42" s="109">
        <f ca="1">SUM(CC40:CC42)</f>
        <v>371.9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Site Net - do nothing'!AO43+'AM FB 2036 - do nothing'!AO43+'AM EX+GRO reassign EC ave'!AO43</f>
        <v>0</v>
      </c>
      <c r="AP43" s="6">
        <f>'AM Site Net - do nothing'!AP43+'AM FB 2036 - do nothing'!AP43+'AM EX+GRO reassign EC ave'!AP43</f>
        <v>0</v>
      </c>
      <c r="AQ43" s="6">
        <f ca="1">'AM Site Net - do nothing'!AQ43+'AM FB 2036 - do nothing'!AQ43+'AM EX+GRO reassign EC ave'!AQ43</f>
        <v>29.354999999999997</v>
      </c>
      <c r="AR43" s="6">
        <f ca="1">'AM Site Net - do nothing'!AR43+'AM FB 2036 - do nothing'!AR43+'AM EX+GRO reassign EC ave'!AR43</f>
        <v>167.40500000000003</v>
      </c>
      <c r="AS43" s="1"/>
      <c r="AT43" s="100">
        <f ca="1">SUM(AO44,AR43,AO42)</f>
        <v>238.84500000000003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350.37500000000006</v>
      </c>
      <c r="BL43" s="1"/>
      <c r="BM43" s="21"/>
      <c r="BN43" s="14"/>
      <c r="BO43" s="71">
        <f>'AM Site Net - do nothing'!BO43+'AM FB 2036 - do nothing'!BO43+'AM EX+GRO reassign EC ave'!BO43</f>
        <v>0</v>
      </c>
      <c r="BP43" s="6">
        <f ca="1">'AM Site Net - do nothing'!BP43+'AM FB 2036 - do nothing'!BP43+'AM EX+GRO reassign EC ave'!BP43</f>
        <v>0</v>
      </c>
      <c r="BQ43" s="6">
        <f>'AM Site Net - do nothing'!BQ43+'AM FB 2036 - do nothing'!BQ43+'AM EX+GRO reassign EC ave'!BQ43</f>
        <v>0</v>
      </c>
      <c r="BR43" s="6">
        <f ca="1">'AM Site Net - do nothing'!BR43+'AM FB 2036 - do nothing'!BR43+'AM EX+GRO reassign EC ave'!BR43</f>
        <v>68.984999999999999</v>
      </c>
      <c r="BS43" s="1"/>
      <c r="BT43" s="100">
        <f ca="1">SUM(BO44,BR43,BO42)</f>
        <v>419.36000000000007</v>
      </c>
      <c r="BX43" s="99">
        <f ca="1">SUM(CB43:CB45)</f>
        <v>454.08</v>
      </c>
      <c r="BY43" s="1"/>
      <c r="BZ43" s="21"/>
      <c r="CA43" s="14"/>
      <c r="CB43" s="15">
        <f ca="1">'AM Site Net - do nothing'!CB43+'AM FB 2036 - do nothing'!CB43+'AM EX+GRO reassign EC ave'!CB43</f>
        <v>386.72999999999996</v>
      </c>
      <c r="CC43" s="56">
        <f ca="1">'AM Site Net - do nothing'!CC43+'AM FB 2036 - do nothing'!CC43+'AM EX+GRO reassign EC ave'!CC43</f>
        <v>63.75</v>
      </c>
      <c r="CD43" s="6">
        <f ca="1">'AM Site Net - do nothing'!CD43+'AM FB 2036 - do nothing'!CD43+'AM EX+GRO reassign EC ave'!CD43</f>
        <v>1109.259839728637</v>
      </c>
      <c r="CE43" s="6">
        <f>'AM Site Net - do nothing'!CE43+'AM FB 2036 - do nothing'!CE43+'AM EX+GRO reassign EC ave'!CE43</f>
        <v>35</v>
      </c>
      <c r="CF43" s="1"/>
      <c r="CG43" s="100">
        <f ca="1">SUM(CB44,CE43,CB42)</f>
        <v>204.1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Site Net - do nothing'!AO44+'AM FB 2036 - do nothing'!AO44+'AM EX+GRO reassign EC ave'!AO44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Site Net - do nothing'!BO44+'AM FB 2036 - do nothing'!BO44+'AM EX+GRO reassign EC ave'!BO44</f>
        <v>350.37500000000006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Site Net - do nothing'!CB44+'AM FB 2036 - do nothing'!CB44+'AM EX+GRO reassign EC ave'!CB44</f>
        <v>34.1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Site Net - do nothing'!AO45+'AM FB 2036 - do nothing'!AO45+'AM EX+GRO reassign EC ave'!AO45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'AM Site Net - do nothing'!BO45+'AM FB 2036 - do nothing'!BO45+'AM EX+GRO reassign EC ave'!BO45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Site Net - do nothing'!CB45+'AM FB 2036 - do nothing'!CB45+'AM EX+GRO reassign EC ave'!CB45</f>
        <v>33.25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258.48999999999995</v>
      </c>
      <c r="AP47" s="105">
        <f ca="1">SUM(AP43:AR43)</f>
        <v>196.76000000000002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93.055000000000007</v>
      </c>
      <c r="BP47" s="105">
        <f ca="1">SUM(BP43:BR43)</f>
        <v>68.984999999999999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878.07120245361875</v>
      </c>
      <c r="CC47" s="105">
        <f ca="1">SUM(CC43:CE43)</f>
        <v>1208.009839728637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1083.4739998825535</v>
      </c>
      <c r="P51" s="27">
        <f ca="1">SUM(Q56,O56,P53)</f>
        <v>728.07394980409163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'AM Site Net - do nothing'!P53+'AM FB 2036 - do nothing'!P53+'AM EX+GRO reassign EC ave'!P53</f>
        <v>166.98000000000002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Site Net - do nothing'!AC53+'AM FB 2036 - do nothing'!AC53+'AM EX+GRO reassign EC ave'!AC53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Site Net - do nothing'!P54+'AM FB 2036 - do nothing'!P54+'AM EX+GRO reassign EC ave'!P54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Site Net - do nothing'!AC54+'AM FB 2036 - do nothing'!AC54+'AM EX+GRO reassign EC ave'!AC54</f>
        <v>162.71999999999997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Site Net - do nothing'!M55+'AM FB 2036 - do nothing'!M55+'AM EX+GRO reassign EC ave'!M55</f>
        <v>77</v>
      </c>
      <c r="N55" s="10">
        <f>'AM Site Net - do nothing'!N55+'AM FB 2036 - do nothing'!N55+'AM EX+GRO reassign EC ave'!N55</f>
        <v>614.65399988255353</v>
      </c>
      <c r="O55" s="11">
        <f ca="1">'AM Site Net - do nothing'!O55+'AM FB 2036 - do nothing'!O55+'AM EX+GRO reassign EC ave'!O55</f>
        <v>391.82</v>
      </c>
      <c r="P55" s="6">
        <f ca="1">'AM Site Net - do nothing'!P55+'AM FB 2036 - do nothing'!P55+'AM EX+GRO reassign EC ave'!P55</f>
        <v>81.740000000000009</v>
      </c>
      <c r="Q55" s="12"/>
      <c r="R55" s="20"/>
      <c r="S55" s="4"/>
      <c r="T55" s="34">
        <f ca="1">SUM(P53:P55)</f>
        <v>275.72000000000003</v>
      </c>
      <c r="U55" s="4"/>
      <c r="V55" s="4"/>
      <c r="W55" s="4"/>
      <c r="X55" s="97">
        <f ca="1">SUM(AC54,Z55,AC56)</f>
        <v>162.71999999999997</v>
      </c>
      <c r="Y55" s="4"/>
      <c r="Z55" s="10">
        <f>'AM Site Net - do nothing'!Z55+'AM FB 2036 - do nothing'!Z55+'AM EX+GRO reassign EC ave'!Z55</f>
        <v>0</v>
      </c>
      <c r="AA55" s="10">
        <f>'AM Site Net - do nothing'!AA55+'AM FB 2036 - do nothing'!AA55+'AM EX+GRO reassign EC ave'!AA55</f>
        <v>0</v>
      </c>
      <c r="AB55" s="11">
        <f>'AM Site Net - do nothing'!AB55+'AM FB 2036 - do nothing'!AB55+'AM EX+GRO reassign EC ave'!AB55</f>
        <v>0</v>
      </c>
      <c r="AC55" s="6">
        <f>'AM Site Net - do nothing'!AC55+'AM FB 2036 - do nothing'!AC55+'AM EX+GRO reassign EC ave'!AC55</f>
        <v>0</v>
      </c>
      <c r="AD55" s="12"/>
      <c r="AE55" s="20"/>
      <c r="AF55" s="4"/>
      <c r="AG55" s="98">
        <f ca="1">SUM(AC53:AC55)</f>
        <v>162.71999999999997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Site Net - do nothing'!O56+'AM FB 2036 - do nothing'!O56+'AM EX+GRO reassign EC ave'!O56</f>
        <v>40</v>
      </c>
      <c r="P56" s="16">
        <f>'AM Site Net - do nothing'!P56+'AM FB 2036 - do nothing'!P56+'AM EX+GRO reassign EC ave'!P56</f>
        <v>185</v>
      </c>
      <c r="Q56" s="6">
        <f>'AM Site Net - do nothing'!Q56+'AM FB 2036 - do nothing'!Q56+'AM EX+GRO reassign EC ave'!Q56</f>
        <v>521.09394980409161</v>
      </c>
      <c r="R56" s="6">
        <f ca="1">'AM Site Net - do nothing'!R56+'AM FB 2036 - do nothing'!R56+'AM EX+GRO reassign EC ave'!R56</f>
        <v>185.04</v>
      </c>
      <c r="S56" s="1"/>
      <c r="T56" s="36">
        <f ca="1">SUM(O57,R56,O55)</f>
        <v>618.86</v>
      </c>
      <c r="U56" s="330" t="s">
        <v>29</v>
      </c>
      <c r="V56" s="331"/>
      <c r="W56" s="331"/>
      <c r="X56" s="99">
        <f ca="1">SUM(AB56:AB58)</f>
        <v>263.86</v>
      </c>
      <c r="Y56" s="1"/>
      <c r="Z56" s="21"/>
      <c r="AA56" s="14"/>
      <c r="AB56" s="53">
        <f>'AM Site Net - do nothing'!AB56+'AM FB 2036 - do nothing'!AB56+'AM EX+GRO reassign EC ave'!AB56</f>
        <v>0</v>
      </c>
      <c r="AC56" s="53">
        <f>'AM Site Net - do nothing'!AC56+'AM FB 2036 - do nothing'!AC56+'AM EX+GRO reassign EC ave'!AC56</f>
        <v>0</v>
      </c>
      <c r="AD56" s="6">
        <f>'AM Site Net - do nothing'!AD56+'AM FB 2036 - do nothing'!AD56+'AM EX+GRO reassign EC ave'!AD56</f>
        <v>0</v>
      </c>
      <c r="AE56" s="6">
        <f>'AM Site Net - do nothing'!AE56+'AM FB 2036 - do nothing'!AE56+'AM EX+GRO reassign EC ave'!AE56</f>
        <v>0</v>
      </c>
      <c r="AF56" s="1"/>
      <c r="AG56" s="100">
        <f ca="1">SUM(AB57,AE56,AB55)</f>
        <v>263.86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Site Net - do nothing'!O57+'AM FB 2036 - do nothing'!O57+'AM EX+GRO reassign EC ave'!O57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Site Net - do nothing'!AB57+'AM FB 2036 - do nothing'!AB57+'AM EX+GRO reassign EC ave'!AB57</f>
        <v>263.86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Site Net - do nothing'!O58+'AM FB 2036 - do nothing'!O58+'AM EX+GRO reassign EC ave'!O58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Site Net - do nothing'!AB58+'AM FB 2036 - do nothing'!AB58+'AM EX+GRO reassign EC ave'!AB58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883.39399988255354</v>
      </c>
      <c r="P60" s="41">
        <f ca="1">SUM(P56:R56)</f>
        <v>891.13394980409157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157.76999999999998</v>
      </c>
      <c r="AP64" s="58">
        <f ca="1">SUM(AQ69,AO69,AP66)</f>
        <v>219.58749999999998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27.817500000000003</v>
      </c>
      <c r="BP64" s="91">
        <f ca="1">SUM(BQ69,BO69,BP66)</f>
        <v>44.195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873.00518778369201</v>
      </c>
      <c r="CC64" s="27">
        <f ca="1">SUM(CD69,CB69,CC66)</f>
        <v>1197.6405017495429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'AM Site Net - do nothing'!AP66+'AM FB 2036 - do nothing'!AP66+'AM EX+GRO reassign EC ave'!AP66</f>
        <v>53.887500000000003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Site Net - do nothing'!BP66+'AM FB 2036 - do nothing'!BP66+'AM EX+GRO reassign EC ave'!BP66</f>
        <v>14.766249999999999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Site Net - do nothing'!CC66+'AM FB 2036 - do nothing'!CC66+'AM EX+GRO reassign EC ave'!CC66</f>
        <v>297.57839721254351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'AM Site Net - do nothing'!AP67+'AM FB 2036 - do nothing'!AP67+'AM EX+GRO reassign EC ave'!AP67</f>
        <v>69.149500000000003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Site Net - do nothing'!BP67+'AM FB 2036 - do nothing'!BP67+'AM EX+GRO reassign EC ave'!BP67</f>
        <v>141.69575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Site Net - do nothing'!CC67+'AM FB 2036 - do nothing'!CC67+'AM EX+GRO reassign EC ave'!CC67</f>
        <v>74.399999999999991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182.78749999999999</v>
      </c>
      <c r="AL68" s="4"/>
      <c r="AM68" s="10">
        <f ca="1">'AM Site Net - do nothing'!AM68+'AM FB 2036 - do nothing'!AM68+'AM EX+GRO reassign EC ave'!AM68</f>
        <v>91.39</v>
      </c>
      <c r="AN68" s="10">
        <f ca="1">'AM Site Net - do nothing'!AN68+'AM FB 2036 - do nothing'!AN68+'AM EX+GRO reassign EC ave'!AN68</f>
        <v>44.274999999999999</v>
      </c>
      <c r="AO68" s="77">
        <f ca="1">'AM Site Net - do nothing'!AO68+'AM FB 2036 - do nothing'!AO68+'AM EX+GRO reassign EC ave'!AO68</f>
        <v>22.105</v>
      </c>
      <c r="AP68" s="86">
        <f>'AM Site Net - do nothing'!AP68+'AM FB 2036 - do nothing'!AP68+'AM EX+GRO reassign EC ave'!AP68</f>
        <v>0</v>
      </c>
      <c r="AQ68" s="81"/>
      <c r="AR68" s="82"/>
      <c r="AS68" s="78"/>
      <c r="AT68" s="109">
        <f ca="1">SUM(AP66:AP68)</f>
        <v>123.03700000000001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159.58699999999999</v>
      </c>
      <c r="BL68" s="78"/>
      <c r="BM68" s="79">
        <f ca="1">'AM Site Net - do nothing'!BM68+'AM FB 2036 - do nothing'!BM68+'AM EX+GRO reassign EC ave'!BM68</f>
        <v>17.891249999999999</v>
      </c>
      <c r="BN68" s="79">
        <f ca="1">'AM Site Net - do nothing'!BN68+'AM FB 2036 - do nothing'!BN68+'AM EX+GRO reassign EC ave'!BN68</f>
        <v>1.7062499999999998</v>
      </c>
      <c r="BO68" s="80">
        <f ca="1">'AM Site Net - do nothing'!BO68+'AM FB 2036 - do nothing'!BO68+'AM EX+GRO reassign EC ave'!BO68</f>
        <v>8.2200000000000006</v>
      </c>
      <c r="BP68" s="79">
        <f ca="1">'AM Site Net - do nothing'!BP68+'AM FB 2036 - do nothing'!BP68+'AM EX+GRO reassign EC ave'!BP68</f>
        <v>170.67375000000001</v>
      </c>
      <c r="BQ68" s="81"/>
      <c r="BR68" s="82"/>
      <c r="BS68" s="78"/>
      <c r="BT68" s="109">
        <f ca="1">SUM(BP66:BP68)</f>
        <v>327.13575000000003</v>
      </c>
      <c r="BU68" s="136"/>
      <c r="BV68" s="136"/>
      <c r="BW68" s="136"/>
      <c r="BX68" s="84">
        <f ca="1">SUM(CC67,BZ68,CC69)</f>
        <v>337.51</v>
      </c>
      <c r="BY68" s="78"/>
      <c r="BZ68" s="79">
        <f ca="1">'AM Site Net - do nothing'!BZ68+'AM FB 2036 - do nothing'!BZ68+'AM EX+GRO reassign EC ave'!BZ68</f>
        <v>236.5</v>
      </c>
      <c r="CA68" s="79">
        <f ca="1">'AM Site Net - do nothing'!CA68+'AM FB 2036 - do nothing'!CA68+'AM EX+GRO reassign EC ave'!CA68</f>
        <v>570.96973546095364</v>
      </c>
      <c r="CB68" s="85">
        <f>'AM Site Net - do nothing'!CB68+'AM FB 2036 - do nothing'!CB68+'AM EX+GRO reassign EC ave'!CB68</f>
        <v>65.535452322738394</v>
      </c>
      <c r="CC68" s="6">
        <f>'AM Site Net - do nothing'!CC68+'AM FB 2036 - do nothing'!CC68+'AM EX+GRO reassign EC ave'!CC68</f>
        <v>156.27177700348432</v>
      </c>
      <c r="CD68" s="12"/>
      <c r="CE68" s="20"/>
      <c r="CF68" s="4"/>
      <c r="CG68" s="34">
        <f ca="1">SUM(CC66:CC68)</f>
        <v>528.25017421602774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259.59000000000003</v>
      </c>
      <c r="AL69" s="1"/>
      <c r="AM69" s="21"/>
      <c r="AN69" s="14"/>
      <c r="AO69" s="70">
        <f ca="1">'AM Site Net - do nothing'!AO69+'AM FB 2036 - do nothing'!AO69+'AM EX+GRO reassign EC ave'!AO69</f>
        <v>161.5</v>
      </c>
      <c r="AP69" s="6">
        <f ca="1">'AM Site Net - do nothing'!AP69+'AM FB 2036 - do nothing'!AP69+'AM EX+GRO reassign EC ave'!AP69</f>
        <v>22.247999999999998</v>
      </c>
      <c r="AQ69" s="6">
        <f ca="1">'AM Site Net - do nothing'!AQ69+'AM FB 2036 - do nothing'!AQ69+'AM EX+GRO reassign EC ave'!AQ69</f>
        <v>4.2</v>
      </c>
      <c r="AR69" s="6">
        <f>'AM Site Net - do nothing'!AR69+'AM FB 2036 - do nothing'!AR69+'AM EX+GRO reassign EC ave'!AR69</f>
        <v>0</v>
      </c>
      <c r="AS69" s="1"/>
      <c r="AT69" s="100">
        <f ca="1">SUM(AO70,AR69,AO68)</f>
        <v>65.789000000000001</v>
      </c>
      <c r="BK69" s="99">
        <f ca="1">SUM(BO69:BO71)</f>
        <v>86.329000000000008</v>
      </c>
      <c r="BL69" s="1"/>
      <c r="BM69" s="21"/>
      <c r="BN69" s="14"/>
      <c r="BO69" s="71">
        <f ca="1">'AM Site Net - do nothing'!BO69+'AM FB 2036 - do nothing'!BO69+'AM EX+GRO reassign EC ave'!BO69</f>
        <v>24.748750000000001</v>
      </c>
      <c r="BP69" s="6">
        <f>'AM Site Net - do nothing'!BP69+'AM FB 2036 - do nothing'!BP69+'AM EX+GRO reassign EC ave'!BP69</f>
        <v>0</v>
      </c>
      <c r="BQ69" s="6">
        <f ca="1">'AM Site Net - do nothing'!BQ69+'AM FB 2036 - do nothing'!BQ69+'AM EX+GRO reassign EC ave'!BQ69</f>
        <v>4.68</v>
      </c>
      <c r="BR69" s="6">
        <f ca="1">'AM Site Net - do nothing'!BR69+'AM FB 2036 - do nothing'!BR69+'AM EX+GRO reassign EC ave'!BR69</f>
        <v>42.72</v>
      </c>
      <c r="BS69" s="1"/>
      <c r="BT69" s="100">
        <f ca="1">SUM(BO70,BR69,BO68)</f>
        <v>112.52025</v>
      </c>
      <c r="BX69" s="35">
        <f ca="1">SUM(CB69:CB71)</f>
        <v>146.20000000000002</v>
      </c>
      <c r="BY69" s="1"/>
      <c r="BZ69" s="21"/>
      <c r="CA69" s="14"/>
      <c r="CB69" s="15">
        <f ca="1">'AM Site Net - do nothing'!CB69+'AM FB 2036 - do nothing'!CB69+'AM EX+GRO reassign EC ave'!CB69</f>
        <v>91.29</v>
      </c>
      <c r="CC69" s="16">
        <f ca="1">'AM Site Net - do nothing'!CC69+'AM FB 2036 - do nothing'!CC69+'AM EX+GRO reassign EC ave'!CC69</f>
        <v>26.61</v>
      </c>
      <c r="CD69" s="6">
        <f ca="1">'AM Site Net - do nothing'!CD69+'AM FB 2036 - do nothing'!CD69+'AM EX+GRO reassign EC ave'!CD69</f>
        <v>808.77210453699945</v>
      </c>
      <c r="CE69" s="6">
        <f>'AM Site Net - do nothing'!CE69+'AM FB 2036 - do nothing'!CE69+'AM EX+GRO reassign EC ave'!CE69</f>
        <v>19.250871080139373</v>
      </c>
      <c r="CF69" s="1"/>
      <c r="CG69" s="36">
        <f ca="1">SUM(CB70,CE69,CB68)</f>
        <v>118.88632340287776</v>
      </c>
    </row>
    <row r="70" spans="35:89" ht="15.75" x14ac:dyDescent="0.25">
      <c r="AK70" s="30"/>
      <c r="AL70" s="3"/>
      <c r="AM70" s="21"/>
      <c r="AN70" s="14"/>
      <c r="AO70" s="71">
        <f ca="1">'AM Site Net - do nothing'!AO70+'AM FB 2036 - do nothing'!AO70+'AM EX+GRO reassign EC ave'!AO70</f>
        <v>43.684000000000005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Site Net - do nothing'!BO70+'AM FB 2036 - do nothing'!BO70+'AM EX+GRO reassign EC ave'!BO70</f>
        <v>61.580249999999999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Site Net - do nothing'!CB70+'AM FB 2036 - do nothing'!CB70+'AM EX+GRO reassign EC ave'!CB70</f>
        <v>34.1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'AM Site Net - do nothing'!AO71+'AM FB 2036 - do nothing'!AO71+'AM EX+GRO reassign EC ave'!AO71</f>
        <v>54.406000000000006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Site Net - do nothing'!BO71+'AM FB 2036 - do nothing'!BO71+'AM EX+GRO reassign EC ave'!BO71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Site Net - do nothing'!CB71+'AM FB 2036 - do nothing'!CB71+'AM EX+GRO reassign EC ave'!CB71</f>
        <v>20.81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98.681000000000012</v>
      </c>
      <c r="AP73" s="105">
        <f ca="1">SUM(AP69:AR69)</f>
        <v>26.447999999999997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172.38000000000002</v>
      </c>
      <c r="BP73" s="105">
        <f ca="1">SUM(BP69:BR69)</f>
        <v>47.4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748.05151246443791</v>
      </c>
      <c r="CC73" s="41">
        <f ca="1">SUM(CC69:CE69)</f>
        <v>854.63297561713887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88" priority="22" operator="equal">
      <formula>0</formula>
    </cfRule>
  </conditionalFormatting>
  <conditionalFormatting sqref="AX38:BG39 AX46:BG47 AX40:AY41 AX44:AY45">
    <cfRule type="cellIs" dxfId="187" priority="21" operator="equal">
      <formula>0</formula>
    </cfRule>
  </conditionalFormatting>
  <conditionalFormatting sqref="AX25:BG26 AX33:BG34 AX27:AY28 BF27:BG28 BF31:BG32 AX31:AY32">
    <cfRule type="cellIs" dxfId="186" priority="20" operator="equal">
      <formula>0</formula>
    </cfRule>
  </conditionalFormatting>
  <conditionalFormatting sqref="BK25:BT26 BK33:BT34 BK27:BL28 BS27:BT28 BS31:BT32 BK31:BL32">
    <cfRule type="cellIs" dxfId="185" priority="19" operator="equal">
      <formula>0</formula>
    </cfRule>
  </conditionalFormatting>
  <conditionalFormatting sqref="BX12:CG13 BX20:CG21 BX14:BY19 CF14:CG19">
    <cfRule type="cellIs" dxfId="184" priority="18" operator="equal">
      <formula>0</formula>
    </cfRule>
  </conditionalFormatting>
  <conditionalFormatting sqref="BX25:CG26 BX33:CG34 BX27:BY32 CF27:CG32">
    <cfRule type="cellIs" dxfId="183" priority="17" operator="equal">
      <formula>0</formula>
    </cfRule>
  </conditionalFormatting>
  <conditionalFormatting sqref="BX64:CG65 BX72:CG73 BX66:BY71 CF66:CG71">
    <cfRule type="cellIs" dxfId="182" priority="15" operator="equal">
      <formula>0</formula>
    </cfRule>
  </conditionalFormatting>
  <conditionalFormatting sqref="BX38:CG39 BX46:CG47 BX40:BY45 CF40:CG45">
    <cfRule type="cellIs" dxfId="181" priority="16" operator="equal">
      <formula>0</formula>
    </cfRule>
  </conditionalFormatting>
  <conditionalFormatting sqref="K51:T52 K59:T60 K53:L58 S53:T58">
    <cfRule type="cellIs" dxfId="180" priority="14" operator="equal">
      <formula>0</formula>
    </cfRule>
  </conditionalFormatting>
  <conditionalFormatting sqref="AK64:AT65 AK72:AT73 AK66:AL71 AS66:AT71">
    <cfRule type="cellIs" dxfId="179" priority="13" operator="equal">
      <formula>0</formula>
    </cfRule>
  </conditionalFormatting>
  <conditionalFormatting sqref="BK38:BT39 BK46:BT47 BK40:BL45 BS40:BT45">
    <cfRule type="cellIs" dxfId="178" priority="10" operator="equal">
      <formula>0</formula>
    </cfRule>
  </conditionalFormatting>
  <conditionalFormatting sqref="AK25:AT26 AK33:AT34 AK27:AL32 AS27:AT32">
    <cfRule type="cellIs" dxfId="177" priority="9" operator="equal">
      <formula>0</formula>
    </cfRule>
  </conditionalFormatting>
  <conditionalFormatting sqref="AX51:BG52 AX59:BG60 AX53:AY58 BF53:BG58">
    <cfRule type="cellIs" dxfId="176" priority="12" operator="equal">
      <formula>0</formula>
    </cfRule>
  </conditionalFormatting>
  <conditionalFormatting sqref="BK51:BT52 BK59:BT60 BK53:BL58 BS53:BT58">
    <cfRule type="cellIs" dxfId="175" priority="11" operator="equal">
      <formula>0</formula>
    </cfRule>
  </conditionalFormatting>
  <conditionalFormatting sqref="BK64:BT65 BK72:BT73 BK66:BL71 BS66:BT71">
    <cfRule type="cellIs" dxfId="174" priority="8" operator="equal">
      <formula>0</formula>
    </cfRule>
  </conditionalFormatting>
  <conditionalFormatting sqref="X51:AG52 X59:AG60 X53:Y58 AF53:AG58">
    <cfRule type="cellIs" dxfId="173" priority="7" operator="equal">
      <formula>0</formula>
    </cfRule>
  </conditionalFormatting>
  <conditionalFormatting sqref="AK38:AT39 AK46:AT47 AK40:AL45 AS40:AT45">
    <cfRule type="cellIs" dxfId="172" priority="6" operator="equal">
      <formula>0</formula>
    </cfRule>
  </conditionalFormatting>
  <conditionalFormatting sqref="AX42:AY43">
    <cfRule type="cellIs" dxfId="171" priority="5" operator="equal">
      <formula>0</formula>
    </cfRule>
  </conditionalFormatting>
  <conditionalFormatting sqref="AO51:AP52 AO59:AP60">
    <cfRule type="cellIs" dxfId="170" priority="4" operator="equal">
      <formula>0</formula>
    </cfRule>
  </conditionalFormatting>
  <conditionalFormatting sqref="BO75:BP76">
    <cfRule type="cellIs" dxfId="169" priority="2" operator="equal">
      <formula>0</formula>
    </cfRule>
  </conditionalFormatting>
  <conditionalFormatting sqref="AO75:AP76">
    <cfRule type="cellIs" dxfId="168" priority="1" operator="equal">
      <formula>0</formula>
    </cfRule>
  </conditionalFormatting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topLeftCell="R1" zoomScale="70" zoomScaleNormal="70" workbookViewId="0">
      <selection activeCell="AW20" sqref="AW20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1552.8844646108428</v>
      </c>
      <c r="CC12" s="27">
        <f ca="1">SUM(CD17,CB17,CC14)</f>
        <v>1681.046016469842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Site Net - do nothing'!CC14+'PM FB 2036 - do nothing'!CC14+'PM EX+GRO reassign EC ave'!CC14</f>
        <v>97.856824985926039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Site Net - do nothing'!CC15+'PM FB 2036 - do nothing'!CC15+'PM EX+GRO reassign EC ave'!CC15</f>
        <v>1879.7120482015478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2627.5072339077315</v>
      </c>
      <c r="BY16" s="4"/>
      <c r="BZ16" s="10">
        <f>'PM Site Net - do nothing'!BZ16+'PM FB 2036 - do nothing'!BZ16+'PM EX+GRO reassign EC ave'!BZ16</f>
        <v>185.37390020723052</v>
      </c>
      <c r="CA16" s="10">
        <f ca="1">'PM Site Net - do nothing'!CA16+'PM FB 2036 - do nothing'!CA16+'PM EX+GRO reassign EC ave'!CA16</f>
        <v>1046.4972250203596</v>
      </c>
      <c r="CB16" s="11">
        <f>'PM Site Net - do nothing'!CB16+'PM FB 2036 - do nothing'!CB16+'PM EX+GRO reassign EC ave'!CB16</f>
        <v>321.01333938325286</v>
      </c>
      <c r="CC16" s="6">
        <f ca="1">'PM Site Net - do nothing'!CC16+'PM FB 2036 - do nothing'!CC16+'PM EX+GRO reassign EC ave'!CC16</f>
        <v>249.14733857173303</v>
      </c>
      <c r="CD16" s="12"/>
      <c r="CE16" s="20"/>
      <c r="CF16" s="4"/>
      <c r="CG16" s="34">
        <f ca="1">SUM(CC14:CC16)</f>
        <v>2226.716211759207</v>
      </c>
      <c r="CH16" s="13"/>
      <c r="CI16" s="13"/>
      <c r="CJ16" s="13"/>
    </row>
    <row r="17" spans="7:88" x14ac:dyDescent="0.25">
      <c r="O17" s="69"/>
      <c r="BX17" s="35">
        <f ca="1">SUM(CB17:CB19)</f>
        <v>3764.9692132133091</v>
      </c>
      <c r="BY17" s="1"/>
      <c r="BZ17" s="21"/>
      <c r="CA17" s="14"/>
      <c r="CB17" s="15">
        <f>'PM Site Net - do nothing'!CB17+'PM FB 2036 - do nothing'!CB17+'PM EX+GRO reassign EC ave'!CB17</f>
        <v>595.30642749476465</v>
      </c>
      <c r="CC17" s="16">
        <f ca="1">'PM Site Net - do nothing'!CC17+'PM FB 2036 - do nothing'!CC17+'PM EX+GRO reassign EC ave'!CC17</f>
        <v>562.42128549895301</v>
      </c>
      <c r="CD17" s="6">
        <f ca="1">'PM Site Net - do nothing'!CD17+'PM FB 2036 - do nothing'!CD17+'PM EX+GRO reassign EC ave'!CD17</f>
        <v>987.88276398915127</v>
      </c>
      <c r="CE17" s="6">
        <f ca="1">'PM Site Net - do nothing'!CE17+'PM FB 2036 - do nothing'!CE17+'PM EX+GRO reassign EC ave'!CE17</f>
        <v>279.71971958801117</v>
      </c>
      <c r="CF17" s="1"/>
      <c r="CG17" s="36">
        <f ca="1">SUM(CB18,CE17,CB16)</f>
        <v>3344.4503348612648</v>
      </c>
    </row>
    <row r="18" spans="7:88" x14ac:dyDescent="0.25">
      <c r="O18" s="69"/>
      <c r="BX18" s="30"/>
      <c r="BY18" s="3"/>
      <c r="BZ18" s="21"/>
      <c r="CA18" s="14"/>
      <c r="CB18" s="15">
        <f>'PM Site Net - do nothing'!CB18+'PM FB 2036 - do nothing'!CB18+'PM EX+GRO reassign EC ave'!CB18</f>
        <v>2743.7172758900006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'PM Site Net - do nothing'!CB19+'PM FB 2036 - do nothing'!CB19+'PM EX+GRO reassign EC ave'!CB19</f>
        <v>425.945509828544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1721.5900734206366</v>
      </c>
      <c r="CC21" s="41">
        <f ca="1">SUM(CC17:CE17)</f>
        <v>1830.0237690761155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1721.5900734206366</v>
      </c>
      <c r="CC25" s="27">
        <f ca="1">SUM(CD30,CB30,CC27)</f>
        <v>1830.0237690761153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Site Net - do nothing'!AP27+'PM FB 2036 - do nothing'!AP27+'PM EX+GRO reassign EC ave'!AP27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Site Net - do nothing'!CC27+'PM FB 2036 - do nothing'!CC27+'PM EX+GRO reassign EC ave'!CC27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Site Net - do nothing'!AP28+'PM FB 2036 - do nothing'!AP28+'PM EX+GRO reassign EC ave'!AP28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Site Net - do nothing'!CC28+'PM FB 2036 - do nothing'!CC28+'PM EX+GRO reassign EC ave'!CC28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Site Net - do nothing'!AM29+'PM FB 2036 - do nothing'!AM29+'PM EX+GRO reassign EC ave'!AM29</f>
        <v>0</v>
      </c>
      <c r="AN29" s="10">
        <f>'PM Site Net - do nothing'!AN29+'PM FB 2036 - do nothing'!AN29+'PM EX+GRO reassign EC ave'!AN29</f>
        <v>0</v>
      </c>
      <c r="AO29" s="10">
        <f>'PM Site Net - do nothing'!AO29+'PM FB 2036 - do nothing'!AO29+'PM EX+GRO reassign EC ave'!AO29</f>
        <v>0</v>
      </c>
      <c r="AP29" s="6">
        <f>'PM Site Net - do nothing'!AP29+'PM FB 2036 - do nothing'!AP29+'PM EX+GRO reassign EC ave'!AP29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'PM Site Net - do nothing'!BZ29+'PM FB 2036 - do nothing'!BZ29+'PM EX+GRO reassign EC ave'!BZ29</f>
        <v>0</v>
      </c>
      <c r="CA29" s="10">
        <f ca="1">'PM Site Net - do nothing'!CA29+'PM FB 2036 - do nothing'!CA29+'PM EX+GRO reassign EC ave'!CA29</f>
        <v>1721.5900734206366</v>
      </c>
      <c r="CB29" s="11">
        <f>'PM Site Net - do nothing'!CB29+'PM FB 2036 - do nothing'!CB29+'PM EX+GRO reassign EC ave'!CB29</f>
        <v>0</v>
      </c>
      <c r="CC29" s="56">
        <f>'PM Site Net - do nothing'!CC29+'PM FB 2036 - do nothing'!CC29+'PM EX+GRO reassign EC ave'!CC29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Site Net - do nothing'!AO30+'PM FB 2036 - do nothing'!AO30+'PM EX+GRO reassign EC ave'!AO30</f>
        <v>0</v>
      </c>
      <c r="AP30" s="53">
        <f>'PM Site Net - do nothing'!AP30+'PM FB 2036 - do nothing'!AP30+'PM EX+GRO reassign EC ave'!AP30</f>
        <v>0</v>
      </c>
      <c r="AQ30" s="6">
        <f>'PM Site Net - do nothing'!AQ30+'PM FB 2036 - do nothing'!AQ30+'PM EX+GRO reassign EC ave'!AQ30</f>
        <v>0</v>
      </c>
      <c r="AR30" s="6">
        <f>'PM Site Net - do nothing'!AR30+'PM FB 2036 - do nothing'!AR30+'PM EX+GRO reassign EC ave'!AR30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'PM Site Net - do nothing'!CB30+'PM FB 2036 - do nothing'!CB30+'PM EX+GRO reassign EC ave'!CB30</f>
        <v>0</v>
      </c>
      <c r="CC30" s="56">
        <f ca="1">'PM Site Net - do nothing'!CC30+'PM FB 2036 - do nothing'!CC30+'PM EX+GRO reassign EC ave'!CC30</f>
        <v>0</v>
      </c>
      <c r="CD30" s="6">
        <f ca="1">'PM Site Net - do nothing'!CD30+'PM FB 2036 - do nothing'!CD30+'PM EX+GRO reassign EC ave'!CD30</f>
        <v>1830.0237690761153</v>
      </c>
      <c r="CE30" s="6">
        <f>'PM Site Net - do nothing'!CE30+'PM FB 2036 - do nothing'!CE30+'PM EX+GRO reassign EC ave'!CE30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Site Net - do nothing'!AO31+'PM FB 2036 - do nothing'!AO31+'PM EX+GRO reassign EC ave'!AO31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Site Net - do nothing'!CB31+'PM FB 2036 - do nothing'!CB31+'PM EX+GRO reassign EC ave'!CB31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Site Net - do nothing'!AO32+'PM FB 2036 - do nothing'!AO32+'PM EX+GRO reassign EC ave'!AO32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Site Net - do nothing'!CB32+'PM FB 2036 - do nothing'!CB32+'PM EX+GRO reassign EC ave'!CB32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1721.5900734206366</v>
      </c>
      <c r="CC34" s="41">
        <f ca="1">SUM(CC30:CE30)</f>
        <v>1830.0237690761153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92.2</v>
      </c>
      <c r="AP38" s="58">
        <f ca="1">SUM(AQ43,AO43,AP40)</f>
        <v>91.724999999999994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1726.3400734206366</v>
      </c>
      <c r="CC38" s="91">
        <f ca="1">SUM(CD43,CB43,CC40)</f>
        <v>1830.0237690761153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'PM Site Net - do nothing'!AP40+'PM FB 2036 - do nothing'!AP40+'PM EX+GRO reassign EC ave'!AP40</f>
        <v>68.38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Site Net - do nothing'!BP40+'PM FB 2036 - do nothing'!BP40+'PM EX+GRO reassign EC ave'!BP40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Site Net - do nothing'!CC40+'PM FB 2036 - do nothing'!CC40+'PM EX+GRO reassign EC ave'!CC40</f>
        <v>335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Site Net - do nothing'!AP41+'PM FB 2036 - do nothing'!AP41+'PM EX+GRO reassign EC ave'!AP41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Site Net - do nothing'!BP41+'PM FB 2036 - do nothing'!BP41+'PM EX+GRO reassign EC ave'!BP41</f>
        <v>406.41499999999996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Site Net - do nothing'!CC41+'PM FB 2036 - do nothing'!CC41+'PM EX+GRO reassign EC ave'!CC41</f>
        <v>42.9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Site Net - do nothing'!AM42+'PM FB 2036 - do nothing'!AM42+'PM EX+GRO reassign EC ave'!AM42</f>
        <v>0</v>
      </c>
      <c r="AN42" s="10">
        <f ca="1">'PM Site Net - do nothing'!AN42+'PM FB 2036 - do nothing'!AN42+'PM EX+GRO reassign EC ave'!AN42</f>
        <v>16.64</v>
      </c>
      <c r="AO42" s="77">
        <f ca="1">'PM Site Net - do nothing'!AO42+'PM FB 2036 - do nothing'!AO42+'PM EX+GRO reassign EC ave'!AO42</f>
        <v>75.56</v>
      </c>
      <c r="AP42" s="86">
        <f ca="1">'PM Site Net - do nothing'!AP42+'PM FB 2036 - do nothing'!AP42+'PM EX+GRO reassign EC ave'!AP42</f>
        <v>127.55999999999999</v>
      </c>
      <c r="AQ42" s="81"/>
      <c r="AR42" s="82"/>
      <c r="AS42" s="78"/>
      <c r="AT42" s="109">
        <f ca="1">SUM(AP40:AP42)</f>
        <v>195.94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429.81499999999994</v>
      </c>
      <c r="BL42" s="78"/>
      <c r="BM42" s="79">
        <f>'PM Site Net - do nothing'!BM42+'PM FB 2036 - do nothing'!BM42+'PM EX+GRO reassign EC ave'!BM42</f>
        <v>0</v>
      </c>
      <c r="BN42" s="79">
        <f>'PM Site Net - do nothing'!BN42+'PM FB 2036 - do nothing'!BN42+'PM EX+GRO reassign EC ave'!BN42</f>
        <v>0</v>
      </c>
      <c r="BO42" s="79">
        <f>'PM Site Net - do nothing'!BO42+'PM FB 2036 - do nothing'!BO42+'PM EX+GRO reassign EC ave'!BO42</f>
        <v>0</v>
      </c>
      <c r="BP42" s="79">
        <f ca="1">'PM Site Net - do nothing'!BP42+'PM FB 2036 - do nothing'!BP42+'PM EX+GRO reassign EC ave'!BP42</f>
        <v>33.932500000000005</v>
      </c>
      <c r="BQ42" s="81"/>
      <c r="BR42" s="82"/>
      <c r="BS42" s="78"/>
      <c r="BT42" s="109">
        <f ca="1">SUM(BP40:BP42)</f>
        <v>440.34749999999997</v>
      </c>
      <c r="BU42" s="83"/>
      <c r="BV42" s="83"/>
      <c r="BW42" s="83"/>
      <c r="BX42" s="108">
        <f ca="1">SUM(CC41,BZ42,CC43)</f>
        <v>495.3125</v>
      </c>
      <c r="BY42" s="78"/>
      <c r="BZ42" s="79">
        <f ca="1">'PM Site Net - do nothing'!BZ42+'PM FB 2036 - do nothing'!BZ42+'PM EX+GRO reassign EC ave'!BZ42</f>
        <v>422.8125</v>
      </c>
      <c r="CA42" s="79">
        <f ca="1">'PM Site Net - do nothing'!CA42+'PM FB 2036 - do nothing'!CA42+'PM EX+GRO reassign EC ave'!CA42</f>
        <v>994.77757342063649</v>
      </c>
      <c r="CB42" s="85">
        <f>'PM Site Net - do nothing'!CB42+'PM FB 2036 - do nothing'!CB42+'PM EX+GRO reassign EC ave'!CB42</f>
        <v>308.75</v>
      </c>
      <c r="CC42" s="117">
        <f>'PM Site Net - do nothing'!CC42+'PM FB 2036 - do nothing'!CC42+'PM EX+GRO reassign EC ave'!CC42</f>
        <v>105</v>
      </c>
      <c r="CD42" s="81"/>
      <c r="CE42" s="82"/>
      <c r="CF42" s="78"/>
      <c r="CG42" s="109">
        <f ca="1">SUM(CC40:CC42)</f>
        <v>482.9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Site Net - do nothing'!AO43+'PM FB 2036 - do nothing'!AO43+'PM EX+GRO reassign EC ave'!AO43</f>
        <v>0</v>
      </c>
      <c r="AP43" s="6">
        <f>'PM Site Net - do nothing'!AP43+'PM FB 2036 - do nothing'!AP43+'PM EX+GRO reassign EC ave'!AP43</f>
        <v>0</v>
      </c>
      <c r="AQ43" s="6">
        <f ca="1">'PM Site Net - do nothing'!AQ43+'PM FB 2036 - do nothing'!AQ43+'PM EX+GRO reassign EC ave'!AQ43</f>
        <v>23.344999999999999</v>
      </c>
      <c r="AR43" s="6">
        <f ca="1">'PM Site Net - do nothing'!AR43+'PM FB 2036 - do nothing'!AR43+'PM EX+GRO reassign EC ave'!AR43</f>
        <v>180.19499999999996</v>
      </c>
      <c r="AS43" s="1"/>
      <c r="AT43" s="100">
        <f ca="1">SUM(AO44,AR43,AO42)</f>
        <v>255.75499999999997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485.78</v>
      </c>
      <c r="BL43" s="1"/>
      <c r="BM43" s="21"/>
      <c r="BN43" s="14"/>
      <c r="BO43" s="71">
        <f>'PM Site Net - do nothing'!BO43+'PM FB 2036 - do nothing'!BO43+'PM EX+GRO reassign EC ave'!BO43</f>
        <v>0</v>
      </c>
      <c r="BP43" s="6">
        <f ca="1">'PM Site Net - do nothing'!BP43+'PM FB 2036 - do nothing'!BP43+'PM EX+GRO reassign EC ave'!BP43</f>
        <v>23.400000000000002</v>
      </c>
      <c r="BQ43" s="6">
        <f>'PM Site Net - do nothing'!BQ43+'PM FB 2036 - do nothing'!BQ43+'PM EX+GRO reassign EC ave'!BQ43</f>
        <v>0</v>
      </c>
      <c r="BR43" s="6">
        <f ca="1">'PM Site Net - do nothing'!BR43+'PM FB 2036 - do nothing'!BR43+'PM EX+GRO reassign EC ave'!BR43</f>
        <v>36.704999999999998</v>
      </c>
      <c r="BS43" s="1"/>
      <c r="BT43" s="100">
        <f ca="1">SUM(BO44,BR43,BO42)</f>
        <v>516.76499999999999</v>
      </c>
      <c r="BX43" s="99">
        <f ca="1">SUM(CB43:CB45)</f>
        <v>627.1099999999999</v>
      </c>
      <c r="BY43" s="1"/>
      <c r="BZ43" s="21"/>
      <c r="CA43" s="14"/>
      <c r="CB43" s="15">
        <f ca="1">'PM Site Net - do nothing'!CB43+'PM FB 2036 - do nothing'!CB43+'PM EX+GRO reassign EC ave'!CB43</f>
        <v>466.32</v>
      </c>
      <c r="CC43" s="56">
        <f ca="1">'PM Site Net - do nothing'!CC43+'PM FB 2036 - do nothing'!CC43+'PM EX+GRO reassign EC ave'!CC43</f>
        <v>29.6</v>
      </c>
      <c r="CD43" s="6">
        <f ca="1">'PM Site Net - do nothing'!CD43+'PM FB 2036 - do nothing'!CD43+'PM EX+GRO reassign EC ave'!CD43</f>
        <v>1028.7037690761153</v>
      </c>
      <c r="CE43" s="6">
        <f>'PM Site Net - do nothing'!CE43+'PM FB 2036 - do nothing'!CE43+'PM EX+GRO reassign EC ave'!CE43</f>
        <v>145</v>
      </c>
      <c r="CF43" s="1"/>
      <c r="CG43" s="100">
        <f ca="1">SUM(CB44,CE43,CB42)</f>
        <v>519.85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Site Net - do nothing'!AO44+'PM FB 2036 - do nothing'!AO44+'PM EX+GRO reassign EC ave'!AO44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Site Net - do nothing'!BO44+'PM FB 2036 - do nothing'!BO44+'PM EX+GRO reassign EC ave'!BO44</f>
        <v>480.06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Site Net - do nothing'!CB44+'PM FB 2036 - do nothing'!CB44+'PM EX+GRO reassign EC ave'!CB44</f>
        <v>66.099999999999994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Site Net - do nothing'!AO45+'PM FB 2036 - do nothing'!AO45+'PM EX+GRO reassign EC ave'!AO45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'PM Site Net - do nothing'!BO45+'PM FB 2036 - do nothing'!BO45+'PM EX+GRO reassign EC ave'!BO45</f>
        <v>5.7199999999999989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Site Net - do nothing'!CB45+'PM FB 2036 - do nothing'!CB45+'PM EX+GRO reassign EC ave'!CB45</f>
        <v>94.69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144.19999999999999</v>
      </c>
      <c r="AP47" s="105">
        <f ca="1">SUM(AP43:AR43)</f>
        <v>203.53999999999996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39.652500000000003</v>
      </c>
      <c r="BP47" s="105">
        <f ca="1">SUM(BP43:BR43)</f>
        <v>60.105000000000004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1194.4675734206364</v>
      </c>
      <c r="CC47" s="105">
        <f ca="1">SUM(CC43:CE43)</f>
        <v>1203.3037690761153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1118.2701937061229</v>
      </c>
      <c r="P51" s="27">
        <f ca="1">SUM(Q56,O56,P53)</f>
        <v>1024.3748439837823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'PM Site Net - do nothing'!P53+'PM FB 2036 - do nothing'!P53+'PM EX+GRO reassign EC ave'!P53</f>
        <v>187.58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Site Net - do nothing'!AC53+'PM FB 2036 - do nothing'!AC53+'PM EX+GRO reassign EC ave'!AC53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Site Net - do nothing'!P54+'PM FB 2036 - do nothing'!P54+'PM EX+GRO reassign EC ave'!P54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Site Net - do nothing'!AC54+'PM FB 2036 - do nothing'!AC54+'PM EX+GRO reassign EC ave'!AC54</f>
        <v>187.2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Site Net - do nothing'!M55+'PM FB 2036 - do nothing'!M55+'PM EX+GRO reassign EC ave'!M55</f>
        <v>46</v>
      </c>
      <c r="N55" s="10">
        <f>'PM Site Net - do nothing'!N55+'PM FB 2036 - do nothing'!N55+'PM EX+GRO reassign EC ave'!N55</f>
        <v>889.40019370612299</v>
      </c>
      <c r="O55" s="11">
        <f ca="1">'PM Site Net - do nothing'!O55+'PM FB 2036 - do nothing'!O55+'PM EX+GRO reassign EC ave'!O55</f>
        <v>182.87</v>
      </c>
      <c r="P55" s="6">
        <f ca="1">'PM Site Net - do nothing'!P55+'PM FB 2036 - do nothing'!P55+'PM EX+GRO reassign EC ave'!P55</f>
        <v>139.62</v>
      </c>
      <c r="Q55" s="12"/>
      <c r="R55" s="20"/>
      <c r="S55" s="4"/>
      <c r="T55" s="34">
        <f ca="1">SUM(P53:P55)</f>
        <v>364.20000000000005</v>
      </c>
      <c r="U55" s="4"/>
      <c r="V55" s="4"/>
      <c r="W55" s="4"/>
      <c r="X55" s="97">
        <f ca="1">SUM(AC54,Z55,AC56)</f>
        <v>187.2</v>
      </c>
      <c r="Y55" s="4"/>
      <c r="Z55" s="10">
        <f>'PM Site Net - do nothing'!Z55+'PM FB 2036 - do nothing'!Z55+'PM EX+GRO reassign EC ave'!Z55</f>
        <v>0</v>
      </c>
      <c r="AA55" s="10">
        <f>'PM Site Net - do nothing'!AA55+'PM FB 2036 - do nothing'!AA55+'PM EX+GRO reassign EC ave'!AA55</f>
        <v>0</v>
      </c>
      <c r="AB55" s="11">
        <f>'PM Site Net - do nothing'!AB55+'PM FB 2036 - do nothing'!AB55+'PM EX+GRO reassign EC ave'!AB55</f>
        <v>0</v>
      </c>
      <c r="AC55" s="6">
        <f>'PM Site Net - do nothing'!AC55+'PM FB 2036 - do nothing'!AC55+'PM EX+GRO reassign EC ave'!AC55</f>
        <v>0</v>
      </c>
      <c r="AD55" s="12"/>
      <c r="AE55" s="20"/>
      <c r="AF55" s="4"/>
      <c r="AG55" s="98">
        <f ca="1">SUM(AC53:AC55)</f>
        <v>187.2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Site Net - do nothing'!O56+'PM FB 2036 - do nothing'!O56+'PM EX+GRO reassign EC ave'!O56</f>
        <v>104</v>
      </c>
      <c r="P56" s="16">
        <f>'PM Site Net - do nothing'!P56+'PM FB 2036 - do nothing'!P56+'PM EX+GRO reassign EC ave'!P56</f>
        <v>252</v>
      </c>
      <c r="Q56" s="6">
        <f>'PM Site Net - do nothing'!Q56+'PM FB 2036 - do nothing'!Q56+'PM EX+GRO reassign EC ave'!Q56</f>
        <v>732.79484398378236</v>
      </c>
      <c r="R56" s="6">
        <f ca="1">'PM Site Net - do nothing'!R56+'PM FB 2036 - do nothing'!R56+'PM EX+GRO reassign EC ave'!R56</f>
        <v>80.539999999999992</v>
      </c>
      <c r="S56" s="1"/>
      <c r="T56" s="36">
        <f ca="1">SUM(O57,R56,O55)</f>
        <v>302.40999999999997</v>
      </c>
      <c r="U56" s="330" t="s">
        <v>29</v>
      </c>
      <c r="V56" s="331"/>
      <c r="W56" s="331"/>
      <c r="X56" s="99">
        <f ca="1">SUM(AB56:AB58)</f>
        <v>133.41</v>
      </c>
      <c r="Y56" s="1"/>
      <c r="Z56" s="21"/>
      <c r="AA56" s="14"/>
      <c r="AB56" s="53">
        <f>'PM Site Net - do nothing'!AB56+'PM FB 2036 - do nothing'!AB56+'PM EX+GRO reassign EC ave'!AB56</f>
        <v>0</v>
      </c>
      <c r="AC56" s="53">
        <f>'PM Site Net - do nothing'!AC56+'PM FB 2036 - do nothing'!AC56+'PM EX+GRO reassign EC ave'!AC56</f>
        <v>0</v>
      </c>
      <c r="AD56" s="6">
        <f>'PM Site Net - do nothing'!AD56+'PM FB 2036 - do nothing'!AD56+'PM EX+GRO reassign EC ave'!AD56</f>
        <v>0</v>
      </c>
      <c r="AE56" s="6">
        <f>'PM Site Net - do nothing'!AE56+'PM FB 2036 - do nothing'!AE56+'PM EX+GRO reassign EC ave'!AE56</f>
        <v>0</v>
      </c>
      <c r="AF56" s="1"/>
      <c r="AG56" s="100">
        <f ca="1">SUM(AB57,AE56,AB55)</f>
        <v>133.41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Site Net - do nothing'!O57+'PM FB 2036 - do nothing'!O57+'PM EX+GRO reassign EC ave'!O57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Site Net - do nothing'!AB57+'PM FB 2036 - do nothing'!AB57+'PM EX+GRO reassign EC ave'!AB57</f>
        <v>133.41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Site Net - do nothing'!O58+'PM FB 2036 - do nothing'!O58+'PM EX+GRO reassign EC ave'!O58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Site Net - do nothing'!AB58+'PM FB 2036 - do nothing'!AB58+'PM EX+GRO reassign EC ave'!AB58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1316.0201937061229</v>
      </c>
      <c r="P60" s="41">
        <f ca="1">SUM(P56:R56)</f>
        <v>1065.3348439837823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148.53500000000003</v>
      </c>
      <c r="AP64" s="58">
        <f ca="1">SUM(AQ69,AO69,AP66)</f>
        <v>163.5625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24.567499999999999</v>
      </c>
      <c r="BP64" s="91">
        <f ca="1">SUM(BQ69,BO69,BP66)</f>
        <v>46.362500000000004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1189.118460994601</v>
      </c>
      <c r="CC64" s="27">
        <f ca="1">SUM(CD69,CB69,CC66)</f>
        <v>1188.2561500284962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'PM Site Net - do nothing'!AP66+'PM FB 2036 - do nothing'!AP66+'PM EX+GRO reassign EC ave'!AP66</f>
        <v>36.572499999999998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Site Net - do nothing'!BP66+'PM FB 2036 - do nothing'!BP66+'PM EX+GRO reassign EC ave'!BP66</f>
        <v>34.150000000000006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Site Net - do nothing'!CC66+'PM FB 2036 - do nothing'!CC66+'PM EX+GRO reassign EC ave'!CC66</f>
        <v>125.85714285714286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'PM Site Net - do nothing'!AP67+'PM FB 2036 - do nothing'!AP67+'PM EX+GRO reassign EC ave'!AP67</f>
        <v>34.747500000000002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Site Net - do nothing'!BP67+'PM FB 2036 - do nothing'!BP67+'PM EX+GRO reassign EC ave'!BP67</f>
        <v>65.08250000000001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Site Net - do nothing'!CC67+'PM FB 2036 - do nothing'!CC67+'PM EX+GRO reassign EC ave'!CC67</f>
        <v>32.9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184.48250000000002</v>
      </c>
      <c r="AL68" s="4"/>
      <c r="AM68" s="10">
        <f ca="1">'PM Site Net - do nothing'!AM68+'PM FB 2036 - do nothing'!AM68+'PM EX+GRO reassign EC ave'!AM68</f>
        <v>101.55500000000001</v>
      </c>
      <c r="AN68" s="10">
        <f ca="1">'PM Site Net - do nothing'!AN68+'PM FB 2036 - do nothing'!AN68+'PM EX+GRO reassign EC ave'!AN68</f>
        <v>5.25</v>
      </c>
      <c r="AO68" s="77">
        <f ca="1">'PM Site Net - do nothing'!AO68+'PM FB 2036 - do nothing'!AO68+'PM EX+GRO reassign EC ave'!AO68</f>
        <v>41.730000000000004</v>
      </c>
      <c r="AP68" s="86">
        <f>'PM Site Net - do nothing'!AP68+'PM FB 2036 - do nothing'!AP68+'PM EX+GRO reassign EC ave'!AP68</f>
        <v>0</v>
      </c>
      <c r="AQ68" s="81"/>
      <c r="AR68" s="82"/>
      <c r="AS68" s="78"/>
      <c r="AT68" s="109">
        <f ca="1">SUM(AP66:AP68)</f>
        <v>71.319999999999993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74.797500000000014</v>
      </c>
      <c r="BL68" s="78"/>
      <c r="BM68" s="79">
        <f ca="1">'PM Site Net - do nothing'!BM68+'PM FB 2036 - do nothing'!BM68+'PM EX+GRO reassign EC ave'!BM68</f>
        <v>9.7149999999999999</v>
      </c>
      <c r="BN68" s="79">
        <f ca="1">'PM Site Net - do nothing'!BN68+'PM FB 2036 - do nothing'!BN68+'PM EX+GRO reassign EC ave'!BN68</f>
        <v>2.4862500000000001</v>
      </c>
      <c r="BO68" s="80">
        <f ca="1">'PM Site Net - do nothing'!BO68+'PM FB 2036 - do nothing'!BO68+'PM EX+GRO reassign EC ave'!BO68</f>
        <v>12.366249999999999</v>
      </c>
      <c r="BP68" s="79">
        <f ca="1">'PM Site Net - do nothing'!BP68+'PM FB 2036 - do nothing'!BP68+'PM EX+GRO reassign EC ave'!BP68</f>
        <v>33.64875</v>
      </c>
      <c r="BQ68" s="81"/>
      <c r="BR68" s="82"/>
      <c r="BS68" s="78"/>
      <c r="BT68" s="109">
        <f ca="1">SUM(BP66:BP68)</f>
        <v>132.88125000000002</v>
      </c>
      <c r="BU68" s="136"/>
      <c r="BV68" s="136"/>
      <c r="BW68" s="136"/>
      <c r="BX68" s="84">
        <f ca="1">SUM(CC67,BZ68,CC69)</f>
        <v>148.2775</v>
      </c>
      <c r="BY68" s="78"/>
      <c r="BZ68" s="79">
        <f ca="1">'PM Site Net - do nothing'!BZ68+'PM FB 2036 - do nothing'!BZ68+'PM EX+GRO reassign EC ave'!BZ68</f>
        <v>62.167500000000004</v>
      </c>
      <c r="CA68" s="79">
        <f ca="1">'PM Site Net - do nothing'!CA68+'PM FB 2036 - do nothing'!CA68+'PM EX+GRO reassign EC ave'!CA68</f>
        <v>918.47167105377264</v>
      </c>
      <c r="CB68" s="85">
        <f>'PM Site Net - do nothing'!CB68+'PM FB 2036 - do nothing'!CB68+'PM EX+GRO reassign EC ave'!CB68</f>
        <v>208.47928994082844</v>
      </c>
      <c r="CC68" s="6">
        <f>'PM Site Net - do nothing'!CC68+'PM FB 2036 - do nothing'!CC68+'PM EX+GRO reassign EC ave'!CC68</f>
        <v>46.857142857142861</v>
      </c>
      <c r="CD68" s="12"/>
      <c r="CE68" s="20"/>
      <c r="CF68" s="4"/>
      <c r="CG68" s="34">
        <f ca="1">SUM(CC66:CC68)</f>
        <v>205.61428571428573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149.255</v>
      </c>
      <c r="AL69" s="1"/>
      <c r="AM69" s="21"/>
      <c r="AN69" s="14"/>
      <c r="AO69" s="70">
        <f ca="1">'PM Site Net - do nothing'!AO69+'PM FB 2036 - do nothing'!AO69+'PM EX+GRO reassign EC ave'!AO69</f>
        <v>92.34</v>
      </c>
      <c r="AP69" s="6">
        <f ca="1">'PM Site Net - do nothing'!AP69+'PM FB 2036 - do nothing'!AP69+'PM EX+GRO reassign EC ave'!AP69</f>
        <v>48.180000000000007</v>
      </c>
      <c r="AQ69" s="6">
        <f ca="1">'PM Site Net - do nothing'!AQ69+'PM FB 2036 - do nothing'!AQ69+'PM EX+GRO reassign EC ave'!AQ69</f>
        <v>34.65</v>
      </c>
      <c r="AR69" s="6">
        <f>'PM Site Net - do nothing'!AR69+'PM FB 2036 - do nothing'!AR69+'PM EX+GRO reassign EC ave'!AR69</f>
        <v>0</v>
      </c>
      <c r="AS69" s="1"/>
      <c r="AT69" s="100">
        <f ca="1">SUM(AO70,AR69,AO68)</f>
        <v>83.705000000000013</v>
      </c>
      <c r="BK69" s="99">
        <f ca="1">SUM(BO69:BO71)</f>
        <v>127.05500000000002</v>
      </c>
      <c r="BL69" s="1"/>
      <c r="BM69" s="21"/>
      <c r="BN69" s="14"/>
      <c r="BO69" s="71">
        <f ca="1">'PM Site Net - do nothing'!BO69+'PM FB 2036 - do nothing'!BO69+'PM EX+GRO reassign EC ave'!BO69</f>
        <v>9.4337499999999999</v>
      </c>
      <c r="BP69" s="6">
        <f>'PM Site Net - do nothing'!BP69+'PM FB 2036 - do nothing'!BP69+'PM EX+GRO reassign EC ave'!BP69</f>
        <v>0</v>
      </c>
      <c r="BQ69" s="6">
        <f ca="1">'PM Site Net - do nothing'!BQ69+'PM FB 2036 - do nothing'!BQ69+'PM EX+GRO reassign EC ave'!BQ69</f>
        <v>2.7787500000000001</v>
      </c>
      <c r="BR69" s="6">
        <f ca="1">'PM Site Net - do nothing'!BR69+'PM FB 2036 - do nothing'!BR69+'PM EX+GRO reassign EC ave'!BR69</f>
        <v>142.04625000000001</v>
      </c>
      <c r="BS69" s="1"/>
      <c r="BT69" s="100">
        <f ca="1">SUM(BO70,BR69,BO68)</f>
        <v>272.03375</v>
      </c>
      <c r="BX69" s="35">
        <f ca="1">SUM(CB69:CB71)</f>
        <v>295.69</v>
      </c>
      <c r="BY69" s="1"/>
      <c r="BZ69" s="21"/>
      <c r="CA69" s="14"/>
      <c r="CB69" s="15">
        <f ca="1">'PM Site Net - do nothing'!CB69+'PM FB 2036 - do nothing'!CB69+'PM EX+GRO reassign EC ave'!CB69</f>
        <v>207.85</v>
      </c>
      <c r="CC69" s="16">
        <f ca="1">'PM Site Net - do nothing'!CC69+'PM FB 2036 - do nothing'!CC69+'PM EX+GRO reassign EC ave'!CC69</f>
        <v>53.21</v>
      </c>
      <c r="CD69" s="6">
        <f ca="1">'PM Site Net - do nothing'!CD69+'PM FB 2036 - do nothing'!CD69+'PM EX+GRO reassign EC ave'!CD69</f>
        <v>854.54900717135342</v>
      </c>
      <c r="CE69" s="6">
        <f>'PM Site Net - do nothing'!CE69+'PM FB 2036 - do nothing'!CE69+'PM EX+GRO reassign EC ave'!CE69</f>
        <v>135.57142857142856</v>
      </c>
      <c r="CF69" s="1"/>
      <c r="CG69" s="36">
        <f ca="1">SUM(CB70,CE69,CB68)</f>
        <v>395.15071851225696</v>
      </c>
    </row>
    <row r="70" spans="35:89" ht="15.75" x14ac:dyDescent="0.25">
      <c r="AK70" s="30"/>
      <c r="AL70" s="3"/>
      <c r="AM70" s="21"/>
      <c r="AN70" s="14"/>
      <c r="AO70" s="71">
        <f ca="1">'PM Site Net - do nothing'!AO70+'PM FB 2036 - do nothing'!AO70+'PM EX+GRO reassign EC ave'!AO70</f>
        <v>41.975000000000001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Site Net - do nothing'!BO70+'PM FB 2036 - do nothing'!BO70+'PM EX+GRO reassign EC ave'!BO70</f>
        <v>117.62125000000002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Site Net - do nothing'!CB70+'PM FB 2036 - do nothing'!CB70+'PM EX+GRO reassign EC ave'!CB70</f>
        <v>51.1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'PM Site Net - do nothing'!AO71+'PM FB 2036 - do nothing'!AO71+'PM EX+GRO reassign EC ave'!AO71</f>
        <v>14.940000000000001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Site Net - do nothing'!BO71+'PM FB 2036 - do nothing'!BO71+'PM EX+GRO reassign EC ave'!BO71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Site Net - do nothing'!CB71+'PM FB 2036 - do nothing'!CB71+'PM EX+GRO reassign EC ave'!CB71</f>
        <v>36.74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20.190000000000001</v>
      </c>
      <c r="AP73" s="105">
        <f ca="1">SUM(AP69:AR69)</f>
        <v>82.830000000000013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36.134999999999998</v>
      </c>
      <c r="BP73" s="105">
        <f ca="1">SUM(BP69:BR69)</f>
        <v>144.82500000000002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1002.0688139109155</v>
      </c>
      <c r="CC73" s="41">
        <f ca="1">SUM(CC69:CE69)</f>
        <v>1043.3304357427819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67" priority="21" operator="equal">
      <formula>0</formula>
    </cfRule>
  </conditionalFormatting>
  <conditionalFormatting sqref="AX38:BG39 AX46:BG47 AX40:AY41 AX44:AY45">
    <cfRule type="cellIs" dxfId="166" priority="20" operator="equal">
      <formula>0</formula>
    </cfRule>
  </conditionalFormatting>
  <conditionalFormatting sqref="AX25:BG26 AX33:BG34 AX27:AY28 BF27:BG28 BF31:BG32 AX31:AY32">
    <cfRule type="cellIs" dxfId="165" priority="19" operator="equal">
      <formula>0</formula>
    </cfRule>
  </conditionalFormatting>
  <conditionalFormatting sqref="BK25:BT26 BK33:BT34 BK27:BL28 BS27:BT28 BS31:BT32 BK31:BL32">
    <cfRule type="cellIs" dxfId="164" priority="18" operator="equal">
      <formula>0</formula>
    </cfRule>
  </conditionalFormatting>
  <conditionalFormatting sqref="BX12:CG13 BX20:CG21 BX14:BY19 CF14:CG19">
    <cfRule type="cellIs" dxfId="163" priority="17" operator="equal">
      <formula>0</formula>
    </cfRule>
  </conditionalFormatting>
  <conditionalFormatting sqref="BX25:CG26 BX33:CG34 BX27:BY32 CF27:CG32">
    <cfRule type="cellIs" dxfId="162" priority="16" operator="equal">
      <formula>0</formula>
    </cfRule>
  </conditionalFormatting>
  <conditionalFormatting sqref="BX64:CG65 BX72:CG73 BX66:BY71 CF66:CG71">
    <cfRule type="cellIs" dxfId="161" priority="14" operator="equal">
      <formula>0</formula>
    </cfRule>
  </conditionalFormatting>
  <conditionalFormatting sqref="BX38:CG39 BX46:CG47 BX40:BY45 CF40:CG45">
    <cfRule type="cellIs" dxfId="160" priority="15" operator="equal">
      <formula>0</formula>
    </cfRule>
  </conditionalFormatting>
  <conditionalFormatting sqref="K51:T52 K59:T60 K53:L58 S53:T58">
    <cfRule type="cellIs" dxfId="159" priority="13" operator="equal">
      <formula>0</formula>
    </cfRule>
  </conditionalFormatting>
  <conditionalFormatting sqref="AK64:AT65 AK72:AT73 AK66:AL71 AS66:AT71">
    <cfRule type="cellIs" dxfId="158" priority="12" operator="equal">
      <formula>0</formula>
    </cfRule>
  </conditionalFormatting>
  <conditionalFormatting sqref="BK38:BT39 BK46:BT47 BK40:BL45 BS40:BT45">
    <cfRule type="cellIs" dxfId="157" priority="9" operator="equal">
      <formula>0</formula>
    </cfRule>
  </conditionalFormatting>
  <conditionalFormatting sqref="AK25:AT26 AK33:AT34 AK27:AL32 AS27:AT32">
    <cfRule type="cellIs" dxfId="156" priority="8" operator="equal">
      <formula>0</formula>
    </cfRule>
  </conditionalFormatting>
  <conditionalFormatting sqref="AX51:BG52 AX59:BG60 AX53:AY58 BF53:BG58">
    <cfRule type="cellIs" dxfId="155" priority="11" operator="equal">
      <formula>0</formula>
    </cfRule>
  </conditionalFormatting>
  <conditionalFormatting sqref="BK51:BT52 BK59:BT60 BK53:BL58 BS53:BT58">
    <cfRule type="cellIs" dxfId="154" priority="10" operator="equal">
      <formula>0</formula>
    </cfRule>
  </conditionalFormatting>
  <conditionalFormatting sqref="BK64:BT65 BK72:BT73 BK66:BL71 BS66:BT71">
    <cfRule type="cellIs" dxfId="153" priority="7" operator="equal">
      <formula>0</formula>
    </cfRule>
  </conditionalFormatting>
  <conditionalFormatting sqref="X51:AG52 X59:AG60 X53:Y58 AF53:AG58">
    <cfRule type="cellIs" dxfId="152" priority="6" operator="equal">
      <formula>0</formula>
    </cfRule>
  </conditionalFormatting>
  <conditionalFormatting sqref="AK38:AT39 AK46:AT47 AK40:AL45 AS40:AT45">
    <cfRule type="cellIs" dxfId="151" priority="5" operator="equal">
      <formula>0</formula>
    </cfRule>
  </conditionalFormatting>
  <conditionalFormatting sqref="AX42:AY43">
    <cfRule type="cellIs" dxfId="150" priority="4" operator="equal">
      <formula>0</formula>
    </cfRule>
  </conditionalFormatting>
  <conditionalFormatting sqref="AO51:AP52 AO59:AP60">
    <cfRule type="cellIs" dxfId="149" priority="3" operator="equal">
      <formula>0</formula>
    </cfRule>
  </conditionalFormatting>
  <conditionalFormatting sqref="BO75:BP76">
    <cfRule type="cellIs" dxfId="148" priority="2" operator="equal">
      <formula>0</formula>
    </cfRule>
  </conditionalFormatting>
  <conditionalFormatting sqref="AO75:AP76">
    <cfRule type="cellIs" dxfId="147" priority="1" operator="equal">
      <formula>0</formula>
    </cfRule>
  </conditionalFormatting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zoomScale="55" zoomScaleNormal="55" workbookViewId="0">
      <selection activeCell="BM32" sqref="BM32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1428.2872959544611</v>
      </c>
      <c r="CC12" s="27">
        <f ca="1">SUM(CD17,CB17,CC14)</f>
        <v>1245.3360003716609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Site Net - do nothing'!CC14+'SAT FB 2036 - do nothing'!CC14+'SAT EX+GRO reassign EC ave'!CC14</f>
        <v>83.87727855936518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Site Net - do nothing'!CC15+'SAT FB 2036 - do nothing'!CC15+'SAT EX+GRO reassign EC ave'!CC15</f>
        <v>1599.3282985962703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2197.0100842161846</v>
      </c>
      <c r="BY16" s="4"/>
      <c r="BZ16" s="10">
        <f>'SAT Site Net - do nothing'!BZ16+'SAT FB 2036 - do nothing'!BZ16+'SAT EX+GRO reassign EC ave'!BZ16</f>
        <v>202.79625924926347</v>
      </c>
      <c r="CA16" s="10">
        <f ca="1">'SAT Site Net - do nothing'!CA16+'SAT FB 2036 - do nothing'!CA16+'SAT EX+GRO reassign EC ave'!CA16</f>
        <v>941.75666576645165</v>
      </c>
      <c r="CB16" s="11">
        <f>'SAT Site Net - do nothing'!CB16+'SAT FB 2036 - do nothing'!CB16+'SAT EX+GRO reassign EC ave'!CB16</f>
        <v>283.73437093874611</v>
      </c>
      <c r="CC16" s="6">
        <f ca="1">'SAT Site Net - do nothing'!CC16+'SAT FB 2036 - do nothing'!CC16+'SAT EX+GRO reassign EC ave'!CC16</f>
        <v>193.06489238115535</v>
      </c>
      <c r="CD16" s="12"/>
      <c r="CE16" s="20"/>
      <c r="CF16" s="4"/>
      <c r="CG16" s="34">
        <f ca="1">SUM(CC14:CC16)</f>
        <v>1876.2704695367906</v>
      </c>
      <c r="CH16" s="13"/>
      <c r="CI16" s="13"/>
      <c r="CJ16" s="13"/>
    </row>
    <row r="17" spans="7:88" x14ac:dyDescent="0.25">
      <c r="O17" s="69"/>
      <c r="BX17" s="35">
        <f ca="1">SUM(CB17:CB19)</f>
        <v>2529.6836840222213</v>
      </c>
      <c r="BY17" s="1"/>
      <c r="BZ17" s="21"/>
      <c r="CA17" s="14"/>
      <c r="CB17" s="15">
        <f>'SAT Site Net - do nothing'!CB17+'SAT FB 2036 - do nothing'!CB17+'SAT EX+GRO reassign EC ave'!CB17</f>
        <v>570.34196440627454</v>
      </c>
      <c r="CC17" s="16">
        <f ca="1">'SAT Site Net - do nothing'!CC17+'SAT FB 2036 - do nothing'!CC17+'SAT EX+GRO reassign EC ave'!CC17</f>
        <v>394.88552637065072</v>
      </c>
      <c r="CD17" s="6">
        <f ca="1">'SAT Site Net - do nothing'!CD17+'SAT FB 2036 - do nothing'!CD17+'SAT EX+GRO reassign EC ave'!CD17</f>
        <v>591.11675740602129</v>
      </c>
      <c r="CE17" s="6">
        <f ca="1">'SAT Site Net - do nothing'!CE17+'SAT FB 2036 - do nothing'!CE17+'SAT EX+GRO reassign EC ave'!CE17</f>
        <v>164.31209253219922</v>
      </c>
      <c r="CF17" s="1"/>
      <c r="CG17" s="36">
        <f ca="1">SUM(CB18,CE17,CB16)</f>
        <v>2065.1429295008015</v>
      </c>
    </row>
    <row r="18" spans="7:88" x14ac:dyDescent="0.25">
      <c r="O18" s="69"/>
      <c r="BX18" s="30"/>
      <c r="BY18" s="3"/>
      <c r="BZ18" s="21"/>
      <c r="CA18" s="14"/>
      <c r="CB18" s="15">
        <f>'SAT Site Net - do nothing'!CB18+'SAT FB 2036 - do nothing'!CB18+'SAT EX+GRO reassign EC ave'!CB18</f>
        <v>1617.0964660298564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'SAT Site Net - do nothing'!CB19+'SAT FB 2036 - do nothing'!CB19+'SAT EX+GRO reassign EC ave'!CB19</f>
        <v>342.24525358609037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1477.0668117336973</v>
      </c>
      <c r="CC21" s="41">
        <f ca="1">SUM(CC17:CE17)</f>
        <v>1150.3143763088713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1482.0668117336973</v>
      </c>
      <c r="CC25" s="27">
        <f ca="1">SUM(CD30,CB30,CC27)</f>
        <v>1155.3143763088713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Site Net - do nothing'!AP27+'SAT FB 2036 - do nothing'!AP27+'SAT EX+GRO reassign EC ave'!AP27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Site Net - do nothing'!CC27+'SAT FB 2036 - do nothing'!CC27+'SAT EX+GRO reassign EC ave'!CC27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Site Net - do nothing'!AP28+'SAT FB 2036 - do nothing'!AP28+'SAT EX+GRO reassign EC ave'!AP28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Site Net - do nothing'!CC28+'SAT FB 2036 - do nothing'!CC28+'SAT EX+GRO reassign EC ave'!CC28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Site Net - do nothing'!AM29+'SAT FB 2036 - do nothing'!AM29+'SAT EX+GRO reassign EC ave'!AM29</f>
        <v>0</v>
      </c>
      <c r="AN29" s="10">
        <f>'SAT Site Net - do nothing'!AN29+'SAT FB 2036 - do nothing'!AN29+'SAT EX+GRO reassign EC ave'!AN29</f>
        <v>0</v>
      </c>
      <c r="AO29" s="10">
        <f>'SAT Site Net - do nothing'!AO29+'SAT FB 2036 - do nothing'!AO29+'SAT EX+GRO reassign EC ave'!AO29</f>
        <v>0</v>
      </c>
      <c r="AP29" s="6">
        <f>'SAT Site Net - do nothing'!AP29+'SAT FB 2036 - do nothing'!AP29+'SAT EX+GRO reassign EC ave'!AP29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'SAT Site Net - do nothing'!BZ29+'SAT FB 2036 - do nothing'!BZ29+'SAT EX+GRO reassign EC ave'!BZ29</f>
        <v>0</v>
      </c>
      <c r="CA29" s="10">
        <f ca="1">'SAT Site Net - do nothing'!CA29+'SAT FB 2036 - do nothing'!CA29+'SAT EX+GRO reassign EC ave'!CA29</f>
        <v>1482.0668117336973</v>
      </c>
      <c r="CB29" s="11">
        <f>'SAT Site Net - do nothing'!CB29+'SAT FB 2036 - do nothing'!CB29+'SAT EX+GRO reassign EC ave'!CB29</f>
        <v>0</v>
      </c>
      <c r="CC29" s="56">
        <f>'SAT Site Net - do nothing'!CC29+'SAT FB 2036 - do nothing'!CC29+'SAT EX+GRO reassign EC ave'!CC29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Site Net - do nothing'!AO30+'SAT FB 2036 - do nothing'!AO30+'SAT EX+GRO reassign EC ave'!AO30</f>
        <v>0</v>
      </c>
      <c r="AP30" s="53">
        <f>'SAT Site Net - do nothing'!AP30+'SAT FB 2036 - do nothing'!AP30+'SAT EX+GRO reassign EC ave'!AP30</f>
        <v>0</v>
      </c>
      <c r="AQ30" s="6">
        <f>'SAT Site Net - do nothing'!AQ30+'SAT FB 2036 - do nothing'!AQ30+'SAT EX+GRO reassign EC ave'!AQ30</f>
        <v>0</v>
      </c>
      <c r="AR30" s="6">
        <f>'SAT Site Net - do nothing'!AR30+'SAT FB 2036 - do nothing'!AR30+'SAT EX+GRO reassign EC ave'!AR30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'SAT Site Net - do nothing'!CB30+'SAT FB 2036 - do nothing'!CB30+'SAT EX+GRO reassign EC ave'!CB30</f>
        <v>0</v>
      </c>
      <c r="CC30" s="56">
        <f ca="1">'SAT Site Net - do nothing'!CC30+'SAT FB 2036 - do nothing'!CC30+'SAT EX+GRO reassign EC ave'!CC30</f>
        <v>0</v>
      </c>
      <c r="CD30" s="6">
        <f ca="1">'SAT Site Net - do nothing'!CD30+'SAT FB 2036 - do nothing'!CD30+'SAT EX+GRO reassign EC ave'!CD30</f>
        <v>1155.3143763088713</v>
      </c>
      <c r="CE30" s="6">
        <f>'SAT Site Net - do nothing'!CE30+'SAT FB 2036 - do nothing'!CE30+'SAT EX+GRO reassign EC ave'!CE30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Site Net - do nothing'!AO31+'SAT FB 2036 - do nothing'!AO31+'SAT EX+GRO reassign EC ave'!AO31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Site Net - do nothing'!CB31+'SAT FB 2036 - do nothing'!CB31+'SAT EX+GRO reassign EC ave'!CB31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Site Net - do nothing'!AO32+'SAT FB 2036 - do nothing'!AO32+'SAT EX+GRO reassign EC ave'!AO32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Site Net - do nothing'!CB32+'SAT FB 2036 - do nothing'!CB32+'SAT EX+GRO reassign EC ave'!CB32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1482.0668117336973</v>
      </c>
      <c r="CC34" s="41">
        <f ca="1">SUM(CC30:CE30)</f>
        <v>1155.3143763088713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89.15000000000002</v>
      </c>
      <c r="AP38" s="58">
        <f ca="1">SUM(AQ43,AO43,AP40)</f>
        <v>105.3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1483.0668117336973</v>
      </c>
      <c r="CC38" s="91">
        <f ca="1">SUM(CD43,CB43,CC40)</f>
        <v>1155.3143763088713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'SAT Site Net - do nothing'!AP40+'SAT FB 2036 - do nothing'!AP40+'SAT EX+GRO reassign EC ave'!AP40</f>
        <v>80.239999999999995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Site Net - do nothing'!BP40+'SAT FB 2036 - do nothing'!BP40+'SAT EX+GRO reassign EC ave'!BP40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Site Net - do nothing'!CC40+'SAT FB 2036 - do nothing'!CC40+'SAT EX+GRO reassign EC ave'!CC40</f>
        <v>220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Site Net - do nothing'!AP41+'SAT FB 2036 - do nothing'!AP41+'SAT EX+GRO reassign EC ave'!AP41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Site Net - do nothing'!BP41+'SAT FB 2036 - do nothing'!BP41+'SAT EX+GRO reassign EC ave'!BP41</f>
        <v>474.89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Site Net - do nothing'!CC41+'SAT FB 2036 - do nothing'!CC41+'SAT EX+GRO reassign EC ave'!CC41</f>
        <v>42.5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Site Net - do nothing'!AM42+'SAT FB 2036 - do nothing'!AM42+'SAT EX+GRO reassign EC ave'!AM42</f>
        <v>0</v>
      </c>
      <c r="AN42" s="10">
        <f ca="1">'SAT Site Net - do nothing'!AN42+'SAT FB 2036 - do nothing'!AN42+'SAT EX+GRO reassign EC ave'!AN42</f>
        <v>16.39</v>
      </c>
      <c r="AO42" s="77">
        <f ca="1">'SAT Site Net - do nothing'!AO42+'SAT FB 2036 - do nothing'!AO42+'SAT EX+GRO reassign EC ave'!AO42</f>
        <v>72.760000000000019</v>
      </c>
      <c r="AP42" s="86">
        <f ca="1">'SAT Site Net - do nothing'!AP42+'SAT FB 2036 - do nothing'!AP42+'SAT EX+GRO reassign EC ave'!AP42</f>
        <v>138.14500000000001</v>
      </c>
      <c r="AQ42" s="81"/>
      <c r="AR42" s="82"/>
      <c r="AS42" s="78"/>
      <c r="AT42" s="109">
        <f ca="1">SUM(AP40:AP42)</f>
        <v>218.38499999999999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493.78999999999996</v>
      </c>
      <c r="BL42" s="78"/>
      <c r="BM42" s="79">
        <f>'SAT Site Net - do nothing'!BM42+'SAT FB 2036 - do nothing'!BM42+'SAT EX+GRO reassign EC ave'!BM42</f>
        <v>0</v>
      </c>
      <c r="BN42" s="79">
        <f>'SAT Site Net - do nothing'!BN42+'SAT FB 2036 - do nothing'!BN42+'SAT EX+GRO reassign EC ave'!BN42</f>
        <v>0</v>
      </c>
      <c r="BO42" s="79">
        <f>'SAT Site Net - do nothing'!BO42+'SAT FB 2036 - do nothing'!BO42+'SAT EX+GRO reassign EC ave'!BO42</f>
        <v>0</v>
      </c>
      <c r="BP42" s="79">
        <f ca="1">'SAT Site Net - do nothing'!BP42+'SAT FB 2036 - do nothing'!BP42+'SAT EX+GRO reassign EC ave'!BP42</f>
        <v>38.56</v>
      </c>
      <c r="BQ42" s="81"/>
      <c r="BR42" s="82"/>
      <c r="BS42" s="78"/>
      <c r="BT42" s="109">
        <f ca="1">SUM(BP40:BP42)</f>
        <v>513.45000000000005</v>
      </c>
      <c r="BU42" s="83"/>
      <c r="BV42" s="83"/>
      <c r="BW42" s="83"/>
      <c r="BX42" s="108">
        <f ca="1">SUM(CC41,BZ42,CC43)</f>
        <v>552.18999999999994</v>
      </c>
      <c r="BY42" s="78"/>
      <c r="BZ42" s="79">
        <f ca="1">'SAT Site Net - do nothing'!BZ42+'SAT FB 2036 - do nothing'!BZ42+'SAT EX+GRO reassign EC ave'!BZ42</f>
        <v>477.09</v>
      </c>
      <c r="CA42" s="79">
        <f ca="1">'SAT Site Net - do nothing'!CA42+'SAT FB 2036 - do nothing'!CA42+'SAT EX+GRO reassign EC ave'!CA42</f>
        <v>805.97681173369733</v>
      </c>
      <c r="CB42" s="85">
        <f>'SAT Site Net - do nothing'!CB42+'SAT FB 2036 - do nothing'!CB42+'SAT EX+GRO reassign EC ave'!CB42</f>
        <v>200</v>
      </c>
      <c r="CC42" s="117">
        <f>'SAT Site Net - do nothing'!CC42+'SAT FB 2036 - do nothing'!CC42+'SAT EX+GRO reassign EC ave'!CC42</f>
        <v>70</v>
      </c>
      <c r="CD42" s="81"/>
      <c r="CE42" s="82"/>
      <c r="CF42" s="78"/>
      <c r="CG42" s="109">
        <f ca="1">SUM(CC40:CC42)</f>
        <v>332.5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Site Net - do nothing'!AO43+'SAT FB 2036 - do nothing'!AO43+'SAT EX+GRO reassign EC ave'!AO43</f>
        <v>0</v>
      </c>
      <c r="AP43" s="6">
        <f>'SAT Site Net - do nothing'!AP43+'SAT FB 2036 - do nothing'!AP43+'SAT EX+GRO reassign EC ave'!AP43</f>
        <v>0</v>
      </c>
      <c r="AQ43" s="6">
        <f ca="1">'SAT Site Net - do nothing'!AQ43+'SAT FB 2036 - do nothing'!AQ43+'SAT EX+GRO reassign EC ave'!AQ43</f>
        <v>25.06</v>
      </c>
      <c r="AR43" s="6">
        <f ca="1">'SAT Site Net - do nothing'!AR43+'SAT FB 2036 - do nothing'!AR43+'SAT EX+GRO reassign EC ave'!AR43</f>
        <v>142.08500000000001</v>
      </c>
      <c r="AS43" s="1"/>
      <c r="AT43" s="100">
        <f ca="1">SUM(AO44,AR43,AO42)</f>
        <v>214.84500000000003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426.15000000000003</v>
      </c>
      <c r="BL43" s="1"/>
      <c r="BM43" s="21"/>
      <c r="BN43" s="14"/>
      <c r="BO43" s="71">
        <f>'SAT Site Net - do nothing'!BO43+'SAT FB 2036 - do nothing'!BO43+'SAT EX+GRO reassign EC ave'!BO43</f>
        <v>0</v>
      </c>
      <c r="BP43" s="6">
        <f ca="1">'SAT Site Net - do nothing'!BP43+'SAT FB 2036 - do nothing'!BP43+'SAT EX+GRO reassign EC ave'!BP43</f>
        <v>18.900000000000002</v>
      </c>
      <c r="BQ43" s="6">
        <f>'SAT Site Net - do nothing'!BQ43+'SAT FB 2036 - do nothing'!BQ43+'SAT EX+GRO reassign EC ave'!BQ43</f>
        <v>0</v>
      </c>
      <c r="BR43" s="6">
        <f ca="1">'SAT Site Net - do nothing'!BR43+'SAT FB 2036 - do nothing'!BR43+'SAT EX+GRO reassign EC ave'!BR43</f>
        <v>39.67</v>
      </c>
      <c r="BS43" s="1"/>
      <c r="BT43" s="100">
        <f ca="1">SUM(BO44,BR43,BO42)</f>
        <v>461.20000000000005</v>
      </c>
      <c r="BX43" s="99">
        <f ca="1">SUM(CB43:CB45)</f>
        <v>509.17999999999995</v>
      </c>
      <c r="BY43" s="1"/>
      <c r="BZ43" s="21"/>
      <c r="CA43" s="14"/>
      <c r="CB43" s="15">
        <f ca="1">'SAT Site Net - do nothing'!CB43+'SAT FB 2036 - do nothing'!CB43+'SAT EX+GRO reassign EC ave'!CB43</f>
        <v>402.82</v>
      </c>
      <c r="CC43" s="56">
        <f ca="1">'SAT Site Net - do nothing'!CC43+'SAT FB 2036 - do nothing'!CC43+'SAT EX+GRO reassign EC ave'!CC43</f>
        <v>32.6</v>
      </c>
      <c r="CD43" s="6">
        <f ca="1">'SAT Site Net - do nothing'!CD43+'SAT FB 2036 - do nothing'!CD43+'SAT EX+GRO reassign EC ave'!CD43</f>
        <v>532.49437630887121</v>
      </c>
      <c r="CE43" s="6">
        <f>'SAT Site Net - do nothing'!CE43+'SAT FB 2036 - do nothing'!CE43+'SAT EX+GRO reassign EC ave'!CE43</f>
        <v>95</v>
      </c>
      <c r="CF43" s="1"/>
      <c r="CG43" s="100">
        <f ca="1">SUM(CB44,CE43,CB42)</f>
        <v>336.65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Site Net - do nothing'!AO44+'SAT FB 2036 - do nothing'!AO44+'SAT EX+GRO reassign EC ave'!AO44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Site Net - do nothing'!BO44+'SAT FB 2036 - do nothing'!BO44+'SAT EX+GRO reassign EC ave'!BO44</f>
        <v>421.53000000000003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Site Net - do nothing'!CB44+'SAT FB 2036 - do nothing'!CB44+'SAT EX+GRO reassign EC ave'!CB44</f>
        <v>41.65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Site Net - do nothing'!AO45+'SAT FB 2036 - do nothing'!AO45+'SAT EX+GRO reassign EC ave'!AO45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'SAT Site Net - do nothing'!BO45+'SAT FB 2036 - do nothing'!BO45+'SAT EX+GRO reassign EC ave'!BO45</f>
        <v>4.6199999999999992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Site Net - do nothing'!CB45+'SAT FB 2036 - do nothing'!CB45+'SAT EX+GRO reassign EC ave'!CB45</f>
        <v>64.710000000000008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154.53500000000003</v>
      </c>
      <c r="AP47" s="105">
        <f ca="1">SUM(AP43:AR43)</f>
        <v>167.14500000000001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43.18</v>
      </c>
      <c r="BP47" s="105">
        <f ca="1">SUM(BP43:BR43)</f>
        <v>58.570000000000007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940.68681173369737</v>
      </c>
      <c r="CC47" s="105">
        <f ca="1">SUM(CC43:CE43)</f>
        <v>660.09437630887123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971.35497800618782</v>
      </c>
      <c r="P51" s="27">
        <f ca="1">SUM(Q56,O56,P53)</f>
        <v>773.49120795806368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'SAT Site Net - do nothing'!P53+'SAT FB 2036 - do nothing'!P53+'SAT EX+GRO reassign EC ave'!P53</f>
        <v>115.29105263157894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Site Net - do nothing'!AC53+'SAT FB 2036 - do nothing'!AC53+'SAT EX+GRO reassign EC ave'!AC53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Site Net - do nothing'!P54+'SAT FB 2036 - do nothing'!P54+'SAT EX+GRO reassign EC ave'!P54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Site Net - do nothing'!AC54+'SAT FB 2036 - do nothing'!AC54+'SAT EX+GRO reassign EC ave'!AC54</f>
        <v>142.19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Site Net - do nothing'!M55+'SAT FB 2036 - do nothing'!M55+'SAT EX+GRO reassign EC ave'!M55</f>
        <v>28.749999999999996</v>
      </c>
      <c r="N55" s="10">
        <f>'SAT Site Net - do nothing'!N55+'SAT FB 2036 - do nothing'!N55+'SAT EX+GRO reassign EC ave'!N55</f>
        <v>795.66949413522013</v>
      </c>
      <c r="O55" s="11">
        <f ca="1">'SAT Site Net - do nothing'!O55+'SAT FB 2036 - do nothing'!O55+'SAT EX+GRO reassign EC ave'!O55</f>
        <v>146.93548387096774</v>
      </c>
      <c r="P55" s="6">
        <f ca="1">'SAT Site Net - do nothing'!P55+'SAT FB 2036 - do nothing'!P55+'SAT EX+GRO reassign EC ave'!P55</f>
        <v>145.07</v>
      </c>
      <c r="Q55" s="12"/>
      <c r="R55" s="20"/>
      <c r="S55" s="4"/>
      <c r="T55" s="34">
        <f ca="1">SUM(P53:P55)</f>
        <v>269.6110526315789</v>
      </c>
      <c r="U55" s="4"/>
      <c r="V55" s="4"/>
      <c r="W55" s="4"/>
      <c r="X55" s="97">
        <f ca="1">SUM(AC54,Z55,AC56)</f>
        <v>142.19</v>
      </c>
      <c r="Y55" s="4"/>
      <c r="Z55" s="10">
        <f>'SAT Site Net - do nothing'!Z55+'SAT FB 2036 - do nothing'!Z55+'SAT EX+GRO reassign EC ave'!Z55</f>
        <v>0</v>
      </c>
      <c r="AA55" s="10">
        <f>'SAT Site Net - do nothing'!AA55+'SAT FB 2036 - do nothing'!AA55+'SAT EX+GRO reassign EC ave'!AA55</f>
        <v>0</v>
      </c>
      <c r="AB55" s="11">
        <f>'SAT Site Net - do nothing'!AB55+'SAT FB 2036 - do nothing'!AB55+'SAT EX+GRO reassign EC ave'!AB55</f>
        <v>0</v>
      </c>
      <c r="AC55" s="6">
        <f>'SAT Site Net - do nothing'!AC55+'SAT FB 2036 - do nothing'!AC55+'SAT EX+GRO reassign EC ave'!AC55</f>
        <v>0</v>
      </c>
      <c r="AD55" s="12"/>
      <c r="AE55" s="20"/>
      <c r="AF55" s="4"/>
      <c r="AG55" s="98">
        <f ca="1">SUM(AC53:AC55)</f>
        <v>142.19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Site Net - do nothing'!O56+'SAT FB 2036 - do nothing'!O56+'SAT EX+GRO reassign EC ave'!O56</f>
        <v>20.163265306122451</v>
      </c>
      <c r="P56" s="16">
        <f>'SAT Site Net - do nothing'!P56+'SAT FB 2036 - do nothing'!P56+'SAT EX+GRO reassign EC ave'!P56</f>
        <v>138.42253521126761</v>
      </c>
      <c r="Q56" s="6">
        <f>'SAT Site Net - do nothing'!Q56+'SAT FB 2036 - do nothing'!Q56+'SAT EX+GRO reassign EC ave'!Q56</f>
        <v>638.03689002036231</v>
      </c>
      <c r="R56" s="6">
        <f ca="1">'SAT Site Net - do nothing'!R56+'SAT FB 2036 - do nothing'!R56+'SAT EX+GRO reassign EC ave'!R56</f>
        <v>47.459999999999994</v>
      </c>
      <c r="S56" s="1"/>
      <c r="T56" s="36">
        <f ca="1">SUM(O57,R56,O55)</f>
        <v>209.99548387096775</v>
      </c>
      <c r="U56" s="330" t="s">
        <v>29</v>
      </c>
      <c r="V56" s="331"/>
      <c r="W56" s="331"/>
      <c r="X56" s="99">
        <f ca="1">SUM(AB56:AB58)</f>
        <v>147.26</v>
      </c>
      <c r="Y56" s="1"/>
      <c r="Z56" s="21"/>
      <c r="AA56" s="14"/>
      <c r="AB56" s="53">
        <f>'SAT Site Net - do nothing'!AB56+'SAT FB 2036 - do nothing'!AB56+'SAT EX+GRO reassign EC ave'!AB56</f>
        <v>0</v>
      </c>
      <c r="AC56" s="53">
        <f>'SAT Site Net - do nothing'!AC56+'SAT FB 2036 - do nothing'!AC56+'SAT EX+GRO reassign EC ave'!AC56</f>
        <v>0</v>
      </c>
      <c r="AD56" s="6">
        <f>'SAT Site Net - do nothing'!AD56+'SAT FB 2036 - do nothing'!AD56+'SAT EX+GRO reassign EC ave'!AD56</f>
        <v>0</v>
      </c>
      <c r="AE56" s="6">
        <f>'SAT Site Net - do nothing'!AE56+'SAT FB 2036 - do nothing'!AE56+'SAT EX+GRO reassign EC ave'!AE56</f>
        <v>0</v>
      </c>
      <c r="AF56" s="1"/>
      <c r="AG56" s="100">
        <f ca="1">SUM(AB57,AE56,AB55)</f>
        <v>147.26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Site Net - do nothing'!O57+'SAT FB 2036 - do nothing'!O57+'SAT EX+GRO reassign EC ave'!O57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Site Net - do nothing'!AB57+'SAT FB 2036 - do nothing'!AB57+'SAT EX+GRO reassign EC ave'!AB57</f>
        <v>147.26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Site Net - do nothing'!O58+'SAT FB 2036 - do nothing'!O58+'SAT EX+GRO reassign EC ave'!O58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Site Net - do nothing'!AB58+'SAT FB 2036 - do nothing'!AB58+'SAT EX+GRO reassign EC ave'!AB58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945.91066530639137</v>
      </c>
      <c r="P60" s="41">
        <f ca="1">SUM(P56:R56)</f>
        <v>823.91942523162993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120.875</v>
      </c>
      <c r="AP64" s="58">
        <f ca="1">SUM(AQ69,AO69,AP66)</f>
        <v>152.21250000000001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23.37</v>
      </c>
      <c r="BP64" s="91">
        <f ca="1">SUM(BQ69,BO69,BP66)</f>
        <v>44.660000000000004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935.94718580176379</v>
      </c>
      <c r="CC64" s="27">
        <f ca="1">SUM(CD69,CB69,CC66)</f>
        <v>645.22535943382854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'SAT Site Net - do nothing'!AP66+'SAT FB 2036 - do nothing'!AP66+'SAT EX+GRO reassign EC ave'!AP66</f>
        <v>38.302500000000002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Site Net - do nothing'!BP66+'SAT FB 2036 - do nothing'!BP66+'SAT EX+GRO reassign EC ave'!BP66</f>
        <v>30.133750000000006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Site Net - do nothing'!CC66+'SAT FB 2036 - do nothing'!CC66+'SAT EX+GRO reassign EC ave'!CC66</f>
        <v>118.42857142857143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'SAT Site Net - do nothing'!AP67+'SAT FB 2036 - do nothing'!AP67+'SAT EX+GRO reassign EC ave'!AP67</f>
        <v>34.625500000000002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Site Net - do nothing'!BP67+'SAT FB 2036 - do nothing'!BP67+'SAT EX+GRO reassign EC ave'!BP67</f>
        <v>62.168000000000006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Site Net - do nothing'!CC67+'SAT FB 2036 - do nothing'!CC67+'SAT EX+GRO reassign EC ave'!CC67</f>
        <v>37.5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142.95249999999999</v>
      </c>
      <c r="AL68" s="4"/>
      <c r="AM68" s="10">
        <f ca="1">'SAT Site Net - do nothing'!AM68+'SAT FB 2036 - do nothing'!AM68+'SAT EX+GRO reassign EC ave'!AM68</f>
        <v>93.194999999999993</v>
      </c>
      <c r="AN68" s="10">
        <f ca="1">'SAT Site Net - do nothing'!AN68+'SAT FB 2036 - do nothing'!AN68+'SAT EX+GRO reassign EC ave'!AN68</f>
        <v>1.9249999999999998</v>
      </c>
      <c r="AO68" s="77">
        <f ca="1">'SAT Site Net - do nothing'!AO68+'SAT FB 2036 - do nothing'!AO68+'SAT EX+GRO reassign EC ave'!AO68</f>
        <v>25.755000000000003</v>
      </c>
      <c r="AP68" s="86">
        <f>'SAT Site Net - do nothing'!AP68+'SAT FB 2036 - do nothing'!AP68+'SAT EX+GRO reassign EC ave'!AP68</f>
        <v>0</v>
      </c>
      <c r="AQ68" s="81"/>
      <c r="AR68" s="82"/>
      <c r="AS68" s="78"/>
      <c r="AT68" s="109">
        <f ca="1">SUM(AP66:AP68)</f>
        <v>72.927999999999997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72.540500000000009</v>
      </c>
      <c r="BL68" s="78"/>
      <c r="BM68" s="79">
        <f ca="1">'SAT Site Net - do nothing'!BM68+'SAT FB 2036 - do nothing'!BM68+'SAT EX+GRO reassign EC ave'!BM68</f>
        <v>10.3725</v>
      </c>
      <c r="BN68" s="79">
        <f ca="1">'SAT Site Net - do nothing'!BN68+'SAT FB 2036 - do nothing'!BN68+'SAT EX+GRO reassign EC ave'!BN68</f>
        <v>2.145</v>
      </c>
      <c r="BO68" s="80">
        <f ca="1">'SAT Site Net - do nothing'!BO68+'SAT FB 2036 - do nothing'!BO68+'SAT EX+GRO reassign EC ave'!BO68</f>
        <v>10.852500000000001</v>
      </c>
      <c r="BP68" s="79">
        <f ca="1">'SAT Site Net - do nothing'!BP68+'SAT FB 2036 - do nothing'!BP68+'SAT EX+GRO reassign EC ave'!BP68</f>
        <v>19.579999999999998</v>
      </c>
      <c r="BQ68" s="81"/>
      <c r="BR68" s="82"/>
      <c r="BS68" s="78"/>
      <c r="BT68" s="109">
        <f ca="1">SUM(BP66:BP68)</f>
        <v>111.88175000000001</v>
      </c>
      <c r="BU68" s="136"/>
      <c r="BV68" s="136"/>
      <c r="BW68" s="136"/>
      <c r="BX68" s="84">
        <f ca="1">SUM(CC67,BZ68,CC69)</f>
        <v>122.55</v>
      </c>
      <c r="BY68" s="78"/>
      <c r="BZ68" s="79">
        <f ca="1">'SAT Site Net - do nothing'!BZ68+'SAT FB 2036 - do nothing'!BZ68+'SAT EX+GRO reassign EC ave'!BZ68</f>
        <v>42.209999999999994</v>
      </c>
      <c r="CA68" s="79">
        <f ca="1">'SAT Site Net - do nothing'!CA68+'SAT FB 2036 - do nothing'!CA68+'SAT EX+GRO reassign EC ave'!CA68</f>
        <v>757.23422722188207</v>
      </c>
      <c r="CB68" s="85">
        <f>'SAT Site Net - do nothing'!CB68+'SAT FB 2036 - do nothing'!CB68+'SAT EX+GRO reassign EC ave'!CB68</f>
        <v>136.50295857988166</v>
      </c>
      <c r="CC68" s="6">
        <f>'SAT Site Net - do nothing'!CC68+'SAT FB 2036 - do nothing'!CC68+'SAT EX+GRO reassign EC ave'!CC68</f>
        <v>39.61904761904762</v>
      </c>
      <c r="CD68" s="12"/>
      <c r="CE68" s="20"/>
      <c r="CF68" s="4"/>
      <c r="CG68" s="34">
        <f ca="1">SUM(CC66:CC68)</f>
        <v>195.54761904761907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147.60999999999999</v>
      </c>
      <c r="AL69" s="1"/>
      <c r="AM69" s="21"/>
      <c r="AN69" s="14"/>
      <c r="AO69" s="70">
        <f ca="1">'SAT Site Net - do nothing'!AO69+'SAT FB 2036 - do nothing'!AO69+'SAT EX+GRO reassign EC ave'!AO69</f>
        <v>112.86</v>
      </c>
      <c r="AP69" s="6">
        <f ca="1">'SAT Site Net - do nothing'!AP69+'SAT FB 2036 - do nothing'!AP69+'SAT EX+GRO reassign EC ave'!AP69</f>
        <v>15.132000000000003</v>
      </c>
      <c r="AQ69" s="6">
        <f ca="1">'SAT Site Net - do nothing'!AQ69+'SAT FB 2036 - do nothing'!AQ69+'SAT EX+GRO reassign EC ave'!AQ69</f>
        <v>1.0499999999999998</v>
      </c>
      <c r="AR69" s="6">
        <f>'SAT Site Net - do nothing'!AR69+'SAT FB 2036 - do nothing'!AR69+'SAT EX+GRO reassign EC ave'!AR69</f>
        <v>0</v>
      </c>
      <c r="AS69" s="1"/>
      <c r="AT69" s="100">
        <f ca="1">SUM(AO70,AR69,AO68)</f>
        <v>50.495000000000005</v>
      </c>
      <c r="BK69" s="99">
        <f ca="1">SUM(BO69:BO71)</f>
        <v>65.462500000000006</v>
      </c>
      <c r="BL69" s="1"/>
      <c r="BM69" s="21"/>
      <c r="BN69" s="14"/>
      <c r="BO69" s="71">
        <f ca="1">'SAT Site Net - do nothing'!BO69+'SAT FB 2036 - do nothing'!BO69+'SAT EX+GRO reassign EC ave'!BO69</f>
        <v>10.821249999999999</v>
      </c>
      <c r="BP69" s="6">
        <f>'SAT Site Net - do nothing'!BP69+'SAT FB 2036 - do nothing'!BP69+'SAT EX+GRO reassign EC ave'!BP69</f>
        <v>0</v>
      </c>
      <c r="BQ69" s="6">
        <f ca="1">'SAT Site Net - do nothing'!BQ69+'SAT FB 2036 - do nothing'!BQ69+'SAT EX+GRO reassign EC ave'!BQ69</f>
        <v>3.7050000000000001</v>
      </c>
      <c r="BR69" s="6">
        <f ca="1">'SAT Site Net - do nothing'!BR69+'SAT FB 2036 - do nothing'!BR69+'SAT EX+GRO reassign EC ave'!BR69</f>
        <v>25.565000000000001</v>
      </c>
      <c r="BS69" s="1"/>
      <c r="BT69" s="100">
        <f ca="1">SUM(BO70,BR69,BO68)</f>
        <v>91.058750000000003</v>
      </c>
      <c r="BX69" s="35">
        <f ca="1">SUM(CB69:CB71)</f>
        <v>116.63</v>
      </c>
      <c r="BY69" s="1"/>
      <c r="BZ69" s="21"/>
      <c r="CA69" s="14"/>
      <c r="CB69" s="15">
        <f ca="1">'SAT Site Net - do nothing'!CB69+'SAT FB 2036 - do nothing'!CB69+'SAT EX+GRO reassign EC ave'!CB69</f>
        <v>61.46</v>
      </c>
      <c r="CC69" s="16">
        <f ca="1">'SAT Site Net - do nothing'!CC69+'SAT FB 2036 - do nothing'!CC69+'SAT EX+GRO reassign EC ave'!CC69</f>
        <v>42.84</v>
      </c>
      <c r="CD69" s="6">
        <f ca="1">'SAT Site Net - do nothing'!CD69+'SAT FB 2036 - do nothing'!CD69+'SAT EX+GRO reassign EC ave'!CD69</f>
        <v>465.33678800525712</v>
      </c>
      <c r="CE69" s="6">
        <f>'SAT Site Net - do nothing'!CE69+'SAT FB 2036 - do nothing'!CE69+'SAT EX+GRO reassign EC ave'!CE69</f>
        <v>70.80952380952381</v>
      </c>
      <c r="CF69" s="1"/>
      <c r="CG69" s="36">
        <f ca="1">SUM(CB70,CE69,CB68)</f>
        <v>238.96248238940547</v>
      </c>
    </row>
    <row r="70" spans="35:89" ht="15.75" x14ac:dyDescent="0.25">
      <c r="AK70" s="30"/>
      <c r="AL70" s="3"/>
      <c r="AM70" s="21"/>
      <c r="AN70" s="14"/>
      <c r="AO70" s="71">
        <f ca="1">'SAT Site Net - do nothing'!AO70+'SAT FB 2036 - do nothing'!AO70+'SAT EX+GRO reassign EC ave'!AO70</f>
        <v>24.740000000000002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Site Net - do nothing'!BO70+'SAT FB 2036 - do nothing'!BO70+'SAT EX+GRO reassign EC ave'!BO70</f>
        <v>54.641249999999999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Site Net - do nothing'!CB70+'SAT FB 2036 - do nothing'!CB70+'SAT EX+GRO reassign EC ave'!CB70</f>
        <v>31.65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'SAT Site Net - do nothing'!AO71+'SAT FB 2036 - do nothing'!AO71+'SAT EX+GRO reassign EC ave'!AO71</f>
        <v>10.010000000000002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Site Net - do nothing'!BO71+'SAT FB 2036 - do nothing'!BO71+'SAT EX+GRO reassign EC ave'!BO71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Site Net - do nothing'!CB71+'SAT FB 2036 - do nothing'!CB71+'SAT EX+GRO reassign EC ave'!CB71</f>
        <v>23.520000000000003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11.935000000000002</v>
      </c>
      <c r="AP73" s="105">
        <f ca="1">SUM(AP69:AR69)</f>
        <v>16.182000000000002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21.724999999999998</v>
      </c>
      <c r="BP73" s="105">
        <f ca="1">SUM(BP69:BR69)</f>
        <v>29.270000000000003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820.37327484092964</v>
      </c>
      <c r="CC73" s="41">
        <f ca="1">SUM(CC69:CE69)</f>
        <v>578.98631181478095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46" priority="21" operator="equal">
      <formula>0</formula>
    </cfRule>
  </conditionalFormatting>
  <conditionalFormatting sqref="AX38:BG39 AX46:BG47 AX40:AY41 AX44:AY45">
    <cfRule type="cellIs" dxfId="145" priority="20" operator="equal">
      <formula>0</formula>
    </cfRule>
  </conditionalFormatting>
  <conditionalFormatting sqref="AX25:BG26 AX33:BG34 AX27:AY28 BF27:BG28 BF31:BG32 AX31:AY32">
    <cfRule type="cellIs" dxfId="144" priority="19" operator="equal">
      <formula>0</formula>
    </cfRule>
  </conditionalFormatting>
  <conditionalFormatting sqref="BK25:BT26 BK33:BT34 BK27:BL28 BS27:BT28 BS31:BT32 BK31:BL32">
    <cfRule type="cellIs" dxfId="143" priority="18" operator="equal">
      <formula>0</formula>
    </cfRule>
  </conditionalFormatting>
  <conditionalFormatting sqref="BX12:CG13 BX20:CG21 BX14:BY19 CF14:CG19">
    <cfRule type="cellIs" dxfId="142" priority="17" operator="equal">
      <formula>0</formula>
    </cfRule>
  </conditionalFormatting>
  <conditionalFormatting sqref="BX25:CG26 BX33:CG34 BX27:BY32 CF27:CG32">
    <cfRule type="cellIs" dxfId="141" priority="16" operator="equal">
      <formula>0</formula>
    </cfRule>
  </conditionalFormatting>
  <conditionalFormatting sqref="BX64:CG65 BX72:CG73 BX66:BY71 CF66:CG71">
    <cfRule type="cellIs" dxfId="140" priority="14" operator="equal">
      <formula>0</formula>
    </cfRule>
  </conditionalFormatting>
  <conditionalFormatting sqref="BX38:CG39 BX46:CG47 BX40:BY45 CF40:CG45">
    <cfRule type="cellIs" dxfId="139" priority="15" operator="equal">
      <formula>0</formula>
    </cfRule>
  </conditionalFormatting>
  <conditionalFormatting sqref="K51:T52 K59:T60 K53:L58 S53:T58">
    <cfRule type="cellIs" dxfId="138" priority="13" operator="equal">
      <formula>0</formula>
    </cfRule>
  </conditionalFormatting>
  <conditionalFormatting sqref="AK64:AT65 AK72:AT73 AK66:AL71 AS66:AT71">
    <cfRule type="cellIs" dxfId="137" priority="12" operator="equal">
      <formula>0</formula>
    </cfRule>
  </conditionalFormatting>
  <conditionalFormatting sqref="BK38:BT39 BK46:BT47 BK40:BL45 BS40:BT45">
    <cfRule type="cellIs" dxfId="136" priority="9" operator="equal">
      <formula>0</formula>
    </cfRule>
  </conditionalFormatting>
  <conditionalFormatting sqref="AK25:AT26 AK33:AT34 AK27:AL32 AS27:AT32">
    <cfRule type="cellIs" dxfId="135" priority="8" operator="equal">
      <formula>0</formula>
    </cfRule>
  </conditionalFormatting>
  <conditionalFormatting sqref="AX51:BG52 AX59:BG60 AX53:AY58 BF53:BG58">
    <cfRule type="cellIs" dxfId="134" priority="11" operator="equal">
      <formula>0</formula>
    </cfRule>
  </conditionalFormatting>
  <conditionalFormatting sqref="BK51:BT52 BK59:BT60 BK53:BL58 BS53:BT58">
    <cfRule type="cellIs" dxfId="133" priority="10" operator="equal">
      <formula>0</formula>
    </cfRule>
  </conditionalFormatting>
  <conditionalFormatting sqref="BK64:BT65 BK72:BT73 BK66:BL71 BS66:BT71">
    <cfRule type="cellIs" dxfId="132" priority="7" operator="equal">
      <formula>0</formula>
    </cfRule>
  </conditionalFormatting>
  <conditionalFormatting sqref="X51:AG52 X59:AG60 X53:Y58 AF53:AG58">
    <cfRule type="cellIs" dxfId="131" priority="6" operator="equal">
      <formula>0</formula>
    </cfRule>
  </conditionalFormatting>
  <conditionalFormatting sqref="AK38:AT39 AK46:AT47 AK40:AL45 AS40:AT45">
    <cfRule type="cellIs" dxfId="130" priority="5" operator="equal">
      <formula>0</formula>
    </cfRule>
  </conditionalFormatting>
  <conditionalFormatting sqref="AX42:AY43">
    <cfRule type="cellIs" dxfId="129" priority="4" operator="equal">
      <formula>0</formula>
    </cfRule>
  </conditionalFormatting>
  <conditionalFormatting sqref="AO51:AP52 AO59:AP60">
    <cfRule type="cellIs" dxfId="128" priority="3" operator="equal">
      <formula>0</formula>
    </cfRule>
  </conditionalFormatting>
  <conditionalFormatting sqref="BO75:BP76">
    <cfRule type="cellIs" dxfId="127" priority="2" operator="equal">
      <formula>0</formula>
    </cfRule>
  </conditionalFormatting>
  <conditionalFormatting sqref="AO75:AP76">
    <cfRule type="cellIs" dxfId="126" priority="1" operator="equal">
      <formula>0</formula>
    </cfRule>
  </conditionalFormatting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1626.227147040717</v>
      </c>
      <c r="CC12" s="27">
        <f ca="1">SUM(CD17,CB17,CC14)</f>
        <v>802.80625736858701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Site Net - do nothing'!CC14+'AM FB 20DD'!CC14</f>
        <v>40.272012474175845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Site Net - do nothing'!CC15+'AM FB 20DD'!CC15</f>
        <v>2477.4231122044725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3527.9406138209001</v>
      </c>
      <c r="BY16" s="4"/>
      <c r="BZ16" s="10">
        <f>'AM Site Net - do nothing'!BZ16+'AM FB 20DD'!BZ16</f>
        <v>515.20402165238761</v>
      </c>
      <c r="CA16" s="10">
        <f ca="1">'AM Site Net - do nothing'!CA16+'AM FB 20DD'!CA16</f>
        <v>854.11545960479373</v>
      </c>
      <c r="CB16" s="11">
        <f>'AM Site Net - do nothing'!CB16+'AM FB 20DD'!CB16</f>
        <v>256.90766578353555</v>
      </c>
      <c r="CC16" s="6">
        <f ca="1">'AM Site Net - do nothing'!CC16+'AM FB 20DD'!CC16</f>
        <v>241.40651673999628</v>
      </c>
      <c r="CD16" s="12"/>
      <c r="CE16" s="20"/>
      <c r="CF16" s="4"/>
      <c r="CG16" s="34">
        <f ca="1">SUM(CC14:CC16)</f>
        <v>2759.1016414186447</v>
      </c>
      <c r="CH16" s="13"/>
      <c r="CI16" s="13"/>
      <c r="CJ16" s="13"/>
    </row>
    <row r="17" spans="7:88" x14ac:dyDescent="0.25">
      <c r="O17" s="69"/>
      <c r="BX17" s="35">
        <f ca="1">SUM(CB17:CB19)</f>
        <v>2293.0436276513274</v>
      </c>
      <c r="BY17" s="1"/>
      <c r="BZ17" s="21"/>
      <c r="CA17" s="14"/>
      <c r="CB17" s="15">
        <f>'AM Site Net - do nothing'!CB17+'AM FB 20DD'!CB17</f>
        <v>322.17609979340676</v>
      </c>
      <c r="CC17" s="16">
        <f ca="1">'AM Site Net - do nothing'!CC17+'AM FB 20DD'!CC17</f>
        <v>535.31347996403963</v>
      </c>
      <c r="CD17" s="6">
        <f ca="1">'AM Site Net - do nothing'!CD17+'AM FB 20DD'!CD17</f>
        <v>440.35814510100431</v>
      </c>
      <c r="CE17" s="6">
        <f ca="1">'AM Site Net - do nothing'!CE17+'AM FB 20DD'!CE17</f>
        <v>75.820830597214865</v>
      </c>
      <c r="CF17" s="1"/>
      <c r="CG17" s="36">
        <f ca="1">SUM(CB18,CE17,CB16)</f>
        <v>1867.2310406553818</v>
      </c>
    </row>
    <row r="18" spans="7:88" x14ac:dyDescent="0.25">
      <c r="O18" s="69"/>
      <c r="BX18" s="30"/>
      <c r="BY18" s="3"/>
      <c r="BZ18" s="21"/>
      <c r="CA18" s="14"/>
      <c r="CB18" s="15">
        <f>'AM Site Net - do nothing'!CB18+'AM FB 20DD'!CB18</f>
        <v>1534.5025442746314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'AM Site Net - do nothing'!CB19+'AM FB 20DD'!CB19</f>
        <v>436.36498358328913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1531.8869599280792</v>
      </c>
      <c r="CC21" s="41">
        <f ca="1">SUM(CC17:CE17)</f>
        <v>1051.4924556622589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1531.8869599280792</v>
      </c>
      <c r="CC25" s="27">
        <f ca="1">SUM(CD30,CB30,CC27)</f>
        <v>1051.4924556622586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Site Net - do nothing'!AP27+'AM FB 20DD'!AP27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Site Net - do nothing'!CC27+'AM FB 20DD'!CC27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Site Net - do nothing'!AP28+'AM FB 20DD'!AP28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Site Net - do nothing'!CC28+'AM FB 20DD'!CC28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Site Net - do nothing'!AM29+'AM FB 20DD'!AM29</f>
        <v>0</v>
      </c>
      <c r="AN29" s="10">
        <f>'AM Site Net - do nothing'!AN29+'AM FB 20DD'!AN29</f>
        <v>0</v>
      </c>
      <c r="AO29" s="10">
        <f>'AM Site Net - do nothing'!AO29+'AM FB 20DD'!AO29</f>
        <v>0</v>
      </c>
      <c r="AP29" s="6">
        <f>'AM Site Net - do nothing'!AP29+'AM FB 20DD'!AP29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127</v>
      </c>
      <c r="BY29" s="4"/>
      <c r="BZ29" s="10">
        <f ca="1">'AM Site Net - do nothing'!BZ29+'AM FB 20DD'!BZ29</f>
        <v>108</v>
      </c>
      <c r="CA29" s="10">
        <f ca="1">'AM Site Net - do nothing'!CA29+'AM FB 20DD'!CA29</f>
        <v>1423.8869599280792</v>
      </c>
      <c r="CB29" s="11">
        <f>'AM Site Net - do nothing'!CB29+'AM FB 20DD'!CB29</f>
        <v>0</v>
      </c>
      <c r="CC29" s="56">
        <f>'AM Site Net - do nothing'!CC29+'AM FB 20DD'!CC29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Site Net - do nothing'!AO30+'AM FB 20DD'!AO30</f>
        <v>0</v>
      </c>
      <c r="AP30" s="53">
        <f>'AM Site Net - do nothing'!AP30+'AM FB 20DD'!AP30</f>
        <v>0</v>
      </c>
      <c r="AQ30" s="6">
        <f>'AM Site Net - do nothing'!AQ30+'AM FB 20DD'!AQ30</f>
        <v>0</v>
      </c>
      <c r="AR30" s="6">
        <f>'AM Site Net - do nothing'!AR30+'AM FB 20DD'!AR30</f>
        <v>0</v>
      </c>
      <c r="AS30" s="1"/>
      <c r="AT30" s="100">
        <f>SUM(AO31,AR30,AO29)</f>
        <v>0</v>
      </c>
      <c r="BX30" s="35">
        <f ca="1">SUM(CB30:CB32)</f>
        <v>9</v>
      </c>
      <c r="BY30" s="1"/>
      <c r="BZ30" s="21"/>
      <c r="CA30" s="14"/>
      <c r="CB30" s="15">
        <f ca="1">'AM Site Net - do nothing'!CB30+'AM FB 20DD'!CB30</f>
        <v>7</v>
      </c>
      <c r="CC30" s="56">
        <f ca="1">'AM Site Net - do nothing'!CC30+'AM FB 20DD'!CC30</f>
        <v>19</v>
      </c>
      <c r="CD30" s="6">
        <f ca="1">'AM Site Net - do nothing'!CD30+'AM FB 20DD'!CD30</f>
        <v>1044.4924556622586</v>
      </c>
      <c r="CE30" s="6">
        <f>'AM Site Net - do nothing'!CE30+'AM FB 20DD'!CE30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Site Net - do nothing'!AO31+'AM FB 20DD'!AO31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Site Net - do nothing'!CB31+'AM FB 20DD'!CB31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Site Net - do nothing'!AO32+'AM FB 20DD'!AO32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Site Net - do nothing'!CB32+'AM FB 20DD'!CB32</f>
        <v>2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1425.8869599280792</v>
      </c>
      <c r="CC34" s="41">
        <f ca="1">SUM(CC30:CE30)</f>
        <v>1063.4924556622586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89.3</v>
      </c>
      <c r="AP38" s="58">
        <f ca="1">SUM(AQ43,AO43,AP40)</f>
        <v>146.77499999999998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1425.8869599280792</v>
      </c>
      <c r="CC38" s="91">
        <f ca="1">SUM(CD43,CB43,CC40)</f>
        <v>1063.4924556622586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'AM Site Net - do nothing'!AP40+'AM FB 20DD'!AP40</f>
        <v>117.41999999999999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Site Net - do nothing'!BP40+'AM FB 20DD'!BP40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Site Net - do nothing'!CC40+'AM FB 20DD'!CC40</f>
        <v>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Site Net - do nothing'!AP41+'AM FB 20DD'!AP41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Site Net - do nothing'!BP41+'AM FB 20DD'!BP41</f>
        <v>623.00500000000011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Site Net - do nothing'!CC41+'AM FB 20DD'!CC41</f>
        <v>64.399999999999991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Site Net - do nothing'!AM42+'AM FB 20DD'!AM42</f>
        <v>0</v>
      </c>
      <c r="AN42" s="10">
        <f ca="1">'AM Site Net - do nothing'!AN42+'AM FB 20DD'!AN42</f>
        <v>17.86</v>
      </c>
      <c r="AO42" s="77">
        <f ca="1">'AM Site Net - do nothing'!AO42+'AM FB 20DD'!AO42</f>
        <v>71.44</v>
      </c>
      <c r="AP42" s="86">
        <f ca="1">'AM Site Net - do nothing'!AP42+'AM FB 20DD'!AP42</f>
        <v>240.62999999999997</v>
      </c>
      <c r="AQ42" s="81"/>
      <c r="AR42" s="82"/>
      <c r="AS42" s="78"/>
      <c r="AT42" s="109">
        <f ca="1">SUM(AP40:AP42)</f>
        <v>358.04999999999995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623.00500000000011</v>
      </c>
      <c r="BL42" s="78"/>
      <c r="BM42" s="79">
        <f>'AM Site Net - do nothing'!BM42+'AM FB 20DD'!BM42</f>
        <v>0</v>
      </c>
      <c r="BN42" s="79">
        <f>'AM Site Net - do nothing'!BN42+'AM FB 20DD'!BN42</f>
        <v>0</v>
      </c>
      <c r="BO42" s="79">
        <f>'AM Site Net - do nothing'!BO42+'AM FB 20DD'!BO42</f>
        <v>0</v>
      </c>
      <c r="BP42" s="79">
        <f ca="1">'AM Site Net - do nothing'!BP42+'AM FB 20DD'!BP42</f>
        <v>93.055000000000007</v>
      </c>
      <c r="BQ42" s="81"/>
      <c r="BR42" s="82"/>
      <c r="BS42" s="78"/>
      <c r="BT42" s="109">
        <f ca="1">SUM(BP40:BP42)</f>
        <v>716.06000000000017</v>
      </c>
      <c r="BU42" s="83"/>
      <c r="BV42" s="83"/>
      <c r="BW42" s="83"/>
      <c r="BX42" s="108">
        <f ca="1">SUM(CC41,BZ42,CC43)</f>
        <v>754.63</v>
      </c>
      <c r="BY42" s="78"/>
      <c r="BZ42" s="79">
        <f ca="1">'AM Site Net - do nothing'!BZ42+'AM FB 20DD'!BZ42</f>
        <v>645.48</v>
      </c>
      <c r="CA42" s="79">
        <f ca="1">'AM Site Net - do nothing'!CA42+'AM FB 20DD'!CA42</f>
        <v>780.40695992807912</v>
      </c>
      <c r="CB42" s="85">
        <f>'AM Site Net - do nothing'!CB42+'AM FB 20DD'!CB42</f>
        <v>0</v>
      </c>
      <c r="CC42" s="117">
        <f>'AM Site Net - do nothing'!CC42+'AM FB 20DD'!CC42</f>
        <v>0</v>
      </c>
      <c r="CD42" s="81"/>
      <c r="CE42" s="82"/>
      <c r="CF42" s="78"/>
      <c r="CG42" s="109">
        <f ca="1">SUM(CC40:CC42)</f>
        <v>64.399999999999991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Site Net - do nothing'!AO43+'AM FB 20DD'!AO43</f>
        <v>0</v>
      </c>
      <c r="AP43" s="6">
        <f>'AM Site Net - do nothing'!AP43+'AM FB 20DD'!AP43</f>
        <v>0</v>
      </c>
      <c r="AQ43" s="6">
        <f ca="1">'AM Site Net - do nothing'!AQ43+'AM FB 20DD'!AQ43</f>
        <v>29.354999999999997</v>
      </c>
      <c r="AR43" s="6">
        <f ca="1">'AM Site Net - do nothing'!AR43+'AM FB 20DD'!AR43</f>
        <v>167.40500000000003</v>
      </c>
      <c r="AS43" s="1"/>
      <c r="AT43" s="100">
        <f ca="1">SUM(AO44,AR43,AO42)</f>
        <v>238.84500000000003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350.37500000000006</v>
      </c>
      <c r="BL43" s="1"/>
      <c r="BM43" s="21"/>
      <c r="BN43" s="14"/>
      <c r="BO43" s="71">
        <f>'AM Site Net - do nothing'!BO43+'AM FB 20DD'!BO43</f>
        <v>0</v>
      </c>
      <c r="BP43" s="6">
        <f ca="1">'AM Site Net - do nothing'!BP43+'AM FB 20DD'!BP43</f>
        <v>0</v>
      </c>
      <c r="BQ43" s="6">
        <f>'AM Site Net - do nothing'!BQ43+'AM FB 20DD'!BQ43</f>
        <v>0</v>
      </c>
      <c r="BR43" s="6">
        <f ca="1">'AM Site Net - do nothing'!BR43+'AM FB 20DD'!BR43</f>
        <v>68.984999999999999</v>
      </c>
      <c r="BS43" s="1"/>
      <c r="BT43" s="100">
        <f ca="1">SUM(BO44,BR43,BO42)</f>
        <v>419.36000000000007</v>
      </c>
      <c r="BX43" s="99">
        <f ca="1">SUM(CB43:CB45)</f>
        <v>436.08</v>
      </c>
      <c r="BY43" s="1"/>
      <c r="BZ43" s="21"/>
      <c r="CA43" s="14"/>
      <c r="CB43" s="15">
        <f ca="1">'AM Site Net - do nothing'!CB43+'AM FB 20DD'!CB43</f>
        <v>379.72999999999996</v>
      </c>
      <c r="CC43" s="56">
        <f ca="1">'AM Site Net - do nothing'!CC43+'AM FB 20DD'!CC43</f>
        <v>44.75</v>
      </c>
      <c r="CD43" s="6">
        <f ca="1">'AM Site Net - do nothing'!CD43+'AM FB 20DD'!CD43</f>
        <v>683.76245566225862</v>
      </c>
      <c r="CE43" s="6">
        <f>'AM Site Net - do nothing'!CE43+'AM FB 20DD'!CE43</f>
        <v>0</v>
      </c>
      <c r="CF43" s="1"/>
      <c r="CG43" s="100">
        <f ca="1">SUM(CB44,CE43,CB42)</f>
        <v>29.1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Site Net - do nothing'!AO44+'AM FB 20DD'!AO44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Site Net - do nothing'!BO44+'AM FB 20DD'!BO44</f>
        <v>350.37500000000006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Site Net - do nothing'!CB44+'AM FB 20DD'!CB44</f>
        <v>29.1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Site Net - do nothing'!AO45+'AM FB 20DD'!AO45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'AM Site Net - do nothing'!BO45+'AM FB 20DD'!BO45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Site Net - do nothing'!CB45+'AM FB 20DD'!CB45</f>
        <v>27.25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258.48999999999995</v>
      </c>
      <c r="AP47" s="105">
        <f ca="1">SUM(AP43:AR43)</f>
        <v>196.76000000000002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93.055000000000007</v>
      </c>
      <c r="BP47" s="105">
        <f ca="1">SUM(BP43:BR43)</f>
        <v>68.984999999999999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807.65695992807912</v>
      </c>
      <c r="CC47" s="105">
        <f ca="1">SUM(CC43:CE43)</f>
        <v>728.51245566225862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1175.3489229283559</v>
      </c>
      <c r="P51" s="27">
        <f ca="1">SUM(Q56,O56,P53)</f>
        <v>805.96405797394345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'AM Site Net - do nothing'!P53+'AM FB 20DD'!P53</f>
        <v>166.98000000000002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Site Net - do nothing'!AC53+'AM FB 20DD'!AC53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Site Net - do nothing'!P54+'AM FB 20DD'!P54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Site Net - do nothing'!AC54+'AM FB 20DD'!AC54</f>
        <v>162.71999999999997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Site Net - do nothing'!M55+'AM FB 20DD'!M55</f>
        <v>77</v>
      </c>
      <c r="N55" s="10">
        <f>'AM Site Net - do nothing'!N55+'AM FB 20DD'!N55</f>
        <v>706.528922928356</v>
      </c>
      <c r="O55" s="11">
        <f ca="1">'AM Site Net - do nothing'!O55+'AM FB 20DD'!O55</f>
        <v>391.82</v>
      </c>
      <c r="P55" s="6">
        <f ca="1">'AM Site Net - do nothing'!P55+'AM FB 20DD'!P55</f>
        <v>81.740000000000009</v>
      </c>
      <c r="Q55" s="12"/>
      <c r="R55" s="20"/>
      <c r="S55" s="4"/>
      <c r="T55" s="34">
        <f ca="1">SUM(P53:P55)</f>
        <v>275.72000000000003</v>
      </c>
      <c r="U55" s="4"/>
      <c r="V55" s="4"/>
      <c r="W55" s="4"/>
      <c r="X55" s="97">
        <f ca="1">SUM(AC54,Z55,AC56)</f>
        <v>162.71999999999997</v>
      </c>
      <c r="Y55" s="4"/>
      <c r="Z55" s="10">
        <f>'AM Site Net - do nothing'!Z55+'AM FB 20DD'!Z55</f>
        <v>0</v>
      </c>
      <c r="AA55" s="10">
        <f>'AM Site Net - do nothing'!AA55+'AM FB 20DD'!AA55</f>
        <v>0</v>
      </c>
      <c r="AB55" s="11">
        <f>'AM Site Net - do nothing'!AB55+'AM FB 20DD'!AB55</f>
        <v>0</v>
      </c>
      <c r="AC55" s="6">
        <f>'AM Site Net - do nothing'!AC55+'AM FB 20DD'!AC55</f>
        <v>0</v>
      </c>
      <c r="AD55" s="12"/>
      <c r="AE55" s="20"/>
      <c r="AF55" s="4"/>
      <c r="AG55" s="98">
        <f ca="1">SUM(AC53:AC55)</f>
        <v>162.71999999999997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Site Net - do nothing'!O56+'AM FB 20DD'!O56</f>
        <v>40</v>
      </c>
      <c r="P56" s="16">
        <f>'AM Site Net - do nothing'!P56+'AM FB 20DD'!P56</f>
        <v>185</v>
      </c>
      <c r="Q56" s="6">
        <f>'AM Site Net - do nothing'!Q56+'AM FB 20DD'!Q56</f>
        <v>598.98405797394344</v>
      </c>
      <c r="R56" s="6">
        <f ca="1">'AM Site Net - do nothing'!R56+'AM FB 20DD'!R56</f>
        <v>185.04</v>
      </c>
      <c r="S56" s="1"/>
      <c r="T56" s="36">
        <f ca="1">SUM(O57,R56,O55)</f>
        <v>618.86</v>
      </c>
      <c r="U56" s="330" t="s">
        <v>29</v>
      </c>
      <c r="V56" s="331"/>
      <c r="W56" s="331"/>
      <c r="X56" s="99">
        <f ca="1">SUM(AB56:AB58)</f>
        <v>263.86</v>
      </c>
      <c r="Y56" s="1"/>
      <c r="Z56" s="21"/>
      <c r="AA56" s="14"/>
      <c r="AB56" s="53">
        <f>'AM Site Net - do nothing'!AB56+'AM FB 20DD'!AB56</f>
        <v>0</v>
      </c>
      <c r="AC56" s="53">
        <f>'AM Site Net - do nothing'!AC56+'AM FB 20DD'!AC56</f>
        <v>0</v>
      </c>
      <c r="AD56" s="6">
        <f>'AM Site Net - do nothing'!AD56+'AM FB 20DD'!AD56</f>
        <v>0</v>
      </c>
      <c r="AE56" s="6">
        <f>'AM Site Net - do nothing'!AE56+'AM FB 20DD'!AE56</f>
        <v>0</v>
      </c>
      <c r="AF56" s="1"/>
      <c r="AG56" s="100">
        <f ca="1">SUM(AB57,AE56,AB55)</f>
        <v>263.86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Site Net - do nothing'!O57+'AM FB 20DD'!O57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Site Net - do nothing'!AB57+'AM FB 20DD'!AB57</f>
        <v>263.86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Site Net - do nothing'!O58+'AM FB 20DD'!O58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Site Net - do nothing'!AB58+'AM FB 20DD'!AB58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975.26892292835601</v>
      </c>
      <c r="P60" s="41">
        <f ca="1">SUM(P56:R56)</f>
        <v>969.0240579739434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157.76999999999998</v>
      </c>
      <c r="AP64" s="58">
        <f ca="1">SUM(AQ69,AO69,AP66)</f>
        <v>219.58749999999998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27.817500000000003</v>
      </c>
      <c r="BP64" s="91">
        <f ca="1">SUM(BQ69,BO69,BP66)</f>
        <v>44.195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807.59094525815249</v>
      </c>
      <c r="CC64" s="27">
        <f ca="1">SUM(CD69,CB69,CC66)</f>
        <v>728.14311768316452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'AM Site Net - do nothing'!AP66+'AM FB 20DD'!AP66</f>
        <v>53.887500000000003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Site Net - do nothing'!BP66+'AM FB 20DD'!BP66</f>
        <v>14.766249999999999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Site Net - do nothing'!CC66+'AM FB 20DD'!CC66</f>
        <v>182.57839721254351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'AM Site Net - do nothing'!AP67+'AM FB 20DD'!AP67</f>
        <v>69.149500000000003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Site Net - do nothing'!BP67+'AM FB 20DD'!BP67</f>
        <v>141.69575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Site Net - do nothing'!CC67+'AM FB 20DD'!CC67</f>
        <v>64.399999999999991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182.78749999999999</v>
      </c>
      <c r="AL68" s="4"/>
      <c r="AM68" s="10">
        <f ca="1">'AM Site Net - do nothing'!AM68+'AM FB 20DD'!AM68</f>
        <v>91.39</v>
      </c>
      <c r="AN68" s="10">
        <f ca="1">'AM Site Net - do nothing'!AN68+'AM FB 20DD'!AN68</f>
        <v>44.274999999999999</v>
      </c>
      <c r="AO68" s="77">
        <f ca="1">'AM Site Net - do nothing'!AO68+'AM FB 20DD'!AO68</f>
        <v>22.105</v>
      </c>
      <c r="AP68" s="86">
        <f>'AM Site Net - do nothing'!AP68+'AM FB 20DD'!AP68</f>
        <v>0</v>
      </c>
      <c r="AQ68" s="81"/>
      <c r="AR68" s="82"/>
      <c r="AS68" s="78"/>
      <c r="AT68" s="109">
        <f ca="1">SUM(AP66:AP68)</f>
        <v>123.03700000000001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159.58699999999999</v>
      </c>
      <c r="BL68" s="78"/>
      <c r="BM68" s="79">
        <f ca="1">'AM Site Net - do nothing'!BM68+'AM FB 20DD'!BM68</f>
        <v>17.891249999999999</v>
      </c>
      <c r="BN68" s="79">
        <f ca="1">'AM Site Net - do nothing'!BN68+'AM FB 20DD'!BN68</f>
        <v>1.7062499999999998</v>
      </c>
      <c r="BO68" s="80">
        <f ca="1">'AM Site Net - do nothing'!BO68+'AM FB 20DD'!BO68</f>
        <v>8.2200000000000006</v>
      </c>
      <c r="BP68" s="79">
        <f ca="1">'AM Site Net - do nothing'!BP68+'AM FB 20DD'!BP68</f>
        <v>170.67375000000001</v>
      </c>
      <c r="BQ68" s="81"/>
      <c r="BR68" s="82"/>
      <c r="BS68" s="78"/>
      <c r="BT68" s="109">
        <f ca="1">SUM(BP66:BP68)</f>
        <v>327.13575000000003</v>
      </c>
      <c r="BU68" s="136"/>
      <c r="BV68" s="136"/>
      <c r="BW68" s="136"/>
      <c r="BX68" s="84">
        <f ca="1">SUM(CC67,BZ68,CC69)</f>
        <v>327.51</v>
      </c>
      <c r="BY68" s="78"/>
      <c r="BZ68" s="79">
        <f ca="1">'AM Site Net - do nothing'!BZ68+'AM FB 20DD'!BZ68</f>
        <v>236.5</v>
      </c>
      <c r="CA68" s="79">
        <f ca="1">'AM Site Net - do nothing'!CA68+'AM FB 20DD'!CA68</f>
        <v>530.55549293541412</v>
      </c>
      <c r="CB68" s="85">
        <f>'AM Site Net - do nothing'!CB68+'AM FB 20DD'!CB68</f>
        <v>40.535452322738386</v>
      </c>
      <c r="CC68" s="6">
        <f>'AM Site Net - do nothing'!CC68+'AM FB 20DD'!CC68</f>
        <v>106.27177700348432</v>
      </c>
      <c r="CD68" s="12"/>
      <c r="CE68" s="20"/>
      <c r="CF68" s="4"/>
      <c r="CG68" s="34">
        <f ca="1">SUM(CC66:CC68)</f>
        <v>353.2501742160278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259.59000000000003</v>
      </c>
      <c r="AL69" s="1"/>
      <c r="AM69" s="21"/>
      <c r="AN69" s="14"/>
      <c r="AO69" s="70">
        <f ca="1">'AM Site Net - do nothing'!AO69+'AM FB 20DD'!AO69</f>
        <v>161.5</v>
      </c>
      <c r="AP69" s="6">
        <f ca="1">'AM Site Net - do nothing'!AP69+'AM FB 20DD'!AP69</f>
        <v>22.247999999999998</v>
      </c>
      <c r="AQ69" s="6">
        <f ca="1">'AM Site Net - do nothing'!AQ69+'AM FB 20DD'!AQ69</f>
        <v>4.2</v>
      </c>
      <c r="AR69" s="6">
        <f>'AM Site Net - do nothing'!AR69+'AM FB 20DD'!AR69</f>
        <v>0</v>
      </c>
      <c r="AS69" s="1"/>
      <c r="AT69" s="100">
        <f ca="1">SUM(AO70,AR69,AO68)</f>
        <v>65.789000000000001</v>
      </c>
      <c r="BK69" s="99">
        <f ca="1">SUM(BO69:BO71)</f>
        <v>86.329000000000008</v>
      </c>
      <c r="BL69" s="1"/>
      <c r="BM69" s="21"/>
      <c r="BN69" s="14"/>
      <c r="BO69" s="71">
        <f ca="1">'AM Site Net - do nothing'!BO69+'AM FB 20DD'!BO69</f>
        <v>24.748750000000001</v>
      </c>
      <c r="BP69" s="6">
        <f>'AM Site Net - do nothing'!BP69+'AM FB 20DD'!BP69</f>
        <v>0</v>
      </c>
      <c r="BQ69" s="6">
        <f ca="1">'AM Site Net - do nothing'!BQ69+'AM FB 20DD'!BQ69</f>
        <v>4.68</v>
      </c>
      <c r="BR69" s="6">
        <f ca="1">'AM Site Net - do nothing'!BR69+'AM FB 20DD'!BR69</f>
        <v>42.72</v>
      </c>
      <c r="BS69" s="1"/>
      <c r="BT69" s="100">
        <f ca="1">SUM(BO70,BR69,BO68)</f>
        <v>112.52025</v>
      </c>
      <c r="BX69" s="35">
        <f ca="1">SUM(CB69:CB71)</f>
        <v>141.20000000000002</v>
      </c>
      <c r="BY69" s="1"/>
      <c r="BZ69" s="21"/>
      <c r="CA69" s="14"/>
      <c r="CB69" s="15">
        <f ca="1">'AM Site Net - do nothing'!CB69+'AM FB 20DD'!CB69</f>
        <v>91.29</v>
      </c>
      <c r="CC69" s="16">
        <f ca="1">'AM Site Net - do nothing'!CC69+'AM FB 20DD'!CC69</f>
        <v>26.61</v>
      </c>
      <c r="CD69" s="6">
        <f ca="1">'AM Site Net - do nothing'!CD69+'AM FB 20DD'!CD69</f>
        <v>454.27472047062105</v>
      </c>
      <c r="CE69" s="6">
        <f>'AM Site Net - do nothing'!CE69+'AM FB 20DD'!CE69</f>
        <v>4.2508710801393725</v>
      </c>
      <c r="CF69" s="1"/>
      <c r="CG69" s="36">
        <f ca="1">SUM(CB70,CE69,CB68)</f>
        <v>73.886323402877764</v>
      </c>
    </row>
    <row r="70" spans="35:89" ht="15.75" x14ac:dyDescent="0.25">
      <c r="AK70" s="30"/>
      <c r="AL70" s="3"/>
      <c r="AM70" s="21"/>
      <c r="AN70" s="14"/>
      <c r="AO70" s="71">
        <f ca="1">'AM Site Net - do nothing'!AO70+'AM FB 20DD'!AO70</f>
        <v>43.684000000000005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Site Net - do nothing'!BO70+'AM FB 20DD'!BO70</f>
        <v>61.580249999999999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Site Net - do nothing'!CB70+'AM FB 20DD'!CB70</f>
        <v>29.1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'AM Site Net - do nothing'!AO71+'AM FB 20DD'!AO71</f>
        <v>54.406000000000006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Site Net - do nothing'!BO71+'AM FB 20DD'!BO71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Site Net - do nothing'!CB71+'AM FB 20DD'!CB71</f>
        <v>20.81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98.681000000000012</v>
      </c>
      <c r="AP73" s="105">
        <f ca="1">SUM(AP69:AR69)</f>
        <v>26.447999999999997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172.38000000000002</v>
      </c>
      <c r="BP73" s="105">
        <f ca="1">SUM(BP69:BR69)</f>
        <v>47.4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657.63726993889838</v>
      </c>
      <c r="CC73" s="41">
        <f ca="1">SUM(CC69:CE69)</f>
        <v>485.13559155076041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25" priority="22" operator="equal">
      <formula>0</formula>
    </cfRule>
  </conditionalFormatting>
  <conditionalFormatting sqref="AX38:BG39 AX46:BG47 AX40:AY41 AX44:AY45">
    <cfRule type="cellIs" dxfId="124" priority="21" operator="equal">
      <formula>0</formula>
    </cfRule>
  </conditionalFormatting>
  <conditionalFormatting sqref="AX25:BG26 AX33:BG34 AX27:AY28 BF27:BG28 BF31:BG32 AX31:AY32">
    <cfRule type="cellIs" dxfId="123" priority="20" operator="equal">
      <formula>0</formula>
    </cfRule>
  </conditionalFormatting>
  <conditionalFormatting sqref="BK25:BT26 BK33:BT34 BK27:BL28 BS27:BT28 BS31:BT32 BK31:BL32">
    <cfRule type="cellIs" dxfId="122" priority="19" operator="equal">
      <formula>0</formula>
    </cfRule>
  </conditionalFormatting>
  <conditionalFormatting sqref="BX12:CG13 BX20:CG21 BX14:BY19 CF14:CG19">
    <cfRule type="cellIs" dxfId="121" priority="18" operator="equal">
      <formula>0</formula>
    </cfRule>
  </conditionalFormatting>
  <conditionalFormatting sqref="BX25:CG26 BX33:CG34 BX27:BY32 CF27:CG32">
    <cfRule type="cellIs" dxfId="120" priority="17" operator="equal">
      <formula>0</formula>
    </cfRule>
  </conditionalFormatting>
  <conditionalFormatting sqref="BX64:CG65 BX72:CG73 BX66:BY71 CF66:CG71">
    <cfRule type="cellIs" dxfId="119" priority="15" operator="equal">
      <formula>0</formula>
    </cfRule>
  </conditionalFormatting>
  <conditionalFormatting sqref="BX38:CG39 BX46:CG47 BX40:BY45 CF40:CG45">
    <cfRule type="cellIs" dxfId="118" priority="16" operator="equal">
      <formula>0</formula>
    </cfRule>
  </conditionalFormatting>
  <conditionalFormatting sqref="K51:T52 K59:T60 K53:L58 S53:T58">
    <cfRule type="cellIs" dxfId="117" priority="14" operator="equal">
      <formula>0</formula>
    </cfRule>
  </conditionalFormatting>
  <conditionalFormatting sqref="AK64:AT65 AK72:AT73 AK66:AL71 AS66:AT71">
    <cfRule type="cellIs" dxfId="116" priority="13" operator="equal">
      <formula>0</formula>
    </cfRule>
  </conditionalFormatting>
  <conditionalFormatting sqref="BK38:BT39 BK46:BT47 BK40:BL45 BS40:BT45">
    <cfRule type="cellIs" dxfId="115" priority="10" operator="equal">
      <formula>0</formula>
    </cfRule>
  </conditionalFormatting>
  <conditionalFormatting sqref="AK25:AT26 AK33:AT34 AK27:AL32 AS27:AT32">
    <cfRule type="cellIs" dxfId="114" priority="9" operator="equal">
      <formula>0</formula>
    </cfRule>
  </conditionalFormatting>
  <conditionalFormatting sqref="AX51:BG52 AX59:BG60 AX53:AY58 BF53:BG58">
    <cfRule type="cellIs" dxfId="113" priority="12" operator="equal">
      <formula>0</formula>
    </cfRule>
  </conditionalFormatting>
  <conditionalFormatting sqref="BK51:BT52 BK59:BT60 BK53:BL58 BS53:BT58">
    <cfRule type="cellIs" dxfId="112" priority="11" operator="equal">
      <formula>0</formula>
    </cfRule>
  </conditionalFormatting>
  <conditionalFormatting sqref="BK64:BT65 BK72:BT73 BK66:BL71 BS66:BT71">
    <cfRule type="cellIs" dxfId="111" priority="8" operator="equal">
      <formula>0</formula>
    </cfRule>
  </conditionalFormatting>
  <conditionalFormatting sqref="X51:AG52 X59:AG60 X53:Y58 AF53:AG58">
    <cfRule type="cellIs" dxfId="110" priority="7" operator="equal">
      <formula>0</formula>
    </cfRule>
  </conditionalFormatting>
  <conditionalFormatting sqref="AK38:AT39 AK46:AT47 AK40:AL45 AS40:AT45">
    <cfRule type="cellIs" dxfId="109" priority="6" operator="equal">
      <formula>0</formula>
    </cfRule>
  </conditionalFormatting>
  <conditionalFormatting sqref="AX42:AY43">
    <cfRule type="cellIs" dxfId="108" priority="5" operator="equal">
      <formula>0</formula>
    </cfRule>
  </conditionalFormatting>
  <conditionalFormatting sqref="AO51:AP52 AO59:AP60">
    <cfRule type="cellIs" dxfId="107" priority="4" operator="equal">
      <formula>0</formula>
    </cfRule>
  </conditionalFormatting>
  <conditionalFormatting sqref="BO75:BP76">
    <cfRule type="cellIs" dxfId="106" priority="2" operator="equal">
      <formula>0</formula>
    </cfRule>
  </conditionalFormatting>
  <conditionalFormatting sqref="AO75:AP76">
    <cfRule type="cellIs" dxfId="105" priority="1" operator="equal">
      <formula>0</formula>
    </cfRule>
  </conditionalFormatting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1468.8099605746502</v>
      </c>
      <c r="CC12" s="27">
        <f ca="1">SUM(CD17,CB17,CC14)</f>
        <v>1608.5197997035057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Site Net - do nothing'!CC14+'PM FB 20DD'!CC14</f>
        <v>112.48389691062908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Site Net - do nothing'!CC15+'PM FB 20DD'!CC15</f>
        <v>2144.9857353298039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2868.8611325637185</v>
      </c>
      <c r="BY16" s="4"/>
      <c r="BZ16" s="10">
        <f>'PM Site Net - do nothing'!BZ16+'PM FB 20DD'!BZ16</f>
        <v>170.80888049391822</v>
      </c>
      <c r="CA16" s="10">
        <f ca="1">'PM Site Net - do nothing'!CA16+'PM FB 20DD'!CA16</f>
        <v>1002.2100919083368</v>
      </c>
      <c r="CB16" s="11">
        <f>'PM Site Net - do nothing'!CB16+'PM FB 20DD'!CB16</f>
        <v>295.79098817239503</v>
      </c>
      <c r="CC16" s="6">
        <f ca="1">'PM Site Net - do nothing'!CC16+'PM FB 20DD'!CC16</f>
        <v>257.995814180504</v>
      </c>
      <c r="CD16" s="12"/>
      <c r="CE16" s="20"/>
      <c r="CF16" s="4"/>
      <c r="CG16" s="34">
        <f ca="1">SUM(CC14:CC16)</f>
        <v>2515.465446420937</v>
      </c>
      <c r="CH16" s="13"/>
      <c r="CI16" s="13"/>
      <c r="CJ16" s="13"/>
    </row>
    <row r="17" spans="7:88" x14ac:dyDescent="0.25">
      <c r="O17" s="69"/>
      <c r="BX17" s="35">
        <f ca="1">SUM(CB17:CB19)</f>
        <v>3521.9820550692702</v>
      </c>
      <c r="BY17" s="1"/>
      <c r="BZ17" s="21"/>
      <c r="CA17" s="14"/>
      <c r="CB17" s="15">
        <f>'PM Site Net - do nothing'!CB17+'PM FB 20DD'!CB17</f>
        <v>548.53258369998139</v>
      </c>
      <c r="CC17" s="16">
        <f ca="1">'PM Site Net - do nothing'!CC17+'PM FB 20DD'!CC17</f>
        <v>553.06651673999636</v>
      </c>
      <c r="CD17" s="6">
        <f ca="1">'PM Site Net - do nothing'!CD17+'PM FB 20DD'!CD17</f>
        <v>947.50331909289525</v>
      </c>
      <c r="CE17" s="6">
        <f ca="1">'PM Site Net - do nothing'!CE17+'PM FB 20DD'!CE17</f>
        <v>274.39105383923834</v>
      </c>
      <c r="CF17" s="1"/>
      <c r="CG17" s="36">
        <f ca="1">SUM(CB18,CE17,CB16)</f>
        <v>3122.7778397123166</v>
      </c>
    </row>
    <row r="18" spans="7:88" x14ac:dyDescent="0.25">
      <c r="O18" s="69"/>
      <c r="BX18" s="30"/>
      <c r="BY18" s="3"/>
      <c r="BZ18" s="21"/>
      <c r="CA18" s="14"/>
      <c r="CB18" s="15">
        <f>'PM Site Net - do nothing'!CB18+'PM FB 20DD'!CB18</f>
        <v>2552.5957977006833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'PM Site Net - do nothing'!CB19+'PM FB 20DD'!CB19</f>
        <v>420.85367366860555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1681.0595797574465</v>
      </c>
      <c r="CC21" s="41">
        <f ca="1">SUM(CC17:CE17)</f>
        <v>1774.96088967213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1681.059579757446</v>
      </c>
      <c r="CC25" s="27">
        <f ca="1">SUM(CD30,CB30,CC27)</f>
        <v>1774.96088967213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Site Net - do nothing'!AP27+'PM FB 20DD'!AP27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Site Net - do nothing'!CC27+'PM FB 20DD'!CC27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Site Net - do nothing'!AP28+'PM FB 20DD'!AP28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Site Net - do nothing'!CC28+'PM FB 20DD'!CC28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Site Net - do nothing'!AM29+'PM FB 20DD'!AM29</f>
        <v>0</v>
      </c>
      <c r="AN29" s="10">
        <f>'PM Site Net - do nothing'!AN29+'PM FB 20DD'!AN29</f>
        <v>0</v>
      </c>
      <c r="AO29" s="10">
        <f>'PM Site Net - do nothing'!AO29+'PM FB 20DD'!AO29</f>
        <v>0</v>
      </c>
      <c r="AP29" s="6">
        <f>'PM Site Net - do nothing'!AP29+'PM FB 20DD'!AP29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25</v>
      </c>
      <c r="BY29" s="4"/>
      <c r="BZ29" s="10">
        <f ca="1">'PM Site Net - do nothing'!BZ29+'PM FB 20DD'!BZ29</f>
        <v>21</v>
      </c>
      <c r="CA29" s="10">
        <f ca="1">'PM Site Net - do nothing'!CA29+'PM FB 20DD'!CA29</f>
        <v>1660.059579757446</v>
      </c>
      <c r="CB29" s="11">
        <f>'PM Site Net - do nothing'!CB29+'PM FB 20DD'!CB29</f>
        <v>0</v>
      </c>
      <c r="CC29" s="56">
        <f>'PM Site Net - do nothing'!CC29+'PM FB 20DD'!CC29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Site Net - do nothing'!AO30+'PM FB 20DD'!AO30</f>
        <v>0</v>
      </c>
      <c r="AP30" s="53">
        <f>'PM Site Net - do nothing'!AP30+'PM FB 20DD'!AP30</f>
        <v>0</v>
      </c>
      <c r="AQ30" s="6">
        <f>'PM Site Net - do nothing'!AQ30+'PM FB 20DD'!AQ30</f>
        <v>0</v>
      </c>
      <c r="AR30" s="6">
        <f>'PM Site Net - do nothing'!AR30+'PM FB 20DD'!AR30</f>
        <v>0</v>
      </c>
      <c r="AS30" s="1"/>
      <c r="AT30" s="100">
        <f>SUM(AO31,AR30,AO29)</f>
        <v>0</v>
      </c>
      <c r="BX30" s="35">
        <f ca="1">SUM(CB30:CB32)</f>
        <v>68</v>
      </c>
      <c r="BY30" s="1"/>
      <c r="BZ30" s="21"/>
      <c r="CA30" s="14"/>
      <c r="CB30" s="15">
        <f ca="1">'PM Site Net - do nothing'!CB30+'PM FB 20DD'!CB30</f>
        <v>39</v>
      </c>
      <c r="CC30" s="56">
        <f ca="1">'PM Site Net - do nothing'!CC30+'PM FB 20DD'!CC30</f>
        <v>4</v>
      </c>
      <c r="CD30" s="6">
        <f ca="1">'PM Site Net - do nothing'!CD30+'PM FB 20DD'!CD30</f>
        <v>1735.96088967213</v>
      </c>
      <c r="CE30" s="6">
        <f>'PM Site Net - do nothing'!CE30+'PM FB 20DD'!CE30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Site Net - do nothing'!AO31+'PM FB 20DD'!AO31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Site Net - do nothing'!CB31+'PM FB 20DD'!CB31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Site Net - do nothing'!AO32+'PM FB 20DD'!AO32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Site Net - do nothing'!CB32+'PM FB 20DD'!CB32</f>
        <v>29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1689.059579757446</v>
      </c>
      <c r="CC34" s="41">
        <f ca="1">SUM(CC30:CE30)</f>
        <v>1739.96088967213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92.2</v>
      </c>
      <c r="AP38" s="58">
        <f ca="1">SUM(AQ43,AO43,AP40)</f>
        <v>91.724999999999994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1693.8095797574463</v>
      </c>
      <c r="CC38" s="91">
        <f ca="1">SUM(CD43,CB43,CC40)</f>
        <v>1739.96088967213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'PM Site Net - do nothing'!AP40+'PM FB 20DD'!AP40</f>
        <v>68.38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Site Net - do nothing'!BP40+'PM FB 20DD'!BP40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Site Net - do nothing'!CC40+'PM FB 20DD'!CC40</f>
        <v>335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Site Net - do nothing'!AP41+'PM FB 20DD'!AP41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Site Net - do nothing'!BP41+'PM FB 20DD'!BP41</f>
        <v>406.41499999999996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Site Net - do nothing'!CC41+'PM FB 20DD'!CC41</f>
        <v>42.9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Site Net - do nothing'!AM42+'PM FB 20DD'!AM42</f>
        <v>0</v>
      </c>
      <c r="AN42" s="10">
        <f ca="1">'PM Site Net - do nothing'!AN42+'PM FB 20DD'!AN42</f>
        <v>16.64</v>
      </c>
      <c r="AO42" s="77">
        <f ca="1">'PM Site Net - do nothing'!AO42+'PM FB 20DD'!AO42</f>
        <v>75.56</v>
      </c>
      <c r="AP42" s="86">
        <f ca="1">'PM Site Net - do nothing'!AP42+'PM FB 20DD'!AP42</f>
        <v>127.55999999999999</v>
      </c>
      <c r="AQ42" s="81"/>
      <c r="AR42" s="82"/>
      <c r="AS42" s="78"/>
      <c r="AT42" s="109">
        <f ca="1">SUM(AP40:AP42)</f>
        <v>195.94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429.81499999999994</v>
      </c>
      <c r="BL42" s="78"/>
      <c r="BM42" s="79">
        <f>'PM Site Net - do nothing'!BM42+'PM FB 20DD'!BM42</f>
        <v>0</v>
      </c>
      <c r="BN42" s="79">
        <f>'PM Site Net - do nothing'!BN42+'PM FB 20DD'!BN42</f>
        <v>0</v>
      </c>
      <c r="BO42" s="79">
        <f>'PM Site Net - do nothing'!BO42+'PM FB 20DD'!BO42</f>
        <v>0</v>
      </c>
      <c r="BP42" s="79">
        <f ca="1">'PM Site Net - do nothing'!BP42+'PM FB 20DD'!BP42</f>
        <v>33.932500000000005</v>
      </c>
      <c r="BQ42" s="81"/>
      <c r="BR42" s="82"/>
      <c r="BS42" s="78"/>
      <c r="BT42" s="109">
        <f ca="1">SUM(BP40:BP42)</f>
        <v>440.34749999999997</v>
      </c>
      <c r="BU42" s="83"/>
      <c r="BV42" s="83"/>
      <c r="BW42" s="83"/>
      <c r="BX42" s="108">
        <f ca="1">SUM(CC41,BZ42,CC43)</f>
        <v>470.3125</v>
      </c>
      <c r="BY42" s="78"/>
      <c r="BZ42" s="79">
        <f ca="1">'PM Site Net - do nothing'!BZ42+'PM FB 20DD'!BZ42</f>
        <v>401.8125</v>
      </c>
      <c r="CA42" s="79">
        <f ca="1">'PM Site Net - do nothing'!CA42+'PM FB 20DD'!CA42</f>
        <v>983.24707975744627</v>
      </c>
      <c r="CB42" s="85">
        <f>'PM Site Net - do nothing'!CB42+'PM FB 20DD'!CB42</f>
        <v>308.75</v>
      </c>
      <c r="CC42" s="117">
        <f>'PM Site Net - do nothing'!CC42+'PM FB 20DD'!CC42</f>
        <v>105</v>
      </c>
      <c r="CD42" s="81"/>
      <c r="CE42" s="82"/>
      <c r="CF42" s="78"/>
      <c r="CG42" s="109">
        <f ca="1">SUM(CC40:CC42)</f>
        <v>482.9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Site Net - do nothing'!AO43+'PM FB 20DD'!AO43</f>
        <v>0</v>
      </c>
      <c r="AP43" s="6">
        <f>'PM Site Net - do nothing'!AP43+'PM FB 20DD'!AP43</f>
        <v>0</v>
      </c>
      <c r="AQ43" s="6">
        <f ca="1">'PM Site Net - do nothing'!AQ43+'PM FB 20DD'!AQ43</f>
        <v>23.344999999999999</v>
      </c>
      <c r="AR43" s="6">
        <f ca="1">'PM Site Net - do nothing'!AR43+'PM FB 20DD'!AR43</f>
        <v>180.19499999999996</v>
      </c>
      <c r="AS43" s="1"/>
      <c r="AT43" s="100">
        <f ca="1">SUM(AO44,AR43,AO42)</f>
        <v>255.75499999999997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485.78</v>
      </c>
      <c r="BL43" s="1"/>
      <c r="BM43" s="21"/>
      <c r="BN43" s="14"/>
      <c r="BO43" s="71">
        <f>'PM Site Net - do nothing'!BO43+'PM FB 20DD'!BO43</f>
        <v>0</v>
      </c>
      <c r="BP43" s="6">
        <f ca="1">'PM Site Net - do nothing'!BP43+'PM FB 20DD'!BP43</f>
        <v>23.400000000000002</v>
      </c>
      <c r="BQ43" s="6">
        <f>'PM Site Net - do nothing'!BQ43+'PM FB 20DD'!BQ43</f>
        <v>0</v>
      </c>
      <c r="BR43" s="6">
        <f ca="1">'PM Site Net - do nothing'!BR43+'PM FB 20DD'!BR43</f>
        <v>36.704999999999998</v>
      </c>
      <c r="BS43" s="1"/>
      <c r="BT43" s="100">
        <f ca="1">SUM(BO44,BR43,BO42)</f>
        <v>516.76499999999999</v>
      </c>
      <c r="BX43" s="99">
        <f ca="1">SUM(CB43:CB45)</f>
        <v>559.1099999999999</v>
      </c>
      <c r="BY43" s="1"/>
      <c r="BZ43" s="21"/>
      <c r="CA43" s="14"/>
      <c r="CB43" s="15">
        <f ca="1">'PM Site Net - do nothing'!CB43+'PM FB 20DD'!CB43</f>
        <v>427.32</v>
      </c>
      <c r="CC43" s="56">
        <f ca="1">'PM Site Net - do nothing'!CC43+'PM FB 20DD'!CC43</f>
        <v>25.6</v>
      </c>
      <c r="CD43" s="6">
        <f ca="1">'PM Site Net - do nothing'!CD43+'PM FB 20DD'!CD43</f>
        <v>977.6408896721299</v>
      </c>
      <c r="CE43" s="6">
        <f>'PM Site Net - do nothing'!CE43+'PM FB 20DD'!CE43</f>
        <v>145</v>
      </c>
      <c r="CF43" s="1"/>
      <c r="CG43" s="100">
        <f ca="1">SUM(CB44,CE43,CB42)</f>
        <v>519.85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Site Net - do nothing'!AO44+'PM FB 20DD'!AO44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Site Net - do nothing'!BO44+'PM FB 20DD'!BO44</f>
        <v>480.06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Site Net - do nothing'!CB44+'PM FB 20DD'!CB44</f>
        <v>66.099999999999994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Site Net - do nothing'!AO45+'PM FB 20DD'!AO45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'PM Site Net - do nothing'!BO45+'PM FB 20DD'!BO45</f>
        <v>5.7199999999999989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Site Net - do nothing'!CB45+'PM FB 20DD'!CB45</f>
        <v>65.69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144.19999999999999</v>
      </c>
      <c r="AP47" s="105">
        <f ca="1">SUM(AP43:AR43)</f>
        <v>203.53999999999996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39.652500000000003</v>
      </c>
      <c r="BP47" s="105">
        <f ca="1">SUM(BP43:BR43)</f>
        <v>60.105000000000004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1153.9370797574463</v>
      </c>
      <c r="CC47" s="105">
        <f ca="1">SUM(CC43:CE43)</f>
        <v>1148.2408896721299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1048.3890975007134</v>
      </c>
      <c r="P51" s="27">
        <f ca="1">SUM(Q56,O56,P53)</f>
        <v>966.7983926251726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'PM Site Net - do nothing'!P53+'PM FB 20DD'!P53</f>
        <v>187.58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Site Net - do nothing'!AC53+'PM FB 20DD'!AC53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Site Net - do nothing'!P54+'PM FB 20DD'!P54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Site Net - do nothing'!AC54+'PM FB 20DD'!AC54</f>
        <v>187.2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Site Net - do nothing'!M55+'PM FB 20DD'!M55</f>
        <v>46</v>
      </c>
      <c r="N55" s="10">
        <f>'PM Site Net - do nothing'!N55+'PM FB 20DD'!N55</f>
        <v>819.51909750071354</v>
      </c>
      <c r="O55" s="11">
        <f ca="1">'PM Site Net - do nothing'!O55+'PM FB 20DD'!O55</f>
        <v>182.87</v>
      </c>
      <c r="P55" s="6">
        <f ca="1">'PM Site Net - do nothing'!P55+'PM FB 20DD'!P55</f>
        <v>139.62</v>
      </c>
      <c r="Q55" s="12"/>
      <c r="R55" s="20"/>
      <c r="S55" s="4"/>
      <c r="T55" s="34">
        <f ca="1">SUM(P53:P55)</f>
        <v>364.20000000000005</v>
      </c>
      <c r="U55" s="4"/>
      <c r="V55" s="4"/>
      <c r="W55" s="4"/>
      <c r="X55" s="97">
        <f ca="1">SUM(AC54,Z55,AC56)</f>
        <v>187.2</v>
      </c>
      <c r="Y55" s="4"/>
      <c r="Z55" s="10">
        <f>'PM Site Net - do nothing'!Z55+'PM FB 20DD'!Z55</f>
        <v>0</v>
      </c>
      <c r="AA55" s="10">
        <f>'PM Site Net - do nothing'!AA55+'PM FB 20DD'!AA55</f>
        <v>0</v>
      </c>
      <c r="AB55" s="11">
        <f>'PM Site Net - do nothing'!AB55+'PM FB 20DD'!AB55</f>
        <v>0</v>
      </c>
      <c r="AC55" s="6">
        <f>'PM Site Net - do nothing'!AC55+'PM FB 20DD'!AC55</f>
        <v>0</v>
      </c>
      <c r="AD55" s="12"/>
      <c r="AE55" s="20"/>
      <c r="AF55" s="4"/>
      <c r="AG55" s="98">
        <f ca="1">SUM(AC53:AC55)</f>
        <v>187.2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Site Net - do nothing'!O56+'PM FB 20DD'!O56</f>
        <v>104</v>
      </c>
      <c r="P56" s="16">
        <f>'PM Site Net - do nothing'!P56+'PM FB 20DD'!P56</f>
        <v>252</v>
      </c>
      <c r="Q56" s="6">
        <f>'PM Site Net - do nothing'!Q56+'PM FB 20DD'!Q56</f>
        <v>675.21839262517256</v>
      </c>
      <c r="R56" s="6">
        <f ca="1">'PM Site Net - do nothing'!R56+'PM FB 20DD'!R56</f>
        <v>80.539999999999992</v>
      </c>
      <c r="S56" s="1"/>
      <c r="T56" s="36">
        <f ca="1">SUM(O57,R56,O55)</f>
        <v>302.40999999999997</v>
      </c>
      <c r="U56" s="330" t="s">
        <v>29</v>
      </c>
      <c r="V56" s="331"/>
      <c r="W56" s="331"/>
      <c r="X56" s="99">
        <f ca="1">SUM(AB56:AB58)</f>
        <v>133.41</v>
      </c>
      <c r="Y56" s="1"/>
      <c r="Z56" s="21"/>
      <c r="AA56" s="14"/>
      <c r="AB56" s="53">
        <f>'PM Site Net - do nothing'!AB56+'PM FB 20DD'!AB56</f>
        <v>0</v>
      </c>
      <c r="AC56" s="53">
        <f>'PM Site Net - do nothing'!AC56+'PM FB 20DD'!AC56</f>
        <v>0</v>
      </c>
      <c r="AD56" s="6">
        <f>'PM Site Net - do nothing'!AD56+'PM FB 20DD'!AD56</f>
        <v>0</v>
      </c>
      <c r="AE56" s="6">
        <f>'PM Site Net - do nothing'!AE56+'PM FB 20DD'!AE56</f>
        <v>0</v>
      </c>
      <c r="AF56" s="1"/>
      <c r="AG56" s="100">
        <f ca="1">SUM(AB57,AE56,AB55)</f>
        <v>133.41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Site Net - do nothing'!O57+'PM FB 20DD'!O57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Site Net - do nothing'!AB57+'PM FB 20DD'!AB57</f>
        <v>133.41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Site Net - do nothing'!O58+'PM FB 20DD'!O58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Site Net - do nothing'!AB58+'PM FB 20DD'!AB58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1246.1390975007134</v>
      </c>
      <c r="P60" s="41">
        <f ca="1">SUM(P56:R56)</f>
        <v>1007.7583926251725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148.53500000000003</v>
      </c>
      <c r="AP64" s="58">
        <f ca="1">SUM(AQ69,AO69,AP66)</f>
        <v>163.5625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24.567499999999999</v>
      </c>
      <c r="BP64" s="91">
        <f ca="1">SUM(BQ69,BO69,BP66)</f>
        <v>46.362500000000004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1148.5879673314109</v>
      </c>
      <c r="CC64" s="27">
        <f ca="1">SUM(CD69,CB69,CC66)</f>
        <v>1133.1932706245109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'PM Site Net - do nothing'!AP66+'PM FB 20DD'!AP66</f>
        <v>36.572499999999998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Site Net - do nothing'!BP66+'PM FB 20DD'!BP66</f>
        <v>34.150000000000006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Site Net - do nothing'!CC66+'PM FB 20DD'!CC66</f>
        <v>125.85714285714286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'PM Site Net - do nothing'!AP67+'PM FB 20DD'!AP67</f>
        <v>34.747500000000002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Site Net - do nothing'!BP67+'PM FB 20DD'!BP67</f>
        <v>65.08250000000001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Site Net - do nothing'!CC67+'PM FB 20DD'!CC67</f>
        <v>32.9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184.48250000000002</v>
      </c>
      <c r="AL68" s="4"/>
      <c r="AM68" s="10">
        <f ca="1">'PM Site Net - do nothing'!AM68+'PM FB 20DD'!AM68</f>
        <v>101.55500000000001</v>
      </c>
      <c r="AN68" s="10">
        <f ca="1">'PM Site Net - do nothing'!AN68+'PM FB 20DD'!AN68</f>
        <v>5.25</v>
      </c>
      <c r="AO68" s="77">
        <f ca="1">'PM Site Net - do nothing'!AO68+'PM FB 20DD'!AO68</f>
        <v>41.730000000000004</v>
      </c>
      <c r="AP68" s="86">
        <f>'PM Site Net - do nothing'!AP68+'PM FB 20DD'!AP68</f>
        <v>0</v>
      </c>
      <c r="AQ68" s="81"/>
      <c r="AR68" s="82"/>
      <c r="AS68" s="78"/>
      <c r="AT68" s="109">
        <f ca="1">SUM(AP66:AP68)</f>
        <v>71.319999999999993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74.797500000000014</v>
      </c>
      <c r="BL68" s="78"/>
      <c r="BM68" s="79">
        <f ca="1">'PM Site Net - do nothing'!BM68+'PM FB 20DD'!BM68</f>
        <v>9.7149999999999999</v>
      </c>
      <c r="BN68" s="79">
        <f ca="1">'PM Site Net - do nothing'!BN68+'PM FB 20DD'!BN68</f>
        <v>2.4862500000000001</v>
      </c>
      <c r="BO68" s="80">
        <f ca="1">'PM Site Net - do nothing'!BO68+'PM FB 20DD'!BO68</f>
        <v>12.366249999999999</v>
      </c>
      <c r="BP68" s="79">
        <f ca="1">'PM Site Net - do nothing'!BP68+'PM FB 20DD'!BP68</f>
        <v>33.64875</v>
      </c>
      <c r="BQ68" s="81"/>
      <c r="BR68" s="82"/>
      <c r="BS68" s="78"/>
      <c r="BT68" s="109">
        <f ca="1">SUM(BP66:BP68)</f>
        <v>132.88125000000002</v>
      </c>
      <c r="BU68" s="136"/>
      <c r="BV68" s="136"/>
      <c r="BW68" s="136"/>
      <c r="BX68" s="84">
        <f ca="1">SUM(CC67,BZ68,CC69)</f>
        <v>148.2775</v>
      </c>
      <c r="BY68" s="78"/>
      <c r="BZ68" s="79">
        <f ca="1">'PM Site Net - do nothing'!BZ68+'PM FB 20DD'!BZ68</f>
        <v>62.167500000000004</v>
      </c>
      <c r="CA68" s="79">
        <f ca="1">'PM Site Net - do nothing'!CA68+'PM FB 20DD'!CA68</f>
        <v>877.94117739058242</v>
      </c>
      <c r="CB68" s="85">
        <f>'PM Site Net - do nothing'!CB68+'PM FB 20DD'!CB68</f>
        <v>208.47928994082844</v>
      </c>
      <c r="CC68" s="6">
        <f>'PM Site Net - do nothing'!CC68+'PM FB 20DD'!CC68</f>
        <v>46.857142857142861</v>
      </c>
      <c r="CD68" s="12"/>
      <c r="CE68" s="20"/>
      <c r="CF68" s="4"/>
      <c r="CG68" s="34">
        <f ca="1">SUM(CC66:CC68)</f>
        <v>205.61428571428573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149.255</v>
      </c>
      <c r="AL69" s="1"/>
      <c r="AM69" s="21"/>
      <c r="AN69" s="14"/>
      <c r="AO69" s="70">
        <f ca="1">'PM Site Net - do nothing'!AO69+'PM FB 20DD'!AO69</f>
        <v>92.34</v>
      </c>
      <c r="AP69" s="6">
        <f ca="1">'PM Site Net - do nothing'!AP69+'PM FB 20DD'!AP69</f>
        <v>48.180000000000007</v>
      </c>
      <c r="AQ69" s="6">
        <f ca="1">'PM Site Net - do nothing'!AQ69+'PM FB 20DD'!AQ69</f>
        <v>34.65</v>
      </c>
      <c r="AR69" s="6">
        <f>'PM Site Net - do nothing'!AR69+'PM FB 20DD'!AR69</f>
        <v>0</v>
      </c>
      <c r="AS69" s="1"/>
      <c r="AT69" s="100">
        <f ca="1">SUM(AO70,AR69,AO68)</f>
        <v>83.705000000000013</v>
      </c>
      <c r="BK69" s="99">
        <f ca="1">SUM(BO69:BO71)</f>
        <v>127.05500000000002</v>
      </c>
      <c r="BL69" s="1"/>
      <c r="BM69" s="21"/>
      <c r="BN69" s="14"/>
      <c r="BO69" s="71">
        <f ca="1">'PM Site Net - do nothing'!BO69+'PM FB 20DD'!BO69</f>
        <v>9.4337499999999999</v>
      </c>
      <c r="BP69" s="6">
        <f>'PM Site Net - do nothing'!BP69+'PM FB 20DD'!BP69</f>
        <v>0</v>
      </c>
      <c r="BQ69" s="6">
        <f ca="1">'PM Site Net - do nothing'!BQ69+'PM FB 20DD'!BQ69</f>
        <v>2.7787500000000001</v>
      </c>
      <c r="BR69" s="6">
        <f ca="1">'PM Site Net - do nothing'!BR69+'PM FB 20DD'!BR69</f>
        <v>142.04625000000001</v>
      </c>
      <c r="BS69" s="1"/>
      <c r="BT69" s="100">
        <f ca="1">SUM(BO70,BR69,BO68)</f>
        <v>272.03375</v>
      </c>
      <c r="BX69" s="35">
        <f ca="1">SUM(CB69:CB71)</f>
        <v>295.69</v>
      </c>
      <c r="BY69" s="1"/>
      <c r="BZ69" s="21"/>
      <c r="CA69" s="14"/>
      <c r="CB69" s="15">
        <f ca="1">'PM Site Net - do nothing'!CB69+'PM FB 20DD'!CB69</f>
        <v>207.85</v>
      </c>
      <c r="CC69" s="16">
        <f ca="1">'PM Site Net - do nothing'!CC69+'PM FB 20DD'!CC69</f>
        <v>53.21</v>
      </c>
      <c r="CD69" s="6">
        <f ca="1">'PM Site Net - do nothing'!CD69+'PM FB 20DD'!CD69</f>
        <v>799.48612776736798</v>
      </c>
      <c r="CE69" s="6">
        <f>'PM Site Net - do nothing'!CE69+'PM FB 20DD'!CE69</f>
        <v>135.57142857142856</v>
      </c>
      <c r="CF69" s="1"/>
      <c r="CG69" s="36">
        <f ca="1">SUM(CB70,CE69,CB68)</f>
        <v>395.15071851225696</v>
      </c>
    </row>
    <row r="70" spans="35:89" ht="15.75" x14ac:dyDescent="0.25">
      <c r="AK70" s="30"/>
      <c r="AL70" s="3"/>
      <c r="AM70" s="21"/>
      <c r="AN70" s="14"/>
      <c r="AO70" s="71">
        <f ca="1">'PM Site Net - do nothing'!AO70+'PM FB 20DD'!AO70</f>
        <v>41.975000000000001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Site Net - do nothing'!BO70+'PM FB 20DD'!BO70</f>
        <v>117.62125000000002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Site Net - do nothing'!CB70+'PM FB 20DD'!CB70</f>
        <v>51.1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'PM Site Net - do nothing'!AO71+'PM FB 20DD'!AO71</f>
        <v>14.940000000000001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Site Net - do nothing'!BO71+'PM FB 20DD'!BO71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Site Net - do nothing'!CB71+'PM FB 20DD'!CB71</f>
        <v>36.74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20.190000000000001</v>
      </c>
      <c r="AP73" s="105">
        <f ca="1">SUM(AP69:AR69)</f>
        <v>82.830000000000013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36.134999999999998</v>
      </c>
      <c r="BP73" s="105">
        <f ca="1">SUM(BP69:BR69)</f>
        <v>144.82500000000002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961.53832024772532</v>
      </c>
      <c r="CC73" s="41">
        <f ca="1">SUM(CC69:CE69)</f>
        <v>988.26755633879657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104" priority="22" operator="equal">
      <formula>0</formula>
    </cfRule>
  </conditionalFormatting>
  <conditionalFormatting sqref="AX38:BG39 AX46:BG47 AX40:AY41 AX44:AY45">
    <cfRule type="cellIs" dxfId="103" priority="21" operator="equal">
      <formula>0</formula>
    </cfRule>
  </conditionalFormatting>
  <conditionalFormatting sqref="AX25:BG26 AX33:BG34 AX27:AY28 BF27:BG28 BF31:BG32 AX31:AY32">
    <cfRule type="cellIs" dxfId="102" priority="20" operator="equal">
      <formula>0</formula>
    </cfRule>
  </conditionalFormatting>
  <conditionalFormatting sqref="BK25:BT26 BK33:BT34 BK27:BL28 BS27:BT28 BS31:BT32 BK31:BL32">
    <cfRule type="cellIs" dxfId="101" priority="19" operator="equal">
      <formula>0</formula>
    </cfRule>
  </conditionalFormatting>
  <conditionalFormatting sqref="BX12:CG13 BX20:CG21 BX14:BY19 CF14:CG19">
    <cfRule type="cellIs" dxfId="100" priority="18" operator="equal">
      <formula>0</formula>
    </cfRule>
  </conditionalFormatting>
  <conditionalFormatting sqref="BX25:CG26 BX33:CG34 BX27:BY32 CF27:CG32">
    <cfRule type="cellIs" dxfId="99" priority="17" operator="equal">
      <formula>0</formula>
    </cfRule>
  </conditionalFormatting>
  <conditionalFormatting sqref="BX64:CG65 BX72:CG73 BX66:BY71 CF66:CG71">
    <cfRule type="cellIs" dxfId="98" priority="15" operator="equal">
      <formula>0</formula>
    </cfRule>
  </conditionalFormatting>
  <conditionalFormatting sqref="BX38:CG39 BX46:CG47 BX40:BY45 CF40:CG45">
    <cfRule type="cellIs" dxfId="97" priority="16" operator="equal">
      <formula>0</formula>
    </cfRule>
  </conditionalFormatting>
  <conditionalFormatting sqref="K51:T52 K59:T60 K53:L58 S53:T58">
    <cfRule type="cellIs" dxfId="96" priority="14" operator="equal">
      <formula>0</formula>
    </cfRule>
  </conditionalFormatting>
  <conditionalFormatting sqref="AK64:AT65 AK72:AT73 AK66:AL71 AS66:AT71">
    <cfRule type="cellIs" dxfId="95" priority="13" operator="equal">
      <formula>0</formula>
    </cfRule>
  </conditionalFormatting>
  <conditionalFormatting sqref="BK38:BT39 BK46:BT47 BK40:BL45 BS40:BT45">
    <cfRule type="cellIs" dxfId="94" priority="10" operator="equal">
      <formula>0</formula>
    </cfRule>
  </conditionalFormatting>
  <conditionalFormatting sqref="AK25:AT26 AK33:AT34 AK27:AL32 AS27:AT32">
    <cfRule type="cellIs" dxfId="93" priority="9" operator="equal">
      <formula>0</formula>
    </cfRule>
  </conditionalFormatting>
  <conditionalFormatting sqref="AX51:BG52 AX59:BG60 AX53:AY58 BF53:BG58">
    <cfRule type="cellIs" dxfId="92" priority="12" operator="equal">
      <formula>0</formula>
    </cfRule>
  </conditionalFormatting>
  <conditionalFormatting sqref="BK51:BT52 BK59:BT60 BK53:BL58 BS53:BT58">
    <cfRule type="cellIs" dxfId="91" priority="11" operator="equal">
      <formula>0</formula>
    </cfRule>
  </conditionalFormatting>
  <conditionalFormatting sqref="BK64:BT65 BK72:BT73 BK66:BL71 BS66:BT71">
    <cfRule type="cellIs" dxfId="90" priority="8" operator="equal">
      <formula>0</formula>
    </cfRule>
  </conditionalFormatting>
  <conditionalFormatting sqref="X51:AG52 X59:AG60 X53:Y58 AF53:AG58">
    <cfRule type="cellIs" dxfId="89" priority="7" operator="equal">
      <formula>0</formula>
    </cfRule>
  </conditionalFormatting>
  <conditionalFormatting sqref="AK38:AT39 AK46:AT47 AK40:AL45 AS40:AT45">
    <cfRule type="cellIs" dxfId="88" priority="6" operator="equal">
      <formula>0</formula>
    </cfRule>
  </conditionalFormatting>
  <conditionalFormatting sqref="AX42:AY43">
    <cfRule type="cellIs" dxfId="87" priority="5" operator="equal">
      <formula>0</formula>
    </cfRule>
  </conditionalFormatting>
  <conditionalFormatting sqref="AO51:AP52 AO59:AP60">
    <cfRule type="cellIs" dxfId="86" priority="4" operator="equal">
      <formula>0</formula>
    </cfRule>
  </conditionalFormatting>
  <conditionalFormatting sqref="BO75:BP76">
    <cfRule type="cellIs" dxfId="85" priority="2" operator="equal">
      <formula>0</formula>
    </cfRule>
  </conditionalFormatting>
  <conditionalFormatting sqref="AO75:AP76">
    <cfRule type="cellIs" dxfId="84" priority="1" operator="equal">
      <formula>0</formula>
    </cfRule>
  </conditionalFormatting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zoomScale="55" zoomScaleNormal="55" workbookViewId="0">
      <selection activeCell="BH37" sqref="BH37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1347.2108402576685</v>
      </c>
      <c r="CC12" s="27">
        <f ca="1">SUM(CD17,CB17,CC14)</f>
        <v>1191.6837773897203</v>
      </c>
      <c r="CD12" s="25"/>
      <c r="CE12" s="25"/>
      <c r="CF12" s="28"/>
      <c r="CG12" s="29"/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Site Net - do nothing'!CC14+'SAT FB 20DD'!CC14</f>
        <v>96.41476878053922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Site Net - do nothing'!CC15+'SAT FB 20DD'!CC15</f>
        <v>1827.9234428109801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2402.7220590950155</v>
      </c>
      <c r="BY16" s="4"/>
      <c r="BZ16" s="10">
        <f>'SAT Site Net - do nothing'!BZ16+'SAT FB 20DD'!BZ16</f>
        <v>186.86234670575269</v>
      </c>
      <c r="CA16" s="10">
        <f ca="1">'SAT Site Net - do nothing'!CA16+'SAT FB 20DD'!CA16</f>
        <v>898.90742658663748</v>
      </c>
      <c r="CB16" s="11">
        <f>'SAT Site Net - do nothing'!CB16+'SAT FB 20DD'!CB16</f>
        <v>261.4410669652782</v>
      </c>
      <c r="CC16" s="6">
        <f ca="1">'SAT Site Net - do nothing'!CC16+'SAT FB 20DD'!CC16</f>
        <v>198.96387612033601</v>
      </c>
      <c r="CD16" s="12"/>
      <c r="CE16" s="20"/>
      <c r="CF16" s="4"/>
      <c r="CG16" s="34">
        <f ca="1">SUM(CC14:CC16)</f>
        <v>2123.3020877118552</v>
      </c>
      <c r="CH16" s="13"/>
      <c r="CI16" s="13"/>
      <c r="CJ16" s="13"/>
    </row>
    <row r="17" spans="7:88" x14ac:dyDescent="0.25">
      <c r="O17" s="69"/>
      <c r="BX17" s="35">
        <f ca="1">SUM(CB17:CB19)</f>
        <v>2371.6707519419269</v>
      </c>
      <c r="BY17" s="1"/>
      <c r="BZ17" s="21"/>
      <c r="CA17" s="14"/>
      <c r="CB17" s="15">
        <f>'SAT Site Net - do nothing'!CB17+'SAT FB 20DD'!CB17</f>
        <v>525.52960438353057</v>
      </c>
      <c r="CC17" s="16">
        <f ca="1">'SAT Site Net - do nothing'!CC17+'SAT FB 20DD'!CC17</f>
        <v>387.93626957828292</v>
      </c>
      <c r="CD17" s="6">
        <f ca="1">'SAT Site Net - do nothing'!CD17+'SAT FB 20DD'!CD17</f>
        <v>569.73940422565045</v>
      </c>
      <c r="CE17" s="6">
        <f ca="1">'SAT Site Net - do nothing'!CE17+'SAT FB 20DD'!CE17</f>
        <v>162.36258067289208</v>
      </c>
      <c r="CF17" s="1"/>
      <c r="CG17" s="36">
        <f ca="1">SUM(CB18,CE17,CB16)</f>
        <v>1929.5573737228865</v>
      </c>
    </row>
    <row r="18" spans="7:88" x14ac:dyDescent="0.25">
      <c r="O18" s="69"/>
      <c r="BX18" s="30"/>
      <c r="BY18" s="3"/>
      <c r="BZ18" s="21"/>
      <c r="CA18" s="14"/>
      <c r="CB18" s="15">
        <f>'SAT Site Net - do nothing'!CB18+'SAT FB 20DD'!CB18</f>
        <v>1505.7537260847162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'SAT Site Net - do nothing'!CB19+'SAT FB 20DD'!CB19</f>
        <v>340.38742147368043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1438.2587241806539</v>
      </c>
      <c r="CC21" s="41">
        <f ca="1">SUM(CC17:CE17)</f>
        <v>1120.0382544768254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1443.2587241806539</v>
      </c>
      <c r="CC25" s="27">
        <f ca="1">SUM(CD30,CB30,CC27)</f>
        <v>1125.0382544768254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Site Net - do nothing'!AP27+'SAT FB 20DD'!AP27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Site Net - do nothing'!CC27+'SAT FB 20DD'!CC27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Site Net - do nothing'!AP28+'SAT FB 20DD'!AP28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Site Net - do nothing'!CC28+'SAT FB 20DD'!CC28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Site Net - do nothing'!AM29+'SAT FB 20DD'!AM29</f>
        <v>0</v>
      </c>
      <c r="AN29" s="10">
        <f>'SAT Site Net - do nothing'!AN29+'SAT FB 20DD'!AN29</f>
        <v>0</v>
      </c>
      <c r="AO29" s="10">
        <f>'SAT Site Net - do nothing'!AO29+'SAT FB 20DD'!AO29</f>
        <v>0</v>
      </c>
      <c r="AP29" s="6">
        <f>'SAT Site Net - do nothing'!AP29+'SAT FB 20DD'!AP29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11</v>
      </c>
      <c r="BY29" s="4"/>
      <c r="BZ29" s="10">
        <f ca="1">'SAT Site Net - do nothing'!BZ29+'SAT FB 20DD'!BZ29</f>
        <v>10</v>
      </c>
      <c r="CA29" s="10">
        <f ca="1">'SAT Site Net - do nothing'!CA29+'SAT FB 20DD'!CA29</f>
        <v>1433.2587241806539</v>
      </c>
      <c r="CB29" s="11">
        <f>'SAT Site Net - do nothing'!CB29+'SAT FB 20DD'!CB29</f>
        <v>0</v>
      </c>
      <c r="CC29" s="56">
        <f>'SAT Site Net - do nothing'!CC29+'SAT FB 20DD'!CC29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Site Net - do nothing'!AO30+'SAT FB 20DD'!AO30</f>
        <v>0</v>
      </c>
      <c r="AP30" s="53">
        <f>'SAT Site Net - do nothing'!AP30+'SAT FB 20DD'!AP30</f>
        <v>0</v>
      </c>
      <c r="AQ30" s="6">
        <f>'SAT Site Net - do nothing'!AQ30+'SAT FB 20DD'!AQ30</f>
        <v>0</v>
      </c>
      <c r="AR30" s="6">
        <f>'SAT Site Net - do nothing'!AR30+'SAT FB 20DD'!AR30</f>
        <v>0</v>
      </c>
      <c r="AS30" s="1"/>
      <c r="AT30" s="100">
        <f>SUM(AO31,AR30,AO29)</f>
        <v>0</v>
      </c>
      <c r="BX30" s="35">
        <f ca="1">SUM(CB30:CB32)</f>
        <v>17</v>
      </c>
      <c r="BY30" s="1"/>
      <c r="BZ30" s="21"/>
      <c r="CA30" s="14"/>
      <c r="CB30" s="15">
        <f ca="1">'SAT Site Net - do nothing'!CB30+'SAT FB 20DD'!CB30</f>
        <v>11</v>
      </c>
      <c r="CC30" s="56">
        <f ca="1">'SAT Site Net - do nothing'!CC30+'SAT FB 20DD'!CC30</f>
        <v>1</v>
      </c>
      <c r="CD30" s="6">
        <f ca="1">'SAT Site Net - do nothing'!CD30+'SAT FB 20DD'!CD30</f>
        <v>1114.0382544768254</v>
      </c>
      <c r="CE30" s="6">
        <f>'SAT Site Net - do nothing'!CE30+'SAT FB 20DD'!CE30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Site Net - do nothing'!AO31+'SAT FB 20DD'!AO31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Site Net - do nothing'!CB31+'SAT FB 20DD'!CB31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Site Net - do nothing'!AO32+'SAT FB 20DD'!AO32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Site Net - do nothing'!CB32+'SAT FB 20DD'!CB32</f>
        <v>6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1439.2587241806539</v>
      </c>
      <c r="CC34" s="41">
        <f ca="1">SUM(CC30:CE30)</f>
        <v>1115.0382544768254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89.15000000000002</v>
      </c>
      <c r="AP38" s="58">
        <f ca="1">SUM(AQ43,AO43,AP40)</f>
        <v>105.3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1440.2587241806539</v>
      </c>
      <c r="CC38" s="91">
        <f ca="1">SUM(CD43,CB43,CC40)</f>
        <v>1115.0382544768254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'SAT Site Net - do nothing'!AP40+'SAT FB 20DD'!AP40</f>
        <v>80.239999999999995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Site Net - do nothing'!BP40+'SAT FB 20DD'!BP40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Site Net - do nothing'!CC40+'SAT FB 20DD'!CC40</f>
        <v>220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Site Net - do nothing'!AP41+'SAT FB 20DD'!AP41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Site Net - do nothing'!BP41+'SAT FB 20DD'!BP41</f>
        <v>474.89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Site Net - do nothing'!CC41+'SAT FB 20DD'!CC41</f>
        <v>42.5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Site Net - do nothing'!AM42+'SAT FB 20DD'!AM42</f>
        <v>0</v>
      </c>
      <c r="AN42" s="10">
        <f ca="1">'SAT Site Net - do nothing'!AN42+'SAT FB 20DD'!AN42</f>
        <v>16.39</v>
      </c>
      <c r="AO42" s="77">
        <f ca="1">'SAT Site Net - do nothing'!AO42+'SAT FB 20DD'!AO42</f>
        <v>72.760000000000019</v>
      </c>
      <c r="AP42" s="86">
        <f ca="1">'SAT Site Net - do nothing'!AP42+'SAT FB 20DD'!AP42</f>
        <v>138.14500000000001</v>
      </c>
      <c r="AQ42" s="81"/>
      <c r="AR42" s="82"/>
      <c r="AS42" s="78"/>
      <c r="AT42" s="109">
        <f ca="1">SUM(AP40:AP42)</f>
        <v>218.38499999999999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493.78999999999996</v>
      </c>
      <c r="BL42" s="78"/>
      <c r="BM42" s="79">
        <f>'SAT Site Net - do nothing'!BM42+'SAT FB 20DD'!BM42</f>
        <v>0</v>
      </c>
      <c r="BN42" s="79">
        <f>'SAT Site Net - do nothing'!BN42+'SAT FB 20DD'!BN42</f>
        <v>0</v>
      </c>
      <c r="BO42" s="79">
        <f>'SAT Site Net - do nothing'!BO42+'SAT FB 20DD'!BO42</f>
        <v>0</v>
      </c>
      <c r="BP42" s="79">
        <f ca="1">'SAT Site Net - do nothing'!BP42+'SAT FB 20DD'!BP42</f>
        <v>38.56</v>
      </c>
      <c r="BQ42" s="81"/>
      <c r="BR42" s="82"/>
      <c r="BS42" s="78"/>
      <c r="BT42" s="109">
        <f ca="1">SUM(BP40:BP42)</f>
        <v>513.45000000000005</v>
      </c>
      <c r="BU42" s="83"/>
      <c r="BV42" s="83"/>
      <c r="BW42" s="83"/>
      <c r="BX42" s="108">
        <f ca="1">SUM(CC41,BZ42,CC43)</f>
        <v>541.18999999999994</v>
      </c>
      <c r="BY42" s="78"/>
      <c r="BZ42" s="79">
        <f ca="1">'SAT Site Net - do nothing'!BZ42+'SAT FB 20DD'!BZ42</f>
        <v>467.09</v>
      </c>
      <c r="CA42" s="79">
        <f ca="1">'SAT Site Net - do nothing'!CA42+'SAT FB 20DD'!CA42</f>
        <v>773.16872418065384</v>
      </c>
      <c r="CB42" s="85">
        <f>'SAT Site Net - do nothing'!CB42+'SAT FB 20DD'!CB42</f>
        <v>200</v>
      </c>
      <c r="CC42" s="117">
        <f>'SAT Site Net - do nothing'!CC42+'SAT FB 20DD'!CC42</f>
        <v>70</v>
      </c>
      <c r="CD42" s="81"/>
      <c r="CE42" s="82"/>
      <c r="CF42" s="78"/>
      <c r="CG42" s="109">
        <f ca="1">SUM(CC40:CC42)</f>
        <v>332.5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Site Net - do nothing'!AO43+'SAT FB 20DD'!AO43</f>
        <v>0</v>
      </c>
      <c r="AP43" s="6">
        <f>'SAT Site Net - do nothing'!AP43+'SAT FB 20DD'!AP43</f>
        <v>0</v>
      </c>
      <c r="AQ43" s="6">
        <f ca="1">'SAT Site Net - do nothing'!AQ43+'SAT FB 20DD'!AQ43</f>
        <v>25.06</v>
      </c>
      <c r="AR43" s="6">
        <f ca="1">'SAT Site Net - do nothing'!AR43+'SAT FB 20DD'!AR43</f>
        <v>142.08500000000001</v>
      </c>
      <c r="AS43" s="1"/>
      <c r="AT43" s="100">
        <f ca="1">SUM(AO44,AR43,AO42)</f>
        <v>214.84500000000003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426.15000000000003</v>
      </c>
      <c r="BL43" s="1"/>
      <c r="BM43" s="21"/>
      <c r="BN43" s="14"/>
      <c r="BO43" s="71">
        <f>'SAT Site Net - do nothing'!BO43+'SAT FB 20DD'!BO43</f>
        <v>0</v>
      </c>
      <c r="BP43" s="6">
        <f ca="1">'SAT Site Net - do nothing'!BP43+'SAT FB 20DD'!BP43</f>
        <v>18.900000000000002</v>
      </c>
      <c r="BQ43" s="6">
        <f>'SAT Site Net - do nothing'!BQ43+'SAT FB 20DD'!BQ43</f>
        <v>0</v>
      </c>
      <c r="BR43" s="6">
        <f ca="1">'SAT Site Net - do nothing'!BR43+'SAT FB 20DD'!BR43</f>
        <v>39.67</v>
      </c>
      <c r="BS43" s="1"/>
      <c r="BT43" s="100">
        <f ca="1">SUM(BO44,BR43,BO42)</f>
        <v>461.20000000000005</v>
      </c>
      <c r="BX43" s="99">
        <f ca="1">SUM(CB43:CB45)</f>
        <v>492.17999999999995</v>
      </c>
      <c r="BY43" s="1"/>
      <c r="BZ43" s="21"/>
      <c r="CA43" s="14"/>
      <c r="CB43" s="15">
        <f ca="1">'SAT Site Net - do nothing'!CB43+'SAT FB 20DD'!CB43</f>
        <v>391.82</v>
      </c>
      <c r="CC43" s="56">
        <f ca="1">'SAT Site Net - do nothing'!CC43+'SAT FB 20DD'!CC43</f>
        <v>31.6</v>
      </c>
      <c r="CD43" s="6">
        <f ca="1">'SAT Site Net - do nothing'!CD43+'SAT FB 20DD'!CD43</f>
        <v>503.21825447682545</v>
      </c>
      <c r="CE43" s="6">
        <f>'SAT Site Net - do nothing'!CE43+'SAT FB 20DD'!CE43</f>
        <v>95</v>
      </c>
      <c r="CF43" s="1"/>
      <c r="CG43" s="100">
        <f ca="1">SUM(CB44,CE43,CB42)</f>
        <v>336.65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Site Net - do nothing'!AO44+'SAT FB 20DD'!AO44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Site Net - do nothing'!BO44+'SAT FB 20DD'!BO44</f>
        <v>421.53000000000003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Site Net - do nothing'!CB44+'SAT FB 20DD'!CB44</f>
        <v>41.65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Site Net - do nothing'!AO45+'SAT FB 20DD'!AO45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'SAT Site Net - do nothing'!BO45+'SAT FB 20DD'!BO45</f>
        <v>4.6199999999999992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Site Net - do nothing'!CB45+'SAT FB 20DD'!CB45</f>
        <v>58.71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154.53500000000003</v>
      </c>
      <c r="AP47" s="105">
        <f ca="1">SUM(AP43:AR43)</f>
        <v>167.14500000000001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43.18</v>
      </c>
      <c r="BP47" s="105">
        <f ca="1">SUM(BP43:BR43)</f>
        <v>58.570000000000007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901.87872418065388</v>
      </c>
      <c r="CC47" s="105">
        <f ca="1">SUM(CC43:CE43)</f>
        <v>629.81825447682547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908.83840013624308</v>
      </c>
      <c r="P51" s="27">
        <f ca="1">SUM(Q56,O56,P53)</f>
        <v>723.35998737858449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'SAT Site Net - do nothing'!P53+'SAT FB 20DD'!P53</f>
        <v>115.29105263157894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Site Net - do nothing'!AC53+'SAT FB 20DD'!AC53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Site Net - do nothing'!P54+'SAT FB 20DD'!P54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Site Net - do nothing'!AC54+'SAT FB 20DD'!AC54</f>
        <v>142.19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Site Net - do nothing'!M55+'SAT FB 20DD'!M55</f>
        <v>28.749999999999996</v>
      </c>
      <c r="N55" s="10">
        <f>'SAT Site Net - do nothing'!N55+'SAT FB 20DD'!N55</f>
        <v>733.15291626527539</v>
      </c>
      <c r="O55" s="11">
        <f ca="1">'SAT Site Net - do nothing'!O55+'SAT FB 20DD'!O55</f>
        <v>146.93548387096774</v>
      </c>
      <c r="P55" s="6">
        <f ca="1">'SAT Site Net - do nothing'!P55+'SAT FB 20DD'!P55</f>
        <v>145.07</v>
      </c>
      <c r="Q55" s="12"/>
      <c r="R55" s="20"/>
      <c r="S55" s="4"/>
      <c r="T55" s="34">
        <f ca="1">SUM(P53:P55)</f>
        <v>269.6110526315789</v>
      </c>
      <c r="U55" s="4"/>
      <c r="V55" s="4"/>
      <c r="W55" s="4"/>
      <c r="X55" s="97">
        <f ca="1">SUM(AC54,Z55,AC56)</f>
        <v>142.19</v>
      </c>
      <c r="Y55" s="4"/>
      <c r="Z55" s="10">
        <f>'SAT Site Net - do nothing'!Z55+'SAT FB 20DD'!Z55</f>
        <v>0</v>
      </c>
      <c r="AA55" s="10">
        <f>'SAT Site Net - do nothing'!AA55+'SAT FB 20DD'!AA55</f>
        <v>0</v>
      </c>
      <c r="AB55" s="11">
        <f>'SAT Site Net - do nothing'!AB55+'SAT FB 20DD'!AB55</f>
        <v>0</v>
      </c>
      <c r="AC55" s="6">
        <f>'SAT Site Net - do nothing'!AC55+'SAT FB 20DD'!AC55</f>
        <v>0</v>
      </c>
      <c r="AD55" s="12"/>
      <c r="AE55" s="20"/>
      <c r="AF55" s="4"/>
      <c r="AG55" s="98">
        <f ca="1">SUM(AC53:AC55)</f>
        <v>142.19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Site Net - do nothing'!O56+'SAT FB 20DD'!O56</f>
        <v>20.163265306122451</v>
      </c>
      <c r="P56" s="16">
        <f>'SAT Site Net - do nothing'!P56+'SAT FB 20DD'!P56</f>
        <v>138.42253521126761</v>
      </c>
      <c r="Q56" s="6">
        <f>'SAT Site Net - do nothing'!Q56+'SAT FB 20DD'!Q56</f>
        <v>587.90566944088312</v>
      </c>
      <c r="R56" s="6">
        <f ca="1">'SAT Site Net - do nothing'!R56+'SAT FB 20DD'!R56</f>
        <v>47.459999999999994</v>
      </c>
      <c r="S56" s="1"/>
      <c r="T56" s="36">
        <f ca="1">SUM(O57,R56,O55)</f>
        <v>209.99548387096775</v>
      </c>
      <c r="U56" s="330" t="s">
        <v>29</v>
      </c>
      <c r="V56" s="331"/>
      <c r="W56" s="331"/>
      <c r="X56" s="99">
        <f ca="1">SUM(AB56:AB58)</f>
        <v>147.26</v>
      </c>
      <c r="Y56" s="1"/>
      <c r="Z56" s="21"/>
      <c r="AA56" s="14"/>
      <c r="AB56" s="53">
        <f>'SAT Site Net - do nothing'!AB56+'SAT FB 20DD'!AB56</f>
        <v>0</v>
      </c>
      <c r="AC56" s="53">
        <f>'SAT Site Net - do nothing'!AC56+'SAT FB 20DD'!AC56</f>
        <v>0</v>
      </c>
      <c r="AD56" s="6">
        <f>'SAT Site Net - do nothing'!AD56+'SAT FB 20DD'!AD56</f>
        <v>0</v>
      </c>
      <c r="AE56" s="6">
        <f>'SAT Site Net - do nothing'!AE56+'SAT FB 20DD'!AE56</f>
        <v>0</v>
      </c>
      <c r="AF56" s="1"/>
      <c r="AG56" s="100">
        <f ca="1">SUM(AB57,AE56,AB55)</f>
        <v>147.26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Site Net - do nothing'!O57+'SAT FB 20DD'!O57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Site Net - do nothing'!AB57+'SAT FB 20DD'!AB57</f>
        <v>147.26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Site Net - do nothing'!O58+'SAT FB 20DD'!O58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Site Net - do nothing'!AB58+'SAT FB 20DD'!AB58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883.39408743644663</v>
      </c>
      <c r="P60" s="41">
        <f ca="1">SUM(P56:R56)</f>
        <v>773.78820465215074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120.875</v>
      </c>
      <c r="AP64" s="58">
        <f ca="1">SUM(AQ69,AO69,AP66)</f>
        <v>152.21250000000001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23.37</v>
      </c>
      <c r="BP64" s="91">
        <f ca="1">SUM(BQ69,BO69,BP66)</f>
        <v>44.660000000000004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897.1390982487203</v>
      </c>
      <c r="CC64" s="27">
        <f ca="1">SUM(CD69,CB69,CC66)</f>
        <v>614.94923760178278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'SAT Site Net - do nothing'!AP66+'SAT FB 20DD'!AP66</f>
        <v>38.302500000000002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Site Net - do nothing'!BP66+'SAT FB 20DD'!BP66</f>
        <v>30.133750000000006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Site Net - do nothing'!CC66+'SAT FB 20DD'!CC66</f>
        <v>118.42857142857143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'SAT Site Net - do nothing'!AP67+'SAT FB 20DD'!AP67</f>
        <v>34.625500000000002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Site Net - do nothing'!BP67+'SAT FB 20DD'!BP67</f>
        <v>62.168000000000006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Site Net - do nothing'!CC67+'SAT FB 20DD'!CC67</f>
        <v>37.5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142.95249999999999</v>
      </c>
      <c r="AL68" s="4"/>
      <c r="AM68" s="10">
        <f ca="1">'SAT Site Net - do nothing'!AM68+'SAT FB 20DD'!AM68</f>
        <v>93.194999999999993</v>
      </c>
      <c r="AN68" s="10">
        <f ca="1">'SAT Site Net - do nothing'!AN68+'SAT FB 20DD'!AN68</f>
        <v>1.9249999999999998</v>
      </c>
      <c r="AO68" s="77">
        <f ca="1">'SAT Site Net - do nothing'!AO68+'SAT FB 20DD'!AO68</f>
        <v>25.755000000000003</v>
      </c>
      <c r="AP68" s="86">
        <f>'SAT Site Net - do nothing'!AP68+'SAT FB 20DD'!AP68</f>
        <v>0</v>
      </c>
      <c r="AQ68" s="81"/>
      <c r="AR68" s="82"/>
      <c r="AS68" s="78"/>
      <c r="AT68" s="109">
        <f ca="1">SUM(AP66:AP68)</f>
        <v>72.927999999999997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72.540500000000009</v>
      </c>
      <c r="BL68" s="78"/>
      <c r="BM68" s="79">
        <f ca="1">'SAT Site Net - do nothing'!BM68+'SAT FB 20DD'!BM68</f>
        <v>10.3725</v>
      </c>
      <c r="BN68" s="79">
        <f ca="1">'SAT Site Net - do nothing'!BN68+'SAT FB 20DD'!BN68</f>
        <v>2.145</v>
      </c>
      <c r="BO68" s="80">
        <f ca="1">'SAT Site Net - do nothing'!BO68+'SAT FB 20DD'!BO68</f>
        <v>10.852500000000001</v>
      </c>
      <c r="BP68" s="79">
        <f ca="1">'SAT Site Net - do nothing'!BP68+'SAT FB 20DD'!BP68</f>
        <v>19.579999999999998</v>
      </c>
      <c r="BQ68" s="81"/>
      <c r="BR68" s="82"/>
      <c r="BS68" s="78"/>
      <c r="BT68" s="109">
        <f ca="1">SUM(BP66:BP68)</f>
        <v>111.88175000000001</v>
      </c>
      <c r="BU68" s="136"/>
      <c r="BV68" s="136"/>
      <c r="BW68" s="136"/>
      <c r="BX68" s="84">
        <f ca="1">SUM(CC67,BZ68,CC69)</f>
        <v>122.55</v>
      </c>
      <c r="BY68" s="78"/>
      <c r="BZ68" s="79">
        <f ca="1">'SAT Site Net - do nothing'!BZ68+'SAT FB 20DD'!BZ68</f>
        <v>42.209999999999994</v>
      </c>
      <c r="CA68" s="79">
        <f ca="1">'SAT Site Net - do nothing'!CA68+'SAT FB 20DD'!CA68</f>
        <v>718.42613966883857</v>
      </c>
      <c r="CB68" s="85">
        <f>'SAT Site Net - do nothing'!CB68+'SAT FB 20DD'!CB68</f>
        <v>136.50295857988166</v>
      </c>
      <c r="CC68" s="6">
        <f>'SAT Site Net - do nothing'!CC68+'SAT FB 20DD'!CC68</f>
        <v>39.61904761904762</v>
      </c>
      <c r="CD68" s="12"/>
      <c r="CE68" s="20"/>
      <c r="CF68" s="4"/>
      <c r="CG68" s="34">
        <f ca="1">SUM(CC66:CC68)</f>
        <v>195.54761904761907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147.60999999999999</v>
      </c>
      <c r="AL69" s="1"/>
      <c r="AM69" s="21"/>
      <c r="AN69" s="14"/>
      <c r="AO69" s="70">
        <f ca="1">'SAT Site Net - do nothing'!AO69+'SAT FB 20DD'!AO69</f>
        <v>112.86</v>
      </c>
      <c r="AP69" s="6">
        <f ca="1">'SAT Site Net - do nothing'!AP69+'SAT FB 20DD'!AP69</f>
        <v>15.132000000000003</v>
      </c>
      <c r="AQ69" s="6">
        <f ca="1">'SAT Site Net - do nothing'!AQ69+'SAT FB 20DD'!AQ69</f>
        <v>1.0499999999999998</v>
      </c>
      <c r="AR69" s="6">
        <f>'SAT Site Net - do nothing'!AR69+'SAT FB 20DD'!AR69</f>
        <v>0</v>
      </c>
      <c r="AS69" s="1"/>
      <c r="AT69" s="100">
        <f ca="1">SUM(AO70,AR69,AO68)</f>
        <v>50.495000000000005</v>
      </c>
      <c r="BK69" s="99">
        <f ca="1">SUM(BO69:BO71)</f>
        <v>65.462500000000006</v>
      </c>
      <c r="BL69" s="1"/>
      <c r="BM69" s="21"/>
      <c r="BN69" s="14"/>
      <c r="BO69" s="71">
        <f ca="1">'SAT Site Net - do nothing'!BO69+'SAT FB 20DD'!BO69</f>
        <v>10.821249999999999</v>
      </c>
      <c r="BP69" s="6">
        <f>'SAT Site Net - do nothing'!BP69+'SAT FB 20DD'!BP69</f>
        <v>0</v>
      </c>
      <c r="BQ69" s="6">
        <f ca="1">'SAT Site Net - do nothing'!BQ69+'SAT FB 20DD'!BQ69</f>
        <v>3.7050000000000001</v>
      </c>
      <c r="BR69" s="6">
        <f ca="1">'SAT Site Net - do nothing'!BR69+'SAT FB 20DD'!BR69</f>
        <v>25.565000000000001</v>
      </c>
      <c r="BS69" s="1"/>
      <c r="BT69" s="100">
        <f ca="1">SUM(BO70,BR69,BO68)</f>
        <v>91.058750000000003</v>
      </c>
      <c r="BX69" s="35">
        <f ca="1">SUM(CB69:CB71)</f>
        <v>116.63</v>
      </c>
      <c r="BY69" s="1"/>
      <c r="BZ69" s="21"/>
      <c r="CA69" s="14"/>
      <c r="CB69" s="15">
        <f ca="1">'SAT Site Net - do nothing'!CB69+'SAT FB 20DD'!CB69</f>
        <v>61.46</v>
      </c>
      <c r="CC69" s="16">
        <f ca="1">'SAT Site Net - do nothing'!CC69+'SAT FB 20DD'!CC69</f>
        <v>42.84</v>
      </c>
      <c r="CD69" s="6">
        <f ca="1">'SAT Site Net - do nothing'!CD69+'SAT FB 20DD'!CD69</f>
        <v>435.06066617321136</v>
      </c>
      <c r="CE69" s="6">
        <f>'SAT Site Net - do nothing'!CE69+'SAT FB 20DD'!CE69</f>
        <v>70.80952380952381</v>
      </c>
      <c r="CF69" s="1"/>
      <c r="CG69" s="36">
        <f ca="1">SUM(CB70,CE69,CB68)</f>
        <v>238.96248238940547</v>
      </c>
    </row>
    <row r="70" spans="35:89" ht="15.75" x14ac:dyDescent="0.25">
      <c r="AK70" s="30"/>
      <c r="AL70" s="3"/>
      <c r="AM70" s="21"/>
      <c r="AN70" s="14"/>
      <c r="AO70" s="71">
        <f ca="1">'SAT Site Net - do nothing'!AO70+'SAT FB 20DD'!AO70</f>
        <v>24.740000000000002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Site Net - do nothing'!BO70+'SAT FB 20DD'!BO70</f>
        <v>54.641249999999999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Site Net - do nothing'!CB70+'SAT FB 20DD'!CB70</f>
        <v>31.65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'SAT Site Net - do nothing'!AO71+'SAT FB 20DD'!AO71</f>
        <v>10.010000000000002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Site Net - do nothing'!BO71+'SAT FB 20DD'!BO71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Site Net - do nothing'!CB71+'SAT FB 20DD'!CB71</f>
        <v>23.520000000000003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11.935000000000002</v>
      </c>
      <c r="AP73" s="105">
        <f ca="1">SUM(AP69:AR69)</f>
        <v>16.182000000000002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21.724999999999998</v>
      </c>
      <c r="BP73" s="105">
        <f ca="1">SUM(BP69:BR69)</f>
        <v>29.270000000000003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781.56518728788615</v>
      </c>
      <c r="CC73" s="41">
        <f ca="1">SUM(CC69:CE69)</f>
        <v>548.71018998273519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83" priority="22" operator="equal">
      <formula>0</formula>
    </cfRule>
  </conditionalFormatting>
  <conditionalFormatting sqref="AX38:BG39 AX46:BG47 AX40:AY41 AX44:AY45">
    <cfRule type="cellIs" dxfId="82" priority="21" operator="equal">
      <formula>0</formula>
    </cfRule>
  </conditionalFormatting>
  <conditionalFormatting sqref="AX25:BG26 AX33:BG34 AX27:AY28 BF27:BG28 BF31:BG32 AX31:AY32">
    <cfRule type="cellIs" dxfId="81" priority="20" operator="equal">
      <formula>0</formula>
    </cfRule>
  </conditionalFormatting>
  <conditionalFormatting sqref="BK25:BT26 BK33:BT34 BK27:BL28 BS27:BT28 BS31:BT32 BK31:BL32">
    <cfRule type="cellIs" dxfId="80" priority="19" operator="equal">
      <formula>0</formula>
    </cfRule>
  </conditionalFormatting>
  <conditionalFormatting sqref="BX12:CG13 BX20:CG21 BX14:BY19 CF14:CG19">
    <cfRule type="cellIs" dxfId="79" priority="18" operator="equal">
      <formula>0</formula>
    </cfRule>
  </conditionalFormatting>
  <conditionalFormatting sqref="BX25:CG26 BX33:CG34 BX27:BY32 CF27:CG32">
    <cfRule type="cellIs" dxfId="78" priority="17" operator="equal">
      <formula>0</formula>
    </cfRule>
  </conditionalFormatting>
  <conditionalFormatting sqref="BX64:CG65 BX72:CG73 BX66:BY71 CF66:CG71">
    <cfRule type="cellIs" dxfId="77" priority="15" operator="equal">
      <formula>0</formula>
    </cfRule>
  </conditionalFormatting>
  <conditionalFormatting sqref="BX38:CG39 BX46:CG47 BX40:BY45 CF40:CG45">
    <cfRule type="cellIs" dxfId="76" priority="16" operator="equal">
      <formula>0</formula>
    </cfRule>
  </conditionalFormatting>
  <conditionalFormatting sqref="K51:T52 K59:T60 K53:L58 S53:T58">
    <cfRule type="cellIs" dxfId="75" priority="14" operator="equal">
      <formula>0</formula>
    </cfRule>
  </conditionalFormatting>
  <conditionalFormatting sqref="AK64:AT65 AK72:AT73 AK66:AL71 AS66:AT71">
    <cfRule type="cellIs" dxfId="74" priority="13" operator="equal">
      <formula>0</formula>
    </cfRule>
  </conditionalFormatting>
  <conditionalFormatting sqref="BK38:BT39 BK46:BT47 BK40:BL45 BS40:BT45">
    <cfRule type="cellIs" dxfId="73" priority="10" operator="equal">
      <formula>0</formula>
    </cfRule>
  </conditionalFormatting>
  <conditionalFormatting sqref="AK25:AT26 AK33:AT34 AK27:AL32 AS27:AT32">
    <cfRule type="cellIs" dxfId="72" priority="9" operator="equal">
      <formula>0</formula>
    </cfRule>
  </conditionalFormatting>
  <conditionalFormatting sqref="AX51:BG52 AX59:BG60 AX53:AY58 BF53:BG58">
    <cfRule type="cellIs" dxfId="71" priority="12" operator="equal">
      <formula>0</formula>
    </cfRule>
  </conditionalFormatting>
  <conditionalFormatting sqref="BK51:BT52 BK59:BT60 BK53:BL58 BS53:BT58">
    <cfRule type="cellIs" dxfId="70" priority="11" operator="equal">
      <formula>0</formula>
    </cfRule>
  </conditionalFormatting>
  <conditionalFormatting sqref="BK64:BT65 BK72:BT73 BK66:BL71 BS66:BT71">
    <cfRule type="cellIs" dxfId="69" priority="8" operator="equal">
      <formula>0</formula>
    </cfRule>
  </conditionalFormatting>
  <conditionalFormatting sqref="X51:AG52 X59:AG60 X53:Y58 AF53:AG58">
    <cfRule type="cellIs" dxfId="68" priority="7" operator="equal">
      <formula>0</formula>
    </cfRule>
  </conditionalFormatting>
  <conditionalFormatting sqref="AK38:AT39 AK46:AT47 AK40:AL45 AS40:AT45">
    <cfRule type="cellIs" dxfId="67" priority="6" operator="equal">
      <formula>0</formula>
    </cfRule>
  </conditionalFormatting>
  <conditionalFormatting sqref="AX42:AY43">
    <cfRule type="cellIs" dxfId="66" priority="5" operator="equal">
      <formula>0</formula>
    </cfRule>
  </conditionalFormatting>
  <conditionalFormatting sqref="AO51:AP52 AO59:AP60">
    <cfRule type="cellIs" dxfId="65" priority="4" operator="equal">
      <formula>0</formula>
    </cfRule>
  </conditionalFormatting>
  <conditionalFormatting sqref="BO75:BP76">
    <cfRule type="cellIs" dxfId="64" priority="2" operator="equal">
      <formula>0</formula>
    </cfRule>
  </conditionalFormatting>
  <conditionalFormatting sqref="AO75:AP76">
    <cfRule type="cellIs" dxfId="63" priority="1" operator="equal">
      <formula>0</formula>
    </cfRule>
  </conditionalFormatting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tabSelected="1" topLeftCell="R1" zoomScale="70" zoomScaleNormal="70" workbookViewId="0">
      <selection activeCell="BH28" sqref="BH28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1168.5206265349902</v>
      </c>
      <c r="CC12" s="27">
        <f ca="1">SUM(CD17,CB17,CC14)</f>
        <v>2126.2711162315363</v>
      </c>
      <c r="CD12" s="25"/>
      <c r="CE12" s="25"/>
      <c r="CF12" s="28"/>
      <c r="CG12" s="29"/>
      <c r="CI12" s="305" t="s">
        <v>205</v>
      </c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'AM Site Net - interchange'!CC14+'AM FB 2036 - interchange'!CC14</f>
        <v>275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'AM Site Net - interchange'!CC15+'AM FB 2036 - interchange'!CC15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</v>
      </c>
      <c r="BY16" s="4"/>
      <c r="BZ16" s="10">
        <f>'AM Site Net - interchange'!BZ16+'AM FB 2036 - interchange'!BZ16</f>
        <v>0</v>
      </c>
      <c r="CA16" s="10">
        <f ca="1">'AM Site Net - interchange'!CA16+'AM FB 2036 - interchange'!CA16</f>
        <v>1128.5206265349902</v>
      </c>
      <c r="CB16" s="11">
        <f>'AM Site Net - interchange'!CB16+'AM FB 2036 - interchange'!CB16</f>
        <v>40</v>
      </c>
      <c r="CC16" s="6">
        <f ca="1">'AM Site Net - interchange'!CC16+'AM FB 2036 - interchange'!CC16</f>
        <v>0</v>
      </c>
      <c r="CD16" s="12"/>
      <c r="CE16" s="20"/>
      <c r="CF16" s="4"/>
      <c r="CG16" s="34">
        <f ca="1">SUM(CC14:CC16)</f>
        <v>275</v>
      </c>
      <c r="CH16" s="13"/>
      <c r="CI16" s="13"/>
      <c r="CJ16" s="13"/>
    </row>
    <row r="17" spans="7:88" x14ac:dyDescent="0.25">
      <c r="O17" s="69"/>
      <c r="BX17" s="35">
        <f ca="1">SUM(CB17:CB19)</f>
        <v>839.06185242152765</v>
      </c>
      <c r="BY17" s="1"/>
      <c r="BZ17" s="21"/>
      <c r="CA17" s="14"/>
      <c r="CB17" s="15">
        <f>'AM Site Net - interchange'!CB17+'AM FB 2036 - interchange'!CB17</f>
        <v>280.28127650289929</v>
      </c>
      <c r="CC17" s="16">
        <f ca="1">'AM Site Net - interchange'!CC17+'AM FB 2036 - interchange'!CC17</f>
        <v>0</v>
      </c>
      <c r="CD17" s="6">
        <f ca="1">'AM Site Net - interchange'!CD17+'AM FB 2036 - interchange'!CD17</f>
        <v>1570.989839728637</v>
      </c>
      <c r="CE17" s="6">
        <f ca="1">'AM Site Net - interchange'!CE17+'AM FB 2036 - interchange'!CE17</f>
        <v>5</v>
      </c>
      <c r="CF17" s="1"/>
      <c r="CG17" s="36">
        <f ca="1">SUM(CB18,CE17,CB16)</f>
        <v>125</v>
      </c>
    </row>
    <row r="18" spans="7:88" x14ac:dyDescent="0.25">
      <c r="O18" s="69"/>
      <c r="BX18" s="30"/>
      <c r="BY18" s="3"/>
      <c r="BZ18" s="21"/>
      <c r="CA18" s="14"/>
      <c r="CB18" s="15">
        <f>'AM Site Net - interchange'!CB18+'AM FB 2036 - interchange'!CB18</f>
        <v>80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'AM Site Net - interchange'!CB19+'AM FB 2036 - interchange'!CB19</f>
        <v>478.7805759186283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1607.3012024536185</v>
      </c>
      <c r="CC21" s="41">
        <f ca="1">SUM(CC17:CE17)</f>
        <v>1575.989839728637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1607.3012024536188</v>
      </c>
      <c r="CC25" s="27">
        <f ca="1">SUM(CD30,CB30,CC27)</f>
        <v>1575.989839728637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'AM Site Net - interchange'!AP27+'AM FB 2036 - interchange'!AP27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'AM Site Net - interchange'!CC27+'AM FB 2036 - interchange'!CC27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'AM Site Net - interchange'!AP28+'AM FB 2036 - interchange'!AP28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'AM Site Net - interchange'!CC28+'AM FB 2036 - interchange'!CC28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'AM Site Net - interchange'!AM29+'AM FB 2036 - interchange'!AM29</f>
        <v>0</v>
      </c>
      <c r="AN29" s="10">
        <f>'AM Site Net - interchange'!AN29+'AM FB 2036 - interchange'!AN29</f>
        <v>0</v>
      </c>
      <c r="AO29" s="10">
        <f>'AM Site Net - interchange'!AO29+'AM FB 2036 - interchange'!AO29</f>
        <v>0</v>
      </c>
      <c r="AP29" s="6">
        <f>'AM Site Net - interchange'!AP29+'AM FB 2036 - interchange'!AP29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'AM Site Net - interchange'!BZ29+'AM FB 2036 - interchange'!BZ29</f>
        <v>0</v>
      </c>
      <c r="CA29" s="10">
        <f ca="1">'AM Site Net - interchange'!CA29+'AM FB 2036 - interchange'!CA29</f>
        <v>1607.3012024536188</v>
      </c>
      <c r="CB29" s="11">
        <f>'AM Site Net - interchange'!CB29+'AM FB 2036 - interchange'!CB29</f>
        <v>0</v>
      </c>
      <c r="CC29" s="56">
        <f>'AM Site Net - interchange'!CC29+'AM FB 2036 - interchange'!CC29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'AM Site Net - interchange'!AO30+'AM FB 2036 - interchange'!AO30</f>
        <v>0</v>
      </c>
      <c r="AP30" s="53">
        <f>'AM Site Net - interchange'!AP30+'AM FB 2036 - interchange'!AP30</f>
        <v>0</v>
      </c>
      <c r="AQ30" s="6">
        <f>'AM Site Net - interchange'!AQ30+'AM FB 2036 - interchange'!AQ30</f>
        <v>0</v>
      </c>
      <c r="AR30" s="6">
        <f>'AM Site Net - interchange'!AR30+'AM FB 2036 - interchange'!AR30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'AM Site Net - interchange'!CB30+'AM FB 2036 - interchange'!CB30</f>
        <v>0</v>
      </c>
      <c r="CC30" s="56">
        <f ca="1">'AM Site Net - interchange'!CC30+'AM FB 2036 - interchange'!CC30</f>
        <v>0</v>
      </c>
      <c r="CD30" s="6">
        <f ca="1">'AM Site Net - interchange'!CD30+'AM FB 2036 - interchange'!CD30</f>
        <v>1575.989839728637</v>
      </c>
      <c r="CE30" s="6">
        <f>'AM Site Net - interchange'!CE30+'AM FB 2036 - interchange'!CE30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'AM Site Net - interchange'!AO31+'AM FB 2036 - interchange'!AO31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'AM Site Net - interchange'!CB31+'AM FB 2036 - interchange'!CB31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'AM Site Net - interchange'!AO32+'AM FB 2036 - interchange'!AO32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'AM Site Net - interchange'!CB32+'AM FB 2036 - interchange'!CB32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1607.3012024536188</v>
      </c>
      <c r="CC34" s="41">
        <f ca="1">SUM(CC30:CE30)</f>
        <v>1575.989839728637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89.3</v>
      </c>
      <c r="AP38" s="58">
        <f ca="1">SUM(AQ43,AO43,AP40)</f>
        <v>146.77499999999998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1612.3012024536188</v>
      </c>
      <c r="CC38" s="91">
        <f ca="1">SUM(CD43,CB43,CC40)</f>
        <v>1575.989839728637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'AM Site Net - interchange'!AP40+'AM FB 2036 - interchange'!AP40</f>
        <v>117.41999999999999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'AM Site Net - interchange'!BP40+'AM FB 2036 - interchange'!BP40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'AM Site Net - interchange'!CC40+'AM FB 2036 - interchange'!CC40</f>
        <v>80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'AM Site Net - interchange'!AP41+'AM FB 2036 - interchange'!AP41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'AM Site Net - interchange'!BP41+'AM FB 2036 - interchange'!BP41</f>
        <v>623.00500000000011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'AM Site Net - interchange'!CC41+'AM FB 2036 - interchange'!CC41</f>
        <v>89.399999999999991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'AM Site Net - interchange'!AM42+'AM FB 2036 - interchange'!AM42</f>
        <v>0</v>
      </c>
      <c r="AN42" s="10">
        <f ca="1">'AM Site Net - interchange'!AN42+'AM FB 2036 - interchange'!AN42</f>
        <v>17.86</v>
      </c>
      <c r="AO42" s="77">
        <f ca="1">'AM Site Net - interchange'!AO42+'AM FB 2036 - interchange'!AO42</f>
        <v>71.44</v>
      </c>
      <c r="AP42" s="86">
        <f ca="1">'AM Site Net - interchange'!AP42+'AM FB 2036 - interchange'!AP42</f>
        <v>240.62999999999997</v>
      </c>
      <c r="AQ42" s="81"/>
      <c r="AR42" s="82"/>
      <c r="AS42" s="78"/>
      <c r="AT42" s="109">
        <f ca="1">SUM(AP40:AP42)</f>
        <v>358.04999999999995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623.00500000000011</v>
      </c>
      <c r="BL42" s="78"/>
      <c r="BM42" s="79">
        <f>'AM Site Net - interchange'!BM42+'AM FB 2036 - interchange'!BM42</f>
        <v>0</v>
      </c>
      <c r="BN42" s="79">
        <f>'AM Site Net - interchange'!BN42+'AM FB 2036 - interchange'!BN42</f>
        <v>0</v>
      </c>
      <c r="BO42" s="79">
        <f>'AM Site Net - interchange'!BO42+'AM FB 2036 - interchange'!BO42</f>
        <v>0</v>
      </c>
      <c r="BP42" s="79">
        <f ca="1">'AM Site Net - interchange'!BP42+'AM FB 2036 - interchange'!BP42</f>
        <v>93.055000000000007</v>
      </c>
      <c r="BQ42" s="81"/>
      <c r="BR42" s="82"/>
      <c r="BS42" s="78"/>
      <c r="BT42" s="109">
        <f ca="1">SUM(BP40:BP42)</f>
        <v>716.06000000000017</v>
      </c>
      <c r="BU42" s="83"/>
      <c r="BV42" s="83"/>
      <c r="BW42" s="83"/>
      <c r="BX42" s="108">
        <f ca="1">SUM(CC41,BZ42,CC43)</f>
        <v>906.63</v>
      </c>
      <c r="BY42" s="78"/>
      <c r="BZ42" s="79">
        <f ca="1">'AM Site Net - interchange'!BZ42+'AM FB 2036 - interchange'!BZ42</f>
        <v>753.48</v>
      </c>
      <c r="CA42" s="79">
        <f ca="1">'AM Site Net - interchange'!CA42+'AM FB 2036 - interchange'!CA42</f>
        <v>783.82120245361875</v>
      </c>
      <c r="CB42" s="85">
        <f>'AM Site Net - interchange'!CB42+'AM FB 2036 - interchange'!CB42</f>
        <v>75</v>
      </c>
      <c r="CC42" s="117">
        <f>'AM Site Net - interchange'!CC42+'AM FB 2036 - interchange'!CC42</f>
        <v>65</v>
      </c>
      <c r="CD42" s="81"/>
      <c r="CE42" s="82"/>
      <c r="CF42" s="78"/>
      <c r="CG42" s="109">
        <f ca="1">SUM(CC40:CC42)</f>
        <v>234.39999999999998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'AM Site Net - interchange'!AO43+'AM FB 2036 - interchange'!AO43</f>
        <v>0</v>
      </c>
      <c r="AP43" s="6">
        <f>'AM Site Net - interchange'!AP43+'AM FB 2036 - interchange'!AP43</f>
        <v>0</v>
      </c>
      <c r="AQ43" s="6">
        <f ca="1">'AM Site Net - interchange'!AQ43+'AM FB 2036 - interchange'!AQ43</f>
        <v>29.354999999999997</v>
      </c>
      <c r="AR43" s="6">
        <f ca="1">'AM Site Net - interchange'!AR43+'AM FB 2036 - interchange'!AR43</f>
        <v>167.40500000000003</v>
      </c>
      <c r="AS43" s="1"/>
      <c r="AT43" s="100">
        <f ca="1">SUM(AO44,AR43,AO42)</f>
        <v>238.84500000000003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350.37500000000006</v>
      </c>
      <c r="BL43" s="1"/>
      <c r="BM43" s="21"/>
      <c r="BN43" s="14"/>
      <c r="BO43" s="71">
        <f>'AM Site Net - interchange'!BO43+'AM FB 2036 - interchange'!BO43</f>
        <v>0</v>
      </c>
      <c r="BP43" s="6">
        <f ca="1">'AM Site Net - interchange'!BP43+'AM FB 2036 - interchange'!BP43</f>
        <v>0</v>
      </c>
      <c r="BQ43" s="6">
        <f>'AM Site Net - interchange'!BQ43+'AM FB 2036 - interchange'!BQ43</f>
        <v>0</v>
      </c>
      <c r="BR43" s="6">
        <f ca="1">'AM Site Net - interchange'!BR43+'AM FB 2036 - interchange'!BR43</f>
        <v>68.984999999999999</v>
      </c>
      <c r="BS43" s="1"/>
      <c r="BT43" s="100">
        <f ca="1">SUM(BO44,BR43,BO42)</f>
        <v>419.36000000000007</v>
      </c>
      <c r="BX43" s="99">
        <f ca="1">SUM(CB43:CB45)</f>
        <v>450.08</v>
      </c>
      <c r="BY43" s="1"/>
      <c r="BZ43" s="21"/>
      <c r="CA43" s="14"/>
      <c r="CB43" s="15">
        <f ca="1">'AM Site Net - interchange'!CB43+'AM FB 2036 - interchange'!CB43</f>
        <v>386.72999999999996</v>
      </c>
      <c r="CC43" s="56">
        <f ca="1">'AM Site Net - interchange'!CC43+'AM FB 2036 - interchange'!CC43</f>
        <v>63.75</v>
      </c>
      <c r="CD43" s="6">
        <f ca="1">'AM Site Net - interchange'!CD43+'AM FB 2036 - interchange'!CD43</f>
        <v>1109.259839728637</v>
      </c>
      <c r="CE43" s="6">
        <f>'AM Site Net - interchange'!CE43+'AM FB 2036 - interchange'!CE43</f>
        <v>30</v>
      </c>
      <c r="CF43" s="1"/>
      <c r="CG43" s="100">
        <f ca="1">SUM(CB44,CE43,CB42)</f>
        <v>139.1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'AM Site Net - interchange'!AO44+'AM FB 2036 - interchange'!AO44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'AM Site Net - interchange'!BO44+'AM FB 2036 - interchange'!BO44</f>
        <v>350.37500000000006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'AM Site Net - interchange'!CB44+'AM FB 2036 - interchange'!CB44</f>
        <v>34.1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'AM Site Net - interchange'!AO45+'AM FB 2036 - interchange'!AO45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'AM Site Net - interchange'!BO45+'AM FB 2036 - interchange'!BO45</f>
        <v>0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'AM Site Net - interchange'!CB45+'AM FB 2036 - interchange'!CB45</f>
        <v>29.25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258.48999999999995</v>
      </c>
      <c r="AP47" s="105">
        <f ca="1">SUM(AP43:AR43)</f>
        <v>196.76000000000002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93.055000000000007</v>
      </c>
      <c r="BP47" s="105">
        <f ca="1">SUM(BP43:BR43)</f>
        <v>68.984999999999999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878.07120245361875</v>
      </c>
      <c r="CC47" s="105">
        <f ca="1">SUM(CC43:CE43)</f>
        <v>1203.009839728637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1083.4739998825535</v>
      </c>
      <c r="P51" s="27">
        <f ca="1">SUM(Q56,O56,P53)</f>
        <v>728.07394980409163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'AM Site Net - interchange'!P53+'AM FB 2036 - interchange'!P53</f>
        <v>166.98000000000002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'AM Site Net - interchange'!AC53+'AM FB 2036 - interchange'!AC53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'AM Site Net - interchange'!P54+'AM FB 2036 - interchange'!P54</f>
        <v>27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'AM Site Net - interchange'!AC54+'AM FB 2036 - interchange'!AC54</f>
        <v>162.71999999999997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289</v>
      </c>
      <c r="L55" s="4"/>
      <c r="M55" s="10">
        <f>'AM Site Net - interchange'!M55+'AM FB 2036 - interchange'!M55</f>
        <v>77</v>
      </c>
      <c r="N55" s="10">
        <f>'AM Site Net - interchange'!N55+'AM FB 2036 - interchange'!N55</f>
        <v>614.65399988255353</v>
      </c>
      <c r="O55" s="11">
        <f ca="1">'AM Site Net - interchange'!O55+'AM FB 2036 - interchange'!O55</f>
        <v>391.82</v>
      </c>
      <c r="P55" s="6">
        <f ca="1">'AM Site Net - interchange'!P55+'AM FB 2036 - interchange'!P55</f>
        <v>81.740000000000009</v>
      </c>
      <c r="Q55" s="12"/>
      <c r="R55" s="20"/>
      <c r="S55" s="4"/>
      <c r="T55" s="34">
        <f ca="1">SUM(P53:P55)</f>
        <v>275.72000000000003</v>
      </c>
      <c r="U55" s="4"/>
      <c r="V55" s="4"/>
      <c r="W55" s="4"/>
      <c r="X55" s="97">
        <f ca="1">SUM(AC54,Z55,AC56)</f>
        <v>162.71999999999997</v>
      </c>
      <c r="Y55" s="4"/>
      <c r="Z55" s="10">
        <f>'AM Site Net - interchange'!Z55+'AM FB 2036 - interchange'!Z55</f>
        <v>0</v>
      </c>
      <c r="AA55" s="10">
        <f>'AM Site Net - interchange'!AA55+'AM FB 2036 - interchange'!AA55</f>
        <v>0</v>
      </c>
      <c r="AB55" s="11">
        <f>'AM Site Net - interchange'!AB55+'AM FB 2036 - interchange'!AB55</f>
        <v>0</v>
      </c>
      <c r="AC55" s="6">
        <f>'AM Site Net - interchange'!AC55+'AM FB 2036 - interchange'!AC55</f>
        <v>0</v>
      </c>
      <c r="AD55" s="12"/>
      <c r="AE55" s="20"/>
      <c r="AF55" s="4"/>
      <c r="AG55" s="98">
        <f ca="1">SUM(AC53:AC55)</f>
        <v>162.71999999999997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269</v>
      </c>
      <c r="L56" s="1"/>
      <c r="M56" s="21"/>
      <c r="N56" s="14"/>
      <c r="O56" s="15">
        <f>'AM Site Net - interchange'!O56+'AM FB 2036 - interchange'!O56</f>
        <v>40</v>
      </c>
      <c r="P56" s="16">
        <f>'AM Site Net - interchange'!P56+'AM FB 2036 - interchange'!P56</f>
        <v>185</v>
      </c>
      <c r="Q56" s="6">
        <f>'AM Site Net - interchange'!Q56+'AM FB 2036 - interchange'!Q56</f>
        <v>521.09394980409161</v>
      </c>
      <c r="R56" s="6">
        <f ca="1">'AM Site Net - interchange'!R56+'AM FB 2036 - interchange'!R56</f>
        <v>185.04</v>
      </c>
      <c r="S56" s="1"/>
      <c r="T56" s="36">
        <f ca="1">SUM(O57,R56,O55)</f>
        <v>618.86</v>
      </c>
      <c r="U56" s="330" t="s">
        <v>29</v>
      </c>
      <c r="V56" s="331"/>
      <c r="W56" s="331"/>
      <c r="X56" s="99">
        <f ca="1">SUM(AB56:AB58)</f>
        <v>263.86</v>
      </c>
      <c r="Y56" s="1"/>
      <c r="Z56" s="21"/>
      <c r="AA56" s="14"/>
      <c r="AB56" s="53">
        <f>'AM Site Net - interchange'!AB56+'AM FB 2036 - interchange'!AB56</f>
        <v>0</v>
      </c>
      <c r="AC56" s="53">
        <f>'AM Site Net - interchange'!AC56+'AM FB 2036 - interchange'!AC56</f>
        <v>0</v>
      </c>
      <c r="AD56" s="6">
        <f>'AM Site Net - interchange'!AD56+'AM FB 2036 - interchange'!AD56</f>
        <v>0</v>
      </c>
      <c r="AE56" s="6">
        <f>'AM Site Net - interchange'!AE56+'AM FB 2036 - interchange'!AE56</f>
        <v>0</v>
      </c>
      <c r="AF56" s="1"/>
      <c r="AG56" s="100">
        <f ca="1">SUM(AB57,AE56,AB55)</f>
        <v>263.86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'AM Site Net - interchange'!O57+'AM FB 2036 - interchange'!O57</f>
        <v>42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'AM Site Net - interchange'!AB57+'AM FB 2036 - interchange'!AB57</f>
        <v>263.86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'AM Site Net - interchange'!O58+'AM FB 2036 - interchange'!O58</f>
        <v>187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'AM Site Net - interchange'!AB58+'AM FB 2036 - interchange'!AB58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883.39399988255354</v>
      </c>
      <c r="P60" s="41">
        <f ca="1">SUM(P56:R56)</f>
        <v>891.13394980409157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157.76999999999998</v>
      </c>
      <c r="AP64" s="58">
        <f ca="1">SUM(AQ69,AO69,AP66)</f>
        <v>219.58749999999998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27.817500000000003</v>
      </c>
      <c r="BP64" s="91">
        <f ca="1">SUM(BQ69,BO69,BP66)</f>
        <v>44.195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873.00518778369201</v>
      </c>
      <c r="CC64" s="27">
        <f ca="1">SUM(CD69,CB69,CC66)</f>
        <v>1197.6405017495429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'AM Site Net - interchange'!AP66+'AM FB 2036 - interchange'!AP66</f>
        <v>53.887500000000003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'AM Site Net - interchange'!BP66+'AM FB 2036 - interchange'!BP66</f>
        <v>14.766249999999999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'AM Site Net - interchange'!CC66+'AM FB 2036 - interchange'!CC66</f>
        <v>297.57839721254351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'AM Site Net - interchange'!AP67+'AM FB 2036 - interchange'!AP67</f>
        <v>69.149500000000003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'AM Site Net - interchange'!BP67+'AM FB 2036 - interchange'!BP67</f>
        <v>141.69575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'AM Site Net - interchange'!CC67+'AM FB 2036 - interchange'!CC67</f>
        <v>74.399999999999991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182.78749999999999</v>
      </c>
      <c r="AL68" s="4"/>
      <c r="AM68" s="10">
        <f ca="1">'AM Site Net - interchange'!AM68+'AM FB 2036 - interchange'!AM68</f>
        <v>91.39</v>
      </c>
      <c r="AN68" s="10">
        <f ca="1">'AM Site Net - interchange'!AN68+'AM FB 2036 - interchange'!AN68</f>
        <v>44.274999999999999</v>
      </c>
      <c r="AO68" s="77">
        <f ca="1">'AM Site Net - interchange'!AO68+'AM FB 2036 - interchange'!AO68</f>
        <v>22.105</v>
      </c>
      <c r="AP68" s="86">
        <f>'AM Site Net - interchange'!AP68+'AM FB 2036 - interchange'!AP68</f>
        <v>0</v>
      </c>
      <c r="AQ68" s="81"/>
      <c r="AR68" s="82"/>
      <c r="AS68" s="78"/>
      <c r="AT68" s="109">
        <f ca="1">SUM(AP66:AP68)</f>
        <v>123.03700000000001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159.58699999999999</v>
      </c>
      <c r="BL68" s="78"/>
      <c r="BM68" s="79">
        <f ca="1">'AM Site Net - interchange'!BM68+'AM FB 2036 - interchange'!BM68</f>
        <v>17.891249999999999</v>
      </c>
      <c r="BN68" s="79">
        <f ca="1">'AM Site Net - interchange'!BN68+'AM FB 2036 - interchange'!BN68</f>
        <v>1.7062499999999998</v>
      </c>
      <c r="BO68" s="80">
        <f ca="1">'AM Site Net - interchange'!BO68+'AM FB 2036 - interchange'!BO68</f>
        <v>8.2200000000000006</v>
      </c>
      <c r="BP68" s="79">
        <f ca="1">'AM Site Net - interchange'!BP68+'AM FB 2036 - interchange'!BP68</f>
        <v>170.67375000000001</v>
      </c>
      <c r="BQ68" s="81"/>
      <c r="BR68" s="82"/>
      <c r="BS68" s="78"/>
      <c r="BT68" s="109">
        <f ca="1">SUM(BP66:BP68)</f>
        <v>327.13575000000003</v>
      </c>
      <c r="BU68" s="136"/>
      <c r="BV68" s="136"/>
      <c r="BW68" s="136"/>
      <c r="BX68" s="84">
        <f ca="1">SUM(CC67,BZ68,CC69)</f>
        <v>337.51</v>
      </c>
      <c r="BY68" s="78"/>
      <c r="BZ68" s="79">
        <f ca="1">'AM Site Net - interchange'!BZ68+'AM FB 2036 - interchange'!BZ68</f>
        <v>236.5</v>
      </c>
      <c r="CA68" s="79">
        <f ca="1">'AM Site Net - interchange'!CA68+'AM FB 2036 - interchange'!CA68</f>
        <v>570.96973546095364</v>
      </c>
      <c r="CB68" s="85">
        <f>'AM Site Net - interchange'!CB68+'AM FB 2036 - interchange'!CB68</f>
        <v>65.535452322738394</v>
      </c>
      <c r="CC68" s="6">
        <f>'AM Site Net - interchange'!CC68+'AM FB 2036 - interchange'!CC68</f>
        <v>156.27177700348432</v>
      </c>
      <c r="CD68" s="12"/>
      <c r="CE68" s="20"/>
      <c r="CF68" s="4"/>
      <c r="CG68" s="34">
        <f ca="1">SUM(CC66:CC68)</f>
        <v>528.25017421602774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259.59000000000003</v>
      </c>
      <c r="AL69" s="1"/>
      <c r="AM69" s="21"/>
      <c r="AN69" s="14"/>
      <c r="AO69" s="70">
        <f ca="1">'AM Site Net - interchange'!AO69+'AM FB 2036 - interchange'!AO69</f>
        <v>161.5</v>
      </c>
      <c r="AP69" s="6">
        <f ca="1">'AM Site Net - interchange'!AP69+'AM FB 2036 - interchange'!AP69</f>
        <v>22.247999999999998</v>
      </c>
      <c r="AQ69" s="6">
        <f ca="1">'AM Site Net - interchange'!AQ69+'AM FB 2036 - interchange'!AQ69</f>
        <v>4.2</v>
      </c>
      <c r="AR69" s="6">
        <f>'AM Site Net - interchange'!AR69+'AM FB 2036 - interchange'!AR69</f>
        <v>0</v>
      </c>
      <c r="AS69" s="1"/>
      <c r="AT69" s="100">
        <f ca="1">SUM(AO70,AR69,AO68)</f>
        <v>65.789000000000001</v>
      </c>
      <c r="BK69" s="99">
        <f ca="1">SUM(BO69:BO71)</f>
        <v>86.329000000000008</v>
      </c>
      <c r="BL69" s="1"/>
      <c r="BM69" s="21"/>
      <c r="BN69" s="14"/>
      <c r="BO69" s="71">
        <f ca="1">'AM Site Net - interchange'!BO69+'AM FB 2036 - interchange'!BO69</f>
        <v>24.748750000000001</v>
      </c>
      <c r="BP69" s="6">
        <f>'AM Site Net - interchange'!BP69+'AM FB 2036 - interchange'!BP69</f>
        <v>0</v>
      </c>
      <c r="BQ69" s="6">
        <f ca="1">'AM Site Net - interchange'!BQ69+'AM FB 2036 - interchange'!BQ69</f>
        <v>4.68</v>
      </c>
      <c r="BR69" s="6">
        <f ca="1">'AM Site Net - interchange'!BR69+'AM FB 2036 - interchange'!BR69</f>
        <v>42.72</v>
      </c>
      <c r="BS69" s="1"/>
      <c r="BT69" s="100">
        <f ca="1">SUM(BO70,BR69,BO68)</f>
        <v>112.52025</v>
      </c>
      <c r="BX69" s="35">
        <f ca="1">SUM(CB69:CB71)</f>
        <v>146.20000000000002</v>
      </c>
      <c r="BY69" s="1"/>
      <c r="BZ69" s="21"/>
      <c r="CA69" s="14"/>
      <c r="CB69" s="15">
        <f ca="1">'AM Site Net - interchange'!CB69+'AM FB 2036 - interchange'!CB69</f>
        <v>91.29</v>
      </c>
      <c r="CC69" s="16">
        <f ca="1">'AM Site Net - interchange'!CC69+'AM FB 2036 - interchange'!CC69</f>
        <v>26.61</v>
      </c>
      <c r="CD69" s="6">
        <f ca="1">'AM Site Net - interchange'!CD69+'AM FB 2036 - interchange'!CD69</f>
        <v>808.77210453699945</v>
      </c>
      <c r="CE69" s="6">
        <f>'AM Site Net - interchange'!CE69+'AM FB 2036 - interchange'!CE69</f>
        <v>19.250871080139373</v>
      </c>
      <c r="CF69" s="1"/>
      <c r="CG69" s="36">
        <f ca="1">SUM(CB70,CE69,CB68)</f>
        <v>118.88632340287776</v>
      </c>
    </row>
    <row r="70" spans="35:89" ht="15.75" x14ac:dyDescent="0.25">
      <c r="AK70" s="30"/>
      <c r="AL70" s="3"/>
      <c r="AM70" s="21"/>
      <c r="AN70" s="14"/>
      <c r="AO70" s="71">
        <f ca="1">'AM Site Net - interchange'!AO70+'AM FB 2036 - interchange'!AO70</f>
        <v>43.684000000000005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'AM Site Net - interchange'!BO70+'AM FB 2036 - interchange'!BO70</f>
        <v>61.580249999999999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'AM Site Net - interchange'!CB70+'AM FB 2036 - interchange'!CB70</f>
        <v>34.1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'AM Site Net - interchange'!AO71+'AM FB 2036 - interchange'!AO71</f>
        <v>54.406000000000006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'AM Site Net - interchange'!BO71+'AM FB 2036 - interchange'!BO71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'AM Site Net - interchange'!CB71+'AM FB 2036 - interchange'!CB71</f>
        <v>20.81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98.681000000000012</v>
      </c>
      <c r="AP73" s="105">
        <f ca="1">SUM(AP69:AR69)</f>
        <v>26.447999999999997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172.38000000000002</v>
      </c>
      <c r="BP73" s="105">
        <f ca="1">SUM(BP69:BR69)</f>
        <v>47.4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748.05151246443791</v>
      </c>
      <c r="CC73" s="41">
        <f ca="1">SUM(CC69:CE69)</f>
        <v>854.63297561713887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62" priority="21" operator="equal">
      <formula>0</formula>
    </cfRule>
  </conditionalFormatting>
  <conditionalFormatting sqref="AX38:BG39 AX46:BG47 AX40:AY41 AX44:AY45">
    <cfRule type="cellIs" dxfId="61" priority="20" operator="equal">
      <formula>0</formula>
    </cfRule>
  </conditionalFormatting>
  <conditionalFormatting sqref="AX25:BG26 AX33:BG34 AX27:AY28 BF27:BG28 BF31:BG32 AX31:AY32">
    <cfRule type="cellIs" dxfId="60" priority="19" operator="equal">
      <formula>0</formula>
    </cfRule>
  </conditionalFormatting>
  <conditionalFormatting sqref="BK25:BT26 BK33:BT34 BK27:BL28 BS27:BT28 BS31:BT32 BK31:BL32">
    <cfRule type="cellIs" dxfId="59" priority="18" operator="equal">
      <formula>0</formula>
    </cfRule>
  </conditionalFormatting>
  <conditionalFormatting sqref="BX12:CG13 BX20:CG21 BX14:BY19 CF14:CG19">
    <cfRule type="cellIs" dxfId="58" priority="17" operator="equal">
      <formula>0</formula>
    </cfRule>
  </conditionalFormatting>
  <conditionalFormatting sqref="BX25:CG26 BX33:CG34 BX27:BY32 CF27:CG32">
    <cfRule type="cellIs" dxfId="57" priority="16" operator="equal">
      <formula>0</formula>
    </cfRule>
  </conditionalFormatting>
  <conditionalFormatting sqref="BX64:CG65 BX72:CG73 BX66:BY71 CF66:CG71">
    <cfRule type="cellIs" dxfId="56" priority="14" operator="equal">
      <formula>0</formula>
    </cfRule>
  </conditionalFormatting>
  <conditionalFormatting sqref="BX38:CG39 BX46:CG47 BX40:BY45 CF40:CG45">
    <cfRule type="cellIs" dxfId="55" priority="15" operator="equal">
      <formula>0</formula>
    </cfRule>
  </conditionalFormatting>
  <conditionalFormatting sqref="K51:T52 K59:T60 K53:L58 S53:T58">
    <cfRule type="cellIs" dxfId="54" priority="13" operator="equal">
      <formula>0</formula>
    </cfRule>
  </conditionalFormatting>
  <conditionalFormatting sqref="AK64:AT65 AK72:AT73 AK66:AL71 AS66:AT71">
    <cfRule type="cellIs" dxfId="53" priority="12" operator="equal">
      <formula>0</formula>
    </cfRule>
  </conditionalFormatting>
  <conditionalFormatting sqref="BK38:BT39 BK46:BT47 BK40:BL45 BS40:BT45">
    <cfRule type="cellIs" dxfId="52" priority="9" operator="equal">
      <formula>0</formula>
    </cfRule>
  </conditionalFormatting>
  <conditionalFormatting sqref="AK25:AT26 AK33:AT34 AK27:AL32 AS27:AT32">
    <cfRule type="cellIs" dxfId="51" priority="8" operator="equal">
      <formula>0</formula>
    </cfRule>
  </conditionalFormatting>
  <conditionalFormatting sqref="AX51:BG52 AX59:BG60 AX53:AY58 BF53:BG58">
    <cfRule type="cellIs" dxfId="50" priority="11" operator="equal">
      <formula>0</formula>
    </cfRule>
  </conditionalFormatting>
  <conditionalFormatting sqref="BK51:BT52 BK59:BT60 BK53:BL58 BS53:BT58">
    <cfRule type="cellIs" dxfId="49" priority="10" operator="equal">
      <formula>0</formula>
    </cfRule>
  </conditionalFormatting>
  <conditionalFormatting sqref="BK64:BT65 BK72:BT73 BK66:BL71 BS66:BT71">
    <cfRule type="cellIs" dxfId="48" priority="7" operator="equal">
      <formula>0</formula>
    </cfRule>
  </conditionalFormatting>
  <conditionalFormatting sqref="X51:AG52 X59:AG60 X53:Y58 AF53:AG58">
    <cfRule type="cellIs" dxfId="47" priority="6" operator="equal">
      <formula>0</formula>
    </cfRule>
  </conditionalFormatting>
  <conditionalFormatting sqref="AK38:AT39 AK46:AT47 AK40:AL45 AS40:AT45">
    <cfRule type="cellIs" dxfId="46" priority="5" operator="equal">
      <formula>0</formula>
    </cfRule>
  </conditionalFormatting>
  <conditionalFormatting sqref="AX42:AY43">
    <cfRule type="cellIs" dxfId="45" priority="4" operator="equal">
      <formula>0</formula>
    </cfRule>
  </conditionalFormatting>
  <conditionalFormatting sqref="AO51:AP52 AO59:AP60">
    <cfRule type="cellIs" dxfId="44" priority="3" operator="equal">
      <formula>0</formula>
    </cfRule>
  </conditionalFormatting>
  <conditionalFormatting sqref="BO75:BP76">
    <cfRule type="cellIs" dxfId="43" priority="2" operator="equal">
      <formula>0</formula>
    </cfRule>
  </conditionalFormatting>
  <conditionalFormatting sqref="AO75:AP76">
    <cfRule type="cellIs" dxfId="42" priority="1" operator="equal">
      <formula>0</formula>
    </cfRule>
  </conditionalFormatting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topLeftCell="I6" zoomScale="85" zoomScaleNormal="85" workbookViewId="0">
      <selection activeCell="CJ28" sqref="CJ28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1295.6445635920925</v>
      </c>
      <c r="CC12" s="27">
        <f ca="1">SUM(CD17,CB17,CC14)</f>
        <v>2520.3301965708797</v>
      </c>
      <c r="CD12" s="25"/>
      <c r="CE12" s="25"/>
      <c r="CF12" s="28"/>
      <c r="CG12" s="29"/>
      <c r="CI12" s="305" t="s">
        <v>205</v>
      </c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'PM Site Net - interchange'!CC14+'PM FB 2036 - interchange'!CC14</f>
        <v>210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'PM Site Net - interchange'!CC15+'PM FB 2036 - interchange'!CC15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</v>
      </c>
      <c r="BY16" s="4"/>
      <c r="BZ16" s="10">
        <f>'PM Site Net - interchange'!BZ16+'PM FB 2036 - interchange'!BZ16</f>
        <v>0</v>
      </c>
      <c r="CA16" s="10">
        <f ca="1">'PM Site Net - interchange'!CA16+'PM FB 2036 - interchange'!CA16</f>
        <v>1200.6445635920925</v>
      </c>
      <c r="CB16" s="11">
        <f>'PM Site Net - interchange'!CB16+'PM FB 2036 - interchange'!CB16</f>
        <v>95</v>
      </c>
      <c r="CC16" s="6">
        <f ca="1">'PM Site Net - interchange'!CC16+'PM FB 2036 - interchange'!CC16</f>
        <v>0</v>
      </c>
      <c r="CD16" s="12"/>
      <c r="CE16" s="20"/>
      <c r="CF16" s="4"/>
      <c r="CG16" s="34">
        <f ca="1">SUM(CC14:CC16)</f>
        <v>210</v>
      </c>
      <c r="CH16" s="13"/>
      <c r="CI16" s="13"/>
      <c r="CJ16" s="13"/>
    </row>
    <row r="17" spans="7:88" x14ac:dyDescent="0.25">
      <c r="O17" s="69"/>
      <c r="BX17" s="35">
        <f ca="1">SUM(CB17:CB19)</f>
        <v>1341.2519373233085</v>
      </c>
      <c r="BY17" s="1"/>
      <c r="BZ17" s="21"/>
      <c r="CA17" s="14"/>
      <c r="CB17" s="15">
        <f>'PM Site Net - interchange'!CB17+'PM FB 2036 - interchange'!CB17</f>
        <v>595.30642749476465</v>
      </c>
      <c r="CC17" s="16">
        <f ca="1">'PM Site Net - interchange'!CC17+'PM FB 2036 - interchange'!CC17</f>
        <v>0</v>
      </c>
      <c r="CD17" s="6">
        <f ca="1">'PM Site Net - interchange'!CD17+'PM FB 2036 - interchange'!CD17</f>
        <v>1715.0237690761153</v>
      </c>
      <c r="CE17" s="6">
        <f ca="1">'PM Site Net - interchange'!CE17+'PM FB 2036 - interchange'!CE17</f>
        <v>15</v>
      </c>
      <c r="CF17" s="1"/>
      <c r="CG17" s="36">
        <f ca="1">SUM(CB18,CE17,CB16)</f>
        <v>430</v>
      </c>
    </row>
    <row r="18" spans="7:88" x14ac:dyDescent="0.25">
      <c r="O18" s="69"/>
      <c r="BX18" s="30"/>
      <c r="BY18" s="3"/>
      <c r="BZ18" s="21"/>
      <c r="CA18" s="14"/>
      <c r="CB18" s="15">
        <f>'PM Site Net - interchange'!CB18+'PM FB 2036 - interchange'!CB18</f>
        <v>320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'PM Site Net - interchange'!CB19+'PM FB 2036 - interchange'!CB19</f>
        <v>425.945509828544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1626.5900734206366</v>
      </c>
      <c r="CC21" s="41">
        <f ca="1">SUM(CC17:CE17)</f>
        <v>1730.0237690761153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1626.5900734206366</v>
      </c>
      <c r="CC25" s="27">
        <f ca="1">SUM(CD30,CB30,CC27)</f>
        <v>1725.0237690761153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'PM Site Net - interchange'!AP27+'PM FB 2036 - interchange'!AP27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'PM Site Net - interchange'!CC27+'PM FB 2036 - interchange'!CC27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'PM Site Net - interchange'!AP28+'PM FB 2036 - interchange'!AP28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'PM Site Net - interchange'!CC28+'PM FB 2036 - interchange'!CC28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'PM Site Net - interchange'!AM29+'PM FB 2036 - interchange'!AM29</f>
        <v>0</v>
      </c>
      <c r="AN29" s="10">
        <f>'PM Site Net - interchange'!AN29+'PM FB 2036 - interchange'!AN29</f>
        <v>0</v>
      </c>
      <c r="AO29" s="10">
        <f>'PM Site Net - interchange'!AO29+'PM FB 2036 - interchange'!AO29</f>
        <v>0</v>
      </c>
      <c r="AP29" s="6">
        <f>'PM Site Net - interchange'!AP29+'PM FB 2036 - interchange'!AP29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'PM Site Net - interchange'!BZ29+'PM FB 2036 - interchange'!BZ29</f>
        <v>0</v>
      </c>
      <c r="CA29" s="10">
        <f ca="1">'PM Site Net - interchange'!CA29+'PM FB 2036 - interchange'!CA29</f>
        <v>1626.5900734206366</v>
      </c>
      <c r="CB29" s="11">
        <f>'PM Site Net - interchange'!CB29+'PM FB 2036 - interchange'!CB29</f>
        <v>0</v>
      </c>
      <c r="CC29" s="56">
        <f>'PM Site Net - interchange'!CC29+'PM FB 2036 - interchange'!CC29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'PM Site Net - interchange'!AO30+'PM FB 2036 - interchange'!AO30</f>
        <v>0</v>
      </c>
      <c r="AP30" s="53">
        <f>'PM Site Net - interchange'!AP30+'PM FB 2036 - interchange'!AP30</f>
        <v>0</v>
      </c>
      <c r="AQ30" s="6">
        <f>'PM Site Net - interchange'!AQ30+'PM FB 2036 - interchange'!AQ30</f>
        <v>0</v>
      </c>
      <c r="AR30" s="6">
        <f>'PM Site Net - interchange'!AR30+'PM FB 2036 - interchange'!AR30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'PM Site Net - interchange'!CB30+'PM FB 2036 - interchange'!CB30</f>
        <v>0</v>
      </c>
      <c r="CC30" s="56">
        <f ca="1">'PM Site Net - interchange'!CC30+'PM FB 2036 - interchange'!CC30</f>
        <v>0</v>
      </c>
      <c r="CD30" s="6">
        <f ca="1">'PM Site Net - interchange'!CD30+'PM FB 2036 - interchange'!CD30</f>
        <v>1725.0237690761153</v>
      </c>
      <c r="CE30" s="6">
        <f>'PM Site Net - interchange'!CE30+'PM FB 2036 - interchange'!CE30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'PM Site Net - interchange'!AO31+'PM FB 2036 - interchange'!AO31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'PM Site Net - interchange'!CB31+'PM FB 2036 - interchange'!CB31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'PM Site Net - interchange'!AO32+'PM FB 2036 - interchange'!AO32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'PM Site Net - interchange'!CB32+'PM FB 2036 - interchange'!CB32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1626.5900734206366</v>
      </c>
      <c r="CC34" s="41">
        <f ca="1">SUM(CC30:CE30)</f>
        <v>1725.0237690761153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92.2</v>
      </c>
      <c r="AP38" s="58">
        <f ca="1">SUM(AQ43,AO43,AP40)</f>
        <v>91.724999999999994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1626.5900734206366</v>
      </c>
      <c r="CC38" s="91">
        <f ca="1">SUM(CD43,CB43,CC40)</f>
        <v>1725.0237690761153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'PM Site Net - interchange'!AP40+'PM FB 2036 - interchange'!AP40</f>
        <v>68.38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'PM Site Net - interchange'!BP40+'PM FB 2036 - interchange'!BP40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'PM Site Net - interchange'!CC40+'PM FB 2036 - interchange'!CC40</f>
        <v>230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'PM Site Net - interchange'!AP41+'PM FB 2036 - interchange'!AP41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'PM Site Net - interchange'!BP41+'PM FB 2036 - interchange'!BP41</f>
        <v>406.41499999999996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'PM Site Net - interchange'!CC41+'PM FB 2036 - interchange'!CC41</f>
        <v>42.9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'PM Site Net - interchange'!AM42+'PM FB 2036 - interchange'!AM42</f>
        <v>0</v>
      </c>
      <c r="AN42" s="10">
        <f ca="1">'PM Site Net - interchange'!AN42+'PM FB 2036 - interchange'!AN42</f>
        <v>16.64</v>
      </c>
      <c r="AO42" s="77">
        <f ca="1">'PM Site Net - interchange'!AO42+'PM FB 2036 - interchange'!AO42</f>
        <v>75.56</v>
      </c>
      <c r="AP42" s="86">
        <f ca="1">'PM Site Net - interchange'!AP42+'PM FB 2036 - interchange'!AP42</f>
        <v>127.55999999999999</v>
      </c>
      <c r="AQ42" s="81"/>
      <c r="AR42" s="82"/>
      <c r="AS42" s="78"/>
      <c r="AT42" s="109">
        <f ca="1">SUM(AP40:AP42)</f>
        <v>195.94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429.81499999999994</v>
      </c>
      <c r="BL42" s="78"/>
      <c r="BM42" s="79">
        <f>'PM Site Net - interchange'!BM42+'PM FB 2036 - interchange'!BM42</f>
        <v>0</v>
      </c>
      <c r="BN42" s="79">
        <f>'PM Site Net - interchange'!BN42+'PM FB 2036 - interchange'!BN42</f>
        <v>0</v>
      </c>
      <c r="BO42" s="79">
        <f>'PM Site Net - interchange'!BO42+'PM FB 2036 - interchange'!BO42</f>
        <v>0</v>
      </c>
      <c r="BP42" s="79">
        <f ca="1">'PM Site Net - interchange'!BP42+'PM FB 2036 - interchange'!BP42</f>
        <v>33.932500000000005</v>
      </c>
      <c r="BQ42" s="81"/>
      <c r="BR42" s="82"/>
      <c r="BS42" s="78"/>
      <c r="BT42" s="109">
        <f ca="1">SUM(BP40:BP42)</f>
        <v>440.34749999999997</v>
      </c>
      <c r="BU42" s="83"/>
      <c r="BV42" s="83"/>
      <c r="BW42" s="83"/>
      <c r="BX42" s="108">
        <f ca="1">SUM(CC41,BZ42,CC43)</f>
        <v>495.3125</v>
      </c>
      <c r="BY42" s="78"/>
      <c r="BZ42" s="79">
        <f ca="1">'PM Site Net - interchange'!BZ42+'PM FB 2036 - interchange'!BZ42</f>
        <v>422.8125</v>
      </c>
      <c r="CA42" s="79">
        <f ca="1">'PM Site Net - interchange'!CA42+'PM FB 2036 - interchange'!CA42</f>
        <v>998.77757342063649</v>
      </c>
      <c r="CB42" s="85">
        <f>'PM Site Net - interchange'!CB42+'PM FB 2036 - interchange'!CB42</f>
        <v>205</v>
      </c>
      <c r="CC42" s="117">
        <f>'PM Site Net - interchange'!CC42+'PM FB 2036 - interchange'!CC42</f>
        <v>105</v>
      </c>
      <c r="CD42" s="81"/>
      <c r="CE42" s="82"/>
      <c r="CF42" s="78"/>
      <c r="CG42" s="109">
        <f ca="1">SUM(CC40:CC42)</f>
        <v>377.9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'PM Site Net - interchange'!AO43+'PM FB 2036 - interchange'!AO43</f>
        <v>0</v>
      </c>
      <c r="AP43" s="6">
        <f>'PM Site Net - interchange'!AP43+'PM FB 2036 - interchange'!AP43</f>
        <v>0</v>
      </c>
      <c r="AQ43" s="6">
        <f ca="1">'PM Site Net - interchange'!AQ43+'PM FB 2036 - interchange'!AQ43</f>
        <v>23.344999999999999</v>
      </c>
      <c r="AR43" s="6">
        <f ca="1">'PM Site Net - interchange'!AR43+'PM FB 2036 - interchange'!AR43</f>
        <v>180.19499999999996</v>
      </c>
      <c r="AS43" s="1"/>
      <c r="AT43" s="100">
        <f ca="1">SUM(AO44,AR43,AO42)</f>
        <v>255.75499999999997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485.78</v>
      </c>
      <c r="BL43" s="1"/>
      <c r="BM43" s="21"/>
      <c r="BN43" s="14"/>
      <c r="BO43" s="71">
        <f>'PM Site Net - interchange'!BO43+'PM FB 2036 - interchange'!BO43</f>
        <v>0</v>
      </c>
      <c r="BP43" s="6">
        <f ca="1">'PM Site Net - interchange'!BP43+'PM FB 2036 - interchange'!BP43</f>
        <v>23.400000000000002</v>
      </c>
      <c r="BQ43" s="6">
        <f>'PM Site Net - interchange'!BQ43+'PM FB 2036 - interchange'!BQ43</f>
        <v>0</v>
      </c>
      <c r="BR43" s="6">
        <f ca="1">'PM Site Net - interchange'!BR43+'PM FB 2036 - interchange'!BR43</f>
        <v>36.704999999999998</v>
      </c>
      <c r="BS43" s="1"/>
      <c r="BT43" s="100">
        <f ca="1">SUM(BO44,BR43,BO42)</f>
        <v>516.76499999999999</v>
      </c>
      <c r="BX43" s="99">
        <f ca="1">SUM(CB43:CB45)</f>
        <v>623.1099999999999</v>
      </c>
      <c r="BY43" s="1"/>
      <c r="BZ43" s="21"/>
      <c r="CA43" s="14"/>
      <c r="CB43" s="15">
        <f ca="1">'PM Site Net - interchange'!CB43+'PM FB 2036 - interchange'!CB43</f>
        <v>466.32</v>
      </c>
      <c r="CC43" s="56">
        <f ca="1">'PM Site Net - interchange'!CC43+'PM FB 2036 - interchange'!CC43</f>
        <v>29.6</v>
      </c>
      <c r="CD43" s="6">
        <f ca="1">'PM Site Net - interchange'!CD43+'PM FB 2036 - interchange'!CD43</f>
        <v>1028.7037690761153</v>
      </c>
      <c r="CE43" s="6">
        <f>'PM Site Net - interchange'!CE43+'PM FB 2036 - interchange'!CE43</f>
        <v>130</v>
      </c>
      <c r="CF43" s="1"/>
      <c r="CG43" s="100">
        <f ca="1">SUM(CB44,CE43,CB42)</f>
        <v>401.1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'PM Site Net - interchange'!AO44+'PM FB 2036 - interchange'!AO44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'PM Site Net - interchange'!BO44+'PM FB 2036 - interchange'!BO44</f>
        <v>480.06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'PM Site Net - interchange'!CB44+'PM FB 2036 - interchange'!CB44</f>
        <v>66.099999999999994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'PM Site Net - interchange'!AO45+'PM FB 2036 - interchange'!AO45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'PM Site Net - interchange'!BO45+'PM FB 2036 - interchange'!BO45</f>
        <v>5.7199999999999989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'PM Site Net - interchange'!CB45+'PM FB 2036 - interchange'!CB45</f>
        <v>90.69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144.19999999999999</v>
      </c>
      <c r="AP47" s="105">
        <f ca="1">SUM(AP43:AR43)</f>
        <v>203.53999999999996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39.652500000000003</v>
      </c>
      <c r="BP47" s="105">
        <f ca="1">SUM(BP43:BR43)</f>
        <v>60.105000000000004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1194.4675734206364</v>
      </c>
      <c r="CC47" s="105">
        <f ca="1">SUM(CC43:CE43)</f>
        <v>1188.3037690761153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1118.2701937061229</v>
      </c>
      <c r="P51" s="27">
        <f ca="1">SUM(Q56,O56,P53)</f>
        <v>1024.3748439837823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'PM Site Net - interchange'!P53+'PM FB 2036 - interchange'!P53</f>
        <v>187.58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'PM Site Net - interchange'!AC53+'PM FB 2036 - interchange'!AC53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'PM Site Net - interchange'!P54+'PM FB 2036 - interchange'!P54</f>
        <v>37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'PM Site Net - interchange'!AC54+'PM FB 2036 - interchange'!AC54</f>
        <v>187.2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335</v>
      </c>
      <c r="L55" s="4"/>
      <c r="M55" s="10">
        <f>'PM Site Net - interchange'!M55+'PM FB 2036 - interchange'!M55</f>
        <v>46</v>
      </c>
      <c r="N55" s="10">
        <f>'PM Site Net - interchange'!N55+'PM FB 2036 - interchange'!N55</f>
        <v>889.40019370612299</v>
      </c>
      <c r="O55" s="11">
        <f ca="1">'PM Site Net - interchange'!O55+'PM FB 2036 - interchange'!O55</f>
        <v>182.87</v>
      </c>
      <c r="P55" s="6">
        <f ca="1">'PM Site Net - interchange'!P55+'PM FB 2036 - interchange'!P55</f>
        <v>139.62</v>
      </c>
      <c r="Q55" s="12"/>
      <c r="R55" s="20"/>
      <c r="S55" s="4"/>
      <c r="T55" s="34">
        <f ca="1">SUM(P53:P55)</f>
        <v>364.20000000000005</v>
      </c>
      <c r="U55" s="4"/>
      <c r="V55" s="4"/>
      <c r="W55" s="4"/>
      <c r="X55" s="97">
        <f ca="1">SUM(AC54,Z55,AC56)</f>
        <v>187.2</v>
      </c>
      <c r="Y55" s="4"/>
      <c r="Z55" s="10">
        <f>'PM Site Net - interchange'!Z55+'PM FB 2036 - interchange'!Z55</f>
        <v>0</v>
      </c>
      <c r="AA55" s="10">
        <f>'PM Site Net - interchange'!AA55+'PM FB 2036 - interchange'!AA55</f>
        <v>0</v>
      </c>
      <c r="AB55" s="11">
        <f>'PM Site Net - interchange'!AB55+'PM FB 2036 - interchange'!AB55</f>
        <v>0</v>
      </c>
      <c r="AC55" s="6">
        <f>'PM Site Net - interchange'!AC55+'PM FB 2036 - interchange'!AC55</f>
        <v>0</v>
      </c>
      <c r="AD55" s="12"/>
      <c r="AE55" s="20"/>
      <c r="AF55" s="4"/>
      <c r="AG55" s="98">
        <f ca="1">SUM(AC53:AC55)</f>
        <v>187.2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430</v>
      </c>
      <c r="L56" s="1"/>
      <c r="M56" s="21"/>
      <c r="N56" s="14"/>
      <c r="O56" s="15">
        <f>'PM Site Net - interchange'!O56+'PM FB 2036 - interchange'!O56</f>
        <v>104</v>
      </c>
      <c r="P56" s="16">
        <f>'PM Site Net - interchange'!P56+'PM FB 2036 - interchange'!P56</f>
        <v>252</v>
      </c>
      <c r="Q56" s="6">
        <f>'PM Site Net - interchange'!Q56+'PM FB 2036 - interchange'!Q56</f>
        <v>732.79484398378236</v>
      </c>
      <c r="R56" s="6">
        <f ca="1">'PM Site Net - interchange'!R56+'PM FB 2036 - interchange'!R56</f>
        <v>80.539999999999992</v>
      </c>
      <c r="S56" s="1"/>
      <c r="T56" s="36">
        <f ca="1">SUM(O57,R56,O55)</f>
        <v>302.40999999999997</v>
      </c>
      <c r="U56" s="330" t="s">
        <v>29</v>
      </c>
      <c r="V56" s="331"/>
      <c r="W56" s="331"/>
      <c r="X56" s="99">
        <f ca="1">SUM(AB56:AB58)</f>
        <v>133.41</v>
      </c>
      <c r="Y56" s="1"/>
      <c r="Z56" s="21"/>
      <c r="AA56" s="14"/>
      <c r="AB56" s="53">
        <f>'PM Site Net - interchange'!AB56+'PM FB 2036 - interchange'!AB56</f>
        <v>0</v>
      </c>
      <c r="AC56" s="53">
        <f>'PM Site Net - interchange'!AC56+'PM FB 2036 - interchange'!AC56</f>
        <v>0</v>
      </c>
      <c r="AD56" s="6">
        <f>'PM Site Net - interchange'!AD56+'PM FB 2036 - interchange'!AD56</f>
        <v>0</v>
      </c>
      <c r="AE56" s="6">
        <f>'PM Site Net - interchange'!AE56+'PM FB 2036 - interchange'!AE56</f>
        <v>0</v>
      </c>
      <c r="AF56" s="1"/>
      <c r="AG56" s="100">
        <f ca="1">SUM(AB57,AE56,AB55)</f>
        <v>133.41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'PM Site Net - interchange'!O57+'PM FB 2036 - interchange'!O57</f>
        <v>39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'PM Site Net - interchange'!AB57+'PM FB 2036 - interchange'!AB57</f>
        <v>133.41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'PM Site Net - interchange'!O58+'PM FB 2036 - interchange'!O58</f>
        <v>287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'PM Site Net - interchange'!AB58+'PM FB 2036 - interchange'!AB58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1316.0201937061229</v>
      </c>
      <c r="P60" s="41">
        <f ca="1">SUM(P56:R56)</f>
        <v>1065.3348439837823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148.53500000000003</v>
      </c>
      <c r="AP64" s="58">
        <f ca="1">SUM(AQ69,AO69,AP66)</f>
        <v>163.5625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24.567499999999999</v>
      </c>
      <c r="BP64" s="91">
        <f ca="1">SUM(BQ69,BO69,BP66)</f>
        <v>46.362500000000004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1189.118460994601</v>
      </c>
      <c r="CC64" s="27">
        <f ca="1">SUM(CD69,CB69,CC66)</f>
        <v>1188.2561500284962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'PM Site Net - interchange'!AP66+'PM FB 2036 - interchange'!AP66</f>
        <v>36.572499999999998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'PM Site Net - interchange'!BP66+'PM FB 2036 - interchange'!BP66</f>
        <v>34.150000000000006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'PM Site Net - interchange'!CC66+'PM FB 2036 - interchange'!CC66</f>
        <v>125.85714285714286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'PM Site Net - interchange'!AP67+'PM FB 2036 - interchange'!AP67</f>
        <v>34.747500000000002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'PM Site Net - interchange'!BP67+'PM FB 2036 - interchange'!BP67</f>
        <v>65.08250000000001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'PM Site Net - interchange'!CC67+'PM FB 2036 - interchange'!CC67</f>
        <v>32.9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184.48250000000002</v>
      </c>
      <c r="AL68" s="4"/>
      <c r="AM68" s="10">
        <f ca="1">'PM Site Net - interchange'!AM68+'PM FB 2036 - interchange'!AM68</f>
        <v>101.55500000000001</v>
      </c>
      <c r="AN68" s="10">
        <f ca="1">'PM Site Net - interchange'!AN68+'PM FB 2036 - interchange'!AN68</f>
        <v>5.25</v>
      </c>
      <c r="AO68" s="77">
        <f ca="1">'PM Site Net - interchange'!AO68+'PM FB 2036 - interchange'!AO68</f>
        <v>41.730000000000004</v>
      </c>
      <c r="AP68" s="86">
        <f>'PM Site Net - interchange'!AP68+'PM FB 2036 - interchange'!AP68</f>
        <v>0</v>
      </c>
      <c r="AQ68" s="81"/>
      <c r="AR68" s="82"/>
      <c r="AS68" s="78"/>
      <c r="AT68" s="109">
        <f ca="1">SUM(AP66:AP68)</f>
        <v>71.319999999999993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74.797500000000014</v>
      </c>
      <c r="BL68" s="78"/>
      <c r="BM68" s="79">
        <f ca="1">'PM Site Net - interchange'!BM68+'PM FB 2036 - interchange'!BM68</f>
        <v>9.7149999999999999</v>
      </c>
      <c r="BN68" s="79">
        <f ca="1">'PM Site Net - interchange'!BN68+'PM FB 2036 - interchange'!BN68</f>
        <v>2.4862500000000001</v>
      </c>
      <c r="BO68" s="80">
        <f ca="1">'PM Site Net - interchange'!BO68+'PM FB 2036 - interchange'!BO68</f>
        <v>12.366249999999999</v>
      </c>
      <c r="BP68" s="79">
        <f ca="1">'PM Site Net - interchange'!BP68+'PM FB 2036 - interchange'!BP68</f>
        <v>33.64875</v>
      </c>
      <c r="BQ68" s="81"/>
      <c r="BR68" s="82"/>
      <c r="BS68" s="78"/>
      <c r="BT68" s="109">
        <f ca="1">SUM(BP66:BP68)</f>
        <v>132.88125000000002</v>
      </c>
      <c r="BU68" s="136"/>
      <c r="BV68" s="136"/>
      <c r="BW68" s="136"/>
      <c r="BX68" s="84">
        <f ca="1">SUM(CC67,BZ68,CC69)</f>
        <v>148.2775</v>
      </c>
      <c r="BY68" s="78"/>
      <c r="BZ68" s="79">
        <f ca="1">'PM Site Net - interchange'!BZ68+'PM FB 2036 - interchange'!BZ68</f>
        <v>62.167500000000004</v>
      </c>
      <c r="CA68" s="79">
        <f ca="1">'PM Site Net - interchange'!CA68+'PM FB 2036 - interchange'!CA68</f>
        <v>918.47167105377264</v>
      </c>
      <c r="CB68" s="85">
        <f>'PM Site Net - interchange'!CB68+'PM FB 2036 - interchange'!CB68</f>
        <v>208.47928994082844</v>
      </c>
      <c r="CC68" s="6">
        <f>'PM Site Net - interchange'!CC68+'PM FB 2036 - interchange'!CC68</f>
        <v>46.857142857142861</v>
      </c>
      <c r="CD68" s="12"/>
      <c r="CE68" s="20"/>
      <c r="CF68" s="4"/>
      <c r="CG68" s="34">
        <f ca="1">SUM(CC66:CC68)</f>
        <v>205.61428571428573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149.255</v>
      </c>
      <c r="AL69" s="1"/>
      <c r="AM69" s="21"/>
      <c r="AN69" s="14"/>
      <c r="AO69" s="70">
        <f ca="1">'PM Site Net - interchange'!AO69+'PM FB 2036 - interchange'!AO69</f>
        <v>92.34</v>
      </c>
      <c r="AP69" s="6">
        <f ca="1">'PM Site Net - interchange'!AP69+'PM FB 2036 - interchange'!AP69</f>
        <v>48.180000000000007</v>
      </c>
      <c r="AQ69" s="6">
        <f ca="1">'PM Site Net - interchange'!AQ69+'PM FB 2036 - interchange'!AQ69</f>
        <v>34.65</v>
      </c>
      <c r="AR69" s="6">
        <f>'PM Site Net - interchange'!AR69+'PM FB 2036 - interchange'!AR69</f>
        <v>0</v>
      </c>
      <c r="AS69" s="1"/>
      <c r="AT69" s="100">
        <f ca="1">SUM(AO70,AR69,AO68)</f>
        <v>83.705000000000013</v>
      </c>
      <c r="BK69" s="99">
        <f ca="1">SUM(BO69:BO71)</f>
        <v>127.05500000000002</v>
      </c>
      <c r="BL69" s="1"/>
      <c r="BM69" s="21"/>
      <c r="BN69" s="14"/>
      <c r="BO69" s="71">
        <f ca="1">'PM Site Net - interchange'!BO69+'PM FB 2036 - interchange'!BO69</f>
        <v>9.4337499999999999</v>
      </c>
      <c r="BP69" s="6">
        <f>'PM Site Net - interchange'!BP69+'PM FB 2036 - interchange'!BP69</f>
        <v>0</v>
      </c>
      <c r="BQ69" s="6">
        <f ca="1">'PM Site Net - interchange'!BQ69+'PM FB 2036 - interchange'!BQ69</f>
        <v>2.7787500000000001</v>
      </c>
      <c r="BR69" s="6">
        <f ca="1">'PM Site Net - interchange'!BR69+'PM FB 2036 - interchange'!BR69</f>
        <v>142.04625000000001</v>
      </c>
      <c r="BS69" s="1"/>
      <c r="BT69" s="100">
        <f ca="1">SUM(BO70,BR69,BO68)</f>
        <v>272.03375</v>
      </c>
      <c r="BX69" s="35">
        <f ca="1">SUM(CB69:CB71)</f>
        <v>295.69</v>
      </c>
      <c r="BY69" s="1"/>
      <c r="BZ69" s="21"/>
      <c r="CA69" s="14"/>
      <c r="CB69" s="15">
        <f ca="1">'PM Site Net - interchange'!CB69+'PM FB 2036 - interchange'!CB69</f>
        <v>207.85</v>
      </c>
      <c r="CC69" s="16">
        <f ca="1">'PM Site Net - interchange'!CC69+'PM FB 2036 - interchange'!CC69</f>
        <v>53.21</v>
      </c>
      <c r="CD69" s="6">
        <f ca="1">'PM Site Net - interchange'!CD69+'PM FB 2036 - interchange'!CD69</f>
        <v>854.54900717135342</v>
      </c>
      <c r="CE69" s="6">
        <f>'PM Site Net - interchange'!CE69+'PM FB 2036 - interchange'!CE69</f>
        <v>135.57142857142856</v>
      </c>
      <c r="CF69" s="1"/>
      <c r="CG69" s="36">
        <f ca="1">SUM(CB70,CE69,CB68)</f>
        <v>395.15071851225696</v>
      </c>
    </row>
    <row r="70" spans="35:89" ht="15.75" x14ac:dyDescent="0.25">
      <c r="AK70" s="30"/>
      <c r="AL70" s="3"/>
      <c r="AM70" s="21"/>
      <c r="AN70" s="14"/>
      <c r="AO70" s="71">
        <f ca="1">'PM Site Net - interchange'!AO70+'PM FB 2036 - interchange'!AO70</f>
        <v>41.975000000000001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'PM Site Net - interchange'!BO70+'PM FB 2036 - interchange'!BO70</f>
        <v>117.62125000000002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'PM Site Net - interchange'!CB70+'PM FB 2036 - interchange'!CB70</f>
        <v>51.1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'PM Site Net - interchange'!AO71+'PM FB 2036 - interchange'!AO71</f>
        <v>14.940000000000001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'PM Site Net - interchange'!BO71+'PM FB 2036 - interchange'!BO71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'PM Site Net - interchange'!CB71+'PM FB 2036 - interchange'!CB71</f>
        <v>36.74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20.190000000000001</v>
      </c>
      <c r="AP73" s="105">
        <f ca="1">SUM(AP69:AR69)</f>
        <v>82.830000000000013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36.134999999999998</v>
      </c>
      <c r="BP73" s="105">
        <f ca="1">SUM(BP69:BR69)</f>
        <v>144.82500000000002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1002.0688139109155</v>
      </c>
      <c r="CC73" s="41">
        <f ca="1">SUM(CC69:CE69)</f>
        <v>1043.3304357427819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41" priority="21" operator="equal">
      <formula>0</formula>
    </cfRule>
  </conditionalFormatting>
  <conditionalFormatting sqref="AX38:BG39 AX46:BG47 AX40:AY41 AX44:AY45">
    <cfRule type="cellIs" dxfId="40" priority="20" operator="equal">
      <formula>0</formula>
    </cfRule>
  </conditionalFormatting>
  <conditionalFormatting sqref="AX25:BG26 AX33:BG34 AX27:AY28 BF27:BG28 BF31:BG32 AX31:AY32">
    <cfRule type="cellIs" dxfId="39" priority="19" operator="equal">
      <formula>0</formula>
    </cfRule>
  </conditionalFormatting>
  <conditionalFormatting sqref="BK25:BT26 BK33:BT34 BK27:BL28 BS27:BT28 BS31:BT32 BK31:BL32">
    <cfRule type="cellIs" dxfId="38" priority="18" operator="equal">
      <formula>0</formula>
    </cfRule>
  </conditionalFormatting>
  <conditionalFormatting sqref="BX12:CG13 BX20:CG21 BX14:BY19 CF14:CG19">
    <cfRule type="cellIs" dxfId="37" priority="17" operator="equal">
      <formula>0</formula>
    </cfRule>
  </conditionalFormatting>
  <conditionalFormatting sqref="BX25:CG26 BX33:CG34 BX27:BY32 CF27:CG32">
    <cfRule type="cellIs" dxfId="36" priority="16" operator="equal">
      <formula>0</formula>
    </cfRule>
  </conditionalFormatting>
  <conditionalFormatting sqref="BX64:CG65 BX72:CG73 BX66:BY71 CF66:CG71">
    <cfRule type="cellIs" dxfId="35" priority="14" operator="equal">
      <formula>0</formula>
    </cfRule>
  </conditionalFormatting>
  <conditionalFormatting sqref="BX38:CG39 BX46:CG47 BX40:BY45 CF40:CG45">
    <cfRule type="cellIs" dxfId="34" priority="15" operator="equal">
      <formula>0</formula>
    </cfRule>
  </conditionalFormatting>
  <conditionalFormatting sqref="K51:T52 K59:T60 K53:L58 S53:T58">
    <cfRule type="cellIs" dxfId="33" priority="13" operator="equal">
      <formula>0</formula>
    </cfRule>
  </conditionalFormatting>
  <conditionalFormatting sqref="AK64:AT65 AK72:AT73 AK66:AL71 AS66:AT71">
    <cfRule type="cellIs" dxfId="32" priority="12" operator="equal">
      <formula>0</formula>
    </cfRule>
  </conditionalFormatting>
  <conditionalFormatting sqref="BK38:BT39 BK46:BT47 BK40:BL45 BS40:BT45">
    <cfRule type="cellIs" dxfId="31" priority="9" operator="equal">
      <formula>0</formula>
    </cfRule>
  </conditionalFormatting>
  <conditionalFormatting sqref="AK25:AT26 AK33:AT34 AK27:AL32 AS27:AT32">
    <cfRule type="cellIs" dxfId="30" priority="8" operator="equal">
      <formula>0</formula>
    </cfRule>
  </conditionalFormatting>
  <conditionalFormatting sqref="AX51:BG52 AX59:BG60 AX53:AY58 BF53:BG58">
    <cfRule type="cellIs" dxfId="29" priority="11" operator="equal">
      <formula>0</formula>
    </cfRule>
  </conditionalFormatting>
  <conditionalFormatting sqref="BK51:BT52 BK59:BT60 BK53:BL58 BS53:BT58">
    <cfRule type="cellIs" dxfId="28" priority="10" operator="equal">
      <formula>0</formula>
    </cfRule>
  </conditionalFormatting>
  <conditionalFormatting sqref="BK64:BT65 BK72:BT73 BK66:BL71 BS66:BT71">
    <cfRule type="cellIs" dxfId="27" priority="7" operator="equal">
      <formula>0</formula>
    </cfRule>
  </conditionalFormatting>
  <conditionalFormatting sqref="X51:AG52 X59:AG60 X53:Y58 AF53:AG58">
    <cfRule type="cellIs" dxfId="26" priority="6" operator="equal">
      <formula>0</formula>
    </cfRule>
  </conditionalFormatting>
  <conditionalFormatting sqref="AK38:AT39 AK46:AT47 AK40:AL45 AS40:AT45">
    <cfRule type="cellIs" dxfId="25" priority="5" operator="equal">
      <formula>0</formula>
    </cfRule>
  </conditionalFormatting>
  <conditionalFormatting sqref="AX42:AY43">
    <cfRule type="cellIs" dxfId="24" priority="4" operator="equal">
      <formula>0</formula>
    </cfRule>
  </conditionalFormatting>
  <conditionalFormatting sqref="AO51:AP52 AO59:AP60">
    <cfRule type="cellIs" dxfId="23" priority="3" operator="equal">
      <formula>0</formula>
    </cfRule>
  </conditionalFormatting>
  <conditionalFormatting sqref="BO75:BP76">
    <cfRule type="cellIs" dxfId="22" priority="2" operator="equal">
      <formula>0</formula>
    </cfRule>
  </conditionalFormatting>
  <conditionalFormatting sqref="AO75:AP76">
    <cfRule type="cellIs" dxfId="21" priority="1" operator="equal">
      <formula>0</formula>
    </cfRule>
  </conditionalFormatting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F7:CK78"/>
  <sheetViews>
    <sheetView topLeftCell="AD16" zoomScale="85" zoomScaleNormal="85" workbookViewId="0">
      <selection activeCell="CP26" sqref="CP26"/>
    </sheetView>
  </sheetViews>
  <sheetFormatPr defaultColWidth="5.28515625" defaultRowHeight="15" x14ac:dyDescent="0.25"/>
  <cols>
    <col min="1" max="16384" width="5.28515625" style="124"/>
  </cols>
  <sheetData>
    <row r="7" spans="8:88" ht="18.75" x14ac:dyDescent="0.3">
      <c r="CB7" s="116" t="s">
        <v>33</v>
      </c>
    </row>
    <row r="9" spans="8:88" x14ac:dyDescent="0.25">
      <c r="CC9" s="2"/>
    </row>
    <row r="10" spans="8:88" x14ac:dyDescent="0.25">
      <c r="CC10" s="2"/>
    </row>
    <row r="11" spans="8:88" x14ac:dyDescent="0.25">
      <c r="BX11" s="22" t="s">
        <v>28</v>
      </c>
      <c r="BY11" s="22">
        <v>100</v>
      </c>
      <c r="BZ11" s="22"/>
      <c r="CA11" s="22"/>
      <c r="CB11" s="22"/>
      <c r="CC11" s="2"/>
      <c r="CD11" s="22"/>
      <c r="CE11" s="22"/>
      <c r="CF11" s="22"/>
      <c r="CG11" s="22"/>
    </row>
    <row r="12" spans="8:88" x14ac:dyDescent="0.25">
      <c r="BX12" s="23"/>
      <c r="BY12" s="24"/>
      <c r="BZ12" s="24"/>
      <c r="CA12" s="25"/>
      <c r="CB12" s="26">
        <f ca="1">SUM(BZ16:CB16)</f>
        <v>1134.821558147607</v>
      </c>
      <c r="CC12" s="27">
        <f ca="1">SUM(CD17,CB17,CC14)</f>
        <v>1785.6563407151457</v>
      </c>
      <c r="CD12" s="25"/>
      <c r="CE12" s="25"/>
      <c r="CF12" s="28"/>
      <c r="CG12" s="29"/>
      <c r="CI12" s="305" t="s">
        <v>205</v>
      </c>
    </row>
    <row r="13" spans="8:88" x14ac:dyDescent="0.25">
      <c r="BX13" s="30"/>
      <c r="BY13" s="3"/>
      <c r="BZ13" s="1"/>
      <c r="CA13" s="1"/>
      <c r="CB13" s="1"/>
      <c r="CC13" s="2"/>
      <c r="CD13" s="1"/>
      <c r="CE13" s="1"/>
      <c r="CF13" s="1"/>
      <c r="CG13" s="31"/>
    </row>
    <row r="14" spans="8:88" x14ac:dyDescent="0.25">
      <c r="O14" s="69"/>
      <c r="BX14" s="30"/>
      <c r="BY14" s="3"/>
      <c r="BZ14" s="17"/>
      <c r="CA14" s="17"/>
      <c r="CB14" s="18"/>
      <c r="CC14" s="6">
        <f>'SAT Site Net - interchange'!CC14+'SAT FB 2036 - interchange'!CC14</f>
        <v>135</v>
      </c>
      <c r="CD14" s="7"/>
      <c r="CE14" s="19"/>
      <c r="CF14" s="1"/>
      <c r="CG14" s="31"/>
    </row>
    <row r="15" spans="8:88" x14ac:dyDescent="0.25">
      <c r="O15" s="69"/>
      <c r="AP15" s="125" t="s">
        <v>38</v>
      </c>
      <c r="BX15" s="32"/>
      <c r="BY15" s="3"/>
      <c r="BZ15" s="8"/>
      <c r="CA15" s="8"/>
      <c r="CB15" s="9"/>
      <c r="CC15" s="6">
        <f>'SAT Site Net - interchange'!CC15+'SAT FB 2036 - interchange'!CC15</f>
        <v>0</v>
      </c>
      <c r="CD15" s="7"/>
      <c r="CE15" s="19"/>
      <c r="CF15" s="1"/>
      <c r="CG15" s="31"/>
    </row>
    <row r="16" spans="8:88" ht="15.75" thickBot="1" x14ac:dyDescent="0.3">
      <c r="H16" s="67"/>
      <c r="I16" s="67"/>
      <c r="J16" s="67"/>
      <c r="K16" s="67"/>
      <c r="L16" s="67"/>
      <c r="M16" s="67"/>
      <c r="N16" s="67"/>
      <c r="O16" s="118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8"/>
      <c r="BX16" s="33">
        <f ca="1">SUM(CC15,BZ16,CC17)</f>
        <v>0</v>
      </c>
      <c r="BY16" s="4"/>
      <c r="BZ16" s="10">
        <f>'SAT Site Net - interchange'!BZ16+'SAT FB 2036 - interchange'!BZ16</f>
        <v>0</v>
      </c>
      <c r="CA16" s="10">
        <f ca="1">'SAT Site Net - interchange'!CA16+'SAT FB 2036 - interchange'!CA16</f>
        <v>1074.821558147607</v>
      </c>
      <c r="CB16" s="11">
        <f>'SAT Site Net - interchange'!CB16+'SAT FB 2036 - interchange'!CB16</f>
        <v>60</v>
      </c>
      <c r="CC16" s="6">
        <f ca="1">'SAT Site Net - interchange'!CC16+'SAT FB 2036 - interchange'!CC16</f>
        <v>0</v>
      </c>
      <c r="CD16" s="12"/>
      <c r="CE16" s="20"/>
      <c r="CF16" s="4"/>
      <c r="CG16" s="34">
        <f ca="1">SUM(CC14:CC16)</f>
        <v>135</v>
      </c>
      <c r="CH16" s="13"/>
      <c r="CI16" s="13"/>
      <c r="CJ16" s="13"/>
    </row>
    <row r="17" spans="7:88" x14ac:dyDescent="0.25">
      <c r="O17" s="69"/>
      <c r="BX17" s="35">
        <f ca="1">SUM(CB17:CB19)</f>
        <v>1122.5872179923649</v>
      </c>
      <c r="BY17" s="1"/>
      <c r="BZ17" s="21"/>
      <c r="CA17" s="14"/>
      <c r="CB17" s="15">
        <f>'SAT Site Net - interchange'!CB17+'SAT FB 2036 - interchange'!CB17</f>
        <v>570.34196440627454</v>
      </c>
      <c r="CC17" s="16">
        <f ca="1">'SAT Site Net - interchange'!CC17+'SAT FB 2036 - interchange'!CC17</f>
        <v>0</v>
      </c>
      <c r="CD17" s="6">
        <f ca="1">'SAT Site Net - interchange'!CD17+'SAT FB 2036 - interchange'!CD17</f>
        <v>1080.3143763088713</v>
      </c>
      <c r="CE17" s="6">
        <f ca="1">'SAT Site Net - interchange'!CE17+'SAT FB 2036 - interchange'!CE17</f>
        <v>10</v>
      </c>
      <c r="CF17" s="1"/>
      <c r="CG17" s="36">
        <f ca="1">SUM(CB18,CE17,CB16)</f>
        <v>280</v>
      </c>
    </row>
    <row r="18" spans="7:88" x14ac:dyDescent="0.25">
      <c r="O18" s="69"/>
      <c r="BX18" s="30"/>
      <c r="BY18" s="3"/>
      <c r="BZ18" s="21"/>
      <c r="CA18" s="14"/>
      <c r="CB18" s="15">
        <f>'SAT Site Net - interchange'!CB18+'SAT FB 2036 - interchange'!CB18</f>
        <v>210</v>
      </c>
      <c r="CC18" s="8"/>
      <c r="CD18" s="8"/>
      <c r="CE18" s="8"/>
      <c r="CF18" s="1"/>
      <c r="CG18" s="31"/>
    </row>
    <row r="19" spans="7:88" x14ac:dyDescent="0.25">
      <c r="O19" s="69"/>
      <c r="BX19" s="30"/>
      <c r="BY19" s="3"/>
      <c r="BZ19" s="21"/>
      <c r="CA19" s="14"/>
      <c r="CB19" s="15">
        <f ca="1">'SAT Site Net - interchange'!CB19+'SAT FB 2036 - interchange'!CB19</f>
        <v>342.24525358609037</v>
      </c>
      <c r="CC19" s="17"/>
      <c r="CD19" s="17"/>
      <c r="CE19" s="17"/>
      <c r="CF19" s="1"/>
      <c r="CG19" s="31"/>
    </row>
    <row r="20" spans="7:88" x14ac:dyDescent="0.25">
      <c r="I20" s="61"/>
      <c r="J20" s="61"/>
      <c r="K20" s="61"/>
      <c r="L20" s="61"/>
      <c r="M20" s="61"/>
      <c r="N20" s="61"/>
      <c r="O20" s="119"/>
      <c r="P20" s="61"/>
      <c r="Q20" s="61"/>
      <c r="R20" s="61"/>
      <c r="S20" s="61"/>
      <c r="T20" s="61"/>
      <c r="U20" s="61"/>
      <c r="V20" s="61"/>
      <c r="W20" s="61"/>
      <c r="BX20" s="30"/>
      <c r="BY20" s="3"/>
      <c r="BZ20" s="1"/>
      <c r="CA20" s="1"/>
      <c r="CB20" s="1"/>
      <c r="CC20" s="2"/>
      <c r="CD20" s="1"/>
      <c r="CE20" s="1"/>
      <c r="CF20" s="1"/>
      <c r="CG20" s="31"/>
    </row>
    <row r="21" spans="7:88" x14ac:dyDescent="0.25">
      <c r="G21" s="22"/>
      <c r="H21" s="22"/>
      <c r="I21" s="62"/>
      <c r="J21" s="62"/>
      <c r="K21" s="62"/>
      <c r="L21" s="62"/>
      <c r="M21" s="62"/>
      <c r="N21" s="62"/>
      <c r="O21" s="119"/>
      <c r="P21" s="62"/>
      <c r="Q21" s="62"/>
      <c r="R21" s="62"/>
      <c r="S21" s="62"/>
      <c r="T21" s="62"/>
      <c r="U21" s="62"/>
      <c r="V21" s="62"/>
      <c r="W21" s="6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X21" s="37"/>
      <c r="BY21" s="38"/>
      <c r="BZ21" s="39"/>
      <c r="CA21" s="39"/>
      <c r="CB21" s="40">
        <f ca="1">SUM(CA16,CB19,CC16)</f>
        <v>1417.0668117336973</v>
      </c>
      <c r="CC21" s="41">
        <f ca="1">SUM(CC17:CE17)</f>
        <v>1090.3143763088713</v>
      </c>
      <c r="CD21" s="39"/>
      <c r="CE21" s="39"/>
      <c r="CF21" s="39"/>
      <c r="CG21" s="42"/>
    </row>
    <row r="22" spans="7:88" x14ac:dyDescent="0.25">
      <c r="G22" s="22"/>
      <c r="H22" s="22"/>
      <c r="I22" s="62"/>
      <c r="J22" s="62"/>
      <c r="K22" s="62"/>
      <c r="L22" s="62"/>
      <c r="M22" s="62"/>
      <c r="N22" s="62"/>
      <c r="O22" s="119"/>
      <c r="P22" s="3"/>
      <c r="Q22" s="62"/>
      <c r="R22" s="62"/>
      <c r="S22" s="62"/>
      <c r="T22" s="62"/>
      <c r="U22" s="62"/>
      <c r="V22" s="62"/>
      <c r="W22" s="62"/>
      <c r="AW22" s="22"/>
      <c r="AX22" s="22"/>
      <c r="AY22" s="22"/>
      <c r="AZ22" s="22"/>
      <c r="BA22" s="22"/>
      <c r="BB22" s="22"/>
      <c r="BC22" s="1"/>
      <c r="BD22" s="22"/>
      <c r="BE22" s="22"/>
      <c r="BF22" s="22"/>
      <c r="BG22" s="22"/>
      <c r="BO22" s="22"/>
      <c r="BP22" s="1"/>
      <c r="CC22" s="2"/>
    </row>
    <row r="23" spans="7:88" x14ac:dyDescent="0.25">
      <c r="G23" s="22"/>
      <c r="H23" s="22"/>
      <c r="I23" s="62"/>
      <c r="J23" s="62"/>
      <c r="K23" s="62"/>
      <c r="L23" s="62"/>
      <c r="M23" s="62"/>
      <c r="N23" s="62"/>
      <c r="O23" s="119"/>
      <c r="P23" s="3"/>
      <c r="Q23" s="62"/>
      <c r="R23" s="62"/>
      <c r="S23" s="62"/>
      <c r="T23" s="62"/>
      <c r="U23" s="62"/>
      <c r="V23" s="62"/>
      <c r="W23" s="62"/>
      <c r="AW23" s="22"/>
      <c r="AX23" s="22"/>
      <c r="AY23" s="22"/>
      <c r="AZ23" s="22"/>
      <c r="BA23" s="22"/>
      <c r="BB23" s="22"/>
      <c r="BC23" s="1"/>
      <c r="BD23" s="22"/>
      <c r="BE23" s="22"/>
      <c r="BF23" s="22"/>
      <c r="BG23" s="22"/>
      <c r="BO23" s="22"/>
      <c r="BP23" s="1"/>
      <c r="CC23" s="2"/>
    </row>
    <row r="24" spans="7:88" ht="15.75" thickBot="1" x14ac:dyDescent="0.3">
      <c r="G24" s="22"/>
      <c r="H24" s="22"/>
      <c r="I24" s="62"/>
      <c r="J24" s="62"/>
      <c r="K24" s="62"/>
      <c r="L24" s="62"/>
      <c r="M24" s="62"/>
      <c r="N24" s="62"/>
      <c r="O24" s="119"/>
      <c r="P24" s="3"/>
      <c r="Q24" s="62"/>
      <c r="R24" s="62"/>
      <c r="S24" s="62"/>
      <c r="T24" s="62"/>
      <c r="U24" s="62"/>
      <c r="V24" s="62"/>
      <c r="W24" s="62"/>
      <c r="AK24" s="22" t="s">
        <v>28</v>
      </c>
      <c r="AL24" s="22">
        <v>410</v>
      </c>
      <c r="AM24" s="22"/>
      <c r="AN24" s="22"/>
      <c r="AO24" s="22"/>
      <c r="AP24" s="1"/>
      <c r="AQ24" s="22"/>
      <c r="AR24" s="22"/>
      <c r="AS24" s="22"/>
      <c r="AT24" s="22"/>
      <c r="AW24" s="22"/>
      <c r="AX24" s="62"/>
      <c r="AY24" s="62"/>
      <c r="AZ24" s="62"/>
      <c r="BA24" s="62"/>
      <c r="BB24" s="62"/>
      <c r="BC24" s="3"/>
      <c r="BD24" s="62"/>
      <c r="BE24" s="62"/>
      <c r="BF24" s="62"/>
      <c r="BG24" s="62"/>
      <c r="BH24" s="61"/>
      <c r="BI24" s="61"/>
      <c r="BJ24" s="61"/>
      <c r="BK24" s="62"/>
      <c r="BL24" s="62"/>
      <c r="BM24" s="62"/>
      <c r="BN24" s="62"/>
      <c r="BO24" s="62"/>
      <c r="BP24" s="3"/>
      <c r="BQ24" s="62"/>
      <c r="BR24" s="62"/>
      <c r="BS24" s="62"/>
      <c r="BT24" s="62"/>
      <c r="BX24" s="22" t="s">
        <v>28</v>
      </c>
      <c r="BY24" s="22">
        <v>110</v>
      </c>
      <c r="BZ24" s="22"/>
      <c r="CA24" s="22"/>
      <c r="CB24" s="22"/>
      <c r="CC24" s="2"/>
      <c r="CD24" s="22"/>
      <c r="CE24" s="22"/>
      <c r="CF24" s="22"/>
      <c r="CG24" s="22"/>
    </row>
    <row r="25" spans="7:88" x14ac:dyDescent="0.25">
      <c r="G25" s="22"/>
      <c r="H25" s="22"/>
      <c r="I25" s="62"/>
      <c r="J25" s="62"/>
      <c r="K25" s="57"/>
      <c r="L25" s="57"/>
      <c r="M25" s="57"/>
      <c r="N25" s="3"/>
      <c r="O25" s="120"/>
      <c r="P25" s="63"/>
      <c r="Q25" s="3"/>
      <c r="R25" s="3"/>
      <c r="S25" s="57"/>
      <c r="T25" s="57"/>
      <c r="U25" s="62"/>
      <c r="V25" s="62"/>
      <c r="W25" s="62"/>
      <c r="AK25" s="87"/>
      <c r="AL25" s="88"/>
      <c r="AM25" s="88"/>
      <c r="AN25" s="89"/>
      <c r="AO25" s="90">
        <f>SUM(AM29:AO29)</f>
        <v>0</v>
      </c>
      <c r="AP25" s="91">
        <f>SUM(AQ30,AO30,AP27)</f>
        <v>0</v>
      </c>
      <c r="AQ25" s="89"/>
      <c r="AR25" s="89"/>
      <c r="AS25" s="92"/>
      <c r="AT25" s="93"/>
      <c r="AX25" s="57"/>
      <c r="AY25" s="57"/>
      <c r="AZ25" s="57"/>
      <c r="BA25" s="3"/>
      <c r="BB25" s="60"/>
      <c r="BC25" s="63"/>
      <c r="BD25" s="3"/>
      <c r="BE25" s="3"/>
      <c r="BF25" s="57"/>
      <c r="BG25" s="57"/>
      <c r="BH25" s="62"/>
      <c r="BI25" s="62"/>
      <c r="BJ25" s="62"/>
      <c r="BK25" s="57"/>
      <c r="BL25" s="57"/>
      <c r="BM25" s="57"/>
      <c r="BN25" s="3"/>
      <c r="BO25" s="60"/>
      <c r="BP25" s="63"/>
      <c r="BQ25" s="3"/>
      <c r="BR25" s="3"/>
      <c r="BS25" s="57"/>
      <c r="BT25" s="57"/>
      <c r="BX25" s="23"/>
      <c r="BY25" s="24"/>
      <c r="BZ25" s="24"/>
      <c r="CA25" s="25"/>
      <c r="CB25" s="26">
        <f ca="1">SUM(BZ29:CB29)</f>
        <v>1417.0668117336973</v>
      </c>
      <c r="CC25" s="27">
        <f ca="1">SUM(CD30,CB30,CC27)</f>
        <v>1085.3143763088713</v>
      </c>
      <c r="CD25" s="25"/>
      <c r="CE25" s="25"/>
      <c r="CF25" s="28"/>
      <c r="CG25" s="29"/>
    </row>
    <row r="26" spans="7:88" x14ac:dyDescent="0.25">
      <c r="G26" s="22"/>
      <c r="H26" s="22"/>
      <c r="I26" s="62"/>
      <c r="J26" s="62"/>
      <c r="K26" s="3"/>
      <c r="L26" s="3"/>
      <c r="M26" s="3"/>
      <c r="N26" s="340" t="s">
        <v>35</v>
      </c>
      <c r="O26" s="121"/>
      <c r="P26" s="3"/>
      <c r="Q26" s="3"/>
      <c r="R26" s="3"/>
      <c r="S26" s="3"/>
      <c r="T26" s="3"/>
      <c r="U26" s="62"/>
      <c r="V26" s="62"/>
      <c r="W26" s="62"/>
      <c r="AK26" s="94"/>
      <c r="AL26" s="3"/>
      <c r="AM26" s="1"/>
      <c r="AN26" s="1"/>
      <c r="AO26" s="1"/>
      <c r="AP26" s="1"/>
      <c r="AQ26" s="1"/>
      <c r="AR26" s="1"/>
      <c r="AS26" s="1"/>
      <c r="AT26" s="95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62"/>
      <c r="BI26" s="62"/>
      <c r="BJ26" s="62"/>
      <c r="BK26" s="3"/>
      <c r="BL26" s="3"/>
      <c r="BM26" s="3"/>
      <c r="BN26" s="3"/>
      <c r="BO26" s="3"/>
      <c r="BP26" s="3"/>
      <c r="BQ26" s="3"/>
      <c r="BR26" s="3"/>
      <c r="BS26" s="3"/>
      <c r="BT26" s="3"/>
      <c r="BX26" s="30"/>
      <c r="BY26" s="3"/>
      <c r="BZ26" s="1"/>
      <c r="CA26" s="1"/>
      <c r="CB26" s="1"/>
      <c r="CC26" s="2"/>
      <c r="CD26" s="1"/>
      <c r="CE26" s="1"/>
      <c r="CF26" s="1"/>
      <c r="CG26" s="31"/>
    </row>
    <row r="27" spans="7:88" x14ac:dyDescent="0.25">
      <c r="G27" s="22"/>
      <c r="H27" s="22"/>
      <c r="I27" s="62"/>
      <c r="J27" s="62"/>
      <c r="K27" s="3"/>
      <c r="L27" s="3"/>
      <c r="M27" s="64"/>
      <c r="N27" s="340"/>
      <c r="O27" s="122"/>
      <c r="P27" s="64"/>
      <c r="Q27" s="65"/>
      <c r="R27" s="65"/>
      <c r="S27" s="3"/>
      <c r="T27" s="3"/>
      <c r="U27" s="62"/>
      <c r="V27" s="62"/>
      <c r="W27" s="62"/>
      <c r="AK27" s="94"/>
      <c r="AL27" s="3"/>
      <c r="AM27" s="17"/>
      <c r="AN27" s="17"/>
      <c r="AO27" s="17"/>
      <c r="AP27" s="6">
        <f>'SAT Site Net - interchange'!AP27+'SAT FB 2036 - interchange'!AP27</f>
        <v>0</v>
      </c>
      <c r="AQ27" s="7"/>
      <c r="AR27" s="19"/>
      <c r="AS27" s="1"/>
      <c r="AT27" s="95"/>
      <c r="AX27" s="3"/>
      <c r="AY27" s="3"/>
      <c r="AZ27" s="64"/>
      <c r="BA27" s="64"/>
      <c r="BB27" s="64"/>
      <c r="BC27" s="64"/>
      <c r="BD27" s="65"/>
      <c r="BE27" s="65"/>
      <c r="BF27" s="3"/>
      <c r="BG27" s="3"/>
      <c r="BH27" s="62"/>
      <c r="BI27" s="62"/>
      <c r="BJ27" s="62"/>
      <c r="BK27" s="3"/>
      <c r="BL27" s="3"/>
      <c r="BM27" s="64"/>
      <c r="BN27" s="64"/>
      <c r="BO27" s="64"/>
      <c r="BP27" s="64"/>
      <c r="BQ27" s="65"/>
      <c r="BR27" s="65"/>
      <c r="BS27" s="3"/>
      <c r="BT27" s="3"/>
      <c r="BX27" s="30"/>
      <c r="BY27" s="3"/>
      <c r="BZ27" s="17"/>
      <c r="CA27" s="17"/>
      <c r="CB27" s="18"/>
      <c r="CC27" s="6">
        <f>'SAT Site Net - interchange'!CC27+'SAT FB 2036 - interchange'!CC27</f>
        <v>0</v>
      </c>
      <c r="CD27" s="7"/>
      <c r="CE27" s="19"/>
      <c r="CF27" s="1"/>
      <c r="CG27" s="31"/>
    </row>
    <row r="28" spans="7:88" ht="15.75" x14ac:dyDescent="0.25">
      <c r="G28" s="22"/>
      <c r="H28" s="22"/>
      <c r="I28" s="62"/>
      <c r="J28" s="62"/>
      <c r="K28" s="60"/>
      <c r="L28" s="3"/>
      <c r="M28" s="64"/>
      <c r="N28" s="340"/>
      <c r="O28" s="122"/>
      <c r="P28" s="64"/>
      <c r="Q28" s="65"/>
      <c r="R28" s="65"/>
      <c r="S28" s="3"/>
      <c r="T28" s="3"/>
      <c r="U28" s="62"/>
      <c r="V28" s="62"/>
      <c r="W28" s="62"/>
      <c r="AA28" s="115"/>
      <c r="AG28" s="114" t="s">
        <v>31</v>
      </c>
      <c r="AK28" s="96"/>
      <c r="AL28" s="3"/>
      <c r="AM28" s="8"/>
      <c r="AN28" s="8"/>
      <c r="AO28" s="8"/>
      <c r="AP28" s="6">
        <f>'SAT Site Net - interchange'!AP28+'SAT FB 2036 - interchange'!AP28</f>
        <v>0</v>
      </c>
      <c r="AQ28" s="7"/>
      <c r="AR28" s="19"/>
      <c r="AS28" s="1"/>
      <c r="AT28" s="95"/>
      <c r="AU28" s="335" t="s">
        <v>30</v>
      </c>
      <c r="AV28" s="336"/>
      <c r="AW28" s="337"/>
      <c r="AX28" s="60"/>
      <c r="AY28" s="3"/>
      <c r="AZ28" s="64"/>
      <c r="BA28" s="64"/>
      <c r="BB28" s="64"/>
      <c r="BC28" s="64"/>
      <c r="BD28" s="65"/>
      <c r="BE28" s="65"/>
      <c r="BF28" s="3"/>
      <c r="BG28" s="3"/>
      <c r="BH28" s="62"/>
      <c r="BI28" s="62"/>
      <c r="BJ28" s="62"/>
      <c r="BK28" s="60"/>
      <c r="BL28" s="3"/>
      <c r="BM28" s="64"/>
      <c r="BN28" s="64"/>
      <c r="BO28" s="64"/>
      <c r="BP28" s="64"/>
      <c r="BQ28" s="65"/>
      <c r="BR28" s="65"/>
      <c r="BS28" s="3"/>
      <c r="BT28" s="3"/>
      <c r="BX28" s="32"/>
      <c r="BY28" s="3"/>
      <c r="BZ28" s="8"/>
      <c r="CA28" s="8"/>
      <c r="CB28" s="9"/>
      <c r="CC28" s="6">
        <f>'SAT Site Net - interchange'!CC28+'SAT FB 2036 - interchange'!CC28</f>
        <v>0</v>
      </c>
      <c r="CD28" s="7"/>
      <c r="CE28" s="19"/>
      <c r="CF28" s="1"/>
      <c r="CG28" s="31"/>
    </row>
    <row r="29" spans="7:88" ht="15.75" thickBot="1" x14ac:dyDescent="0.3">
      <c r="G29" s="22"/>
      <c r="H29" s="1"/>
      <c r="I29" s="3"/>
      <c r="J29" s="3"/>
      <c r="K29" s="60"/>
      <c r="L29" s="3"/>
      <c r="M29" s="64"/>
      <c r="N29" s="340"/>
      <c r="O29" s="122"/>
      <c r="P29" s="64"/>
      <c r="Q29" s="65"/>
      <c r="R29" s="65"/>
      <c r="S29" s="3"/>
      <c r="T29" s="60"/>
      <c r="U29" s="62"/>
      <c r="V29" s="62"/>
      <c r="W29" s="62"/>
      <c r="AC29" s="67"/>
      <c r="AD29" s="67"/>
      <c r="AE29" s="67"/>
      <c r="AF29" s="67"/>
      <c r="AG29" s="67"/>
      <c r="AH29" s="67"/>
      <c r="AI29" s="67"/>
      <c r="AJ29" s="67"/>
      <c r="AK29" s="97">
        <f>SUM(AP28,AM29,AP30)</f>
        <v>0</v>
      </c>
      <c r="AL29" s="4"/>
      <c r="AM29" s="10">
        <f>'SAT Site Net - interchange'!AM29+'SAT FB 2036 - interchange'!AM29</f>
        <v>0</v>
      </c>
      <c r="AN29" s="10">
        <f>'SAT Site Net - interchange'!AN29+'SAT FB 2036 - interchange'!AN29</f>
        <v>0</v>
      </c>
      <c r="AO29" s="10">
        <f>'SAT Site Net - interchange'!AO29+'SAT FB 2036 - interchange'!AO29</f>
        <v>0</v>
      </c>
      <c r="AP29" s="6">
        <f>'SAT Site Net - interchange'!AP29+'SAT FB 2036 - interchange'!AP29</f>
        <v>0</v>
      </c>
      <c r="AQ29" s="12"/>
      <c r="AR29" s="20"/>
      <c r="AS29" s="4"/>
      <c r="AT29" s="98">
        <f>SUM(AP27:AP29)</f>
        <v>0</v>
      </c>
      <c r="AU29" s="338"/>
      <c r="AV29" s="339"/>
      <c r="AW29" s="339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13"/>
      <c r="BV29" s="13"/>
      <c r="BW29" s="13"/>
      <c r="BX29" s="33">
        <f ca="1">SUM(CC28,BZ29,CC30)</f>
        <v>0</v>
      </c>
      <c r="BY29" s="4"/>
      <c r="BZ29" s="10">
        <f ca="1">'SAT Site Net - interchange'!BZ29+'SAT FB 2036 - interchange'!BZ29</f>
        <v>0</v>
      </c>
      <c r="CA29" s="10">
        <f ca="1">'SAT Site Net - interchange'!CA29+'SAT FB 2036 - interchange'!CA29</f>
        <v>1417.0668117336973</v>
      </c>
      <c r="CB29" s="11">
        <f>'SAT Site Net - interchange'!CB29+'SAT FB 2036 - interchange'!CB29</f>
        <v>0</v>
      </c>
      <c r="CC29" s="56">
        <f>'SAT Site Net - interchange'!CC29+'SAT FB 2036 - interchange'!CC29</f>
        <v>0</v>
      </c>
      <c r="CD29" s="7"/>
      <c r="CE29" s="19"/>
      <c r="CF29" s="1"/>
      <c r="CG29" s="34">
        <f>SUM(CC27:CC29)</f>
        <v>0</v>
      </c>
      <c r="CH29" s="54"/>
      <c r="CI29" s="55"/>
      <c r="CJ29" s="55"/>
    </row>
    <row r="30" spans="7:88" x14ac:dyDescent="0.25">
      <c r="G30" s="22"/>
      <c r="H30" s="1"/>
      <c r="I30" s="3"/>
      <c r="J30" s="3"/>
      <c r="K30" s="60"/>
      <c r="L30" s="3"/>
      <c r="M30" s="66"/>
      <c r="N30" s="340"/>
      <c r="O30" s="122"/>
      <c r="P30" s="64"/>
      <c r="Q30" s="64"/>
      <c r="R30" s="64"/>
      <c r="S30" s="3"/>
      <c r="T30" s="60"/>
      <c r="U30" s="62"/>
      <c r="V30" s="62"/>
      <c r="W30" s="62"/>
      <c r="AB30" s="69"/>
      <c r="AK30" s="99">
        <f>SUM(AO30:AO32)</f>
        <v>0</v>
      </c>
      <c r="AL30" s="1"/>
      <c r="AM30" s="21"/>
      <c r="AN30" s="14"/>
      <c r="AO30" s="70">
        <f>'SAT Site Net - interchange'!AO30+'SAT FB 2036 - interchange'!AO30</f>
        <v>0</v>
      </c>
      <c r="AP30" s="53">
        <f>'SAT Site Net - interchange'!AP30+'SAT FB 2036 - interchange'!AP30</f>
        <v>0</v>
      </c>
      <c r="AQ30" s="6">
        <f>'SAT Site Net - interchange'!AQ30+'SAT FB 2036 - interchange'!AQ30</f>
        <v>0</v>
      </c>
      <c r="AR30" s="6">
        <f>'SAT Site Net - interchange'!AR30+'SAT FB 2036 - interchange'!AR30</f>
        <v>0</v>
      </c>
      <c r="AS30" s="1"/>
      <c r="AT30" s="100">
        <f>SUM(AO31,AR30,AO29)</f>
        <v>0</v>
      </c>
      <c r="BX30" s="35">
        <f ca="1">SUM(CB30:CB32)</f>
        <v>0</v>
      </c>
      <c r="BY30" s="1"/>
      <c r="BZ30" s="21"/>
      <c r="CA30" s="14"/>
      <c r="CB30" s="15">
        <f ca="1">'SAT Site Net - interchange'!CB30+'SAT FB 2036 - interchange'!CB30</f>
        <v>0</v>
      </c>
      <c r="CC30" s="56">
        <f ca="1">'SAT Site Net - interchange'!CC30+'SAT FB 2036 - interchange'!CC30</f>
        <v>0</v>
      </c>
      <c r="CD30" s="6">
        <f ca="1">'SAT Site Net - interchange'!CD30+'SAT FB 2036 - interchange'!CD30</f>
        <v>1085.3143763088713</v>
      </c>
      <c r="CE30" s="6">
        <f>'SAT Site Net - interchange'!CE30+'SAT FB 2036 - interchange'!CE30</f>
        <v>0</v>
      </c>
      <c r="CF30" s="1"/>
      <c r="CG30" s="36">
        <f>SUM(CB31,CE30,CB29)</f>
        <v>0</v>
      </c>
    </row>
    <row r="31" spans="7:88" x14ac:dyDescent="0.25">
      <c r="G31" s="22"/>
      <c r="H31" s="22"/>
      <c r="I31" s="62"/>
      <c r="J31" s="62"/>
      <c r="K31" s="3"/>
      <c r="L31" s="3"/>
      <c r="M31" s="66"/>
      <c r="N31" s="340"/>
      <c r="O31" s="122"/>
      <c r="P31" s="64"/>
      <c r="Q31" s="64"/>
      <c r="R31" s="64"/>
      <c r="S31" s="3"/>
      <c r="T31" s="3"/>
      <c r="U31" s="62"/>
      <c r="V31" s="62"/>
      <c r="W31" s="62"/>
      <c r="AB31" s="69"/>
      <c r="AK31" s="94"/>
      <c r="AL31" s="3"/>
      <c r="AM31" s="21"/>
      <c r="AN31" s="14"/>
      <c r="AO31" s="71">
        <f>'SAT Site Net - interchange'!AO31+'SAT FB 2036 - interchange'!AO31</f>
        <v>0</v>
      </c>
      <c r="AP31" s="8"/>
      <c r="AQ31" s="8"/>
      <c r="AR31" s="8"/>
      <c r="AS31" s="1"/>
      <c r="AT31" s="95"/>
      <c r="AX31" s="3"/>
      <c r="AY31" s="3"/>
      <c r="AZ31" s="66"/>
      <c r="BA31" s="66"/>
      <c r="BB31" s="64"/>
      <c r="BC31" s="64"/>
      <c r="BD31" s="64"/>
      <c r="BE31" s="64"/>
      <c r="BF31" s="3"/>
      <c r="BG31" s="3"/>
      <c r="BH31" s="62"/>
      <c r="BI31" s="62"/>
      <c r="BJ31" s="62"/>
      <c r="BK31" s="3"/>
      <c r="BL31" s="3"/>
      <c r="BM31" s="66"/>
      <c r="BN31" s="66"/>
      <c r="BO31" s="64"/>
      <c r="BP31" s="64"/>
      <c r="BQ31" s="64"/>
      <c r="BR31" s="64"/>
      <c r="BS31" s="3"/>
      <c r="BT31" s="3"/>
      <c r="BX31" s="30"/>
      <c r="BY31" s="3"/>
      <c r="BZ31" s="21"/>
      <c r="CA31" s="14"/>
      <c r="CB31" s="15">
        <f>'SAT Site Net - interchange'!CB31+'SAT FB 2036 - interchange'!CB31</f>
        <v>0</v>
      </c>
      <c r="CC31" s="8"/>
      <c r="CD31" s="8"/>
      <c r="CE31" s="8"/>
      <c r="CF31" s="1"/>
      <c r="CG31" s="31"/>
    </row>
    <row r="32" spans="7:88" x14ac:dyDescent="0.25">
      <c r="G32" s="22"/>
      <c r="H32" s="22"/>
      <c r="I32" s="62"/>
      <c r="J32" s="62"/>
      <c r="K32" s="3"/>
      <c r="L32" s="3"/>
      <c r="M32" s="66"/>
      <c r="N32" s="340"/>
      <c r="O32" s="122"/>
      <c r="P32" s="64"/>
      <c r="Q32" s="64"/>
      <c r="R32" s="64"/>
      <c r="S32" s="3"/>
      <c r="T32" s="3"/>
      <c r="U32" s="62"/>
      <c r="V32" s="62"/>
      <c r="W32" s="62"/>
      <c r="AB32" s="69"/>
      <c r="AK32" s="94"/>
      <c r="AL32" s="3"/>
      <c r="AM32" s="21"/>
      <c r="AN32" s="14"/>
      <c r="AO32" s="71">
        <f>'SAT Site Net - interchange'!AO32+'SAT FB 2036 - interchange'!AO32</f>
        <v>0</v>
      </c>
      <c r="AP32" s="17"/>
      <c r="AQ32" s="17"/>
      <c r="AR32" s="17"/>
      <c r="AS32" s="1"/>
      <c r="AT32" s="95"/>
      <c r="AX32" s="3"/>
      <c r="AY32" s="3"/>
      <c r="AZ32" s="66"/>
      <c r="BA32" s="66"/>
      <c r="BB32" s="64"/>
      <c r="BC32" s="64"/>
      <c r="BD32" s="64"/>
      <c r="BE32" s="64"/>
      <c r="BF32" s="3"/>
      <c r="BG32" s="3"/>
      <c r="BH32" s="62"/>
      <c r="BI32" s="62"/>
      <c r="BJ32" s="62"/>
      <c r="BK32" s="3"/>
      <c r="BL32" s="3"/>
      <c r="BM32" s="66"/>
      <c r="BN32" s="66"/>
      <c r="BO32" s="64"/>
      <c r="BP32" s="64"/>
      <c r="BQ32" s="64"/>
      <c r="BR32" s="64"/>
      <c r="BS32" s="3"/>
      <c r="BT32" s="3"/>
      <c r="BX32" s="30"/>
      <c r="BY32" s="3"/>
      <c r="BZ32" s="21"/>
      <c r="CA32" s="14"/>
      <c r="CB32" s="15">
        <f ca="1">'SAT Site Net - interchange'!CB32+'SAT FB 2036 - interchange'!CB32</f>
        <v>0</v>
      </c>
      <c r="CC32" s="17"/>
      <c r="CD32" s="17"/>
      <c r="CE32" s="17"/>
      <c r="CF32" s="1"/>
      <c r="CG32" s="31"/>
    </row>
    <row r="33" spans="7:88" x14ac:dyDescent="0.25">
      <c r="G33" s="22"/>
      <c r="H33" s="22"/>
      <c r="I33" s="62"/>
      <c r="J33" s="62"/>
      <c r="K33" s="3"/>
      <c r="L33" s="3"/>
      <c r="M33" s="3"/>
      <c r="N33" s="340"/>
      <c r="O33" s="121"/>
      <c r="P33" s="3"/>
      <c r="Q33" s="3"/>
      <c r="R33" s="3"/>
      <c r="S33" s="3"/>
      <c r="T33" s="3"/>
      <c r="U33" s="62"/>
      <c r="V33" s="62"/>
      <c r="W33" s="62"/>
      <c r="AB33" s="69"/>
      <c r="AK33" s="94"/>
      <c r="AL33" s="3"/>
      <c r="AM33" s="1"/>
      <c r="AN33" s="1"/>
      <c r="AO33" s="72"/>
      <c r="AP33" s="1"/>
      <c r="AQ33" s="1"/>
      <c r="AR33" s="1"/>
      <c r="AS33" s="1"/>
      <c r="AT33" s="95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62"/>
      <c r="BI33" s="62"/>
      <c r="BJ33" s="62"/>
      <c r="BK33" s="3"/>
      <c r="BL33" s="3"/>
      <c r="BM33" s="3"/>
      <c r="BN33" s="3"/>
      <c r="BO33" s="3"/>
      <c r="BP33" s="3"/>
      <c r="BQ33" s="3"/>
      <c r="BR33" s="3"/>
      <c r="BS33" s="3"/>
      <c r="BT33" s="3"/>
      <c r="BX33" s="30"/>
      <c r="BY33" s="3"/>
      <c r="BZ33" s="1"/>
      <c r="CA33" s="1"/>
      <c r="CB33" s="1"/>
      <c r="CC33" s="2"/>
      <c r="CD33" s="1"/>
      <c r="CE33" s="1"/>
      <c r="CF33" s="1"/>
      <c r="CG33" s="31"/>
    </row>
    <row r="34" spans="7:88" ht="15.75" thickBot="1" x14ac:dyDescent="0.3">
      <c r="G34" s="22"/>
      <c r="H34" s="22"/>
      <c r="I34" s="62"/>
      <c r="J34" s="62"/>
      <c r="K34" s="3"/>
      <c r="L34" s="3"/>
      <c r="M34" s="3"/>
      <c r="N34" s="340"/>
      <c r="O34" s="120"/>
      <c r="P34" s="63"/>
      <c r="Q34" s="3"/>
      <c r="R34" s="3"/>
      <c r="S34" s="3"/>
      <c r="T34" s="3"/>
      <c r="U34" s="62"/>
      <c r="V34" s="62"/>
      <c r="W34" s="62"/>
      <c r="AB34" s="69"/>
      <c r="AK34" s="101"/>
      <c r="AL34" s="102"/>
      <c r="AM34" s="103"/>
      <c r="AN34" s="103"/>
      <c r="AO34" s="104">
        <f>SUM(AN29,AO32,AP29)</f>
        <v>0</v>
      </c>
      <c r="AP34" s="105">
        <f>SUM(AP30:AR30)</f>
        <v>0</v>
      </c>
      <c r="AQ34" s="103"/>
      <c r="AR34" s="103"/>
      <c r="AS34" s="103"/>
      <c r="AT34" s="106"/>
      <c r="AX34" s="3"/>
      <c r="AY34" s="3"/>
      <c r="AZ34" s="3"/>
      <c r="BA34" s="3"/>
      <c r="BB34" s="60"/>
      <c r="BC34" s="63"/>
      <c r="BD34" s="3"/>
      <c r="BE34" s="3"/>
      <c r="BF34" s="3"/>
      <c r="BG34" s="3"/>
      <c r="BH34" s="62"/>
      <c r="BI34" s="62"/>
      <c r="BJ34" s="62"/>
      <c r="BK34" s="3"/>
      <c r="BL34" s="3"/>
      <c r="BM34" s="3"/>
      <c r="BN34" s="3"/>
      <c r="BO34" s="60"/>
      <c r="BP34" s="63"/>
      <c r="BQ34" s="3"/>
      <c r="BR34" s="3"/>
      <c r="BS34" s="3"/>
      <c r="BT34" s="3"/>
      <c r="BX34" s="37"/>
      <c r="BY34" s="38"/>
      <c r="BZ34" s="39"/>
      <c r="CA34" s="39"/>
      <c r="CB34" s="40">
        <f ca="1">SUM(CA29,CB32,CC29)</f>
        <v>1417.0668117336973</v>
      </c>
      <c r="CC34" s="41">
        <f ca="1">SUM(CC30:CE30)</f>
        <v>1085.3143763088713</v>
      </c>
      <c r="CD34" s="39"/>
      <c r="CE34" s="39"/>
      <c r="CF34" s="39"/>
      <c r="CG34" s="42"/>
    </row>
    <row r="35" spans="7:88" x14ac:dyDescent="0.25">
      <c r="G35" s="22"/>
      <c r="H35" s="22"/>
      <c r="I35" s="62"/>
      <c r="J35" s="62"/>
      <c r="K35" s="62"/>
      <c r="L35" s="62"/>
      <c r="M35" s="62"/>
      <c r="N35" s="62"/>
      <c r="O35" s="119"/>
      <c r="P35" s="3"/>
      <c r="Q35" s="62"/>
      <c r="R35" s="62"/>
      <c r="S35" s="62"/>
      <c r="T35" s="62"/>
      <c r="U35" s="62"/>
      <c r="V35" s="62"/>
      <c r="W35" s="62"/>
      <c r="AB35" s="69"/>
      <c r="AO35" s="73"/>
      <c r="AX35" s="62"/>
      <c r="AY35" s="62"/>
      <c r="AZ35" s="62"/>
      <c r="BA35" s="62"/>
      <c r="BB35" s="62"/>
      <c r="BC35" s="3"/>
      <c r="BD35" s="62"/>
      <c r="BE35" s="62"/>
      <c r="BF35" s="62"/>
      <c r="BG35" s="62"/>
      <c r="BH35" s="62"/>
      <c r="BO35" s="22"/>
      <c r="BP35" s="1"/>
      <c r="CC35" s="2"/>
    </row>
    <row r="36" spans="7:88" x14ac:dyDescent="0.25">
      <c r="G36" s="22"/>
      <c r="H36" s="22"/>
      <c r="I36" s="62"/>
      <c r="J36" s="62"/>
      <c r="K36" s="62"/>
      <c r="L36" s="62"/>
      <c r="M36" s="62"/>
      <c r="N36" s="62"/>
      <c r="O36" s="119"/>
      <c r="P36" s="3"/>
      <c r="Q36" s="62"/>
      <c r="R36" s="62"/>
      <c r="S36" s="62"/>
      <c r="T36" s="62"/>
      <c r="U36" s="62"/>
      <c r="V36" s="62"/>
      <c r="W36" s="62"/>
      <c r="AB36" s="69"/>
      <c r="AO36" s="73"/>
      <c r="AX36" s="62"/>
      <c r="AY36" s="62"/>
      <c r="AZ36" s="62"/>
      <c r="BA36" s="62"/>
      <c r="BB36" s="62"/>
      <c r="BC36" s="3"/>
      <c r="BD36" s="62"/>
      <c r="BE36" s="62"/>
      <c r="BF36" s="62"/>
      <c r="BG36" s="62"/>
      <c r="BH36" s="62"/>
      <c r="BO36" s="22"/>
      <c r="BP36" s="1"/>
      <c r="CC36" s="2"/>
    </row>
    <row r="37" spans="7:88" ht="15.75" thickBot="1" x14ac:dyDescent="0.3">
      <c r="G37" s="22"/>
      <c r="H37" s="22"/>
      <c r="I37" s="22"/>
      <c r="J37" s="22"/>
      <c r="K37" s="22"/>
      <c r="L37" s="22"/>
      <c r="M37" s="22"/>
      <c r="N37" s="22"/>
      <c r="O37" s="69"/>
      <c r="P37" s="1"/>
      <c r="Q37" s="22"/>
      <c r="R37" s="22"/>
      <c r="S37" s="22"/>
      <c r="T37" s="22"/>
      <c r="U37" s="22"/>
      <c r="V37" s="22"/>
      <c r="W37" s="22"/>
      <c r="AB37" s="69"/>
      <c r="AK37" s="22" t="s">
        <v>28</v>
      </c>
      <c r="AL37" s="22">
        <v>420</v>
      </c>
      <c r="AM37" s="22"/>
      <c r="AN37" s="22"/>
      <c r="AO37" s="73"/>
      <c r="AP37" s="112"/>
      <c r="AQ37" s="111"/>
      <c r="AR37" s="111"/>
      <c r="AS37" s="111"/>
      <c r="AT37" s="111"/>
      <c r="AX37" s="62"/>
      <c r="AY37" s="62"/>
      <c r="AZ37" s="62"/>
      <c r="BA37" s="62"/>
      <c r="BB37" s="62"/>
      <c r="BC37" s="3"/>
      <c r="BD37" s="62"/>
      <c r="BE37" s="62"/>
      <c r="BF37" s="62"/>
      <c r="BG37" s="62"/>
      <c r="BH37" s="62"/>
      <c r="BK37" s="22" t="s">
        <v>28</v>
      </c>
      <c r="BL37" s="22">
        <v>440</v>
      </c>
      <c r="BM37" s="22"/>
      <c r="BN37" s="22"/>
      <c r="BO37" s="111"/>
      <c r="BP37" s="1"/>
      <c r="BQ37" s="22"/>
      <c r="BR37" s="22"/>
      <c r="BS37" s="22"/>
      <c r="BT37" s="22"/>
      <c r="BX37" s="22" t="s">
        <v>28</v>
      </c>
      <c r="BY37" s="22">
        <v>200</v>
      </c>
      <c r="BZ37" s="22"/>
      <c r="CA37" s="22"/>
      <c r="CB37" s="22"/>
      <c r="CC37" s="2"/>
      <c r="CD37" s="22"/>
      <c r="CE37" s="22"/>
      <c r="CF37" s="22"/>
      <c r="CG37" s="22"/>
    </row>
    <row r="38" spans="7:88" x14ac:dyDescent="0.25">
      <c r="O38" s="69"/>
      <c r="AB38" s="69"/>
      <c r="AK38" s="23"/>
      <c r="AL38" s="24"/>
      <c r="AM38" s="24"/>
      <c r="AN38" s="25"/>
      <c r="AO38" s="74">
        <f ca="1">SUM(AM42:AO42)</f>
        <v>89.15000000000002</v>
      </c>
      <c r="AP38" s="58">
        <f ca="1">SUM(AQ43,AO43,AP40)</f>
        <v>105.3</v>
      </c>
      <c r="AQ38" s="1"/>
      <c r="AR38" s="1"/>
      <c r="AS38" s="59"/>
      <c r="AT38" s="93"/>
      <c r="AX38" s="57"/>
      <c r="AY38" s="57"/>
      <c r="AZ38" s="57"/>
      <c r="BA38" s="3"/>
      <c r="BB38" s="60"/>
      <c r="BC38" s="63"/>
      <c r="BD38" s="3"/>
      <c r="BE38" s="3"/>
      <c r="BF38" s="57"/>
      <c r="BG38" s="57"/>
      <c r="BH38" s="62"/>
      <c r="BK38" s="87"/>
      <c r="BL38" s="88"/>
      <c r="BM38" s="88"/>
      <c r="BN38" s="89"/>
      <c r="BO38" s="90">
        <f>SUM(BM42:BO42)</f>
        <v>0</v>
      </c>
      <c r="BP38" s="91">
        <f>SUM(BQ43,BO43,BP40)</f>
        <v>0</v>
      </c>
      <c r="BQ38" s="89"/>
      <c r="BR38" s="89"/>
      <c r="BS38" s="92"/>
      <c r="BT38" s="93"/>
      <c r="BX38" s="87"/>
      <c r="BY38" s="88"/>
      <c r="BZ38" s="88"/>
      <c r="CA38" s="89"/>
      <c r="CB38" s="113">
        <f ca="1">SUM(BZ42:CB42)</f>
        <v>1422.0668117336973</v>
      </c>
      <c r="CC38" s="91">
        <f ca="1">SUM(CD43,CB43,CC40)</f>
        <v>1085.3143763088713</v>
      </c>
      <c r="CD38" s="89"/>
      <c r="CE38" s="89"/>
      <c r="CF38" s="92"/>
      <c r="CG38" s="93"/>
    </row>
    <row r="39" spans="7:88" x14ac:dyDescent="0.25">
      <c r="O39" s="69"/>
      <c r="AB39" s="69"/>
      <c r="AK39" s="30"/>
      <c r="AL39" s="3"/>
      <c r="AM39" s="1"/>
      <c r="AN39" s="1"/>
      <c r="AO39" s="72"/>
      <c r="AP39" s="1"/>
      <c r="AQ39" s="1"/>
      <c r="AR39" s="1"/>
      <c r="AS39" s="1"/>
      <c r="AT39" s="95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62"/>
      <c r="BK39" s="94"/>
      <c r="BL39" s="3"/>
      <c r="BM39" s="1"/>
      <c r="BN39" s="1"/>
      <c r="BO39" s="1"/>
      <c r="BP39" s="1"/>
      <c r="BQ39" s="1"/>
      <c r="BR39" s="1"/>
      <c r="BS39" s="1"/>
      <c r="BT39" s="95"/>
      <c r="BX39" s="94"/>
      <c r="BY39" s="3"/>
      <c r="BZ39" s="1"/>
      <c r="CA39" s="1"/>
      <c r="CB39" s="1"/>
      <c r="CC39" s="2"/>
      <c r="CD39" s="1"/>
      <c r="CE39" s="1"/>
      <c r="CF39" s="1"/>
      <c r="CG39" s="95"/>
    </row>
    <row r="40" spans="7:88" x14ac:dyDescent="0.25">
      <c r="O40" s="69"/>
      <c r="AB40" s="69"/>
      <c r="AK40" s="30"/>
      <c r="AL40" s="3"/>
      <c r="AM40" s="17"/>
      <c r="AN40" s="17"/>
      <c r="AO40" s="75"/>
      <c r="AP40" s="6">
        <f ca="1">'SAT Site Net - interchange'!AP40+'SAT FB 2036 - interchange'!AP40</f>
        <v>80.239999999999995</v>
      </c>
      <c r="AQ40" s="7"/>
      <c r="AR40" s="19"/>
      <c r="AS40" s="1"/>
      <c r="AT40" s="95"/>
      <c r="AX40" s="3"/>
      <c r="AY40" s="3"/>
      <c r="AZ40" s="64"/>
      <c r="BA40" s="64"/>
      <c r="BB40" s="64"/>
      <c r="BC40" s="64"/>
      <c r="BD40" s="65"/>
      <c r="BE40" s="65"/>
      <c r="BF40" s="3"/>
      <c r="BG40" s="3"/>
      <c r="BH40" s="62"/>
      <c r="BK40" s="94"/>
      <c r="BL40" s="3"/>
      <c r="BM40" s="17"/>
      <c r="BN40" s="17"/>
      <c r="BO40" s="17"/>
      <c r="BP40" s="6">
        <f>'SAT Site Net - interchange'!BP40+'SAT FB 2036 - interchange'!BP40</f>
        <v>0</v>
      </c>
      <c r="BQ40" s="7"/>
      <c r="BR40" s="19"/>
      <c r="BS40" s="1"/>
      <c r="BT40" s="95"/>
      <c r="BX40" s="94"/>
      <c r="BY40" s="3"/>
      <c r="BZ40" s="17"/>
      <c r="CA40" s="17"/>
      <c r="CB40" s="18"/>
      <c r="CC40" s="6">
        <f>'SAT Site Net - interchange'!CC40+'SAT FB 2036 - interchange'!CC40</f>
        <v>150</v>
      </c>
      <c r="CD40" s="7"/>
      <c r="CE40" s="19"/>
      <c r="CF40" s="1"/>
      <c r="CG40" s="95"/>
    </row>
    <row r="41" spans="7:88" x14ac:dyDescent="0.25">
      <c r="O41" s="69"/>
      <c r="AB41" s="69"/>
      <c r="AK41" s="32"/>
      <c r="AL41" s="3"/>
      <c r="AM41" s="8"/>
      <c r="AN41" s="8"/>
      <c r="AO41" s="76"/>
      <c r="AP41" s="6">
        <f>'SAT Site Net - interchange'!AP41+'SAT FB 2036 - interchange'!AP41</f>
        <v>0</v>
      </c>
      <c r="AQ41" s="7"/>
      <c r="AR41" s="19"/>
      <c r="AS41" s="1"/>
      <c r="AT41" s="95"/>
      <c r="AX41" s="60"/>
      <c r="AY41" s="3"/>
      <c r="AZ41" s="64"/>
      <c r="BA41" s="64"/>
      <c r="BB41" s="64"/>
      <c r="BC41" s="64"/>
      <c r="BD41" s="65"/>
      <c r="BE41" s="65"/>
      <c r="BF41" s="3"/>
      <c r="BG41" s="3"/>
      <c r="BH41" s="62"/>
      <c r="BK41" s="96"/>
      <c r="BL41" s="3"/>
      <c r="BM41" s="8"/>
      <c r="BN41" s="8"/>
      <c r="BO41" s="8"/>
      <c r="BP41" s="6">
        <f ca="1">'SAT Site Net - interchange'!BP41+'SAT FB 2036 - interchange'!BP41</f>
        <v>474.89</v>
      </c>
      <c r="BQ41" s="7"/>
      <c r="BR41" s="19"/>
      <c r="BS41" s="1"/>
      <c r="BT41" s="95"/>
      <c r="BX41" s="96"/>
      <c r="BY41" s="3"/>
      <c r="BZ41" s="8"/>
      <c r="CA41" s="8"/>
      <c r="CB41" s="9"/>
      <c r="CC41" s="6">
        <f ca="1">'SAT Site Net - interchange'!CC41+'SAT FB 2036 - interchange'!CC41</f>
        <v>42.5</v>
      </c>
      <c r="CD41" s="7"/>
      <c r="CE41" s="19"/>
      <c r="CF41" s="1"/>
      <c r="CG41" s="95"/>
    </row>
    <row r="42" spans="7:88" ht="15.75" thickBot="1" x14ac:dyDescent="0.3">
      <c r="O42" s="69"/>
      <c r="AB42" s="69"/>
      <c r="AK42" s="33">
        <f>SUM(AP41,AM42,AP43)</f>
        <v>0</v>
      </c>
      <c r="AL42" s="4"/>
      <c r="AM42" s="10">
        <f>'SAT Site Net - interchange'!AM42+'SAT FB 2036 - interchange'!AM42</f>
        <v>0</v>
      </c>
      <c r="AN42" s="10">
        <f ca="1">'SAT Site Net - interchange'!AN42+'SAT FB 2036 - interchange'!AN42</f>
        <v>16.39</v>
      </c>
      <c r="AO42" s="77">
        <f ca="1">'SAT Site Net - interchange'!AO42+'SAT FB 2036 - interchange'!AO42</f>
        <v>72.760000000000019</v>
      </c>
      <c r="AP42" s="86">
        <f ca="1">'SAT Site Net - interchange'!AP42+'SAT FB 2036 - interchange'!AP42</f>
        <v>138.14500000000001</v>
      </c>
      <c r="AQ42" s="81"/>
      <c r="AR42" s="82"/>
      <c r="AS42" s="78"/>
      <c r="AT42" s="109">
        <f ca="1">SUM(AP40:AP42)</f>
        <v>218.38499999999999</v>
      </c>
      <c r="AU42" s="78"/>
      <c r="AV42" s="78"/>
      <c r="AW42" s="78"/>
      <c r="AX42" s="134"/>
      <c r="AY42" s="131"/>
      <c r="AZ42" s="132"/>
      <c r="BA42" s="132"/>
      <c r="BB42" s="132"/>
      <c r="BC42" s="132"/>
      <c r="BD42" s="133"/>
      <c r="BE42" s="133"/>
      <c r="BF42" s="131"/>
      <c r="BG42" s="134"/>
      <c r="BH42" s="83"/>
      <c r="BI42" s="83"/>
      <c r="BJ42" s="83"/>
      <c r="BK42" s="108">
        <f ca="1">SUM(BP41,BM42,BP43)</f>
        <v>493.78999999999996</v>
      </c>
      <c r="BL42" s="78"/>
      <c r="BM42" s="79">
        <f>'SAT Site Net - interchange'!BM42+'SAT FB 2036 - interchange'!BM42</f>
        <v>0</v>
      </c>
      <c r="BN42" s="79">
        <f>'SAT Site Net - interchange'!BN42+'SAT FB 2036 - interchange'!BN42</f>
        <v>0</v>
      </c>
      <c r="BO42" s="79">
        <f>'SAT Site Net - interchange'!BO42+'SAT FB 2036 - interchange'!BO42</f>
        <v>0</v>
      </c>
      <c r="BP42" s="79">
        <f ca="1">'SAT Site Net - interchange'!BP42+'SAT FB 2036 - interchange'!BP42</f>
        <v>38.56</v>
      </c>
      <c r="BQ42" s="81"/>
      <c r="BR42" s="82"/>
      <c r="BS42" s="78"/>
      <c r="BT42" s="109">
        <f ca="1">SUM(BP40:BP42)</f>
        <v>513.45000000000005</v>
      </c>
      <c r="BU42" s="83"/>
      <c r="BV42" s="83"/>
      <c r="BW42" s="83"/>
      <c r="BX42" s="108">
        <f ca="1">SUM(CC41,BZ42,CC43)</f>
        <v>552.18999999999994</v>
      </c>
      <c r="BY42" s="78"/>
      <c r="BZ42" s="79">
        <f ca="1">'SAT Site Net - interchange'!BZ42+'SAT FB 2036 - interchange'!BZ42</f>
        <v>477.09</v>
      </c>
      <c r="CA42" s="79">
        <f ca="1">'SAT Site Net - interchange'!CA42+'SAT FB 2036 - interchange'!CA42</f>
        <v>809.97681173369733</v>
      </c>
      <c r="CB42" s="85">
        <f>'SAT Site Net - interchange'!CB42+'SAT FB 2036 - interchange'!CB42</f>
        <v>135</v>
      </c>
      <c r="CC42" s="117">
        <f>'SAT Site Net - interchange'!CC42+'SAT FB 2036 - interchange'!CC42</f>
        <v>70</v>
      </c>
      <c r="CD42" s="81"/>
      <c r="CE42" s="82"/>
      <c r="CF42" s="78"/>
      <c r="CG42" s="109">
        <f ca="1">SUM(CC40:CC42)</f>
        <v>262.5</v>
      </c>
      <c r="CH42" s="83"/>
      <c r="CI42" s="83"/>
      <c r="CJ42" s="83"/>
    </row>
    <row r="43" spans="7:88" x14ac:dyDescent="0.25">
      <c r="O43" s="69"/>
      <c r="AB43" s="69"/>
      <c r="AK43" s="35">
        <f>SUM(AO43:AO45)</f>
        <v>0</v>
      </c>
      <c r="AL43" s="1"/>
      <c r="AM43" s="21"/>
      <c r="AN43" s="14"/>
      <c r="AO43" s="70">
        <f>'SAT Site Net - interchange'!AO43+'SAT FB 2036 - interchange'!AO43</f>
        <v>0</v>
      </c>
      <c r="AP43" s="6">
        <f>'SAT Site Net - interchange'!AP43+'SAT FB 2036 - interchange'!AP43</f>
        <v>0</v>
      </c>
      <c r="AQ43" s="6">
        <f ca="1">'SAT Site Net - interchange'!AQ43+'SAT FB 2036 - interchange'!AQ43</f>
        <v>25.06</v>
      </c>
      <c r="AR43" s="6">
        <f ca="1">'SAT Site Net - interchange'!AR43+'SAT FB 2036 - interchange'!AR43</f>
        <v>142.08500000000001</v>
      </c>
      <c r="AS43" s="1"/>
      <c r="AT43" s="100">
        <f ca="1">SUM(AO44,AR43,AO42)</f>
        <v>214.84500000000003</v>
      </c>
      <c r="AU43" s="5"/>
      <c r="AV43" s="5"/>
      <c r="AW43" s="1"/>
      <c r="AX43" s="60"/>
      <c r="AY43" s="3"/>
      <c r="AZ43" s="66"/>
      <c r="BA43" s="66"/>
      <c r="BB43" s="64"/>
      <c r="BC43" s="64"/>
      <c r="BD43" s="64"/>
      <c r="BE43" s="64"/>
      <c r="BF43" s="3"/>
      <c r="BG43" s="60"/>
      <c r="BH43" s="62"/>
      <c r="BK43" s="99">
        <f ca="1">SUM(BO43:BO45)</f>
        <v>426.15000000000003</v>
      </c>
      <c r="BL43" s="1"/>
      <c r="BM43" s="21"/>
      <c r="BN43" s="14"/>
      <c r="BO43" s="71">
        <f>'SAT Site Net - interchange'!BO43+'SAT FB 2036 - interchange'!BO43</f>
        <v>0</v>
      </c>
      <c r="BP43" s="6">
        <f ca="1">'SAT Site Net - interchange'!BP43+'SAT FB 2036 - interchange'!BP43</f>
        <v>18.900000000000002</v>
      </c>
      <c r="BQ43" s="6">
        <f>'SAT Site Net - interchange'!BQ43+'SAT FB 2036 - interchange'!BQ43</f>
        <v>0</v>
      </c>
      <c r="BR43" s="6">
        <f ca="1">'SAT Site Net - interchange'!BR43+'SAT FB 2036 - interchange'!BR43</f>
        <v>39.67</v>
      </c>
      <c r="BS43" s="1"/>
      <c r="BT43" s="100">
        <f ca="1">SUM(BO44,BR43,BO42)</f>
        <v>461.20000000000005</v>
      </c>
      <c r="BX43" s="99">
        <f ca="1">SUM(CB43:CB45)</f>
        <v>505.17999999999995</v>
      </c>
      <c r="BY43" s="1"/>
      <c r="BZ43" s="21"/>
      <c r="CA43" s="14"/>
      <c r="CB43" s="15">
        <f ca="1">'SAT Site Net - interchange'!CB43+'SAT FB 2036 - interchange'!CB43</f>
        <v>402.82</v>
      </c>
      <c r="CC43" s="56">
        <f ca="1">'SAT Site Net - interchange'!CC43+'SAT FB 2036 - interchange'!CC43</f>
        <v>32.6</v>
      </c>
      <c r="CD43" s="6">
        <f ca="1">'SAT Site Net - interchange'!CD43+'SAT FB 2036 - interchange'!CD43</f>
        <v>532.49437630887121</v>
      </c>
      <c r="CE43" s="6">
        <f>'SAT Site Net - interchange'!CE43+'SAT FB 2036 - interchange'!CE43</f>
        <v>85</v>
      </c>
      <c r="CF43" s="1"/>
      <c r="CG43" s="100">
        <f ca="1">SUM(CB44,CE43,CB42)</f>
        <v>261.64999999999998</v>
      </c>
    </row>
    <row r="44" spans="7:88" ht="15.75" x14ac:dyDescent="0.25">
      <c r="O44" s="69"/>
      <c r="AB44" s="69"/>
      <c r="AK44" s="30"/>
      <c r="AL44" s="3"/>
      <c r="AM44" s="21"/>
      <c r="AN44" s="14"/>
      <c r="AO44" s="71">
        <f>'SAT Site Net - interchange'!AO44+'SAT FB 2036 - interchange'!AO44</f>
        <v>0</v>
      </c>
      <c r="AP44" s="8"/>
      <c r="AQ44" s="8"/>
      <c r="AR44" s="8"/>
      <c r="AS44" s="1"/>
      <c r="AT44" s="95"/>
      <c r="AX44" s="3"/>
      <c r="AY44" s="3"/>
      <c r="AZ44" s="66"/>
      <c r="BA44" s="215" t="s">
        <v>110</v>
      </c>
      <c r="BB44" s="64"/>
      <c r="BC44" s="64"/>
      <c r="BD44" s="64"/>
      <c r="BE44" s="64"/>
      <c r="BF44" s="3"/>
      <c r="BH44" s="62"/>
      <c r="BK44" s="94"/>
      <c r="BL44" s="3"/>
      <c r="BM44" s="21"/>
      <c r="BN44" s="14"/>
      <c r="BO44" s="71">
        <f ca="1">'SAT Site Net - interchange'!BO44+'SAT FB 2036 - interchange'!BO44</f>
        <v>421.53000000000003</v>
      </c>
      <c r="BP44" s="8"/>
      <c r="BQ44" s="8"/>
      <c r="BR44" s="8"/>
      <c r="BS44" s="1"/>
      <c r="BT44" s="95"/>
      <c r="BX44" s="94"/>
      <c r="BY44" s="3"/>
      <c r="BZ44" s="21"/>
      <c r="CA44" s="14"/>
      <c r="CB44" s="15">
        <f ca="1">'SAT Site Net - interchange'!CB44+'SAT FB 2036 - interchange'!CB44</f>
        <v>41.65</v>
      </c>
      <c r="CC44" s="8"/>
      <c r="CD44" s="8"/>
      <c r="CE44" s="8"/>
      <c r="CF44" s="1"/>
      <c r="CG44" s="95"/>
    </row>
    <row r="45" spans="7:88" x14ac:dyDescent="0.25">
      <c r="O45" s="69"/>
      <c r="AB45" s="69"/>
      <c r="AK45" s="30"/>
      <c r="AL45" s="3"/>
      <c r="AM45" s="21"/>
      <c r="AN45" s="14"/>
      <c r="AO45" s="71">
        <f>'SAT Site Net - interchange'!AO45+'SAT FB 2036 - interchange'!AO45</f>
        <v>0</v>
      </c>
      <c r="AP45" s="17"/>
      <c r="AQ45" s="17"/>
      <c r="AR45" s="17"/>
      <c r="AS45" s="1"/>
      <c r="AT45" s="95"/>
      <c r="AX45" s="3"/>
      <c r="AY45" s="3"/>
      <c r="AZ45" s="66"/>
      <c r="BA45" s="66"/>
      <c r="BB45" s="64"/>
      <c r="BC45" s="64"/>
      <c r="BD45" s="64"/>
      <c r="BE45" s="64"/>
      <c r="BF45" s="3"/>
      <c r="BG45" s="3"/>
      <c r="BH45" s="62"/>
      <c r="BK45" s="94"/>
      <c r="BL45" s="3"/>
      <c r="BM45" s="21"/>
      <c r="BN45" s="14"/>
      <c r="BO45" s="71">
        <f ca="1">'SAT Site Net - interchange'!BO45+'SAT FB 2036 - interchange'!BO45</f>
        <v>4.6199999999999992</v>
      </c>
      <c r="BP45" s="17"/>
      <c r="BQ45" s="17"/>
      <c r="BR45" s="17"/>
      <c r="BS45" s="1"/>
      <c r="BT45" s="95"/>
      <c r="BX45" s="94"/>
      <c r="BY45" s="3"/>
      <c r="BZ45" s="21"/>
      <c r="CA45" s="14"/>
      <c r="CB45" s="15">
        <f ca="1">'SAT Site Net - interchange'!CB45+'SAT FB 2036 - interchange'!CB45</f>
        <v>60.71</v>
      </c>
      <c r="CC45" s="17"/>
      <c r="CD45" s="17"/>
      <c r="CE45" s="17"/>
      <c r="CF45" s="1"/>
      <c r="CG45" s="95"/>
    </row>
    <row r="46" spans="7:88" x14ac:dyDescent="0.25">
      <c r="O46" s="69"/>
      <c r="AB46" s="69"/>
      <c r="AK46" s="30"/>
      <c r="AL46" s="3"/>
      <c r="AM46" s="1"/>
      <c r="AN46" s="1"/>
      <c r="AO46" s="72"/>
      <c r="AP46" s="1"/>
      <c r="AQ46" s="1"/>
      <c r="AR46" s="1"/>
      <c r="AS46" s="1"/>
      <c r="AT46" s="95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62"/>
      <c r="BK46" s="94"/>
      <c r="BL46" s="3"/>
      <c r="BM46" s="1"/>
      <c r="BN46" s="1"/>
      <c r="BO46" s="72"/>
      <c r="BP46" s="1"/>
      <c r="BQ46" s="1"/>
      <c r="BR46" s="1"/>
      <c r="BS46" s="1"/>
      <c r="BT46" s="95"/>
      <c r="BX46" s="94"/>
      <c r="BY46" s="3"/>
      <c r="BZ46" s="1"/>
      <c r="CA46" s="1"/>
      <c r="CB46" s="1"/>
      <c r="CC46" s="2"/>
      <c r="CD46" s="1"/>
      <c r="CE46" s="1"/>
      <c r="CF46" s="1"/>
      <c r="CG46" s="95"/>
    </row>
    <row r="47" spans="7:88" ht="15.75" thickBot="1" x14ac:dyDescent="0.3">
      <c r="O47" s="69"/>
      <c r="AB47" s="69"/>
      <c r="AK47" s="37"/>
      <c r="AL47" s="38"/>
      <c r="AM47" s="39"/>
      <c r="AN47" s="39"/>
      <c r="AO47" s="126">
        <f ca="1">SUM(AN42,AO45,AP42)</f>
        <v>154.53500000000003</v>
      </c>
      <c r="AP47" s="105">
        <f ca="1">SUM(AP43:AR43)</f>
        <v>167.14500000000001</v>
      </c>
      <c r="AQ47" s="103"/>
      <c r="AR47" s="103"/>
      <c r="AS47" s="103"/>
      <c r="AT47" s="106"/>
      <c r="AX47" s="3"/>
      <c r="AY47" s="3"/>
      <c r="AZ47" s="3"/>
      <c r="BA47" s="3"/>
      <c r="BB47" s="60"/>
      <c r="BC47" s="63"/>
      <c r="BD47" s="3"/>
      <c r="BE47" s="3"/>
      <c r="BF47" s="3"/>
      <c r="BG47" s="3"/>
      <c r="BH47" s="62"/>
      <c r="BK47" s="101"/>
      <c r="BL47" s="102"/>
      <c r="BM47" s="103"/>
      <c r="BN47" s="103"/>
      <c r="BO47" s="104">
        <f ca="1">SUM(BN42,BO45,BP42)</f>
        <v>43.18</v>
      </c>
      <c r="BP47" s="105">
        <f ca="1">SUM(BP43:BR43)</f>
        <v>58.570000000000007</v>
      </c>
      <c r="BQ47" s="103"/>
      <c r="BR47" s="103"/>
      <c r="BS47" s="103"/>
      <c r="BT47" s="106"/>
      <c r="BX47" s="101"/>
      <c r="BY47" s="102"/>
      <c r="BZ47" s="103"/>
      <c r="CA47" s="103"/>
      <c r="CB47" s="110">
        <f ca="1">SUM(CA42,CB45,CC42)</f>
        <v>940.68681173369737</v>
      </c>
      <c r="CC47" s="105">
        <f ca="1">SUM(CC43:CE43)</f>
        <v>650.09437630887123</v>
      </c>
      <c r="CD47" s="103"/>
      <c r="CE47" s="103"/>
      <c r="CF47" s="103"/>
      <c r="CG47" s="106"/>
    </row>
    <row r="48" spans="7:88" x14ac:dyDescent="0.25">
      <c r="O48" s="69"/>
      <c r="P48" s="1"/>
      <c r="AB48" s="69"/>
      <c r="AC48" s="1"/>
      <c r="AO48" s="73"/>
      <c r="AP48" s="1"/>
      <c r="AX48" s="62"/>
      <c r="AY48" s="62"/>
      <c r="AZ48" s="62"/>
      <c r="BA48" s="62"/>
      <c r="BB48" s="62"/>
      <c r="BC48" s="3"/>
      <c r="BD48" s="62"/>
      <c r="BE48" s="62"/>
      <c r="BF48" s="62"/>
      <c r="BG48" s="62"/>
      <c r="BH48" s="62"/>
      <c r="BO48" s="73"/>
      <c r="BP48" s="1"/>
      <c r="CC48" s="2"/>
    </row>
    <row r="49" spans="6:85" x14ac:dyDescent="0.25">
      <c r="P49" s="2"/>
      <c r="AB49" s="69"/>
      <c r="AC49" s="1"/>
      <c r="AO49" s="73"/>
      <c r="AP49" s="1"/>
      <c r="AX49" s="62"/>
      <c r="AY49" s="62"/>
      <c r="AZ49" s="62"/>
      <c r="BA49" s="62"/>
      <c r="BB49" s="62"/>
      <c r="BC49" s="3"/>
      <c r="BD49" s="62"/>
      <c r="BE49" s="62"/>
      <c r="BF49" s="62"/>
      <c r="BG49" s="62"/>
      <c r="BH49" s="62"/>
      <c r="BO49" s="73"/>
      <c r="BP49" s="1"/>
      <c r="CC49" s="2"/>
    </row>
    <row r="50" spans="6:85" ht="15.75" thickBot="1" x14ac:dyDescent="0.3">
      <c r="K50" s="22" t="s">
        <v>28</v>
      </c>
      <c r="L50" s="22">
        <v>130</v>
      </c>
      <c r="M50" s="22"/>
      <c r="N50" s="22"/>
      <c r="O50" s="22"/>
      <c r="P50" s="2"/>
      <c r="Q50" s="22"/>
      <c r="R50" s="22"/>
      <c r="S50" s="22"/>
      <c r="T50" s="22"/>
      <c r="X50" s="22" t="s">
        <v>28</v>
      </c>
      <c r="Y50" s="22">
        <v>400</v>
      </c>
      <c r="Z50" s="22"/>
      <c r="AA50" s="22"/>
      <c r="AB50" s="69"/>
      <c r="AC50" s="1"/>
      <c r="AD50" s="22"/>
      <c r="AE50" s="22"/>
      <c r="AF50" s="22"/>
      <c r="AG50" s="22"/>
      <c r="AO50" s="130"/>
      <c r="AP50" s="3"/>
      <c r="AX50" s="62"/>
      <c r="AY50" s="62"/>
      <c r="AZ50" s="62"/>
      <c r="BA50" s="62"/>
      <c r="BB50" s="62"/>
      <c r="BC50" s="3"/>
      <c r="BD50" s="62"/>
      <c r="BE50" s="62"/>
      <c r="BF50" s="62"/>
      <c r="BG50" s="62"/>
      <c r="BH50" s="62"/>
      <c r="BI50" s="22"/>
      <c r="BJ50" s="22"/>
      <c r="BK50" s="62"/>
      <c r="BL50" s="62"/>
      <c r="BM50" s="62"/>
      <c r="BN50" s="62"/>
      <c r="BO50" s="130"/>
      <c r="BP50" s="3"/>
      <c r="BQ50" s="62"/>
      <c r="BR50" s="62"/>
      <c r="BS50" s="62"/>
      <c r="BT50" s="62"/>
      <c r="BU50" s="62"/>
      <c r="BV50" s="62"/>
      <c r="BW50" s="62"/>
      <c r="CC50" s="2"/>
    </row>
    <row r="51" spans="6:85" x14ac:dyDescent="0.25">
      <c r="J51" s="22"/>
      <c r="K51" s="23"/>
      <c r="L51" s="24"/>
      <c r="M51" s="24"/>
      <c r="N51" s="25"/>
      <c r="O51" s="26">
        <f ca="1">SUM(M55:O55)</f>
        <v>971.35497800618782</v>
      </c>
      <c r="P51" s="27">
        <f ca="1">SUM(Q56,O56,P53)</f>
        <v>773.49120795806368</v>
      </c>
      <c r="Q51" s="25"/>
      <c r="R51" s="25"/>
      <c r="S51" s="28"/>
      <c r="T51" s="29"/>
      <c r="W51" s="22"/>
      <c r="X51" s="87"/>
      <c r="Y51" s="88"/>
      <c r="Z51" s="88"/>
      <c r="AA51" s="89"/>
      <c r="AB51" s="113">
        <f>SUM(Z55:AB55)</f>
        <v>0</v>
      </c>
      <c r="AC51" s="91">
        <f>SUM(AD56,AB56,AC53)</f>
        <v>0</v>
      </c>
      <c r="AD51" s="89"/>
      <c r="AE51" s="89"/>
      <c r="AF51" s="92"/>
      <c r="AG51" s="93"/>
      <c r="AJ51" s="22"/>
      <c r="AO51" s="135"/>
      <c r="AP51" s="63"/>
      <c r="AW51" s="22"/>
      <c r="AX51" s="57"/>
      <c r="AY51" s="57"/>
      <c r="AZ51" s="57"/>
      <c r="BA51" s="3"/>
      <c r="BB51" s="60"/>
      <c r="BC51" s="63"/>
      <c r="BD51" s="3"/>
      <c r="BE51" s="3"/>
      <c r="BF51" s="57"/>
      <c r="BG51" s="57"/>
      <c r="BH51" s="62"/>
      <c r="BI51" s="22"/>
      <c r="BJ51" s="22"/>
      <c r="BK51" s="57"/>
      <c r="BL51" s="57"/>
      <c r="BM51" s="57"/>
      <c r="BN51" s="3"/>
      <c r="BO51" s="135"/>
      <c r="BP51" s="63"/>
      <c r="BQ51" s="3"/>
      <c r="BR51" s="3"/>
      <c r="BS51" s="57"/>
      <c r="BT51" s="57"/>
      <c r="BU51" s="62"/>
      <c r="BV51" s="62"/>
      <c r="BW51" s="62"/>
      <c r="CC51" s="2"/>
    </row>
    <row r="52" spans="6:85" x14ac:dyDescent="0.25">
      <c r="J52" s="22"/>
      <c r="K52" s="30"/>
      <c r="L52" s="3"/>
      <c r="M52" s="1"/>
      <c r="N52" s="1"/>
      <c r="O52" s="1"/>
      <c r="P52" s="2"/>
      <c r="Q52" s="1"/>
      <c r="R52" s="1"/>
      <c r="S52" s="1"/>
      <c r="T52" s="31"/>
      <c r="W52" s="22"/>
      <c r="X52" s="94"/>
      <c r="Y52" s="3"/>
      <c r="Z52" s="1"/>
      <c r="AA52" s="1"/>
      <c r="AB52" s="151"/>
      <c r="AC52" s="1"/>
      <c r="AD52" s="1"/>
      <c r="AE52" s="1"/>
      <c r="AF52" s="1"/>
      <c r="AG52" s="95"/>
      <c r="AJ52" s="22"/>
      <c r="AO52" s="129"/>
      <c r="AP52" s="3"/>
      <c r="AW52" s="2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62"/>
      <c r="BI52" s="22"/>
      <c r="BJ52" s="22"/>
      <c r="BK52" s="3"/>
      <c r="BL52" s="3"/>
      <c r="BM52" s="3"/>
      <c r="BN52" s="3"/>
      <c r="BO52" s="129"/>
      <c r="BP52" s="3"/>
      <c r="BQ52" s="3"/>
      <c r="BR52" s="3"/>
      <c r="BS52" s="3"/>
      <c r="BT52" s="3"/>
      <c r="BU52" s="62"/>
      <c r="BV52" s="62"/>
      <c r="BW52" s="62"/>
      <c r="CC52" s="2"/>
    </row>
    <row r="53" spans="6:85" x14ac:dyDescent="0.25">
      <c r="J53" s="22"/>
      <c r="K53" s="30"/>
      <c r="L53" s="3"/>
      <c r="M53" s="17"/>
      <c r="N53" s="17"/>
      <c r="O53" s="18"/>
      <c r="P53" s="6">
        <f ca="1">'SAT Site Net - interchange'!P53+'SAT FB 2036 - interchange'!P53</f>
        <v>115.29105263157894</v>
      </c>
      <c r="Q53" s="7"/>
      <c r="R53" s="19"/>
      <c r="S53" s="1"/>
      <c r="T53" s="31"/>
      <c r="W53" s="22"/>
      <c r="X53" s="94"/>
      <c r="Y53" s="3"/>
      <c r="Z53" s="17"/>
      <c r="AA53" s="17"/>
      <c r="AB53" s="18"/>
      <c r="AC53" s="6">
        <f>'SAT Site Net - interchange'!AC53+'SAT FB 2036 - interchange'!AC53</f>
        <v>0</v>
      </c>
      <c r="AD53" s="7"/>
      <c r="AE53" s="19"/>
      <c r="AF53" s="1"/>
      <c r="AG53" s="95"/>
      <c r="AJ53" s="22"/>
      <c r="AO53" s="128"/>
      <c r="AP53" s="64"/>
      <c r="AW53" s="22"/>
      <c r="AX53" s="3"/>
      <c r="AY53" s="3"/>
      <c r="AZ53" s="64"/>
      <c r="BA53" s="64"/>
      <c r="BB53" s="64"/>
      <c r="BC53" s="64"/>
      <c r="BD53" s="65"/>
      <c r="BE53" s="65"/>
      <c r="BF53" s="3"/>
      <c r="BG53" s="3"/>
      <c r="BH53" s="62"/>
      <c r="BI53" s="22"/>
      <c r="BJ53" s="22"/>
      <c r="BK53" s="3"/>
      <c r="BL53" s="3"/>
      <c r="BM53" s="64"/>
      <c r="BN53" s="64"/>
      <c r="BO53" s="128"/>
      <c r="BP53" s="64"/>
      <c r="BQ53" s="65"/>
      <c r="BR53" s="65"/>
      <c r="BS53" s="3"/>
      <c r="BT53" s="3"/>
      <c r="BU53" s="62"/>
      <c r="BV53" s="62"/>
      <c r="BW53" s="62"/>
      <c r="CC53" s="2"/>
    </row>
    <row r="54" spans="6:85" ht="15.75" x14ac:dyDescent="0.25">
      <c r="J54" s="22"/>
      <c r="K54" s="32"/>
      <c r="L54" s="3"/>
      <c r="M54" s="8"/>
      <c r="N54" s="8"/>
      <c r="O54" s="9"/>
      <c r="P54" s="6">
        <f>'SAT Site Net - interchange'!P54+'SAT FB 2036 - interchange'!P54</f>
        <v>9.25</v>
      </c>
      <c r="Q54" s="7"/>
      <c r="R54" s="19"/>
      <c r="S54" s="1"/>
      <c r="T54" s="31"/>
      <c r="W54" s="22"/>
      <c r="X54" s="96"/>
      <c r="Y54" s="3"/>
      <c r="Z54" s="8"/>
      <c r="AA54" s="8"/>
      <c r="AB54" s="9"/>
      <c r="AC54" s="6">
        <f ca="1">'SAT Site Net - interchange'!AC54+'SAT FB 2036 - interchange'!AC54</f>
        <v>142.19</v>
      </c>
      <c r="AD54" s="7"/>
      <c r="AE54" s="19"/>
      <c r="AF54" s="1"/>
      <c r="AG54" s="95"/>
      <c r="AJ54" s="22"/>
      <c r="AO54" s="128"/>
      <c r="AP54" s="64"/>
      <c r="AQ54" s="216" t="s">
        <v>112</v>
      </c>
      <c r="AW54" s="22"/>
      <c r="AX54" s="60"/>
      <c r="AY54" s="3"/>
      <c r="AZ54" s="64"/>
      <c r="BA54" s="64"/>
      <c r="BB54" s="64"/>
      <c r="BC54" s="64"/>
      <c r="BD54" s="65"/>
      <c r="BE54" s="65"/>
      <c r="BF54" s="3"/>
      <c r="BG54" s="3"/>
      <c r="BH54" s="62"/>
      <c r="BI54" s="22"/>
      <c r="BJ54" s="22"/>
      <c r="BK54" s="60"/>
      <c r="BL54" s="3"/>
      <c r="BM54" s="64"/>
      <c r="BN54" s="64"/>
      <c r="BO54" s="128"/>
      <c r="BP54" s="64"/>
      <c r="BQ54" s="214" t="s">
        <v>113</v>
      </c>
      <c r="BR54" s="65"/>
      <c r="BS54" s="3"/>
      <c r="BT54" s="3"/>
      <c r="BU54" s="62"/>
      <c r="BV54" s="62"/>
      <c r="BW54" s="62"/>
      <c r="CC54" s="2"/>
    </row>
    <row r="55" spans="6:85" ht="15.75" thickBot="1" x14ac:dyDescent="0.3">
      <c r="F55" s="114" t="s">
        <v>32</v>
      </c>
      <c r="H55" s="4"/>
      <c r="I55" s="4"/>
      <c r="J55" s="4"/>
      <c r="K55" s="33">
        <f>SUM(P54,M55,P56)</f>
        <v>176.42253521126761</v>
      </c>
      <c r="L55" s="4"/>
      <c r="M55" s="10">
        <f>'SAT Site Net - interchange'!M55+'SAT FB 2036 - interchange'!M55</f>
        <v>28.749999999999996</v>
      </c>
      <c r="N55" s="10">
        <f>'SAT Site Net - interchange'!N55+'SAT FB 2036 - interchange'!N55</f>
        <v>795.66949413522013</v>
      </c>
      <c r="O55" s="11">
        <f ca="1">'SAT Site Net - interchange'!O55+'SAT FB 2036 - interchange'!O55</f>
        <v>146.93548387096774</v>
      </c>
      <c r="P55" s="6">
        <f ca="1">'SAT Site Net - interchange'!P55+'SAT FB 2036 - interchange'!P55</f>
        <v>145.07</v>
      </c>
      <c r="Q55" s="12"/>
      <c r="R55" s="20"/>
      <c r="S55" s="4"/>
      <c r="T55" s="34">
        <f ca="1">SUM(P53:P55)</f>
        <v>269.6110526315789</v>
      </c>
      <c r="U55" s="4"/>
      <c r="V55" s="4"/>
      <c r="W55" s="4"/>
      <c r="X55" s="97">
        <f ca="1">SUM(AC54,Z55,AC56)</f>
        <v>142.19</v>
      </c>
      <c r="Y55" s="4"/>
      <c r="Z55" s="10">
        <f>'SAT Site Net - interchange'!Z55+'SAT FB 2036 - interchange'!Z55</f>
        <v>0</v>
      </c>
      <c r="AA55" s="10">
        <f>'SAT Site Net - interchange'!AA55+'SAT FB 2036 - interchange'!AA55</f>
        <v>0</v>
      </c>
      <c r="AB55" s="11">
        <f>'SAT Site Net - interchange'!AB55+'SAT FB 2036 - interchange'!AB55</f>
        <v>0</v>
      </c>
      <c r="AC55" s="6">
        <f>'SAT Site Net - interchange'!AC55+'SAT FB 2036 - interchange'!AC55</f>
        <v>0</v>
      </c>
      <c r="AD55" s="12"/>
      <c r="AE55" s="20"/>
      <c r="AF55" s="4"/>
      <c r="AG55" s="98">
        <f ca="1">SUM(AC53:AC55)</f>
        <v>142.19</v>
      </c>
      <c r="AH55" s="4"/>
      <c r="AI55" s="4"/>
      <c r="AO55" s="128"/>
      <c r="AP55" s="64"/>
      <c r="AU55" s="1"/>
      <c r="AV55" s="1"/>
      <c r="AW55" s="1"/>
      <c r="AX55" s="60"/>
      <c r="AY55" s="3"/>
      <c r="AZ55" s="64"/>
      <c r="BA55" s="64"/>
      <c r="BB55" s="64"/>
      <c r="BC55" s="64"/>
      <c r="BD55" s="65"/>
      <c r="BE55" s="65"/>
      <c r="BF55" s="3"/>
      <c r="BG55" s="60"/>
      <c r="BH55" s="3"/>
      <c r="BI55" s="1"/>
      <c r="BJ55" s="1"/>
      <c r="BK55" s="60"/>
      <c r="BL55" s="3"/>
      <c r="BM55" s="64"/>
      <c r="BN55" s="64"/>
      <c r="BO55" s="128"/>
      <c r="BP55" s="64"/>
      <c r="BQ55" s="65"/>
      <c r="BR55" s="65"/>
      <c r="BS55" s="3"/>
      <c r="BT55" s="60"/>
      <c r="BU55" s="3"/>
      <c r="BV55" s="3"/>
      <c r="BW55" s="3"/>
      <c r="CC55" s="2"/>
    </row>
    <row r="56" spans="6:85" x14ac:dyDescent="0.25">
      <c r="H56" s="5"/>
      <c r="I56" s="5"/>
      <c r="J56" s="1"/>
      <c r="K56" s="35">
        <f>SUM(O56:O58)</f>
        <v>40.934436477293616</v>
      </c>
      <c r="L56" s="1"/>
      <c r="M56" s="21"/>
      <c r="N56" s="14"/>
      <c r="O56" s="15">
        <f>'SAT Site Net - interchange'!O56+'SAT FB 2036 - interchange'!O56</f>
        <v>20.163265306122451</v>
      </c>
      <c r="P56" s="16">
        <f>'SAT Site Net - interchange'!P56+'SAT FB 2036 - interchange'!P56</f>
        <v>138.42253521126761</v>
      </c>
      <c r="Q56" s="6">
        <f>'SAT Site Net - interchange'!Q56+'SAT FB 2036 - interchange'!Q56</f>
        <v>638.03689002036231</v>
      </c>
      <c r="R56" s="6">
        <f ca="1">'SAT Site Net - interchange'!R56+'SAT FB 2036 - interchange'!R56</f>
        <v>47.459999999999994</v>
      </c>
      <c r="S56" s="1"/>
      <c r="T56" s="36">
        <f ca="1">SUM(O57,R56,O55)</f>
        <v>209.99548387096775</v>
      </c>
      <c r="U56" s="330" t="s">
        <v>29</v>
      </c>
      <c r="V56" s="331"/>
      <c r="W56" s="331"/>
      <c r="X56" s="99">
        <f ca="1">SUM(AB56:AB58)</f>
        <v>147.26</v>
      </c>
      <c r="Y56" s="1"/>
      <c r="Z56" s="21"/>
      <c r="AA56" s="14"/>
      <c r="AB56" s="53">
        <f>'SAT Site Net - interchange'!AB56+'SAT FB 2036 - interchange'!AB56</f>
        <v>0</v>
      </c>
      <c r="AC56" s="53">
        <f>'SAT Site Net - interchange'!AC56+'SAT FB 2036 - interchange'!AC56</f>
        <v>0</v>
      </c>
      <c r="AD56" s="6">
        <f>'SAT Site Net - interchange'!AD56+'SAT FB 2036 - interchange'!AD56</f>
        <v>0</v>
      </c>
      <c r="AE56" s="6">
        <f>'SAT Site Net - interchange'!AE56+'SAT FB 2036 - interchange'!AE56</f>
        <v>0</v>
      </c>
      <c r="AF56" s="1"/>
      <c r="AG56" s="100">
        <f ca="1">SUM(AB57,AE56,AB55)</f>
        <v>147.26</v>
      </c>
      <c r="AH56" s="5"/>
      <c r="AI56" s="69"/>
      <c r="AO56" s="128"/>
      <c r="AP56" s="64"/>
      <c r="AU56" s="1"/>
      <c r="AV56" s="1"/>
      <c r="AW56" s="1"/>
      <c r="AX56" s="60"/>
      <c r="AY56" s="3"/>
      <c r="AZ56" s="66"/>
      <c r="BA56" s="66"/>
      <c r="BB56" s="64"/>
      <c r="BC56" s="64"/>
      <c r="BD56" s="64"/>
      <c r="BE56" s="64"/>
      <c r="BF56" s="3"/>
      <c r="BG56" s="60"/>
      <c r="BH56" s="3"/>
      <c r="BI56" s="1"/>
      <c r="BJ56" s="1"/>
      <c r="BK56" s="60"/>
      <c r="BL56" s="3"/>
      <c r="BM56" s="66"/>
      <c r="BN56" s="66"/>
      <c r="BO56" s="128"/>
      <c r="BP56" s="64"/>
      <c r="BQ56" s="64"/>
      <c r="BR56" s="64"/>
      <c r="BS56" s="3"/>
      <c r="BT56" s="60"/>
      <c r="BU56" s="3"/>
      <c r="BV56" s="3"/>
      <c r="BW56" s="3"/>
      <c r="CC56" s="2"/>
    </row>
    <row r="57" spans="6:85" x14ac:dyDescent="0.25">
      <c r="J57" s="22"/>
      <c r="K57" s="30"/>
      <c r="L57" s="3"/>
      <c r="M57" s="21"/>
      <c r="N57" s="14"/>
      <c r="O57" s="15">
        <f>'SAT Site Net - interchange'!O57+'SAT FB 2036 - interchange'!O57</f>
        <v>15.6</v>
      </c>
      <c r="P57" s="8"/>
      <c r="Q57" s="8"/>
      <c r="R57" s="8"/>
      <c r="S57" s="1"/>
      <c r="T57" s="31"/>
      <c r="U57" s="332"/>
      <c r="V57" s="333"/>
      <c r="W57" s="334"/>
      <c r="X57" s="94"/>
      <c r="Y57" s="3"/>
      <c r="Z57" s="21"/>
      <c r="AA57" s="14"/>
      <c r="AB57" s="6">
        <f ca="1">'SAT Site Net - interchange'!AB57+'SAT FB 2036 - interchange'!AB57</f>
        <v>147.26</v>
      </c>
      <c r="AC57" s="8"/>
      <c r="AD57" s="8"/>
      <c r="AE57" s="8"/>
      <c r="AF57" s="1"/>
      <c r="AG57" s="95"/>
      <c r="AI57" s="69"/>
      <c r="AO57" s="128"/>
      <c r="AP57" s="64"/>
      <c r="AU57" s="22"/>
      <c r="AV57" s="22"/>
      <c r="AW57" s="22"/>
      <c r="AX57" s="3"/>
      <c r="AY57" s="3"/>
      <c r="AZ57" s="66"/>
      <c r="BA57" s="66"/>
      <c r="BB57" s="64"/>
      <c r="BC57" s="64"/>
      <c r="BD57" s="64"/>
      <c r="BE57" s="64"/>
      <c r="BF57" s="3"/>
      <c r="BG57" s="3"/>
      <c r="BH57" s="62"/>
      <c r="BI57" s="22"/>
      <c r="BJ57" s="22"/>
      <c r="BK57" s="3"/>
      <c r="BL57" s="3"/>
      <c r="BM57" s="66"/>
      <c r="BN57" s="66"/>
      <c r="BO57" s="128"/>
      <c r="BP57" s="64"/>
      <c r="BQ57" s="64"/>
      <c r="BR57" s="64"/>
      <c r="BS57" s="3"/>
      <c r="BT57" s="3"/>
      <c r="BU57" s="62"/>
      <c r="BV57" s="62"/>
      <c r="BW57" s="62"/>
      <c r="CC57" s="2"/>
    </row>
    <row r="58" spans="6:85" x14ac:dyDescent="0.25">
      <c r="J58" s="22"/>
      <c r="K58" s="30"/>
      <c r="L58" s="3"/>
      <c r="M58" s="21"/>
      <c r="N58" s="14"/>
      <c r="O58" s="15">
        <f>'SAT Site Net - interchange'!O58+'SAT FB 2036 - interchange'!O58</f>
        <v>5.1711711711711708</v>
      </c>
      <c r="P58" s="17"/>
      <c r="Q58" s="17"/>
      <c r="R58" s="17"/>
      <c r="S58" s="1"/>
      <c r="T58" s="31"/>
      <c r="W58" s="22"/>
      <c r="X58" s="94"/>
      <c r="Y58" s="3"/>
      <c r="Z58" s="21"/>
      <c r="AA58" s="14"/>
      <c r="AB58" s="6">
        <f>'SAT Site Net - interchange'!AB58+'SAT FB 2036 - interchange'!AB58</f>
        <v>0</v>
      </c>
      <c r="AC58" s="17"/>
      <c r="AD58" s="17"/>
      <c r="AE58" s="17"/>
      <c r="AF58" s="1"/>
      <c r="AG58" s="95"/>
      <c r="AI58" s="69"/>
      <c r="AO58" s="128"/>
      <c r="AP58" s="64"/>
      <c r="AW58" s="22"/>
      <c r="AX58" s="3"/>
      <c r="AY58" s="3"/>
      <c r="AZ58" s="66"/>
      <c r="BA58" s="66"/>
      <c r="BB58" s="64"/>
      <c r="BC58" s="64"/>
      <c r="BD58" s="64"/>
      <c r="BE58" s="64"/>
      <c r="BF58" s="3"/>
      <c r="BG58" s="3"/>
      <c r="BH58" s="62"/>
      <c r="BI58" s="22"/>
      <c r="BJ58" s="22"/>
      <c r="BK58" s="3"/>
      <c r="BL58" s="3"/>
      <c r="BM58" s="66"/>
      <c r="BN58" s="66"/>
      <c r="BO58" s="128"/>
      <c r="BP58" s="64"/>
      <c r="BQ58" s="64"/>
      <c r="BR58" s="64"/>
      <c r="BS58" s="3"/>
      <c r="BT58" s="3"/>
      <c r="BU58" s="62"/>
      <c r="BV58" s="62"/>
      <c r="BW58" s="62"/>
      <c r="CC58" s="2"/>
    </row>
    <row r="59" spans="6:85" x14ac:dyDescent="0.25">
      <c r="J59" s="22"/>
      <c r="K59" s="30"/>
      <c r="L59" s="3"/>
      <c r="M59" s="1"/>
      <c r="N59" s="1"/>
      <c r="O59" s="1"/>
      <c r="P59" s="2"/>
      <c r="Q59" s="1"/>
      <c r="R59" s="1"/>
      <c r="S59" s="1"/>
      <c r="T59" s="31"/>
      <c r="W59" s="22"/>
      <c r="X59" s="94"/>
      <c r="Y59" s="3"/>
      <c r="Z59" s="1"/>
      <c r="AA59" s="1"/>
      <c r="AB59" s="1"/>
      <c r="AC59" s="1"/>
      <c r="AD59" s="1"/>
      <c r="AE59" s="1"/>
      <c r="AF59" s="1"/>
      <c r="AG59" s="95"/>
      <c r="AI59" s="69"/>
      <c r="AO59" s="129"/>
      <c r="AP59" s="3"/>
      <c r="AW59" s="2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62"/>
      <c r="BI59" s="22"/>
      <c r="BJ59" s="22"/>
      <c r="BK59" s="3"/>
      <c r="BL59" s="3"/>
      <c r="BM59" s="3"/>
      <c r="BN59" s="3"/>
      <c r="BO59" s="129"/>
      <c r="BP59" s="3"/>
      <c r="BQ59" s="3"/>
      <c r="BR59" s="3"/>
      <c r="BS59" s="3"/>
      <c r="BT59" s="3"/>
      <c r="BU59" s="62"/>
      <c r="BV59" s="62"/>
      <c r="BW59" s="62"/>
      <c r="CC59" s="2"/>
    </row>
    <row r="60" spans="6:85" ht="15.75" thickBot="1" x14ac:dyDescent="0.3">
      <c r="J60" s="22"/>
      <c r="K60" s="37"/>
      <c r="L60" s="38"/>
      <c r="M60" s="39"/>
      <c r="N60" s="39"/>
      <c r="O60" s="40">
        <f ca="1">SUM(N55,O58,P55)</f>
        <v>945.91066530639137</v>
      </c>
      <c r="P60" s="41">
        <f ca="1">SUM(P56:R56)</f>
        <v>823.91942523162993</v>
      </c>
      <c r="Q60" s="39"/>
      <c r="R60" s="39"/>
      <c r="S60" s="39"/>
      <c r="T60" s="42"/>
      <c r="W60" s="22"/>
      <c r="X60" s="101"/>
      <c r="Y60" s="102"/>
      <c r="Z60" s="103"/>
      <c r="AA60" s="103"/>
      <c r="AB60" s="110">
        <f>SUM(AA55,AB58,AC55)</f>
        <v>0</v>
      </c>
      <c r="AC60" s="105">
        <f>SUM(AC56:AE56)</f>
        <v>0</v>
      </c>
      <c r="AD60" s="103"/>
      <c r="AE60" s="103"/>
      <c r="AF60" s="103"/>
      <c r="AG60" s="106"/>
      <c r="AI60" s="69"/>
      <c r="AO60" s="135"/>
      <c r="AP60" s="63"/>
      <c r="AW60" s="22"/>
      <c r="AX60" s="3"/>
      <c r="AY60" s="3"/>
      <c r="AZ60" s="3"/>
      <c r="BA60" s="3"/>
      <c r="BB60" s="60"/>
      <c r="BC60" s="63"/>
      <c r="BD60" s="3"/>
      <c r="BE60" s="3"/>
      <c r="BF60" s="3"/>
      <c r="BG60" s="3"/>
      <c r="BH60" s="62"/>
      <c r="BI60" s="22"/>
      <c r="BJ60" s="22"/>
      <c r="BK60" s="3"/>
      <c r="BL60" s="3"/>
      <c r="BM60" s="3"/>
      <c r="BN60" s="3"/>
      <c r="BO60" s="135"/>
      <c r="BP60" s="63"/>
      <c r="BQ60" s="3"/>
      <c r="BR60" s="3"/>
      <c r="BS60" s="3"/>
      <c r="BT60" s="3"/>
      <c r="BU60" s="62"/>
      <c r="BV60" s="62"/>
      <c r="BW60" s="62"/>
      <c r="CC60" s="2"/>
    </row>
    <row r="61" spans="6:85" x14ac:dyDescent="0.25">
      <c r="P61" s="2"/>
      <c r="X61" s="62"/>
      <c r="Y61" s="62"/>
      <c r="Z61" s="62"/>
      <c r="AA61" s="62"/>
      <c r="AB61" s="62"/>
      <c r="AC61" s="3"/>
      <c r="AD61" s="62"/>
      <c r="AE61" s="62"/>
      <c r="AF61" s="62"/>
      <c r="AG61" s="62"/>
      <c r="AI61" s="69"/>
      <c r="AO61" s="73"/>
      <c r="AP61" s="1"/>
      <c r="AX61" s="62"/>
      <c r="AY61" s="62"/>
      <c r="AZ61" s="62"/>
      <c r="BA61" s="62"/>
      <c r="BB61" s="62"/>
      <c r="BC61" s="3"/>
      <c r="BD61" s="62"/>
      <c r="BE61" s="62"/>
      <c r="BF61" s="62"/>
      <c r="BG61" s="62"/>
      <c r="BH61" s="62"/>
      <c r="BI61" s="22"/>
      <c r="BJ61" s="22"/>
      <c r="BK61" s="22"/>
      <c r="BL61" s="22"/>
      <c r="BM61" s="22"/>
      <c r="BN61" s="22"/>
      <c r="BO61" s="73"/>
      <c r="BP61" s="1"/>
      <c r="BQ61" s="22"/>
      <c r="BR61" s="22"/>
      <c r="BS61" s="22"/>
      <c r="BT61" s="22"/>
      <c r="BU61" s="22"/>
      <c r="BV61" s="22"/>
      <c r="BW61" s="22"/>
      <c r="CC61" s="2"/>
    </row>
    <row r="62" spans="6:85" x14ac:dyDescent="0.25">
      <c r="P62" s="2"/>
      <c r="X62" s="62"/>
      <c r="Y62" s="62"/>
      <c r="Z62" s="62"/>
      <c r="AA62" s="62"/>
      <c r="AB62" s="62"/>
      <c r="AC62" s="3"/>
      <c r="AD62" s="62"/>
      <c r="AE62" s="62"/>
      <c r="AF62" s="62"/>
      <c r="AG62" s="62"/>
      <c r="AI62" s="69"/>
      <c r="AO62" s="73"/>
      <c r="AP62" s="1"/>
      <c r="AX62" s="62"/>
      <c r="AY62" s="62"/>
      <c r="AZ62" s="62"/>
      <c r="BA62" s="62"/>
      <c r="BB62" s="62"/>
      <c r="BC62" s="3"/>
      <c r="BD62" s="62"/>
      <c r="BE62" s="62"/>
      <c r="BF62" s="62"/>
      <c r="BG62" s="62"/>
      <c r="BH62" s="62"/>
      <c r="BO62" s="73"/>
      <c r="BP62" s="1"/>
      <c r="CC62" s="2"/>
    </row>
    <row r="63" spans="6:85" ht="15.75" thickBot="1" x14ac:dyDescent="0.3">
      <c r="P63" s="2"/>
      <c r="X63" s="62"/>
      <c r="Y63" s="62"/>
      <c r="Z63" s="62"/>
      <c r="AA63" s="62"/>
      <c r="AB63" s="62"/>
      <c r="AC63" s="3"/>
      <c r="AD63" s="62"/>
      <c r="AE63" s="62"/>
      <c r="AF63" s="62"/>
      <c r="AG63" s="62"/>
      <c r="AI63" s="69"/>
      <c r="AK63" s="22" t="s">
        <v>28</v>
      </c>
      <c r="AL63" s="22">
        <v>430</v>
      </c>
      <c r="AM63" s="22"/>
      <c r="AN63" s="22"/>
      <c r="AO63" s="127"/>
      <c r="AP63" s="1"/>
      <c r="AQ63" s="111"/>
      <c r="AR63" s="111"/>
      <c r="AS63" s="111"/>
      <c r="AT63" s="111"/>
      <c r="BB63" s="22"/>
      <c r="BC63" s="1"/>
      <c r="BK63" s="22" t="s">
        <v>28</v>
      </c>
      <c r="BL63" s="22">
        <v>450</v>
      </c>
      <c r="BM63" s="22"/>
      <c r="BN63" s="22"/>
      <c r="BO63" s="127"/>
      <c r="BP63" s="1"/>
      <c r="BQ63" s="22"/>
      <c r="BR63" s="22"/>
      <c r="BS63" s="22"/>
      <c r="BT63" s="22"/>
      <c r="BX63" s="22" t="s">
        <v>28</v>
      </c>
      <c r="BY63" s="22">
        <v>120</v>
      </c>
      <c r="BZ63" s="22"/>
      <c r="CA63" s="22"/>
      <c r="CB63" s="22"/>
      <c r="CC63" s="2"/>
      <c r="CD63" s="22"/>
      <c r="CE63" s="22"/>
      <c r="CF63" s="22"/>
      <c r="CG63" s="22"/>
    </row>
    <row r="64" spans="6:85" x14ac:dyDescent="0.25">
      <c r="AI64" s="69"/>
      <c r="AK64" s="23"/>
      <c r="AL64" s="24"/>
      <c r="AM64" s="24"/>
      <c r="AN64" s="25"/>
      <c r="AO64" s="74">
        <f ca="1">SUM(AM68:AO68)</f>
        <v>120.875</v>
      </c>
      <c r="AP64" s="58">
        <f ca="1">SUM(AQ69,AO69,AP66)</f>
        <v>152.21250000000001</v>
      </c>
      <c r="AQ64" s="1"/>
      <c r="AR64" s="1"/>
      <c r="AS64" s="59"/>
      <c r="AT64" s="93"/>
      <c r="BK64" s="87"/>
      <c r="BL64" s="88"/>
      <c r="BM64" s="88"/>
      <c r="BN64" s="89"/>
      <c r="BO64" s="107">
        <f ca="1">SUM(BM68:BO68)</f>
        <v>23.37</v>
      </c>
      <c r="BP64" s="91">
        <f ca="1">SUM(BQ69,BO69,BP66)</f>
        <v>44.660000000000004</v>
      </c>
      <c r="BQ64" s="89"/>
      <c r="BR64" s="89"/>
      <c r="BS64" s="92"/>
      <c r="BT64" s="93"/>
      <c r="BX64" s="23"/>
      <c r="BY64" s="24"/>
      <c r="BZ64" s="24"/>
      <c r="CA64" s="25"/>
      <c r="CB64" s="26">
        <f ca="1">SUM(BZ68:CB68)</f>
        <v>935.94718580176379</v>
      </c>
      <c r="CC64" s="27">
        <f ca="1">SUM(CD69,CB69,CC66)</f>
        <v>645.22535943382854</v>
      </c>
      <c r="CD64" s="25"/>
      <c r="CE64" s="25"/>
      <c r="CF64" s="28"/>
      <c r="CG64" s="29"/>
    </row>
    <row r="65" spans="35:89" x14ac:dyDescent="0.25">
      <c r="AI65" s="69"/>
      <c r="AK65" s="30"/>
      <c r="AL65" s="3"/>
      <c r="AM65" s="1"/>
      <c r="AN65" s="1"/>
      <c r="AO65" s="72"/>
      <c r="AP65" s="1"/>
      <c r="AQ65" s="1"/>
      <c r="AR65" s="1"/>
      <c r="AS65" s="1"/>
      <c r="AT65" s="95"/>
      <c r="BK65" s="94"/>
      <c r="BL65" s="3"/>
      <c r="BM65" s="1"/>
      <c r="BN65" s="1"/>
      <c r="BO65" s="72"/>
      <c r="BP65" s="1"/>
      <c r="BQ65" s="1"/>
      <c r="BR65" s="1"/>
      <c r="BS65" s="1"/>
      <c r="BT65" s="95"/>
      <c r="BX65" s="30"/>
      <c r="BY65" s="3"/>
      <c r="BZ65" s="1"/>
      <c r="CA65" s="1"/>
      <c r="CB65" s="1"/>
      <c r="CC65" s="2"/>
      <c r="CD65" s="1"/>
      <c r="CE65" s="1"/>
      <c r="CF65" s="1"/>
      <c r="CG65" s="31"/>
    </row>
    <row r="66" spans="35:89" x14ac:dyDescent="0.25">
      <c r="AI66" s="69"/>
      <c r="AK66" s="30"/>
      <c r="AL66" s="3"/>
      <c r="AM66" s="17"/>
      <c r="AN66" s="17"/>
      <c r="AO66" s="75"/>
      <c r="AP66" s="6">
        <f ca="1">'SAT Site Net - interchange'!AP66+'SAT FB 2036 - interchange'!AP66</f>
        <v>38.302500000000002</v>
      </c>
      <c r="AQ66" s="7"/>
      <c r="AR66" s="19"/>
      <c r="AS66" s="1"/>
      <c r="AT66" s="95"/>
      <c r="BK66" s="94"/>
      <c r="BL66" s="3"/>
      <c r="BM66" s="17"/>
      <c r="BN66" s="17"/>
      <c r="BO66" s="75"/>
      <c r="BP66" s="6">
        <f ca="1">'SAT Site Net - interchange'!BP66+'SAT FB 2036 - interchange'!BP66</f>
        <v>30.133750000000006</v>
      </c>
      <c r="BQ66" s="7"/>
      <c r="BR66" s="19"/>
      <c r="BS66" s="1"/>
      <c r="BT66" s="95"/>
      <c r="BX66" s="30"/>
      <c r="BY66" s="3"/>
      <c r="BZ66" s="17"/>
      <c r="CA66" s="17"/>
      <c r="CB66" s="18"/>
      <c r="CC66" s="6">
        <f>'SAT Site Net - interchange'!CC66+'SAT FB 2036 - interchange'!CC66</f>
        <v>118.42857142857143</v>
      </c>
      <c r="CD66" s="7"/>
      <c r="CE66" s="19"/>
      <c r="CF66" s="1"/>
      <c r="CG66" s="31"/>
    </row>
    <row r="67" spans="35:89" x14ac:dyDescent="0.25">
      <c r="AI67" s="69"/>
      <c r="AK67" s="32"/>
      <c r="AL67" s="3"/>
      <c r="AM67" s="8"/>
      <c r="AN67" s="8"/>
      <c r="AO67" s="76"/>
      <c r="AP67" s="6">
        <f ca="1">'SAT Site Net - interchange'!AP67+'SAT FB 2036 - interchange'!AP67</f>
        <v>34.625500000000002</v>
      </c>
      <c r="AQ67" s="7"/>
      <c r="AR67" s="19"/>
      <c r="AS67" s="1"/>
      <c r="AT67" s="95"/>
      <c r="BK67" s="96"/>
      <c r="BL67" s="3"/>
      <c r="BM67" s="8"/>
      <c r="BN67" s="8"/>
      <c r="BO67" s="76"/>
      <c r="BP67" s="6">
        <f ca="1">'SAT Site Net - interchange'!BP67+'SAT FB 2036 - interchange'!BP67</f>
        <v>62.168000000000006</v>
      </c>
      <c r="BQ67" s="7"/>
      <c r="BR67" s="19"/>
      <c r="BS67" s="1"/>
      <c r="BT67" s="95"/>
      <c r="BX67" s="32"/>
      <c r="BY67" s="3"/>
      <c r="BZ67" s="8"/>
      <c r="CA67" s="8"/>
      <c r="CB67" s="9"/>
      <c r="CC67" s="6">
        <f ca="1">'SAT Site Net - interchange'!CC67+'SAT FB 2036 - interchange'!CC67</f>
        <v>37.5</v>
      </c>
      <c r="CD67" s="7"/>
      <c r="CE67" s="19"/>
      <c r="CF67" s="1"/>
      <c r="CG67" s="31"/>
    </row>
    <row r="68" spans="35:89" ht="19.5" thickBot="1" x14ac:dyDescent="0.35">
      <c r="AI68" s="69"/>
      <c r="AJ68" s="4"/>
      <c r="AK68" s="33">
        <f ca="1">SUM(AP67,AM68,AP69)</f>
        <v>142.95249999999999</v>
      </c>
      <c r="AL68" s="4"/>
      <c r="AM68" s="10">
        <f ca="1">'SAT Site Net - interchange'!AM68+'SAT FB 2036 - interchange'!AM68</f>
        <v>93.194999999999993</v>
      </c>
      <c r="AN68" s="10">
        <f ca="1">'SAT Site Net - interchange'!AN68+'SAT FB 2036 - interchange'!AN68</f>
        <v>1.9249999999999998</v>
      </c>
      <c r="AO68" s="77">
        <f ca="1">'SAT Site Net - interchange'!AO68+'SAT FB 2036 - interchange'!AO68</f>
        <v>25.755000000000003</v>
      </c>
      <c r="AP68" s="86">
        <f>'SAT Site Net - interchange'!AP68+'SAT FB 2036 - interchange'!AP68</f>
        <v>0</v>
      </c>
      <c r="AQ68" s="81"/>
      <c r="AR68" s="82"/>
      <c r="AS68" s="78"/>
      <c r="AT68" s="109">
        <f ca="1">SUM(AP66:AP68)</f>
        <v>72.927999999999997</v>
      </c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7"/>
      <c r="BK68" s="108">
        <f ca="1">SUM(BP67,BM68,BP69)</f>
        <v>72.540500000000009</v>
      </c>
      <c r="BL68" s="78"/>
      <c r="BM68" s="79">
        <f ca="1">'SAT Site Net - interchange'!BM68+'SAT FB 2036 - interchange'!BM68</f>
        <v>10.3725</v>
      </c>
      <c r="BN68" s="79">
        <f ca="1">'SAT Site Net - interchange'!BN68+'SAT FB 2036 - interchange'!BN68</f>
        <v>2.145</v>
      </c>
      <c r="BO68" s="80">
        <f ca="1">'SAT Site Net - interchange'!BO68+'SAT FB 2036 - interchange'!BO68</f>
        <v>10.852500000000001</v>
      </c>
      <c r="BP68" s="79">
        <f ca="1">'SAT Site Net - interchange'!BP68+'SAT FB 2036 - interchange'!BP68</f>
        <v>19.579999999999998</v>
      </c>
      <c r="BQ68" s="81"/>
      <c r="BR68" s="82"/>
      <c r="BS68" s="78"/>
      <c r="BT68" s="109">
        <f ca="1">SUM(BP66:BP68)</f>
        <v>111.88175000000001</v>
      </c>
      <c r="BU68" s="136"/>
      <c r="BV68" s="136"/>
      <c r="BW68" s="136"/>
      <c r="BX68" s="84">
        <f ca="1">SUM(CC67,BZ68,CC69)</f>
        <v>122.55</v>
      </c>
      <c r="BY68" s="78"/>
      <c r="BZ68" s="79">
        <f ca="1">'SAT Site Net - interchange'!BZ68+'SAT FB 2036 - interchange'!BZ68</f>
        <v>42.209999999999994</v>
      </c>
      <c r="CA68" s="79">
        <f ca="1">'SAT Site Net - interchange'!CA68+'SAT FB 2036 - interchange'!CA68</f>
        <v>757.23422722188207</v>
      </c>
      <c r="CB68" s="85">
        <f>'SAT Site Net - interchange'!CB68+'SAT FB 2036 - interchange'!CB68</f>
        <v>136.50295857988166</v>
      </c>
      <c r="CC68" s="6">
        <f>'SAT Site Net - interchange'!CC68+'SAT FB 2036 - interchange'!CC68</f>
        <v>39.61904761904762</v>
      </c>
      <c r="CD68" s="12"/>
      <c r="CE68" s="20"/>
      <c r="CF68" s="4"/>
      <c r="CG68" s="34">
        <f ca="1">SUM(CC66:CC68)</f>
        <v>195.54761904761907</v>
      </c>
      <c r="CH68" s="13"/>
      <c r="CI68" s="13"/>
      <c r="CJ68" s="13"/>
      <c r="CK68" s="116" t="s">
        <v>34</v>
      </c>
    </row>
    <row r="69" spans="35:89" x14ac:dyDescent="0.25">
      <c r="AK69" s="35">
        <f ca="1">SUM(AO69:AO71)</f>
        <v>147.60999999999999</v>
      </c>
      <c r="AL69" s="1"/>
      <c r="AM69" s="21"/>
      <c r="AN69" s="14"/>
      <c r="AO69" s="70">
        <f ca="1">'SAT Site Net - interchange'!AO69+'SAT FB 2036 - interchange'!AO69</f>
        <v>112.86</v>
      </c>
      <c r="AP69" s="6">
        <f ca="1">'SAT Site Net - interchange'!AP69+'SAT FB 2036 - interchange'!AP69</f>
        <v>15.132000000000003</v>
      </c>
      <c r="AQ69" s="6">
        <f ca="1">'SAT Site Net - interchange'!AQ69+'SAT FB 2036 - interchange'!AQ69</f>
        <v>1.0499999999999998</v>
      </c>
      <c r="AR69" s="6">
        <f>'SAT Site Net - interchange'!AR69+'SAT FB 2036 - interchange'!AR69</f>
        <v>0</v>
      </c>
      <c r="AS69" s="1"/>
      <c r="AT69" s="100">
        <f ca="1">SUM(AO70,AR69,AO68)</f>
        <v>50.495000000000005</v>
      </c>
      <c r="BK69" s="99">
        <f ca="1">SUM(BO69:BO71)</f>
        <v>65.462500000000006</v>
      </c>
      <c r="BL69" s="1"/>
      <c r="BM69" s="21"/>
      <c r="BN69" s="14"/>
      <c r="BO69" s="71">
        <f ca="1">'SAT Site Net - interchange'!BO69+'SAT FB 2036 - interchange'!BO69</f>
        <v>10.821249999999999</v>
      </c>
      <c r="BP69" s="6">
        <f>'SAT Site Net - interchange'!BP69+'SAT FB 2036 - interchange'!BP69</f>
        <v>0</v>
      </c>
      <c r="BQ69" s="6">
        <f ca="1">'SAT Site Net - interchange'!BQ69+'SAT FB 2036 - interchange'!BQ69</f>
        <v>3.7050000000000001</v>
      </c>
      <c r="BR69" s="6">
        <f ca="1">'SAT Site Net - interchange'!BR69+'SAT FB 2036 - interchange'!BR69</f>
        <v>25.565000000000001</v>
      </c>
      <c r="BS69" s="1"/>
      <c r="BT69" s="100">
        <f ca="1">SUM(BO70,BR69,BO68)</f>
        <v>91.058750000000003</v>
      </c>
      <c r="BX69" s="35">
        <f ca="1">SUM(CB69:CB71)</f>
        <v>116.63</v>
      </c>
      <c r="BY69" s="1"/>
      <c r="BZ69" s="21"/>
      <c r="CA69" s="14"/>
      <c r="CB69" s="15">
        <f ca="1">'SAT Site Net - interchange'!CB69+'SAT FB 2036 - interchange'!CB69</f>
        <v>61.46</v>
      </c>
      <c r="CC69" s="16">
        <f ca="1">'SAT Site Net - interchange'!CC69+'SAT FB 2036 - interchange'!CC69</f>
        <v>42.84</v>
      </c>
      <c r="CD69" s="6">
        <f ca="1">'SAT Site Net - interchange'!CD69+'SAT FB 2036 - interchange'!CD69</f>
        <v>465.33678800525712</v>
      </c>
      <c r="CE69" s="6">
        <f>'SAT Site Net - interchange'!CE69+'SAT FB 2036 - interchange'!CE69</f>
        <v>70.80952380952381</v>
      </c>
      <c r="CF69" s="1"/>
      <c r="CG69" s="36">
        <f ca="1">SUM(CB70,CE69,CB68)</f>
        <v>238.96248238940547</v>
      </c>
    </row>
    <row r="70" spans="35:89" ht="15.75" x14ac:dyDescent="0.25">
      <c r="AK70" s="30"/>
      <c r="AL70" s="3"/>
      <c r="AM70" s="21"/>
      <c r="AN70" s="14"/>
      <c r="AO70" s="71">
        <f ca="1">'SAT Site Net - interchange'!AO70+'SAT FB 2036 - interchange'!AO70</f>
        <v>24.740000000000002</v>
      </c>
      <c r="AP70" s="8"/>
      <c r="AQ70" s="8"/>
      <c r="AR70" s="8"/>
      <c r="AS70" s="1"/>
      <c r="AT70" s="95"/>
      <c r="BA70" s="216" t="s">
        <v>111</v>
      </c>
      <c r="BK70" s="94"/>
      <c r="BL70" s="3"/>
      <c r="BM70" s="21"/>
      <c r="BN70" s="14"/>
      <c r="BO70" s="71">
        <f ca="1">'SAT Site Net - interchange'!BO70+'SAT FB 2036 - interchange'!BO70</f>
        <v>54.641249999999999</v>
      </c>
      <c r="BP70" s="8"/>
      <c r="BQ70" s="8"/>
      <c r="BR70" s="8"/>
      <c r="BS70" s="1"/>
      <c r="BT70" s="95"/>
      <c r="BX70" s="30"/>
      <c r="BY70" s="3"/>
      <c r="BZ70" s="21"/>
      <c r="CA70" s="14"/>
      <c r="CB70" s="15">
        <f ca="1">'SAT Site Net - interchange'!CB70+'SAT FB 2036 - interchange'!CB70</f>
        <v>31.65</v>
      </c>
      <c r="CC70" s="8"/>
      <c r="CD70" s="8"/>
      <c r="CE70" s="8"/>
      <c r="CF70" s="1"/>
      <c r="CG70" s="31"/>
    </row>
    <row r="71" spans="35:89" x14ac:dyDescent="0.25">
      <c r="AK71" s="30"/>
      <c r="AL71" s="3"/>
      <c r="AM71" s="21"/>
      <c r="AN71" s="14"/>
      <c r="AO71" s="71">
        <f ca="1">'SAT Site Net - interchange'!AO71+'SAT FB 2036 - interchange'!AO71</f>
        <v>10.010000000000002</v>
      </c>
      <c r="AP71" s="17"/>
      <c r="AQ71" s="17"/>
      <c r="AR71" s="17"/>
      <c r="AS71" s="1"/>
      <c r="AT71" s="95"/>
      <c r="BK71" s="94"/>
      <c r="BL71" s="3"/>
      <c r="BM71" s="21"/>
      <c r="BN71" s="14"/>
      <c r="BO71" s="71">
        <f>'SAT Site Net - interchange'!BO71+'SAT FB 2036 - interchange'!BO71</f>
        <v>0</v>
      </c>
      <c r="BP71" s="17"/>
      <c r="BQ71" s="17"/>
      <c r="BR71" s="17"/>
      <c r="BS71" s="1"/>
      <c r="BT71" s="95"/>
      <c r="BX71" s="30"/>
      <c r="BY71" s="3"/>
      <c r="BZ71" s="21"/>
      <c r="CA71" s="14"/>
      <c r="CB71" s="15">
        <f ca="1">'SAT Site Net - interchange'!CB71+'SAT FB 2036 - interchange'!CB71</f>
        <v>23.520000000000003</v>
      </c>
      <c r="CC71" s="17"/>
      <c r="CD71" s="17"/>
      <c r="CE71" s="17"/>
      <c r="CF71" s="1"/>
      <c r="CG71" s="31"/>
    </row>
    <row r="72" spans="35:89" x14ac:dyDescent="0.25">
      <c r="AK72" s="30"/>
      <c r="AL72" s="3"/>
      <c r="AM72" s="1"/>
      <c r="AN72" s="1"/>
      <c r="AO72" s="72"/>
      <c r="AP72" s="1"/>
      <c r="AQ72" s="1"/>
      <c r="AR72" s="1"/>
      <c r="AS72" s="1"/>
      <c r="AT72" s="95"/>
      <c r="BK72" s="94"/>
      <c r="BL72" s="3"/>
      <c r="BM72" s="1"/>
      <c r="BN72" s="1"/>
      <c r="BO72" s="72"/>
      <c r="BP72" s="1"/>
      <c r="BQ72" s="1"/>
      <c r="BR72" s="1"/>
      <c r="BS72" s="1"/>
      <c r="BT72" s="95"/>
      <c r="BX72" s="30"/>
      <c r="BY72" s="3"/>
      <c r="BZ72" s="1"/>
      <c r="CA72" s="1"/>
      <c r="CB72" s="1"/>
      <c r="CC72" s="2"/>
      <c r="CD72" s="1"/>
      <c r="CE72" s="1"/>
      <c r="CF72" s="1"/>
      <c r="CG72" s="31"/>
    </row>
    <row r="73" spans="35:89" ht="15.75" thickBot="1" x14ac:dyDescent="0.3">
      <c r="AK73" s="37"/>
      <c r="AL73" s="38"/>
      <c r="AM73" s="39"/>
      <c r="AN73" s="39"/>
      <c r="AO73" s="126">
        <f ca="1">SUM(AN68,AO71,AP68)</f>
        <v>11.935000000000002</v>
      </c>
      <c r="AP73" s="105">
        <f ca="1">SUM(AP69:AR69)</f>
        <v>16.182000000000002</v>
      </c>
      <c r="AQ73" s="103"/>
      <c r="AR73" s="103"/>
      <c r="AS73" s="103"/>
      <c r="AT73" s="106"/>
      <c r="BK73" s="101"/>
      <c r="BL73" s="102"/>
      <c r="BM73" s="103"/>
      <c r="BN73" s="103"/>
      <c r="BO73" s="104">
        <f ca="1">SUM(BN68,BO71,BP68)</f>
        <v>21.724999999999998</v>
      </c>
      <c r="BP73" s="105">
        <f ca="1">SUM(BP69:BR69)</f>
        <v>29.270000000000003</v>
      </c>
      <c r="BQ73" s="103"/>
      <c r="BR73" s="103"/>
      <c r="BS73" s="103"/>
      <c r="BT73" s="106"/>
      <c r="BX73" s="37"/>
      <c r="BY73" s="38"/>
      <c r="BZ73" s="39"/>
      <c r="CA73" s="39"/>
      <c r="CB73" s="40">
        <f ca="1">SUM(CA68,CB71,CC68)</f>
        <v>820.37327484092964</v>
      </c>
      <c r="CC73" s="41">
        <f ca="1">SUM(CC69:CE69)</f>
        <v>578.98631181478095</v>
      </c>
      <c r="CD73" s="39"/>
      <c r="CE73" s="39"/>
      <c r="CF73" s="39"/>
      <c r="CG73" s="42"/>
    </row>
    <row r="74" spans="35:89" x14ac:dyDescent="0.25">
      <c r="AO74" s="128"/>
      <c r="AP74" s="64"/>
      <c r="BO74" s="128"/>
      <c r="BP74" s="64"/>
      <c r="CC74" s="2"/>
    </row>
    <row r="75" spans="35:89" x14ac:dyDescent="0.25">
      <c r="AO75" s="129"/>
      <c r="AP75" s="3"/>
      <c r="BO75" s="129"/>
      <c r="BP75" s="3"/>
      <c r="CC75" s="2"/>
    </row>
    <row r="76" spans="35:89" x14ac:dyDescent="0.25">
      <c r="AO76" s="135"/>
      <c r="AP76" s="63"/>
      <c r="BO76" s="135"/>
      <c r="BP76" s="63"/>
      <c r="CC76" s="2"/>
    </row>
    <row r="77" spans="35:89" ht="15.75" thickBot="1" x14ac:dyDescent="0.3">
      <c r="AO77" s="73"/>
      <c r="AP77" s="1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218"/>
      <c r="BP77" s="219"/>
    </row>
    <row r="78" spans="35:89" x14ac:dyDescent="0.25">
      <c r="AP78" s="217"/>
    </row>
  </sheetData>
  <mergeCells count="3">
    <mergeCell ref="N26:N34"/>
    <mergeCell ref="AU28:AW29"/>
    <mergeCell ref="U56:W57"/>
  </mergeCells>
  <conditionalFormatting sqref="K27:L32 S27:T32 K33:M34 K25:T26 O33:T34 BF40:BG43 BF45:BG45 BF44 BA44">
    <cfRule type="cellIs" dxfId="20" priority="21" operator="equal">
      <formula>0</formula>
    </cfRule>
  </conditionalFormatting>
  <conditionalFormatting sqref="AX38:BG39 AX46:BG47 AX40:AY41 AX44:AY45">
    <cfRule type="cellIs" dxfId="19" priority="20" operator="equal">
      <formula>0</formula>
    </cfRule>
  </conditionalFormatting>
  <conditionalFormatting sqref="AX25:BG26 AX33:BG34 AX27:AY28 BF27:BG28 BF31:BG32 AX31:AY32">
    <cfRule type="cellIs" dxfId="18" priority="19" operator="equal">
      <formula>0</formula>
    </cfRule>
  </conditionalFormatting>
  <conditionalFormatting sqref="BK25:BT26 BK33:BT34 BK27:BL28 BS27:BT28 BS31:BT32 BK31:BL32">
    <cfRule type="cellIs" dxfId="17" priority="18" operator="equal">
      <formula>0</formula>
    </cfRule>
  </conditionalFormatting>
  <conditionalFormatting sqref="BX12:CG13 BX20:CG21 BX14:BY19 CF14:CG19">
    <cfRule type="cellIs" dxfId="16" priority="17" operator="equal">
      <formula>0</formula>
    </cfRule>
  </conditionalFormatting>
  <conditionalFormatting sqref="BX25:CG26 BX33:CG34 BX27:BY32 CF27:CG32">
    <cfRule type="cellIs" dxfId="15" priority="16" operator="equal">
      <formula>0</formula>
    </cfRule>
  </conditionalFormatting>
  <conditionalFormatting sqref="BX64:CG65 BX72:CG73 BX66:BY71 CF66:CG71">
    <cfRule type="cellIs" dxfId="14" priority="14" operator="equal">
      <formula>0</formula>
    </cfRule>
  </conditionalFormatting>
  <conditionalFormatting sqref="BX38:CG39 BX46:CG47 BX40:BY45 CF40:CG45">
    <cfRule type="cellIs" dxfId="13" priority="15" operator="equal">
      <formula>0</formula>
    </cfRule>
  </conditionalFormatting>
  <conditionalFormatting sqref="K51:T52 K59:T60 K53:L58 S53:T58">
    <cfRule type="cellIs" dxfId="12" priority="13" operator="equal">
      <formula>0</formula>
    </cfRule>
  </conditionalFormatting>
  <conditionalFormatting sqref="AK64:AT65 AK72:AT73 AK66:AL71 AS66:AT71">
    <cfRule type="cellIs" dxfId="11" priority="12" operator="equal">
      <formula>0</formula>
    </cfRule>
  </conditionalFormatting>
  <conditionalFormatting sqref="BK38:BT39 BK46:BT47 BK40:BL45 BS40:BT45">
    <cfRule type="cellIs" dxfId="10" priority="9" operator="equal">
      <formula>0</formula>
    </cfRule>
  </conditionalFormatting>
  <conditionalFormatting sqref="AK25:AT26 AK33:AT34 AK27:AL32 AS27:AT32">
    <cfRule type="cellIs" dxfId="9" priority="8" operator="equal">
      <formula>0</formula>
    </cfRule>
  </conditionalFormatting>
  <conditionalFormatting sqref="AX51:BG52 AX59:BG60 AX53:AY58 BF53:BG58">
    <cfRule type="cellIs" dxfId="8" priority="11" operator="equal">
      <formula>0</formula>
    </cfRule>
  </conditionalFormatting>
  <conditionalFormatting sqref="BK51:BT52 BK59:BT60 BK53:BL58 BS53:BT58">
    <cfRule type="cellIs" dxfId="7" priority="10" operator="equal">
      <formula>0</formula>
    </cfRule>
  </conditionalFormatting>
  <conditionalFormatting sqref="BK64:BT65 BK72:BT73 BK66:BL71 BS66:BT71">
    <cfRule type="cellIs" dxfId="6" priority="7" operator="equal">
      <formula>0</formula>
    </cfRule>
  </conditionalFormatting>
  <conditionalFormatting sqref="X51:AG52 X59:AG60 X53:Y58 AF53:AG58">
    <cfRule type="cellIs" dxfId="5" priority="6" operator="equal">
      <formula>0</formula>
    </cfRule>
  </conditionalFormatting>
  <conditionalFormatting sqref="AK38:AT39 AK46:AT47 AK40:AL45 AS40:AT45">
    <cfRule type="cellIs" dxfId="4" priority="5" operator="equal">
      <formula>0</formula>
    </cfRule>
  </conditionalFormatting>
  <conditionalFormatting sqref="AX42:AY43">
    <cfRule type="cellIs" dxfId="3" priority="4" operator="equal">
      <formula>0</formula>
    </cfRule>
  </conditionalFormatting>
  <conditionalFormatting sqref="AO51:AP52 AO59:AP60">
    <cfRule type="cellIs" dxfId="2" priority="3" operator="equal">
      <formula>0</formula>
    </cfRule>
  </conditionalFormatting>
  <conditionalFormatting sqref="BO75:BP76">
    <cfRule type="cellIs" dxfId="1" priority="2" operator="equal">
      <formula>0</formula>
    </cfRule>
  </conditionalFormatting>
  <conditionalFormatting sqref="AO75:AP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>
      <selection activeCell="S34" sqref="S34"/>
    </sheetView>
  </sheetViews>
  <sheetFormatPr defaultRowHeight="15" x14ac:dyDescent="0.25"/>
  <sheetData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K13" sqref="K13"/>
    </sheetView>
  </sheetViews>
  <sheetFormatPr defaultRowHeight="15" x14ac:dyDescent="0.25"/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'AM Exist'!CC17</f>
        <v>243.50133834000002</v>
      </c>
      <c r="D4" s="50">
        <f>'AM Exist'!CD17</f>
        <v>184.18690977</v>
      </c>
      <c r="E4" s="50">
        <f>'AM Exist'!CE17</f>
        <v>7.2842280700000002</v>
      </c>
      <c r="F4" s="50">
        <f>'AM Exist'!CB16</f>
        <v>192.51174184999999</v>
      </c>
      <c r="G4" s="50">
        <f>'AM Exist'!CA16</f>
        <v>361.08959147000002</v>
      </c>
      <c r="H4" s="50">
        <f>'AM Exist'!BZ16</f>
        <v>386.06408771000002</v>
      </c>
      <c r="I4" s="50">
        <f>'AM Exist'!CB17</f>
        <v>241.42013032</v>
      </c>
      <c r="J4" s="50">
        <f>'AM Exist'!CB18</f>
        <v>1149.8674310500001</v>
      </c>
      <c r="K4" s="50">
        <f>'AM Exist'!CB19</f>
        <v>43.705368419999999</v>
      </c>
      <c r="L4" s="50">
        <f>'AM Exist'!CC16</f>
        <v>82.207716790000006</v>
      </c>
      <c r="M4" s="50">
        <f>'AM Exist'!CC15</f>
        <v>1856.43755384</v>
      </c>
      <c r="N4" s="50">
        <f>'AM Exist'!CC14</f>
        <v>30.17751629</v>
      </c>
    </row>
    <row r="5" spans="1:14" x14ac:dyDescent="0.25">
      <c r="A5" s="50" t="s">
        <v>27</v>
      </c>
      <c r="B5" s="50">
        <v>110</v>
      </c>
      <c r="C5" s="50">
        <f>'AM Exist'!CC30</f>
        <v>19</v>
      </c>
      <c r="D5" s="50">
        <f>'AM Exist'!CD30</f>
        <v>427.97247618</v>
      </c>
      <c r="E5" s="50">
        <f>'AM Exist'!CE30</f>
        <v>0</v>
      </c>
      <c r="F5" s="50">
        <f>'AM Exist'!CB29</f>
        <v>0</v>
      </c>
      <c r="G5" s="50">
        <f>'AM Exist'!CA29</f>
        <v>379.00267668000004</v>
      </c>
      <c r="H5" s="50">
        <f>'AM Exist'!BZ29</f>
        <v>108</v>
      </c>
      <c r="I5" s="50">
        <f>'AM Exist'!CB30</f>
        <v>7</v>
      </c>
      <c r="J5" s="50">
        <f>'AM Exist'!CB31</f>
        <v>0</v>
      </c>
      <c r="K5" s="50">
        <f>'AM Exist'!CB32</f>
        <v>2</v>
      </c>
      <c r="L5" s="50">
        <f>'AM Exist'!CC29</f>
        <v>0</v>
      </c>
      <c r="M5" s="50">
        <f>'AM Exist'!CC28</f>
        <v>0</v>
      </c>
      <c r="N5" s="50">
        <f>'AM Exist'!CC27</f>
        <v>0</v>
      </c>
    </row>
    <row r="6" spans="1:14" x14ac:dyDescent="0.25">
      <c r="A6" s="50" t="s">
        <v>27</v>
      </c>
      <c r="B6" s="50">
        <v>120</v>
      </c>
      <c r="C6" s="50">
        <f>'AM Exist'!CC69</f>
        <v>0</v>
      </c>
      <c r="D6" s="50">
        <f>'AM Exist'!CD69</f>
        <v>264.02474098836234</v>
      </c>
      <c r="E6" s="50">
        <f>'AM Exist'!CE69</f>
        <v>4.2508710801393725</v>
      </c>
      <c r="F6" s="50">
        <f>'AM Exist'!CB68</f>
        <v>40.535452322738386</v>
      </c>
      <c r="G6" s="50">
        <f>'AM Exist'!CA68</f>
        <v>340.40120968733498</v>
      </c>
      <c r="H6" s="50">
        <f>'AM Exist'!BZ68</f>
        <v>0</v>
      </c>
      <c r="I6" s="50">
        <f>'AM Exist'!CB69</f>
        <v>0</v>
      </c>
      <c r="J6" s="50">
        <f>'AM Exist'!CB70</f>
        <v>0</v>
      </c>
      <c r="K6" s="50">
        <f>'AM Exist'!CB71</f>
        <v>0</v>
      </c>
      <c r="L6" s="50">
        <f>'AM Exist'!CC68</f>
        <v>106.27177700348432</v>
      </c>
      <c r="M6" s="50">
        <f>'AM Exist'!CC67</f>
        <v>0</v>
      </c>
      <c r="N6" s="50">
        <f>'AM Exist'!CC66</f>
        <v>182.57839721254351</v>
      </c>
    </row>
    <row r="7" spans="1:14" x14ac:dyDescent="0.25">
      <c r="A7" s="50" t="s">
        <v>27</v>
      </c>
      <c r="B7" s="50">
        <v>130</v>
      </c>
      <c r="C7" s="50">
        <f>'AM Exist'!P56</f>
        <v>185</v>
      </c>
      <c r="D7" s="50">
        <f>'AM Exist'!Q56</f>
        <v>448.84399999999999</v>
      </c>
      <c r="E7" s="50">
        <f>'AM Exist'!R56</f>
        <v>116</v>
      </c>
      <c r="F7" s="50">
        <f>'AM Exist'!O55</f>
        <v>197</v>
      </c>
      <c r="G7" s="50">
        <f>'AM Exist'!N55</f>
        <v>529.43190000000004</v>
      </c>
      <c r="H7" s="50">
        <f>'AM Exist'!M55</f>
        <v>77</v>
      </c>
      <c r="I7" s="50">
        <f>'AM Exist'!O56</f>
        <v>40</v>
      </c>
      <c r="J7" s="50">
        <f>'AM Exist'!O57</f>
        <v>42</v>
      </c>
      <c r="K7" s="50">
        <f>'AM Exist'!O58</f>
        <v>187</v>
      </c>
      <c r="L7" s="50">
        <f>'AM Exist'!P55</f>
        <v>40</v>
      </c>
      <c r="M7" s="50">
        <f>'AM Exist'!P54</f>
        <v>27</v>
      </c>
      <c r="N7" s="50">
        <f>'AM Exist'!P53</f>
        <v>46</v>
      </c>
    </row>
    <row r="8" spans="1:14" x14ac:dyDescent="0.25">
      <c r="A8" t="s">
        <v>27</v>
      </c>
      <c r="B8">
        <v>200</v>
      </c>
      <c r="C8" s="50">
        <f>'AM Exist'!CC43</f>
        <v>0</v>
      </c>
      <c r="D8" s="50">
        <f>'AM Exist'!CD43</f>
        <v>446.97247618</v>
      </c>
      <c r="E8" s="50">
        <f>'AM Exist'!CE43</f>
        <v>0</v>
      </c>
      <c r="F8" s="50">
        <f>'AM Exist'!CB42</f>
        <v>0</v>
      </c>
      <c r="G8" s="50">
        <f>'AM Exist'!CA42</f>
        <v>381.00267668000004</v>
      </c>
      <c r="H8" s="50">
        <f>'AM Exist'!BZ42</f>
        <v>0</v>
      </c>
      <c r="I8" s="50">
        <f>'AM Exist'!CB43</f>
        <v>0</v>
      </c>
      <c r="J8" s="50">
        <f>'AM Exist'!CB44</f>
        <v>0</v>
      </c>
      <c r="K8" s="50">
        <f>'AM Exist'!CB45</f>
        <v>0</v>
      </c>
      <c r="L8" s="50">
        <f>'AM Exist'!CC42</f>
        <v>0</v>
      </c>
      <c r="M8" s="50">
        <f>'AM Exist'!CC41</f>
        <v>0</v>
      </c>
      <c r="N8" s="50">
        <f>'AM Exist'!CC40</f>
        <v>0</v>
      </c>
    </row>
    <row r="11" spans="1:14" x14ac:dyDescent="0.25">
      <c r="N11" s="123"/>
    </row>
    <row r="12" spans="1:14" x14ac:dyDescent="0.25">
      <c r="N12" s="123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'PM Exist'!CC17</f>
        <v>82.207716790000006</v>
      </c>
      <c r="D4" s="50">
        <f>'PM Exist'!CD17</f>
        <v>354.84596741000001</v>
      </c>
      <c r="E4" s="50">
        <f>'PM Exist'!CE17</f>
        <v>46.82718045</v>
      </c>
      <c r="F4" s="50">
        <f>'PM Exist'!CB16</f>
        <v>221.64865413000001</v>
      </c>
      <c r="G4" s="50">
        <f>'PM Exist'!CA16</f>
        <v>389.18589974000002</v>
      </c>
      <c r="H4" s="50">
        <f>'PM Exist'!BZ16</f>
        <v>127.99429323</v>
      </c>
      <c r="I4" s="50">
        <f>'PM Exist'!CB17</f>
        <v>411.03858395000003</v>
      </c>
      <c r="J4" s="50">
        <f>'PM Exist'!CB18</f>
        <v>1679.5348721400001</v>
      </c>
      <c r="K4" s="50">
        <f>'PM Exist'!CB19</f>
        <v>44.745972430000002</v>
      </c>
      <c r="L4" s="50">
        <f>'PM Exist'!CC16</f>
        <v>50.989596490000004</v>
      </c>
      <c r="M4" s="50">
        <f>'PM Exist'!CC15</f>
        <v>1528.6472906900001</v>
      </c>
      <c r="N4" s="50">
        <f>'PM Exist'!CC14</f>
        <v>84.288924809999997</v>
      </c>
    </row>
    <row r="5" spans="1:14" x14ac:dyDescent="0.25">
      <c r="A5" s="50" t="s">
        <v>27</v>
      </c>
      <c r="B5" s="50">
        <v>110</v>
      </c>
      <c r="C5" s="50">
        <f>'PM Exist'!CC30</f>
        <v>4</v>
      </c>
      <c r="D5" s="50">
        <f>'PM Exist'!CD30</f>
        <v>444.88086465000003</v>
      </c>
      <c r="E5" s="50">
        <f>'PM Exist'!CE30</f>
        <v>0</v>
      </c>
      <c r="F5" s="50">
        <f>'PM Exist'!CB29</f>
        <v>0</v>
      </c>
      <c r="G5" s="50">
        <f>'PM Exist'!CA29</f>
        <v>463.92146866000002</v>
      </c>
      <c r="H5" s="50">
        <f>'PM Exist'!BZ29</f>
        <v>21</v>
      </c>
      <c r="I5" s="50">
        <f>'PM Exist'!CB30</f>
        <v>39</v>
      </c>
      <c r="J5" s="50">
        <f>'PM Exist'!CB31</f>
        <v>0</v>
      </c>
      <c r="K5" s="50">
        <f>'PM Exist'!CB32</f>
        <v>25</v>
      </c>
      <c r="L5" s="50">
        <f>'PM Exist'!CC29</f>
        <v>0</v>
      </c>
      <c r="M5" s="50">
        <f>'PM Exist'!CC28</f>
        <v>0</v>
      </c>
      <c r="N5" s="50">
        <f>'PM Exist'!CC27</f>
        <v>0</v>
      </c>
    </row>
    <row r="6" spans="1:14" x14ac:dyDescent="0.25">
      <c r="A6" s="50" t="s">
        <v>27</v>
      </c>
      <c r="B6" s="50">
        <v>120</v>
      </c>
      <c r="C6" s="50">
        <f>'PM Exist'!CC69</f>
        <v>0</v>
      </c>
      <c r="D6" s="50">
        <f>'PM Exist'!CD69</f>
        <v>387.97610274523811</v>
      </c>
      <c r="E6" s="50">
        <f>'PM Exist'!CE69</f>
        <v>80.571428571428569</v>
      </c>
      <c r="F6" s="50">
        <f>'PM Exist'!CB68</f>
        <v>138.47928994082844</v>
      </c>
      <c r="G6" s="50">
        <f>'PM Exist'!CA68</f>
        <v>350.09306629313613</v>
      </c>
      <c r="H6" s="50">
        <f>'PM Exist'!BZ68</f>
        <v>0</v>
      </c>
      <c r="I6" s="50">
        <f>'PM Exist'!CB69</f>
        <v>0</v>
      </c>
      <c r="J6" s="50">
        <f>'PM Exist'!CB70</f>
        <v>0</v>
      </c>
      <c r="K6" s="50">
        <f>'PM Exist'!CB71</f>
        <v>0</v>
      </c>
      <c r="L6" s="50">
        <f>'PM Exist'!CC68</f>
        <v>26.857142857142858</v>
      </c>
      <c r="M6" s="50">
        <f>'PM Exist'!CC67</f>
        <v>0</v>
      </c>
      <c r="N6" s="50">
        <f>'PM Exist'!CC66</f>
        <v>60.857142857142861</v>
      </c>
    </row>
    <row r="7" spans="1:14" x14ac:dyDescent="0.25">
      <c r="A7" s="50" t="s">
        <v>27</v>
      </c>
      <c r="B7" s="50">
        <v>130</v>
      </c>
      <c r="C7" s="50">
        <f>'PM Exist'!P56</f>
        <v>252</v>
      </c>
      <c r="D7" s="50">
        <f>'PM Exist'!Q56</f>
        <v>505.96960000000001</v>
      </c>
      <c r="E7" s="50">
        <f>'PM Exist'!R56</f>
        <v>46</v>
      </c>
      <c r="F7" s="50">
        <f>'PM Exist'!O55</f>
        <v>84</v>
      </c>
      <c r="G7" s="50">
        <f>'PM Exist'!N55</f>
        <v>614.10019999999997</v>
      </c>
      <c r="H7" s="50">
        <f>'PM Exist'!M55</f>
        <v>46</v>
      </c>
      <c r="I7" s="50">
        <f>'PM Exist'!O56</f>
        <v>104</v>
      </c>
      <c r="J7" s="50">
        <f>'PM Exist'!O57</f>
        <v>39</v>
      </c>
      <c r="K7" s="50">
        <f>'PM Exist'!O58</f>
        <v>287</v>
      </c>
      <c r="L7" s="50">
        <f>'PM Exist'!P55</f>
        <v>91</v>
      </c>
      <c r="M7" s="50">
        <f>'PM Exist'!P54</f>
        <v>37</v>
      </c>
      <c r="N7" s="50">
        <f>'PM Exist'!P53</f>
        <v>49</v>
      </c>
    </row>
    <row r="8" spans="1:14" x14ac:dyDescent="0.25">
      <c r="A8" t="s">
        <v>27</v>
      </c>
      <c r="B8">
        <v>200</v>
      </c>
      <c r="C8" s="50">
        <f>'PM Exist'!CC43</f>
        <v>0</v>
      </c>
      <c r="D8" s="50">
        <f>'PM Exist'!CD43</f>
        <v>448.88086465000003</v>
      </c>
      <c r="E8" s="50">
        <f>'PM Exist'!CE43</f>
        <v>0</v>
      </c>
      <c r="F8" s="50">
        <f>'PM Exist'!CB42</f>
        <v>0</v>
      </c>
      <c r="G8" s="50">
        <f>'PM Exist'!CA42</f>
        <v>488.92146866000002</v>
      </c>
      <c r="H8" s="50">
        <f>'PM Exist'!BZ42</f>
        <v>0</v>
      </c>
      <c r="I8" s="50">
        <f>'PM Exist'!CB43</f>
        <v>0</v>
      </c>
      <c r="J8" s="50">
        <f>'PM Exist'!CB44</f>
        <v>0</v>
      </c>
      <c r="K8" s="50">
        <f>'PM Exist'!CB45</f>
        <v>0</v>
      </c>
      <c r="L8" s="50">
        <f>'PM Exist'!CC42</f>
        <v>0</v>
      </c>
      <c r="M8" s="50">
        <f>'PM Exist'!CC41</f>
        <v>0</v>
      </c>
      <c r="N8" s="50">
        <f>'PM Exist'!CC40</f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'SAT Exist'!CC17</f>
        <v>61.068589615428571</v>
      </c>
      <c r="D4" s="50">
        <f>'SAT Exist'!CD17</f>
        <v>187.85962980529413</v>
      </c>
      <c r="E4" s="50">
        <f>'SAT Exist'!CE17</f>
        <v>17.131895286585369</v>
      </c>
      <c r="F4" s="50">
        <f>'SAT Exist'!CB16</f>
        <v>195.90881042458068</v>
      </c>
      <c r="G4" s="50">
        <f>'SAT Exist'!CA16</f>
        <v>376.54999390428571</v>
      </c>
      <c r="H4" s="50">
        <f>'SAT Exist'!BZ16</f>
        <v>140.02383206740603</v>
      </c>
      <c r="I4" s="50">
        <f>'SAT Exist'!CB17</f>
        <v>393.80148204241937</v>
      </c>
      <c r="J4" s="50">
        <f>'SAT Exist'!CB18</f>
        <v>978.45630051186367</v>
      </c>
      <c r="K4" s="50">
        <f>'SAT Exist'!CB19</f>
        <v>16.326233183918919</v>
      </c>
      <c r="L4" s="50">
        <f>'SAT Exist'!CC16</f>
        <v>33.993064326666669</v>
      </c>
      <c r="M4" s="50">
        <f>'SAT Exist'!CC15</f>
        <v>1317.2861268360759</v>
      </c>
      <c r="N4" s="50">
        <f>'SAT Exist'!CC14</f>
        <v>72.247649837142859</v>
      </c>
    </row>
    <row r="5" spans="1:14" x14ac:dyDescent="0.25">
      <c r="A5" s="50" t="s">
        <v>27</v>
      </c>
      <c r="B5" s="50">
        <v>110</v>
      </c>
      <c r="C5" s="50">
        <f>'SAT Exist'!CC30</f>
        <v>1</v>
      </c>
      <c r="D5" s="50">
        <f>'SAT Exist'!CD30</f>
        <v>255.06011470730806</v>
      </c>
      <c r="E5" s="50">
        <f>'SAT Exist'!CE30</f>
        <v>0</v>
      </c>
      <c r="F5" s="50">
        <f>'SAT Exist'!CB29</f>
        <v>0</v>
      </c>
      <c r="G5" s="50">
        <f>'SAT Exist'!CA29</f>
        <v>416.86929141487127</v>
      </c>
      <c r="H5" s="50">
        <f>'SAT Exist'!BZ29</f>
        <v>10</v>
      </c>
      <c r="I5" s="50">
        <f>'SAT Exist'!CB30</f>
        <v>11</v>
      </c>
      <c r="J5" s="50">
        <f>'SAT Exist'!CB31</f>
        <v>0</v>
      </c>
      <c r="K5" s="50">
        <f>'SAT Exist'!CB32</f>
        <v>2</v>
      </c>
      <c r="L5" s="50">
        <f>'SAT Exist'!CC29</f>
        <v>0</v>
      </c>
      <c r="M5" s="50">
        <f>'SAT Exist'!CC28</f>
        <v>0</v>
      </c>
      <c r="N5" s="50">
        <f>'SAT Exist'!CC27</f>
        <v>0</v>
      </c>
    </row>
    <row r="6" spans="1:14" x14ac:dyDescent="0.25">
      <c r="A6" s="50" t="s">
        <v>27</v>
      </c>
      <c r="B6" s="50">
        <v>120</v>
      </c>
      <c r="C6" s="50">
        <f>'SAT Exist'!CC69</f>
        <v>0</v>
      </c>
      <c r="D6" s="50">
        <f>'SAT Exist'!CD69</f>
        <v>177.76252640369395</v>
      </c>
      <c r="E6" s="50">
        <f>'SAT Exist'!CE69</f>
        <v>35.80952380952381</v>
      </c>
      <c r="F6" s="50">
        <f>'SAT Exist'!CB68</f>
        <v>91.502958579881664</v>
      </c>
      <c r="G6" s="50">
        <f>'SAT Exist'!CA68</f>
        <v>327.626706903056</v>
      </c>
      <c r="H6" s="50">
        <f>'SAT Exist'!BZ68</f>
        <v>0</v>
      </c>
      <c r="I6" s="50">
        <f>'SAT Exist'!CB69</f>
        <v>0</v>
      </c>
      <c r="J6" s="50">
        <f>'SAT Exist'!CB70</f>
        <v>0</v>
      </c>
      <c r="K6" s="50">
        <f>'SAT Exist'!CB71</f>
        <v>0</v>
      </c>
      <c r="L6" s="50">
        <f>'SAT Exist'!CC68</f>
        <v>24.61904761904762</v>
      </c>
      <c r="M6" s="50">
        <f>'SAT Exist'!CC67</f>
        <v>0</v>
      </c>
      <c r="N6" s="50">
        <f>'SAT Exist'!CC66</f>
        <v>78.428571428571431</v>
      </c>
    </row>
    <row r="7" spans="1:14" x14ac:dyDescent="0.25">
      <c r="A7" s="50" t="s">
        <v>27</v>
      </c>
      <c r="B7" s="50">
        <v>130</v>
      </c>
      <c r="C7" s="50">
        <f>'SAT Exist'!P56</f>
        <v>138.42253521126761</v>
      </c>
      <c r="D7" s="50">
        <f>'SAT Exist'!Q56</f>
        <v>440.54249655172418</v>
      </c>
      <c r="E7" s="50">
        <f>'SAT Exist'!R56</f>
        <v>9.1999999999999993</v>
      </c>
      <c r="F7" s="50">
        <f>'SAT Exist'!O55</f>
        <v>37.935483870967737</v>
      </c>
      <c r="G7" s="50">
        <f>'SAT Exist'!N55</f>
        <v>549.38238032786887</v>
      </c>
      <c r="H7" s="50">
        <f>'SAT Exist'!M55</f>
        <v>28.749999999999996</v>
      </c>
      <c r="I7" s="50">
        <f>'SAT Exist'!O56</f>
        <v>20.163265306122451</v>
      </c>
      <c r="J7" s="50">
        <f>'SAT Exist'!O57</f>
        <v>15.6</v>
      </c>
      <c r="K7" s="50">
        <f>'SAT Exist'!O58</f>
        <v>5.1711711711711708</v>
      </c>
      <c r="L7" s="50">
        <f>'SAT Exist'!P55</f>
        <v>108.5</v>
      </c>
      <c r="M7" s="50">
        <f>'SAT Exist'!P54</f>
        <v>9.25</v>
      </c>
      <c r="N7" s="50">
        <f>'SAT Exist'!P53</f>
        <v>9.6710526315789469</v>
      </c>
    </row>
    <row r="8" spans="1:14" x14ac:dyDescent="0.25">
      <c r="A8" t="s">
        <v>27</v>
      </c>
      <c r="B8">
        <v>200</v>
      </c>
      <c r="C8" s="50">
        <f>'SAT Exist'!CC43</f>
        <v>0</v>
      </c>
      <c r="D8" s="50">
        <f>'SAT Exist'!CD43</f>
        <v>256.06011470730806</v>
      </c>
      <c r="E8" s="50">
        <f>'SAT Exist'!CE43</f>
        <v>0</v>
      </c>
      <c r="F8" s="50">
        <f>'SAT Exist'!CB42</f>
        <v>0</v>
      </c>
      <c r="G8" s="50">
        <f>'SAT Exist'!CA42</f>
        <v>418.86929141487127</v>
      </c>
      <c r="H8" s="50">
        <f>'SAT Exist'!BZ42</f>
        <v>0</v>
      </c>
      <c r="I8" s="50">
        <f>'SAT Exist'!CB43</f>
        <v>0</v>
      </c>
      <c r="J8" s="50">
        <f>'SAT Exist'!CB44</f>
        <v>0</v>
      </c>
      <c r="K8" s="50">
        <f>'SAT Exist'!CB45</f>
        <v>0</v>
      </c>
      <c r="L8" s="50">
        <f>'SAT Exist'!CC42</f>
        <v>0</v>
      </c>
      <c r="M8" s="50">
        <f>'SAT Exist'!CC41</f>
        <v>0</v>
      </c>
      <c r="N8" s="50">
        <f>'SAT Exist'!CC40</f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'AM Bgd'!CC17</f>
        <v>257.5</v>
      </c>
      <c r="D4" s="50">
        <f>'AM Bgd'!CD17</f>
        <v>255</v>
      </c>
      <c r="E4" s="50">
        <f>'AM Bgd'!CE17</f>
        <v>100</v>
      </c>
      <c r="F4" s="50">
        <f>'AM Bgd'!CB16</f>
        <v>0</v>
      </c>
      <c r="G4" s="50">
        <f>'AM Bgd'!CA16</f>
        <v>125</v>
      </c>
      <c r="H4" s="50">
        <f>'AM Bgd'!BZ16</f>
        <v>0</v>
      </c>
      <c r="I4" s="50">
        <f>'AM Bgd'!CB17</f>
        <v>0</v>
      </c>
      <c r="J4" s="50">
        <f>'AM Bgd'!CB18</f>
        <v>60</v>
      </c>
      <c r="K4" s="50">
        <f>'AM Bgd'!CB19</f>
        <v>130</v>
      </c>
      <c r="L4" s="50">
        <f>'AM Bgd'!CC16</f>
        <v>55</v>
      </c>
      <c r="M4" s="50">
        <f>'AM Bgd'!CC15</f>
        <v>137.5</v>
      </c>
      <c r="N4" s="50">
        <f>'AM Bgd'!CC14</f>
        <v>0</v>
      </c>
    </row>
    <row r="5" spans="1:14" x14ac:dyDescent="0.25">
      <c r="A5" s="50" t="s">
        <v>27</v>
      </c>
      <c r="B5" s="50">
        <v>110</v>
      </c>
      <c r="C5" s="50">
        <f>'AM Bgd'!CC30</f>
        <v>0</v>
      </c>
      <c r="D5" s="50">
        <f>'AM Bgd'!CD30</f>
        <v>612.5</v>
      </c>
      <c r="E5" s="50">
        <f>'AM Bgd'!CE30</f>
        <v>0</v>
      </c>
      <c r="F5" s="50">
        <f>'AM Bgd'!CB29</f>
        <v>0</v>
      </c>
      <c r="G5" s="50">
        <f>'AM Bgd'!CA29</f>
        <v>250</v>
      </c>
      <c r="H5" s="50">
        <f>'AM Bgd'!BZ29</f>
        <v>0</v>
      </c>
      <c r="I5" s="50">
        <f>'AM Bgd'!CB30</f>
        <v>0</v>
      </c>
      <c r="J5" s="50">
        <f>'AM Bgd'!CB31</f>
        <v>0</v>
      </c>
      <c r="K5" s="50">
        <f>'AM Bgd'!CB32</f>
        <v>4</v>
      </c>
      <c r="L5" s="50">
        <f>'AM Bgd'!CC29</f>
        <v>0</v>
      </c>
      <c r="M5" s="50">
        <f>'AM Bgd'!CC28</f>
        <v>0</v>
      </c>
      <c r="N5" s="50">
        <f>'AM Bgd'!CC27</f>
        <v>0</v>
      </c>
    </row>
    <row r="6" spans="1:14" x14ac:dyDescent="0.25">
      <c r="A6" s="50" t="s">
        <v>27</v>
      </c>
      <c r="B6" s="50">
        <v>120</v>
      </c>
      <c r="C6" s="50">
        <f>'AM Bgd'!CC69</f>
        <v>0</v>
      </c>
      <c r="D6" s="50">
        <f>'AM Bgd'!CD69</f>
        <v>305</v>
      </c>
      <c r="E6" s="50">
        <f>'AM Bgd'!CE69</f>
        <v>15</v>
      </c>
      <c r="F6" s="50">
        <f>'AM Bgd'!CB68</f>
        <v>25</v>
      </c>
      <c r="G6" s="50">
        <f>'AM Bgd'!CA68</f>
        <v>155</v>
      </c>
      <c r="H6" s="50">
        <f>'AM Bgd'!BZ68</f>
        <v>0</v>
      </c>
      <c r="I6" s="50">
        <f>'AM Bgd'!CB69</f>
        <v>0</v>
      </c>
      <c r="J6" s="50">
        <f>'AM Bgd'!CB70</f>
        <v>5</v>
      </c>
      <c r="K6" s="50">
        <f>'AM Bgd'!CB71</f>
        <v>0</v>
      </c>
      <c r="L6" s="50">
        <f>'AM Bgd'!CC68</f>
        <v>50</v>
      </c>
      <c r="M6" s="50">
        <f>'AM Bgd'!CC67</f>
        <v>10</v>
      </c>
      <c r="N6" s="50">
        <f>'AM Bgd'!CC66</f>
        <v>115</v>
      </c>
    </row>
    <row r="7" spans="1:14" x14ac:dyDescent="0.25">
      <c r="A7" s="50" t="s">
        <v>27</v>
      </c>
      <c r="B7" s="50">
        <v>130</v>
      </c>
      <c r="C7" s="50">
        <f>'AM Bgd'!P56</f>
        <v>0</v>
      </c>
      <c r="D7" s="50">
        <f>'AM Bgd'!Q56</f>
        <v>0</v>
      </c>
      <c r="E7" s="50">
        <f>'AM Bgd'!R56</f>
        <v>0</v>
      </c>
      <c r="F7" s="50">
        <f>'AM Bgd'!O55</f>
        <v>0</v>
      </c>
      <c r="G7" s="50">
        <f>'AM Bgd'!N55</f>
        <v>0</v>
      </c>
      <c r="H7" s="50">
        <f>'AM Bgd'!M55</f>
        <v>0</v>
      </c>
      <c r="I7" s="50">
        <f>'AM Bgd'!O56</f>
        <v>0</v>
      </c>
      <c r="J7" s="50">
        <f>'AM Bgd'!O57</f>
        <v>0</v>
      </c>
      <c r="K7" s="50">
        <f>'AM Bgd'!O58</f>
        <v>0</v>
      </c>
      <c r="L7" s="50">
        <f>'AM Bgd'!P55</f>
        <v>0</v>
      </c>
      <c r="M7" s="50">
        <f>'AM Bgd'!P54</f>
        <v>0</v>
      </c>
      <c r="N7" s="50">
        <f>'AM Bgd'!P53</f>
        <v>0</v>
      </c>
    </row>
    <row r="8" spans="1:14" x14ac:dyDescent="0.25">
      <c r="A8" s="124" t="s">
        <v>27</v>
      </c>
      <c r="B8" s="124">
        <v>200</v>
      </c>
      <c r="C8" s="50">
        <f>'AM Bgd'!CC43</f>
        <v>0</v>
      </c>
      <c r="D8" s="50">
        <f>'AM Bgd'!CD43</f>
        <v>395</v>
      </c>
      <c r="E8" s="50">
        <f>'AM Bgd'!CE43</f>
        <v>35</v>
      </c>
      <c r="F8" s="50">
        <f>'AM Bgd'!CB42</f>
        <v>135</v>
      </c>
      <c r="G8" s="50">
        <f>'AM Bgd'!CA42</f>
        <v>120</v>
      </c>
      <c r="H8" s="50">
        <f>'AM Bgd'!BZ42</f>
        <v>0</v>
      </c>
      <c r="I8" s="50">
        <f>'AM Bgd'!CB43</f>
        <v>0</v>
      </c>
      <c r="J8" s="50">
        <f>'AM Bgd'!CB44</f>
        <v>5</v>
      </c>
      <c r="K8" s="50">
        <f>'AM Bgd'!CB45</f>
        <v>0</v>
      </c>
      <c r="L8" s="50">
        <f>'AM Bgd'!CC42</f>
        <v>65</v>
      </c>
      <c r="M8" s="50">
        <f>'AM Bgd'!CC41</f>
        <v>25</v>
      </c>
      <c r="N8" s="50">
        <f>'AM Bgd'!CC40</f>
        <v>217.5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'PM Bgd'!CC17</f>
        <v>185</v>
      </c>
      <c r="D4" s="50">
        <f>'PM Bgd'!CD17</f>
        <v>225</v>
      </c>
      <c r="E4" s="50">
        <f>'PM Bgd'!CE17</f>
        <v>125</v>
      </c>
      <c r="F4" s="50">
        <f>'PM Bgd'!CB16</f>
        <v>0</v>
      </c>
      <c r="G4" s="50">
        <f>'PM Bgd'!CA16</f>
        <v>310</v>
      </c>
      <c r="H4" s="50">
        <f>'PM Bgd'!BZ16</f>
        <v>0</v>
      </c>
      <c r="I4" s="50">
        <f>'PM Bgd'!CB17</f>
        <v>0</v>
      </c>
      <c r="J4" s="50">
        <f>'PM Bgd'!CB18</f>
        <v>311.25</v>
      </c>
      <c r="K4" s="50">
        <f>'PM Bgd'!CB19</f>
        <v>180</v>
      </c>
      <c r="L4" s="50">
        <f>'PM Bgd'!CC16</f>
        <v>130</v>
      </c>
      <c r="M4" s="50">
        <f>'PM Bgd'!CC15</f>
        <v>105</v>
      </c>
      <c r="N4" s="50">
        <f>'PM Bgd'!CC14</f>
        <v>0</v>
      </c>
    </row>
    <row r="5" spans="1:14" x14ac:dyDescent="0.25">
      <c r="A5" s="50" t="s">
        <v>27</v>
      </c>
      <c r="B5" s="50">
        <v>110</v>
      </c>
      <c r="C5" s="50">
        <f>'PM Bgd'!CC30</f>
        <v>0</v>
      </c>
      <c r="D5" s="50">
        <f>'PM Bgd'!CD30</f>
        <v>535</v>
      </c>
      <c r="E5" s="50">
        <f>'PM Bgd'!CE30</f>
        <v>0</v>
      </c>
      <c r="F5" s="50">
        <f>'PM Bgd'!CB29</f>
        <v>0</v>
      </c>
      <c r="G5" s="50">
        <f>'PM Bgd'!CA29</f>
        <v>620</v>
      </c>
      <c r="H5" s="50">
        <f>'PM Bgd'!BZ29</f>
        <v>0</v>
      </c>
      <c r="I5" s="50">
        <f>'PM Bgd'!CB30</f>
        <v>0</v>
      </c>
      <c r="J5" s="50">
        <f>'PM Bgd'!CB31</f>
        <v>0</v>
      </c>
      <c r="K5" s="50">
        <f>'PM Bgd'!CB32</f>
        <v>4</v>
      </c>
      <c r="L5" s="50">
        <f>'PM Bgd'!CC29</f>
        <v>0</v>
      </c>
      <c r="M5" s="50">
        <f>'PM Bgd'!CC28</f>
        <v>0</v>
      </c>
      <c r="N5" s="50">
        <f>'PM Bgd'!CC27</f>
        <v>0</v>
      </c>
    </row>
    <row r="6" spans="1:14" x14ac:dyDescent="0.25">
      <c r="A6" s="50" t="s">
        <v>27</v>
      </c>
      <c r="B6" s="50">
        <v>120</v>
      </c>
      <c r="C6" s="50">
        <f>'PM Bgd'!CC69</f>
        <v>0</v>
      </c>
      <c r="D6" s="50">
        <f>'PM Bgd'!CD69</f>
        <v>265</v>
      </c>
      <c r="E6" s="50">
        <f>'PM Bgd'!CE69</f>
        <v>55</v>
      </c>
      <c r="F6" s="50">
        <f>'PM Bgd'!CB68</f>
        <v>70</v>
      </c>
      <c r="G6" s="50">
        <f>'PM Bgd'!CA68</f>
        <v>350</v>
      </c>
      <c r="H6" s="50">
        <f>'PM Bgd'!BZ68</f>
        <v>0</v>
      </c>
      <c r="I6" s="50">
        <f>'PM Bgd'!CB69</f>
        <v>0</v>
      </c>
      <c r="J6" s="50">
        <f>'PM Bgd'!CB70</f>
        <v>10</v>
      </c>
      <c r="K6" s="50">
        <f>'PM Bgd'!CB71</f>
        <v>0</v>
      </c>
      <c r="L6" s="50">
        <f>'PM Bgd'!CC68</f>
        <v>20</v>
      </c>
      <c r="M6" s="50">
        <f>'PM Bgd'!CC67</f>
        <v>5</v>
      </c>
      <c r="N6" s="50">
        <f>'PM Bgd'!CC66</f>
        <v>65</v>
      </c>
    </row>
    <row r="7" spans="1:14" x14ac:dyDescent="0.25">
      <c r="A7" s="50" t="s">
        <v>27</v>
      </c>
      <c r="B7" s="50">
        <v>130</v>
      </c>
      <c r="C7" s="50">
        <f>'PM Bgd'!P56</f>
        <v>0</v>
      </c>
      <c r="D7" s="50">
        <f>'PM Bgd'!Q56</f>
        <v>0</v>
      </c>
      <c r="E7" s="50">
        <f>'PM Bgd'!R56</f>
        <v>0</v>
      </c>
      <c r="F7" s="50">
        <f>'PM Bgd'!O55</f>
        <v>0</v>
      </c>
      <c r="G7" s="50">
        <f>'PM Bgd'!N55</f>
        <v>0</v>
      </c>
      <c r="H7" s="50">
        <f>'PM Bgd'!M55</f>
        <v>0</v>
      </c>
      <c r="I7" s="50">
        <f>'PM Bgd'!O56</f>
        <v>0</v>
      </c>
      <c r="J7" s="50">
        <f>'PM Bgd'!O57</f>
        <v>0</v>
      </c>
      <c r="K7" s="50">
        <f>'PM Bgd'!O58</f>
        <v>0</v>
      </c>
      <c r="L7" s="50">
        <f>'PM Bgd'!P55</f>
        <v>0</v>
      </c>
      <c r="M7" s="50">
        <f>'PM Bgd'!P54</f>
        <v>0</v>
      </c>
      <c r="N7" s="50">
        <f>'PM Bgd'!P53</f>
        <v>0</v>
      </c>
    </row>
    <row r="8" spans="1:14" x14ac:dyDescent="0.25">
      <c r="A8" s="124" t="s">
        <v>27</v>
      </c>
      <c r="B8" s="124">
        <v>200</v>
      </c>
      <c r="C8" s="50">
        <f>'PM Bgd'!CC43</f>
        <v>0</v>
      </c>
      <c r="D8" s="50">
        <f>'PM Bgd'!CD43</f>
        <v>200</v>
      </c>
      <c r="E8" s="50">
        <f>'PM Bgd'!CE43</f>
        <v>145</v>
      </c>
      <c r="F8" s="50">
        <f>'PM Bgd'!CB42</f>
        <v>308.75</v>
      </c>
      <c r="G8" s="50">
        <f>'PM Bgd'!CA42</f>
        <v>320</v>
      </c>
      <c r="H8" s="50">
        <f>'PM Bgd'!BZ42</f>
        <v>0</v>
      </c>
      <c r="I8" s="50">
        <f>'PM Bgd'!CB43</f>
        <v>0</v>
      </c>
      <c r="J8" s="50">
        <f>'PM Bgd'!CB44</f>
        <v>25</v>
      </c>
      <c r="K8" s="50">
        <f>'PM Bgd'!CB45</f>
        <v>0</v>
      </c>
      <c r="L8" s="50">
        <f>'PM Bgd'!CC42</f>
        <v>105</v>
      </c>
      <c r="M8" s="50">
        <f>'PM Bgd'!CC41</f>
        <v>15</v>
      </c>
      <c r="N8" s="50">
        <f>'PM Bgd'!CC40</f>
        <v>335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'SAT Bgd'!CC17</f>
        <v>120</v>
      </c>
      <c r="D4" s="50">
        <f>'SAT Bgd'!CD17</f>
        <v>145</v>
      </c>
      <c r="E4" s="50">
        <f>'SAT Bgd'!CE17</f>
        <v>80</v>
      </c>
      <c r="F4" s="50">
        <f>'SAT Bgd'!CB16</f>
        <v>0</v>
      </c>
      <c r="G4" s="50">
        <f>'SAT Bgd'!CA16</f>
        <v>200</v>
      </c>
      <c r="H4" s="50">
        <f>'SAT Bgd'!BZ16</f>
        <v>0</v>
      </c>
      <c r="I4" s="50">
        <f>'SAT Bgd'!CB17</f>
        <v>0</v>
      </c>
      <c r="J4" s="50">
        <f>'SAT Bgd'!CB18</f>
        <v>200</v>
      </c>
      <c r="K4" s="50">
        <f>'SAT Bgd'!CB19</f>
        <v>115</v>
      </c>
      <c r="L4" s="50">
        <f>'SAT Bgd'!CC16</f>
        <v>85</v>
      </c>
      <c r="M4" s="50">
        <f>'SAT Bgd'!CC15</f>
        <v>70</v>
      </c>
      <c r="N4" s="50">
        <f>'SAT Bgd'!CC14</f>
        <v>0</v>
      </c>
    </row>
    <row r="5" spans="1:14" x14ac:dyDescent="0.25">
      <c r="A5" s="50" t="s">
        <v>27</v>
      </c>
      <c r="B5" s="50">
        <v>110</v>
      </c>
      <c r="C5" s="50">
        <f>'SAT Bgd'!CC30</f>
        <v>0</v>
      </c>
      <c r="D5" s="50">
        <f>'SAT Bgd'!CD30</f>
        <v>350</v>
      </c>
      <c r="E5" s="50">
        <f>'SAT Bgd'!CE30</f>
        <v>0</v>
      </c>
      <c r="F5" s="50">
        <f>'SAT Bgd'!CB29</f>
        <v>0</v>
      </c>
      <c r="G5" s="50">
        <f>'SAT Bgd'!CA29</f>
        <v>405</v>
      </c>
      <c r="H5" s="50">
        <f>'SAT Bgd'!BZ29</f>
        <v>0</v>
      </c>
      <c r="I5" s="50">
        <f>'SAT Bgd'!CB30</f>
        <v>0</v>
      </c>
      <c r="J5" s="50">
        <f>'SAT Bgd'!CB31</f>
        <v>0</v>
      </c>
      <c r="K5" s="50">
        <f>'SAT Bgd'!CB32</f>
        <v>4</v>
      </c>
      <c r="L5" s="50">
        <f>'SAT Bgd'!CC29</f>
        <v>0</v>
      </c>
      <c r="M5" s="50">
        <f>'SAT Bgd'!CC28</f>
        <v>0</v>
      </c>
      <c r="N5" s="50">
        <f>'SAT Bgd'!CC27</f>
        <v>0</v>
      </c>
    </row>
    <row r="6" spans="1:14" x14ac:dyDescent="0.25">
      <c r="A6" s="50" t="s">
        <v>27</v>
      </c>
      <c r="B6" s="50">
        <v>120</v>
      </c>
      <c r="C6" s="50">
        <f>'SAT Bgd'!CC69</f>
        <v>0</v>
      </c>
      <c r="D6" s="50">
        <f>'SAT Bgd'!CD69</f>
        <v>170</v>
      </c>
      <c r="E6" s="50">
        <f>'SAT Bgd'!CE69</f>
        <v>35</v>
      </c>
      <c r="F6" s="50">
        <f>'SAT Bgd'!CB68</f>
        <v>45</v>
      </c>
      <c r="G6" s="50">
        <f>'SAT Bgd'!CA68</f>
        <v>230</v>
      </c>
      <c r="H6" s="50">
        <f>'SAT Bgd'!BZ68</f>
        <v>0</v>
      </c>
      <c r="I6" s="50">
        <f>'SAT Bgd'!CB69</f>
        <v>0</v>
      </c>
      <c r="J6" s="50">
        <f>'SAT Bgd'!CB70</f>
        <v>5</v>
      </c>
      <c r="K6" s="50">
        <f>'SAT Bgd'!CB71</f>
        <v>0</v>
      </c>
      <c r="L6" s="50">
        <f>'SAT Bgd'!CC68</f>
        <v>15</v>
      </c>
      <c r="M6" s="50">
        <f>'SAT Bgd'!CC67</f>
        <v>5</v>
      </c>
      <c r="N6" s="50">
        <f>'SAT Bgd'!CC66</f>
        <v>40</v>
      </c>
    </row>
    <row r="7" spans="1:14" x14ac:dyDescent="0.25">
      <c r="A7" s="50" t="s">
        <v>27</v>
      </c>
      <c r="B7" s="50">
        <v>130</v>
      </c>
      <c r="C7" s="50">
        <f>'SAT Bgd'!P56</f>
        <v>0</v>
      </c>
      <c r="D7" s="50">
        <f>'SAT Bgd'!Q56</f>
        <v>0</v>
      </c>
      <c r="E7" s="50">
        <f>'SAT Bgd'!R56</f>
        <v>0</v>
      </c>
      <c r="F7" s="50">
        <f>'SAT Bgd'!O55</f>
        <v>0</v>
      </c>
      <c r="G7" s="50">
        <f>'SAT Bgd'!N55</f>
        <v>0</v>
      </c>
      <c r="H7" s="50">
        <f>'SAT Bgd'!M55</f>
        <v>0</v>
      </c>
      <c r="I7" s="50">
        <f>'SAT Bgd'!O56</f>
        <v>0</v>
      </c>
      <c r="J7" s="50">
        <f>'SAT Bgd'!O57</f>
        <v>0</v>
      </c>
      <c r="K7" s="50">
        <f>'SAT Bgd'!O58</f>
        <v>0</v>
      </c>
      <c r="L7" s="50">
        <f>'SAT Bgd'!P55</f>
        <v>0</v>
      </c>
      <c r="M7" s="50">
        <f>'SAT Bgd'!P54</f>
        <v>0</v>
      </c>
      <c r="N7" s="50">
        <f>'SAT Bgd'!P53</f>
        <v>0</v>
      </c>
    </row>
    <row r="8" spans="1:14" x14ac:dyDescent="0.25">
      <c r="A8" s="124" t="s">
        <v>27</v>
      </c>
      <c r="B8" s="124">
        <v>200</v>
      </c>
      <c r="C8" s="50">
        <f>'SAT Bgd'!CC43</f>
        <v>0</v>
      </c>
      <c r="D8" s="50">
        <f>'SAT Bgd'!CD43</f>
        <v>130</v>
      </c>
      <c r="E8" s="50">
        <f>'SAT Bgd'!CE43</f>
        <v>95</v>
      </c>
      <c r="F8" s="50">
        <f>'SAT Bgd'!CB42</f>
        <v>200</v>
      </c>
      <c r="G8" s="50">
        <f>'SAT Bgd'!CA42</f>
        <v>210</v>
      </c>
      <c r="H8" s="50">
        <f>'SAT Bgd'!BZ42</f>
        <v>0</v>
      </c>
      <c r="I8" s="50">
        <f>'SAT Bgd'!CB43</f>
        <v>0</v>
      </c>
      <c r="J8" s="50">
        <f>'SAT Bgd'!CB44</f>
        <v>15</v>
      </c>
      <c r="K8" s="50">
        <f>'SAT Bgd'!CB45</f>
        <v>0</v>
      </c>
      <c r="L8" s="50">
        <f>'SAT Bgd'!CC42</f>
        <v>70</v>
      </c>
      <c r="M8" s="50">
        <f>'SAT Bgd'!CC41</f>
        <v>10</v>
      </c>
      <c r="N8" s="50">
        <f>'SAT Bgd'!CC40</f>
        <v>220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topLeftCell="A4"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'AM FB 2036 - do nothing'!CC17</f>
        <v>610.16254185765808</v>
      </c>
      <c r="D4" s="50">
        <f>'AM FB 2036 - do nothing'!CD17</f>
        <v>521.75756371284388</v>
      </c>
      <c r="E4" s="50">
        <f>'AM FB 2036 - do nothing'!CE17</f>
        <v>110.54973415813507</v>
      </c>
      <c r="F4" s="50">
        <f>'AM FB 2036 - do nothing'!CB16</f>
        <v>207.4665809747579</v>
      </c>
      <c r="G4" s="50">
        <f>'AM FB 2036 - do nothing'!CA16</f>
        <v>514.1400194499513</v>
      </c>
      <c r="H4" s="50">
        <f>'AM FB 2036 - do nothing'!BZ16</f>
        <v>416.0546029277578</v>
      </c>
      <c r="I4" s="50">
        <f>'AM FB 2036 - do nothing'!CB17</f>
        <v>280.28127650289929</v>
      </c>
      <c r="J4" s="50">
        <f>'AM FB 2036 - do nothing'!CB18</f>
        <v>1394.9603902401022</v>
      </c>
      <c r="K4" s="50">
        <f>'AM FB 2036 - do nothing'!CB19</f>
        <v>180.74057591862831</v>
      </c>
      <c r="L4" s="50">
        <f>'AM FB 2036 - do nothing'!CC16</f>
        <v>150.44060708503901</v>
      </c>
      <c r="M4" s="50">
        <f>'AM FB 2036 - do nothing'!CC15</f>
        <v>2292.76636759126</v>
      </c>
      <c r="N4" s="50">
        <f>'AM FB 2036 - do nothing'!CC14</f>
        <v>35.035159562862411</v>
      </c>
    </row>
    <row r="5" spans="1:14" x14ac:dyDescent="0.25">
      <c r="A5" s="50" t="s">
        <v>27</v>
      </c>
      <c r="B5" s="50">
        <v>110</v>
      </c>
      <c r="C5" s="50">
        <f>'AM FB 2036 - do nothing'!CC30</f>
        <v>19</v>
      </c>
      <c r="D5" s="50">
        <f>'AM FB 2036 - do nothing'!CD30</f>
        <v>1235.469839728637</v>
      </c>
      <c r="E5" s="50">
        <f>'AM FB 2036 - do nothing'!CE30</f>
        <v>0</v>
      </c>
      <c r="F5" s="50">
        <f>'AM FB 2036 - do nothing'!CB29</f>
        <v>0</v>
      </c>
      <c r="G5" s="50">
        <f>'AM FB 2036 - do nothing'!CA29</f>
        <v>677.32120245361875</v>
      </c>
      <c r="H5" s="50">
        <f>'AM FB 2036 - do nothing'!BZ29</f>
        <v>108</v>
      </c>
      <c r="I5" s="50">
        <f>'AM FB 2036 - do nothing'!CB30</f>
        <v>7</v>
      </c>
      <c r="J5" s="50">
        <f>'AM FB 2036 - do nothing'!CB31</f>
        <v>0</v>
      </c>
      <c r="K5" s="50">
        <f>'AM FB 2036 - do nothing'!CB32</f>
        <v>6</v>
      </c>
      <c r="L5" s="50">
        <f>'AM FB 2036 - do nothing'!CC29</f>
        <v>0</v>
      </c>
      <c r="M5" s="50">
        <f>'AM FB 2036 - do nothing'!CC28</f>
        <v>0</v>
      </c>
      <c r="N5" s="50">
        <f>'AM FB 2036 - do nothing'!CC27</f>
        <v>0</v>
      </c>
    </row>
    <row r="6" spans="1:14" x14ac:dyDescent="0.25">
      <c r="A6" s="50" t="s">
        <v>27</v>
      </c>
      <c r="B6" s="50">
        <v>120</v>
      </c>
      <c r="C6" s="50">
        <f>'AM FB 2036 - do nothing'!CC69</f>
        <v>0</v>
      </c>
      <c r="D6" s="50">
        <f>'AM FB 2036 - do nothing'!CD69</f>
        <v>764.02210453699945</v>
      </c>
      <c r="E6" s="50">
        <f>'AM FB 2036 - do nothing'!CE69</f>
        <v>19.250871080139373</v>
      </c>
      <c r="F6" s="50">
        <f>'AM FB 2036 - do nothing'!CB68</f>
        <v>65.535452322738394</v>
      </c>
      <c r="G6" s="50">
        <f>'AM FB 2036 - do nothing'!CA68</f>
        <v>543.71973546095364</v>
      </c>
      <c r="H6" s="50">
        <f>'AM FB 2036 - do nothing'!BZ68</f>
        <v>0</v>
      </c>
      <c r="I6" s="50">
        <f>'AM FB 2036 - do nothing'!CB69</f>
        <v>0</v>
      </c>
      <c r="J6" s="50">
        <f>'AM FB 2036 - do nothing'!CB70</f>
        <v>5</v>
      </c>
      <c r="K6" s="50">
        <f>'AM FB 2036 - do nothing'!CB71</f>
        <v>0</v>
      </c>
      <c r="L6" s="50">
        <f>'AM FB 2036 - do nothing'!CC68</f>
        <v>156.27177700348432</v>
      </c>
      <c r="M6" s="50">
        <f>'AM FB 2036 - do nothing'!CC67</f>
        <v>10</v>
      </c>
      <c r="N6" s="50">
        <f>'AM FB 2036 - do nothing'!CC66</f>
        <v>297.57839721254351</v>
      </c>
    </row>
    <row r="7" spans="1:14" x14ac:dyDescent="0.25">
      <c r="A7" s="50" t="s">
        <v>27</v>
      </c>
      <c r="B7" s="50">
        <v>130</v>
      </c>
      <c r="C7" s="50">
        <f>'AM FB 2036 - do nothing'!P56</f>
        <v>185</v>
      </c>
      <c r="D7" s="50">
        <f>'AM FB 2036 - do nothing'!Q56</f>
        <v>521.09394980409161</v>
      </c>
      <c r="E7" s="50">
        <f>'AM FB 2036 - do nothing'!R56</f>
        <v>116</v>
      </c>
      <c r="F7" s="50">
        <f>'AM FB 2036 - do nothing'!O55</f>
        <v>197</v>
      </c>
      <c r="G7" s="50">
        <f>'AM FB 2036 - do nothing'!N55</f>
        <v>614.65399988255353</v>
      </c>
      <c r="H7" s="50">
        <f>'AM FB 2036 - do nothing'!M55</f>
        <v>77</v>
      </c>
      <c r="I7" s="50">
        <f>'AM FB 2036 - do nothing'!O56</f>
        <v>40</v>
      </c>
      <c r="J7" s="50">
        <f>'AM FB 2036 - do nothing'!O57</f>
        <v>42</v>
      </c>
      <c r="K7" s="50">
        <f>'AM FB 2036 - do nothing'!O58</f>
        <v>187</v>
      </c>
      <c r="L7" s="50">
        <f>'AM FB 2036 - do nothing'!P55</f>
        <v>40</v>
      </c>
      <c r="M7" s="50">
        <f>'AM FB 2036 - do nothing'!P54</f>
        <v>27</v>
      </c>
      <c r="N7" s="50">
        <f>'AM FB 2036 - do nothing'!P53</f>
        <v>46</v>
      </c>
    </row>
    <row r="8" spans="1:14" x14ac:dyDescent="0.25">
      <c r="A8" s="124" t="s">
        <v>27</v>
      </c>
      <c r="B8" s="124">
        <v>200</v>
      </c>
      <c r="C8" s="50">
        <f>'AM FB 2036 - do nothing'!CC43</f>
        <v>0</v>
      </c>
      <c r="D8" s="50">
        <f>'AM FB 2036 - do nothing'!CD43</f>
        <v>1036.969839728637</v>
      </c>
      <c r="E8" s="50">
        <f>'AM FB 2036 - do nothing'!CE43</f>
        <v>35</v>
      </c>
      <c r="F8" s="50">
        <f>'AM FB 2036 - do nothing'!CB42</f>
        <v>135</v>
      </c>
      <c r="G8" s="50">
        <f>'AM FB 2036 - do nothing'!CA42</f>
        <v>549.32120245361875</v>
      </c>
      <c r="H8" s="50">
        <f>'AM FB 2036 - do nothing'!BZ42</f>
        <v>0</v>
      </c>
      <c r="I8" s="50">
        <f>'AM FB 2036 - do nothing'!CB43</f>
        <v>0</v>
      </c>
      <c r="J8" s="50">
        <f>'AM FB 2036 - do nothing'!CB44</f>
        <v>5</v>
      </c>
      <c r="K8" s="50">
        <f>'AM FB 2036 - do nothing'!CB45</f>
        <v>0</v>
      </c>
      <c r="L8" s="50">
        <f>'AM FB 2036 - do nothing'!CC42</f>
        <v>65</v>
      </c>
      <c r="M8" s="50">
        <f>'AM FB 2036 - do nothing'!CC41</f>
        <v>25</v>
      </c>
      <c r="N8" s="50">
        <f>'AM FB 2036 - do nothing'!CC40</f>
        <v>217.5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'PM FB 2036 - do nothing'!CC17</f>
        <v>304.06128549895294</v>
      </c>
      <c r="D4" s="50">
        <f>'PM FB 2036 - do nothing'!CD17</f>
        <v>738.92276398915124</v>
      </c>
      <c r="E4" s="50">
        <f>'PM FB 2036 - do nothing'!CE17</f>
        <v>192.81971958801117</v>
      </c>
      <c r="F4" s="50">
        <f>'PM FB 2036 - do nothing'!CB16</f>
        <v>321.01333938325286</v>
      </c>
      <c r="G4" s="50">
        <f>'PM FB 2036 - do nothing'!CA16</f>
        <v>873.65722502035953</v>
      </c>
      <c r="H4" s="50">
        <f>'PM FB 2036 - do nothing'!BZ16</f>
        <v>185.37390020723052</v>
      </c>
      <c r="I4" s="50">
        <f>'PM FB 2036 - do nothing'!CB17</f>
        <v>595.30642749476465</v>
      </c>
      <c r="J4" s="50">
        <f>'PM FB 2036 - do nothing'!CB18</f>
        <v>2743.7172758900006</v>
      </c>
      <c r="K4" s="50">
        <f>'PM FB 2036 - do nothing'!CB19</f>
        <v>244.80550982854402</v>
      </c>
      <c r="L4" s="50">
        <f>'PM FB 2036 - do nothing'!CC16</f>
        <v>189.19733857173304</v>
      </c>
      <c r="M4" s="50">
        <f>'PM FB 2036 - do nothing'!CC15</f>
        <v>1879.7120482015478</v>
      </c>
      <c r="N4" s="50">
        <f>'PM FB 2036 - do nothing'!CC14</f>
        <v>97.856824985926039</v>
      </c>
    </row>
    <row r="5" spans="1:14" x14ac:dyDescent="0.25">
      <c r="A5" s="50" t="s">
        <v>27</v>
      </c>
      <c r="B5" s="50">
        <v>110</v>
      </c>
      <c r="C5" s="50">
        <f>'PM FB 2036 - do nothing'!CC30</f>
        <v>4</v>
      </c>
      <c r="D5" s="50">
        <f>'PM FB 2036 - do nothing'!CD30</f>
        <v>1196.8037690761153</v>
      </c>
      <c r="E5" s="50">
        <f>'PM FB 2036 - do nothing'!CE30</f>
        <v>0</v>
      </c>
      <c r="F5" s="50">
        <f>'PM FB 2036 - do nothing'!CB29</f>
        <v>0</v>
      </c>
      <c r="G5" s="50">
        <f>'PM FB 2036 - do nothing'!CA29</f>
        <v>1286.6600734206365</v>
      </c>
      <c r="H5" s="50">
        <f>'PM FB 2036 - do nothing'!BZ29</f>
        <v>21</v>
      </c>
      <c r="I5" s="50">
        <f>'PM FB 2036 - do nothing'!CB30</f>
        <v>39</v>
      </c>
      <c r="J5" s="50">
        <f>'PM FB 2036 - do nothing'!CB31</f>
        <v>0</v>
      </c>
      <c r="K5" s="50">
        <f>'PM FB 2036 - do nothing'!CB32</f>
        <v>29</v>
      </c>
      <c r="L5" s="50">
        <f>'PM FB 2036 - do nothing'!CC29</f>
        <v>0</v>
      </c>
      <c r="M5" s="50">
        <f>'PM FB 2036 - do nothing'!CC28</f>
        <v>0</v>
      </c>
      <c r="N5" s="50">
        <f>'PM FB 2036 - do nothing'!CC27</f>
        <v>0</v>
      </c>
    </row>
    <row r="6" spans="1:14" x14ac:dyDescent="0.25">
      <c r="A6" s="50" t="s">
        <v>27</v>
      </c>
      <c r="B6" s="50">
        <v>120</v>
      </c>
      <c r="C6" s="50">
        <f>'PM FB 2036 - do nothing'!CC69</f>
        <v>0</v>
      </c>
      <c r="D6" s="50">
        <f>'PM FB 2036 - do nothing'!CD69</f>
        <v>869.89900717135345</v>
      </c>
      <c r="E6" s="50">
        <f>'PM FB 2036 - do nothing'!CE69</f>
        <v>135.57142857142856</v>
      </c>
      <c r="F6" s="50">
        <f>'PM FB 2036 - do nothing'!CB68</f>
        <v>208.47928994082844</v>
      </c>
      <c r="G6" s="50">
        <f>'PM FB 2036 - do nothing'!CA68</f>
        <v>902.83167105377265</v>
      </c>
      <c r="H6" s="50">
        <f>'PM FB 2036 - do nothing'!BZ68</f>
        <v>0</v>
      </c>
      <c r="I6" s="50">
        <f>'PM FB 2036 - do nothing'!CB69</f>
        <v>0</v>
      </c>
      <c r="J6" s="50">
        <f>'PM FB 2036 - do nothing'!CB70</f>
        <v>10</v>
      </c>
      <c r="K6" s="50">
        <f>'PM FB 2036 - do nothing'!CB71</f>
        <v>0</v>
      </c>
      <c r="L6" s="50">
        <f>'PM FB 2036 - do nothing'!CC68</f>
        <v>46.857142857142861</v>
      </c>
      <c r="M6" s="50">
        <f>'PM FB 2036 - do nothing'!CC67</f>
        <v>5</v>
      </c>
      <c r="N6" s="50">
        <f>'PM FB 2036 - do nothing'!CC66</f>
        <v>125.85714285714286</v>
      </c>
    </row>
    <row r="7" spans="1:14" x14ac:dyDescent="0.25">
      <c r="A7" s="50" t="s">
        <v>27</v>
      </c>
      <c r="B7" s="50">
        <v>130</v>
      </c>
      <c r="C7" s="50">
        <f>'PM FB 2036 - do nothing'!P56</f>
        <v>252</v>
      </c>
      <c r="D7" s="50">
        <f>'PM FB 2036 - do nothing'!Q56</f>
        <v>732.79484398378236</v>
      </c>
      <c r="E7" s="50">
        <f>'PM FB 2036 - do nothing'!R56</f>
        <v>46</v>
      </c>
      <c r="F7" s="50">
        <f>'PM FB 2036 - do nothing'!O55</f>
        <v>84</v>
      </c>
      <c r="G7" s="50">
        <f>'PM FB 2036 - do nothing'!N55</f>
        <v>889.40019370612299</v>
      </c>
      <c r="H7" s="50">
        <f>'PM FB 2036 - do nothing'!M55</f>
        <v>46</v>
      </c>
      <c r="I7" s="50">
        <f>'PM FB 2036 - do nothing'!O56</f>
        <v>104</v>
      </c>
      <c r="J7" s="50">
        <f>'PM FB 2036 - do nothing'!O57</f>
        <v>39</v>
      </c>
      <c r="K7" s="50">
        <f>'PM FB 2036 - do nothing'!O58</f>
        <v>287</v>
      </c>
      <c r="L7" s="50">
        <f>'PM FB 2036 - do nothing'!P55</f>
        <v>91</v>
      </c>
      <c r="M7" s="50">
        <f>'PM FB 2036 - do nothing'!P54</f>
        <v>37</v>
      </c>
      <c r="N7" s="50">
        <f>'PM FB 2036 - do nothing'!P53</f>
        <v>49</v>
      </c>
    </row>
    <row r="8" spans="1:14" x14ac:dyDescent="0.25">
      <c r="A8" s="124" t="s">
        <v>27</v>
      </c>
      <c r="B8" s="124">
        <v>200</v>
      </c>
      <c r="C8" s="50">
        <f>'PM FB 2036 - do nothing'!CC43</f>
        <v>0</v>
      </c>
      <c r="D8" s="50">
        <f>'PM FB 2036 - do nothing'!CD43</f>
        <v>865.80376907611537</v>
      </c>
      <c r="E8" s="50">
        <f>'PM FB 2036 - do nothing'!CE43</f>
        <v>145</v>
      </c>
      <c r="F8" s="50">
        <f>'PM FB 2036 - do nothing'!CB42</f>
        <v>308.75</v>
      </c>
      <c r="G8" s="50">
        <f>'PM FB 2036 - do nothing'!CA42</f>
        <v>1011.6600734206365</v>
      </c>
      <c r="H8" s="50">
        <f>'PM FB 2036 - do nothing'!BZ42</f>
        <v>0</v>
      </c>
      <c r="I8" s="50">
        <f>'PM FB 2036 - do nothing'!CB43</f>
        <v>0</v>
      </c>
      <c r="J8" s="50">
        <f>'PM FB 2036 - do nothing'!CB44</f>
        <v>25</v>
      </c>
      <c r="K8" s="50">
        <f>'PM FB 2036 - do nothing'!CB45</f>
        <v>0</v>
      </c>
      <c r="L8" s="50">
        <f>'PM FB 2036 - do nothing'!CC42</f>
        <v>105</v>
      </c>
      <c r="M8" s="50">
        <f>'PM FB 2036 - do nothing'!CC41</f>
        <v>15</v>
      </c>
      <c r="N8" s="50">
        <f>'PM FB 2036 - do nothing'!CC40</f>
        <v>335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'SAT FB 2036 - do nothing'!CC17</f>
        <v>208.44552637065075</v>
      </c>
      <c r="D4" s="50">
        <f>'SAT FB 2036 - do nothing'!CD17</f>
        <v>417.07675740602127</v>
      </c>
      <c r="E4" s="50">
        <f>'SAT FB 2036 - do nothing'!CE17</f>
        <v>104.81209253219922</v>
      </c>
      <c r="F4" s="50">
        <f>'SAT FB 2036 - do nothing'!CB16</f>
        <v>283.73437093874611</v>
      </c>
      <c r="G4" s="50">
        <f>'SAT FB 2036 - do nothing'!CA16</f>
        <v>745.35666576645167</v>
      </c>
      <c r="H4" s="50">
        <f>'SAT FB 2036 - do nothing'!BZ16</f>
        <v>202.79625924926347</v>
      </c>
      <c r="I4" s="50">
        <f>'SAT FB 2036 - do nothing'!CB17</f>
        <v>570.34196440627454</v>
      </c>
      <c r="J4" s="50">
        <f>'SAT FB 2036 - do nothing'!CB18</f>
        <v>1617.0964660298564</v>
      </c>
      <c r="K4" s="50">
        <f>'SAT FB 2036 - do nothing'!CB19</f>
        <v>138.64525358609038</v>
      </c>
      <c r="L4" s="50">
        <f>'SAT FB 2036 - do nothing'!CC16</f>
        <v>124.46489238115537</v>
      </c>
      <c r="M4" s="50">
        <f>'SAT FB 2036 - do nothing'!CC15</f>
        <v>1599.3282985962703</v>
      </c>
      <c r="N4" s="50">
        <f>'SAT FB 2036 - do nothing'!CC14</f>
        <v>83.87727855936518</v>
      </c>
    </row>
    <row r="5" spans="1:14" x14ac:dyDescent="0.25">
      <c r="A5" s="50" t="s">
        <v>27</v>
      </c>
      <c r="B5" s="50">
        <v>110</v>
      </c>
      <c r="C5" s="50">
        <f>'SAT FB 2036 - do nothing'!CC30</f>
        <v>1</v>
      </c>
      <c r="D5" s="50">
        <f>'SAT FB 2036 - do nothing'!CD30</f>
        <v>724.33437630887124</v>
      </c>
      <c r="E5" s="50">
        <f>'SAT FB 2036 - do nothing'!CE30</f>
        <v>0</v>
      </c>
      <c r="F5" s="50">
        <f>'SAT FB 2036 - do nothing'!CB29</f>
        <v>0</v>
      </c>
      <c r="G5" s="50">
        <f>'SAT FB 2036 - do nothing'!CA29</f>
        <v>1003.4668117336973</v>
      </c>
      <c r="H5" s="50">
        <f>'SAT FB 2036 - do nothing'!BZ29</f>
        <v>10</v>
      </c>
      <c r="I5" s="50">
        <f>'SAT FB 2036 - do nothing'!CB30</f>
        <v>11</v>
      </c>
      <c r="J5" s="50">
        <f>'SAT FB 2036 - do nothing'!CB31</f>
        <v>0</v>
      </c>
      <c r="K5" s="50">
        <f>'SAT FB 2036 - do nothing'!CB32</f>
        <v>6</v>
      </c>
      <c r="L5" s="50">
        <f>'SAT FB 2036 - do nothing'!CC29</f>
        <v>0</v>
      </c>
      <c r="M5" s="50">
        <f>'SAT FB 2036 - do nothing'!CC28</f>
        <v>0</v>
      </c>
      <c r="N5" s="50">
        <f>'SAT FB 2036 - do nothing'!CC27</f>
        <v>0</v>
      </c>
    </row>
    <row r="6" spans="1:14" x14ac:dyDescent="0.25">
      <c r="A6" s="50" t="s">
        <v>27</v>
      </c>
      <c r="B6" s="50">
        <v>120</v>
      </c>
      <c r="C6" s="50">
        <f>'SAT FB 2036 - do nothing'!CC69</f>
        <v>0</v>
      </c>
      <c r="D6" s="50">
        <f>'SAT FB 2036 - do nothing'!CD69</f>
        <v>467.03678800525711</v>
      </c>
      <c r="E6" s="50">
        <f>'SAT FB 2036 - do nothing'!CE69</f>
        <v>70.80952380952381</v>
      </c>
      <c r="F6" s="50">
        <f>'SAT FB 2036 - do nothing'!CB68</f>
        <v>136.50295857988166</v>
      </c>
      <c r="G6" s="50">
        <f>'SAT FB 2036 - do nothing'!CA68</f>
        <v>739.22422722188207</v>
      </c>
      <c r="H6" s="50">
        <f>'SAT FB 2036 - do nothing'!BZ68</f>
        <v>0</v>
      </c>
      <c r="I6" s="50">
        <f>'SAT FB 2036 - do nothing'!CB69</f>
        <v>0</v>
      </c>
      <c r="J6" s="50">
        <f>'SAT FB 2036 - do nothing'!CB70</f>
        <v>5</v>
      </c>
      <c r="K6" s="50">
        <f>'SAT FB 2036 - do nothing'!CB71</f>
        <v>0</v>
      </c>
      <c r="L6" s="50">
        <f>'SAT FB 2036 - do nothing'!CC68</f>
        <v>39.61904761904762</v>
      </c>
      <c r="M6" s="50">
        <f>'SAT FB 2036 - do nothing'!CC67</f>
        <v>5</v>
      </c>
      <c r="N6" s="50">
        <f>'SAT FB 2036 - do nothing'!CC66</f>
        <v>118.42857142857143</v>
      </c>
    </row>
    <row r="7" spans="1:14" x14ac:dyDescent="0.25">
      <c r="A7" s="50" t="s">
        <v>27</v>
      </c>
      <c r="B7" s="50">
        <v>130</v>
      </c>
      <c r="C7" s="50">
        <f>'SAT FB 2036 - do nothing'!P56</f>
        <v>138.42253521126761</v>
      </c>
      <c r="D7" s="50">
        <f>'SAT FB 2036 - do nothing'!Q56</f>
        <v>638.03689002036231</v>
      </c>
      <c r="E7" s="50">
        <f>'SAT FB 2036 - do nothing'!R56</f>
        <v>9.1999999999999993</v>
      </c>
      <c r="F7" s="50">
        <f>'SAT FB 2036 - do nothing'!O55</f>
        <v>37.935483870967737</v>
      </c>
      <c r="G7" s="50">
        <f>'SAT FB 2036 - do nothing'!N55</f>
        <v>795.66949413522013</v>
      </c>
      <c r="H7" s="50">
        <f>'SAT FB 2036 - do nothing'!M55</f>
        <v>28.749999999999996</v>
      </c>
      <c r="I7" s="50">
        <f>'SAT FB 2036 - do nothing'!O56</f>
        <v>20.163265306122451</v>
      </c>
      <c r="J7" s="50">
        <f>'SAT FB 2036 - do nothing'!O57</f>
        <v>15.6</v>
      </c>
      <c r="K7" s="50">
        <f>'SAT FB 2036 - do nothing'!O58</f>
        <v>5.1711711711711708</v>
      </c>
      <c r="L7" s="50">
        <f>'SAT FB 2036 - do nothing'!P55</f>
        <v>108.5</v>
      </c>
      <c r="M7" s="50">
        <f>'SAT FB 2036 - do nothing'!P54</f>
        <v>9.25</v>
      </c>
      <c r="N7" s="50">
        <f>'SAT FB 2036 - do nothing'!P53</f>
        <v>9.6710526315789469</v>
      </c>
    </row>
    <row r="8" spans="1:14" x14ac:dyDescent="0.25">
      <c r="A8" s="124" t="s">
        <v>27</v>
      </c>
      <c r="B8" s="124">
        <v>200</v>
      </c>
      <c r="C8" s="50">
        <f>'SAT FB 2036 - do nothing'!CC43</f>
        <v>0</v>
      </c>
      <c r="D8" s="50">
        <f>'SAT FB 2036 - do nothing'!CD43</f>
        <v>505.33437630887124</v>
      </c>
      <c r="E8" s="50">
        <f>'SAT FB 2036 - do nothing'!CE43</f>
        <v>95</v>
      </c>
      <c r="F8" s="50">
        <f>'SAT FB 2036 - do nothing'!CB42</f>
        <v>200</v>
      </c>
      <c r="G8" s="50">
        <f>'SAT FB 2036 - do nothing'!CA42</f>
        <v>810.46681173369734</v>
      </c>
      <c r="H8" s="50">
        <f>'SAT FB 2036 - do nothing'!BZ42</f>
        <v>0</v>
      </c>
      <c r="I8" s="50">
        <f>'SAT FB 2036 - do nothing'!CB43</f>
        <v>0</v>
      </c>
      <c r="J8" s="50">
        <f>'SAT FB 2036 - do nothing'!CB44</f>
        <v>15</v>
      </c>
      <c r="K8" s="50">
        <f>'SAT FB 2036 - do nothing'!CB45</f>
        <v>0</v>
      </c>
      <c r="L8" s="50">
        <f>'SAT FB 2036 - do nothing'!CC42</f>
        <v>70</v>
      </c>
      <c r="M8" s="50">
        <f>'SAT FB 2036 - do nothing'!CC41</f>
        <v>10</v>
      </c>
      <c r="N8" s="50">
        <f>'SAT FB 2036 - do nothing'!CC40</f>
        <v>220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M7" sqref="M7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'AM FB 20DD'!CC17</f>
        <v>324.95347996403962</v>
      </c>
      <c r="D4" s="50">
        <f>'AM FB 20DD'!CD17</f>
        <v>245.79814510100428</v>
      </c>
      <c r="E4" s="50">
        <f>'AM FB 20DD'!CE17</f>
        <v>9.7208305972148601</v>
      </c>
      <c r="F4" s="50">
        <f>'AM FB 20DD'!CB16</f>
        <v>256.90766578353555</v>
      </c>
      <c r="G4" s="50">
        <f>'AM FB 20DD'!CA16</f>
        <v>481.87545960479372</v>
      </c>
      <c r="H4" s="50">
        <f>'AM FB 20DD'!BZ16</f>
        <v>515.20402165238761</v>
      </c>
      <c r="I4" s="50">
        <f>'AM FB 20DD'!CB17</f>
        <v>322.17609979340676</v>
      </c>
      <c r="J4" s="50">
        <f>'AM FB 20DD'!CB18</f>
        <v>1534.5025442746314</v>
      </c>
      <c r="K4" s="50">
        <f>'AM FB 20DD'!CB19</f>
        <v>58.324983583289153</v>
      </c>
      <c r="L4" s="50">
        <f>'AM FB 20DD'!CC16</f>
        <v>109.70651673999627</v>
      </c>
      <c r="M4" s="50">
        <f>'AM FB 20DD'!CC15</f>
        <v>2477.4231122044725</v>
      </c>
      <c r="N4" s="50">
        <f>'AM FB 20DD'!CC14</f>
        <v>40.272012474175845</v>
      </c>
    </row>
    <row r="5" spans="1:14" x14ac:dyDescent="0.25">
      <c r="A5" s="50" t="s">
        <v>27</v>
      </c>
      <c r="B5" s="50">
        <v>110</v>
      </c>
      <c r="C5" s="50">
        <f>'AM FB 20DD'!CC30</f>
        <v>19</v>
      </c>
      <c r="D5" s="50">
        <f>'AM FB 20DD'!CD30</f>
        <v>573.47245566225865</v>
      </c>
      <c r="E5" s="50">
        <f>'AM FB 20DD'!CE30</f>
        <v>0</v>
      </c>
      <c r="F5" s="50">
        <f>'AM FB 20DD'!CB29</f>
        <v>0</v>
      </c>
      <c r="G5" s="50">
        <f>'AM FB 20DD'!CA29</f>
        <v>541.90695992807912</v>
      </c>
      <c r="H5" s="50">
        <f>'AM FB 20DD'!BZ29</f>
        <v>108</v>
      </c>
      <c r="I5" s="50">
        <f>'AM FB 20DD'!CB30</f>
        <v>7</v>
      </c>
      <c r="J5" s="50">
        <f>'AM FB 20DD'!CB31</f>
        <v>0</v>
      </c>
      <c r="K5" s="50">
        <f>'AM FB 20DD'!CB32</f>
        <v>2</v>
      </c>
      <c r="L5" s="50">
        <f>'AM FB 20DD'!CC29</f>
        <v>0</v>
      </c>
      <c r="M5" s="50">
        <f>'AM FB 20DD'!CC28</f>
        <v>0</v>
      </c>
      <c r="N5" s="50">
        <f>'AM FB 20DD'!CC27</f>
        <v>0</v>
      </c>
    </row>
    <row r="6" spans="1:14" x14ac:dyDescent="0.25">
      <c r="A6" s="50" t="s">
        <v>27</v>
      </c>
      <c r="B6" s="50">
        <v>120</v>
      </c>
      <c r="C6" s="50">
        <f>'AM FB 20DD'!CC69</f>
        <v>0</v>
      </c>
      <c r="D6" s="50">
        <f>'AM FB 20DD'!CD69</f>
        <v>409.52472047062105</v>
      </c>
      <c r="E6" s="50">
        <f>'AM FB 20DD'!CE69</f>
        <v>4.2508710801393725</v>
      </c>
      <c r="F6" s="50">
        <f>'AM FB 20DD'!CB68</f>
        <v>40.535452322738386</v>
      </c>
      <c r="G6" s="50">
        <f>'AM FB 20DD'!CA68</f>
        <v>503.30549293541412</v>
      </c>
      <c r="H6" s="50">
        <f>'AM FB 20DD'!BZ68</f>
        <v>0</v>
      </c>
      <c r="I6" s="50">
        <f>'AM FB 20DD'!CB69</f>
        <v>0</v>
      </c>
      <c r="J6" s="50">
        <f>'AM FB 20DD'!CB70</f>
        <v>0</v>
      </c>
      <c r="K6" s="50">
        <f>'AM FB 20DD'!CB71</f>
        <v>0</v>
      </c>
      <c r="L6" s="50">
        <f>'AM FB 20DD'!CC68</f>
        <v>106.27177700348432</v>
      </c>
      <c r="M6" s="50">
        <f>'AM FB 20DD'!CC67</f>
        <v>0</v>
      </c>
      <c r="N6" s="50">
        <f>'AM FB 20DD'!CC66</f>
        <v>182.57839721254351</v>
      </c>
    </row>
    <row r="7" spans="1:14" x14ac:dyDescent="0.25">
      <c r="A7" s="50" t="s">
        <v>27</v>
      </c>
      <c r="B7" s="50">
        <v>130</v>
      </c>
      <c r="C7" s="50">
        <f>'AM FB 20DD'!P56</f>
        <v>185</v>
      </c>
      <c r="D7" s="50">
        <f>'AM FB 20DD'!Q56</f>
        <v>598.98405797394344</v>
      </c>
      <c r="E7" s="50">
        <f>'AM FB 20DD'!R56</f>
        <v>116</v>
      </c>
      <c r="F7" s="50">
        <f>'AM FB 20DD'!O55</f>
        <v>197</v>
      </c>
      <c r="G7" s="50">
        <f>'AM FB 20DD'!N55</f>
        <v>706.528922928356</v>
      </c>
      <c r="H7" s="50">
        <f>'AM FB 20DD'!M55</f>
        <v>77</v>
      </c>
      <c r="I7" s="50">
        <f>'AM FB 20DD'!O56</f>
        <v>40</v>
      </c>
      <c r="J7" s="50">
        <f>'AM FB 20DD'!O57</f>
        <v>42</v>
      </c>
      <c r="K7" s="50">
        <f>'AM FB 20DD'!O58</f>
        <v>187</v>
      </c>
      <c r="L7" s="50">
        <f>'AM FB 20DD'!P55</f>
        <v>40</v>
      </c>
      <c r="M7" s="50">
        <f>'AM FB 20DD'!P54</f>
        <v>27</v>
      </c>
      <c r="N7" s="50">
        <f>'AM FB 20DD'!P53</f>
        <v>46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M7" sqref="M7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'PM FB 20DD'!CC17</f>
        <v>294.70651673999629</v>
      </c>
      <c r="D4" s="50">
        <f>'PM FB 20DD'!CD17</f>
        <v>698.54331909289522</v>
      </c>
      <c r="E4" s="50">
        <f>'PM FB 20DD'!CE17</f>
        <v>187.49105383923836</v>
      </c>
      <c r="F4" s="50">
        <f>'PM FB 20DD'!CB16</f>
        <v>295.79098817239503</v>
      </c>
      <c r="G4" s="50">
        <f>'PM FB 20DD'!CA16</f>
        <v>829.3700919083368</v>
      </c>
      <c r="H4" s="50">
        <f>'PM FB 20DD'!BZ16</f>
        <v>170.80888049391822</v>
      </c>
      <c r="I4" s="50">
        <f>'PM FB 20DD'!CB17</f>
        <v>548.53258369998139</v>
      </c>
      <c r="J4" s="50">
        <f>'PM FB 20DD'!CB18</f>
        <v>2552.5957977006833</v>
      </c>
      <c r="K4" s="50">
        <f>'PM FB 20DD'!CB19</f>
        <v>239.71367366860557</v>
      </c>
      <c r="L4" s="50">
        <f>'PM FB 20DD'!CC16</f>
        <v>198.04581418050401</v>
      </c>
      <c r="M4" s="50">
        <f>'PM FB 20DD'!CC15</f>
        <v>2144.9857353298039</v>
      </c>
      <c r="N4" s="50">
        <f>'PM FB 20DD'!CC14</f>
        <v>112.48389691062908</v>
      </c>
    </row>
    <row r="5" spans="1:14" x14ac:dyDescent="0.25">
      <c r="A5" s="50" t="s">
        <v>27</v>
      </c>
      <c r="B5" s="50">
        <v>110</v>
      </c>
      <c r="C5" s="50">
        <f>'PM FB 20DD'!CC30</f>
        <v>4</v>
      </c>
      <c r="D5" s="50">
        <f>'PM FB 20DD'!CD30</f>
        <v>1141.7408896721299</v>
      </c>
      <c r="E5" s="50">
        <f>'PM FB 20DD'!CE30</f>
        <v>0</v>
      </c>
      <c r="F5" s="50">
        <f>'PM FB 20DD'!CB29</f>
        <v>0</v>
      </c>
      <c r="G5" s="50">
        <f>'PM FB 20DD'!CA29</f>
        <v>1246.1295797574462</v>
      </c>
      <c r="H5" s="50">
        <f>'PM FB 20DD'!BZ29</f>
        <v>21</v>
      </c>
      <c r="I5" s="50">
        <f>'PM FB 20DD'!CB30</f>
        <v>39</v>
      </c>
      <c r="J5" s="50">
        <f>'PM FB 20DD'!CB31</f>
        <v>0</v>
      </c>
      <c r="K5" s="50">
        <f>'PM FB 20DD'!CB32</f>
        <v>29</v>
      </c>
      <c r="L5" s="50">
        <f>'PM FB 20DD'!CC29</f>
        <v>0</v>
      </c>
      <c r="M5" s="50">
        <f>'PM FB 20DD'!CC28</f>
        <v>0</v>
      </c>
      <c r="N5" s="50">
        <f>'PM FB 20DD'!CC27</f>
        <v>0</v>
      </c>
    </row>
    <row r="6" spans="1:14" x14ac:dyDescent="0.25">
      <c r="A6" s="50" t="s">
        <v>27</v>
      </c>
      <c r="B6" s="50">
        <v>120</v>
      </c>
      <c r="C6" s="50">
        <f>'PM FB 20DD'!CC69</f>
        <v>0</v>
      </c>
      <c r="D6" s="50">
        <f>'PM FB 20DD'!CD69</f>
        <v>814.836127767368</v>
      </c>
      <c r="E6" s="50">
        <f>'PM FB 20DD'!CE69</f>
        <v>135.57142857142856</v>
      </c>
      <c r="F6" s="50">
        <f>'PM FB 20DD'!CB68</f>
        <v>208.47928994082844</v>
      </c>
      <c r="G6" s="50">
        <f>'PM FB 20DD'!CA68</f>
        <v>862.30117739058244</v>
      </c>
      <c r="H6" s="50">
        <f>'PM FB 20DD'!BZ68</f>
        <v>0</v>
      </c>
      <c r="I6" s="50">
        <f>'PM FB 20DD'!CB69</f>
        <v>0</v>
      </c>
      <c r="J6" s="50">
        <f>'PM FB 20DD'!CB70</f>
        <v>10</v>
      </c>
      <c r="K6" s="50">
        <f>'PM FB 20DD'!CB71</f>
        <v>0</v>
      </c>
      <c r="L6" s="50">
        <f>'PM FB 20DD'!CC68</f>
        <v>46.857142857142861</v>
      </c>
      <c r="M6" s="50">
        <f>'PM FB 20DD'!CC67</f>
        <v>5</v>
      </c>
      <c r="N6" s="50">
        <f>'PM FB 20DD'!CC66</f>
        <v>125.85714285714286</v>
      </c>
    </row>
    <row r="7" spans="1:14" x14ac:dyDescent="0.25">
      <c r="A7" s="50" t="s">
        <v>27</v>
      </c>
      <c r="B7" s="50">
        <v>130</v>
      </c>
      <c r="C7" s="50">
        <f>'PM FB 20DD'!P56</f>
        <v>252</v>
      </c>
      <c r="D7" s="50">
        <f>'PM FB 20DD'!Q56</f>
        <v>675.21839262517256</v>
      </c>
      <c r="E7" s="50">
        <f>'PM FB 20DD'!R56</f>
        <v>46</v>
      </c>
      <c r="F7" s="50">
        <f>'PM FB 20DD'!O55</f>
        <v>84</v>
      </c>
      <c r="G7" s="50">
        <f>'PM FB 20DD'!N55</f>
        <v>819.51909750071354</v>
      </c>
      <c r="H7" s="50">
        <f>'PM FB 20DD'!M55</f>
        <v>46</v>
      </c>
      <c r="I7" s="50">
        <f>'PM FB 20DD'!O56</f>
        <v>104</v>
      </c>
      <c r="J7" s="50">
        <f>'PM FB 20DD'!O57</f>
        <v>39</v>
      </c>
      <c r="K7" s="50">
        <f>'PM FB 20DD'!O58</f>
        <v>287</v>
      </c>
      <c r="L7" s="50">
        <f>'PM FB 20DD'!P55</f>
        <v>91</v>
      </c>
      <c r="M7" s="50">
        <f>'PM FB 20DD'!P54</f>
        <v>37</v>
      </c>
      <c r="N7" s="50">
        <f>'PM FB 20DD'!P53</f>
        <v>49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M7" sqref="M7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'SAT FB 20DD'!CC17</f>
        <v>201.49626957828292</v>
      </c>
      <c r="D4" s="50">
        <f>'SAT FB 20DD'!CD17</f>
        <v>395.69940422565048</v>
      </c>
      <c r="E4" s="50">
        <f>'SAT FB 20DD'!CE17</f>
        <v>102.86258067289209</v>
      </c>
      <c r="F4" s="50">
        <f>'SAT FB 20DD'!CB16</f>
        <v>261.4410669652782</v>
      </c>
      <c r="G4" s="50">
        <f>'SAT FB 20DD'!CA16</f>
        <v>702.50742658663751</v>
      </c>
      <c r="H4" s="50">
        <f>'SAT FB 20DD'!BZ16</f>
        <v>186.86234670575269</v>
      </c>
      <c r="I4" s="50">
        <f>'SAT FB 20DD'!CB17</f>
        <v>525.52960438353057</v>
      </c>
      <c r="J4" s="50">
        <f>'SAT FB 20DD'!CB18</f>
        <v>1505.7537260847162</v>
      </c>
      <c r="K4" s="50">
        <f>'SAT FB 20DD'!CB19</f>
        <v>136.78742147368041</v>
      </c>
      <c r="L4" s="50">
        <f>'SAT FB 20DD'!CC16</f>
        <v>130.36387612033602</v>
      </c>
      <c r="M4" s="50">
        <f>'SAT FB 20DD'!CC15</f>
        <v>1827.9234428109801</v>
      </c>
      <c r="N4" s="50">
        <f>'SAT FB 20DD'!CC14</f>
        <v>96.41476878053922</v>
      </c>
    </row>
    <row r="5" spans="1:14" x14ac:dyDescent="0.25">
      <c r="A5" s="50" t="s">
        <v>27</v>
      </c>
      <c r="B5" s="50">
        <v>110</v>
      </c>
      <c r="C5" s="50">
        <f>'SAT FB 20DD'!CC30</f>
        <v>1</v>
      </c>
      <c r="D5" s="50">
        <f>'SAT FB 20DD'!CD30</f>
        <v>694.05825447682548</v>
      </c>
      <c r="E5" s="50">
        <f>'SAT FB 20DD'!CE30</f>
        <v>0</v>
      </c>
      <c r="F5" s="50">
        <f>'SAT FB 20DD'!CB29</f>
        <v>0</v>
      </c>
      <c r="G5" s="50">
        <f>'SAT FB 20DD'!CA29</f>
        <v>964.65872418065385</v>
      </c>
      <c r="H5" s="50">
        <f>'SAT FB 20DD'!BZ29</f>
        <v>10</v>
      </c>
      <c r="I5" s="50">
        <f>'SAT FB 20DD'!CB30</f>
        <v>11</v>
      </c>
      <c r="J5" s="50">
        <f>'SAT FB 20DD'!CB31</f>
        <v>0</v>
      </c>
      <c r="K5" s="50">
        <f>'SAT FB 20DD'!CB32</f>
        <v>6</v>
      </c>
      <c r="L5" s="50">
        <f>'SAT FB 20DD'!CC29</f>
        <v>0</v>
      </c>
      <c r="M5" s="50">
        <f>'SAT FB 20DD'!CC28</f>
        <v>0</v>
      </c>
      <c r="N5" s="50">
        <f>'SAT FB 20DD'!CC27</f>
        <v>0</v>
      </c>
    </row>
    <row r="6" spans="1:14" x14ac:dyDescent="0.25">
      <c r="A6" s="50" t="s">
        <v>27</v>
      </c>
      <c r="B6" s="50">
        <v>120</v>
      </c>
      <c r="C6" s="50">
        <f>'SAT FB 20DD'!CC69</f>
        <v>0</v>
      </c>
      <c r="D6" s="50">
        <f>'SAT FB 20DD'!CD69</f>
        <v>436.76066617321135</v>
      </c>
      <c r="E6" s="50">
        <f>'SAT FB 20DD'!CE69</f>
        <v>70.80952380952381</v>
      </c>
      <c r="F6" s="50">
        <f>'SAT FB 20DD'!CB68</f>
        <v>136.50295857988166</v>
      </c>
      <c r="G6" s="50">
        <f>'SAT FB 20DD'!CA68</f>
        <v>700.41613966883858</v>
      </c>
      <c r="H6" s="50">
        <f>'SAT FB 20DD'!BZ68</f>
        <v>0</v>
      </c>
      <c r="I6" s="50">
        <f>'SAT FB 20DD'!CB69</f>
        <v>0</v>
      </c>
      <c r="J6" s="50">
        <f>'SAT FB 20DD'!CB70</f>
        <v>5</v>
      </c>
      <c r="K6" s="50">
        <f>'SAT FB 20DD'!CB71</f>
        <v>0</v>
      </c>
      <c r="L6" s="50">
        <f>'SAT FB 20DD'!CC68</f>
        <v>39.61904761904762</v>
      </c>
      <c r="M6" s="50">
        <f>'SAT FB 20DD'!CC67</f>
        <v>5</v>
      </c>
      <c r="N6" s="50">
        <f>'SAT FB 20DD'!CC66</f>
        <v>118.42857142857143</v>
      </c>
    </row>
    <row r="7" spans="1:14" x14ac:dyDescent="0.25">
      <c r="A7" s="50" t="s">
        <v>27</v>
      </c>
      <c r="B7" s="50">
        <v>130</v>
      </c>
      <c r="C7" s="50">
        <f>'SAT FB 20DD'!P56</f>
        <v>138.42253521126761</v>
      </c>
      <c r="D7" s="50">
        <f>'SAT FB 20DD'!Q56</f>
        <v>587.90566944088312</v>
      </c>
      <c r="E7" s="50">
        <f>'SAT FB 20DD'!R56</f>
        <v>9.1999999999999993</v>
      </c>
      <c r="F7" s="50">
        <f>'SAT FB 20DD'!O55</f>
        <v>37.935483870967737</v>
      </c>
      <c r="G7" s="50">
        <f>'SAT FB 20DD'!N55</f>
        <v>733.15291626527539</v>
      </c>
      <c r="H7" s="50">
        <f>'SAT FB 20DD'!M55</f>
        <v>28.749999999999996</v>
      </c>
      <c r="I7" s="50">
        <f>'SAT FB 20DD'!O56</f>
        <v>20.163265306122451</v>
      </c>
      <c r="J7" s="50">
        <f>'SAT FB 20DD'!O57</f>
        <v>15.6</v>
      </c>
      <c r="K7" s="50">
        <f>'SAT FB 20DD'!O58</f>
        <v>5.1711711711711708</v>
      </c>
      <c r="L7" s="50">
        <f>'SAT FB 20DD'!P55</f>
        <v>108.5</v>
      </c>
      <c r="M7" s="50">
        <f>'SAT FB 20DD'!P54</f>
        <v>9.25</v>
      </c>
      <c r="N7" s="50">
        <f>'SAT FB 20DD'!P53</f>
        <v>9.6710526315789469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topLeftCell="A4"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'AM FB 2036 - interchange'!CC17</f>
        <v>0</v>
      </c>
      <c r="D4" s="50">
        <f>'AM FB 2036 - interchange'!CD17</f>
        <v>1099.969839728637</v>
      </c>
      <c r="E4" s="50">
        <f>'AM FB 2036 - interchange'!CE17</f>
        <v>5</v>
      </c>
      <c r="F4" s="50">
        <f>'AM FB 2036 - interchange'!CB16</f>
        <v>40</v>
      </c>
      <c r="G4" s="50">
        <f>'AM FB 2036 - interchange'!CA16</f>
        <v>624.5806265349903</v>
      </c>
      <c r="H4" s="50">
        <f>'AM FB 2036 - interchange'!BZ16</f>
        <v>0</v>
      </c>
      <c r="I4" s="50">
        <f>'AM FB 2036 - interchange'!CB17</f>
        <v>280.28127650289929</v>
      </c>
      <c r="J4" s="50">
        <f>'AM FB 2036 - interchange'!CB18</f>
        <v>80</v>
      </c>
      <c r="K4" s="50">
        <f>'AM FB 2036 - interchange'!CB19</f>
        <v>100.74057591862831</v>
      </c>
      <c r="L4" s="50">
        <f>'AM FB 2036 - interchange'!CC16</f>
        <v>0</v>
      </c>
      <c r="M4" s="50">
        <f>'AM FB 2036 - interchange'!CC15</f>
        <v>0</v>
      </c>
      <c r="N4" s="50">
        <f>'AM FB 2036 - interchange'!CC14</f>
        <v>275</v>
      </c>
    </row>
    <row r="5" spans="1:14" x14ac:dyDescent="0.25">
      <c r="A5" s="50" t="s">
        <v>27</v>
      </c>
      <c r="B5" s="50">
        <v>110</v>
      </c>
      <c r="C5" s="50">
        <f>'AM FB 2036 - interchange'!CC30</f>
        <v>0</v>
      </c>
      <c r="D5" s="50">
        <f>'AM FB 2036 - interchange'!CD30</f>
        <v>1104.969839728637</v>
      </c>
      <c r="E5" s="50">
        <f>'AM FB 2036 - interchange'!CE30</f>
        <v>0</v>
      </c>
      <c r="F5" s="50">
        <f>'AM FB 2036 - interchange'!CB29</f>
        <v>0</v>
      </c>
      <c r="G5" s="50">
        <f>'AM FB 2036 - interchange'!CA29</f>
        <v>725.32120245361875</v>
      </c>
      <c r="H5" s="50">
        <f>'AM FB 2036 - interchange'!BZ29</f>
        <v>0</v>
      </c>
      <c r="I5" s="50">
        <f>'AM FB 2036 - interchange'!CB30</f>
        <v>0</v>
      </c>
      <c r="J5" s="50">
        <f>'AM FB 2036 - interchange'!CB31</f>
        <v>0</v>
      </c>
      <c r="K5" s="50">
        <f>'AM FB 2036 - interchange'!CB32</f>
        <v>0</v>
      </c>
      <c r="L5" s="50">
        <f>'AM FB 2036 - interchange'!CC29</f>
        <v>0</v>
      </c>
      <c r="M5" s="50">
        <f>'AM FB 2036 - interchange'!CC28</f>
        <v>0</v>
      </c>
      <c r="N5" s="50">
        <f>'AM FB 2036 - interchange'!CC27</f>
        <v>0</v>
      </c>
    </row>
    <row r="6" spans="1:14" x14ac:dyDescent="0.25">
      <c r="A6" s="50" t="s">
        <v>27</v>
      </c>
      <c r="B6" s="50">
        <v>120</v>
      </c>
      <c r="C6" s="50">
        <f>'AM FB 2036 - interchange'!CC69</f>
        <v>0</v>
      </c>
      <c r="D6" s="50">
        <f>'AM FB 2036 - interchange'!CD69</f>
        <v>764.02210453699945</v>
      </c>
      <c r="E6" s="50">
        <f>'AM FB 2036 - interchange'!CE69</f>
        <v>19.250871080139373</v>
      </c>
      <c r="F6" s="50">
        <f>'AM FB 2036 - interchange'!CB68</f>
        <v>65.535452322738394</v>
      </c>
      <c r="G6" s="50">
        <f>'AM FB 2036 - interchange'!CA68</f>
        <v>543.71973546095364</v>
      </c>
      <c r="H6" s="50">
        <f>'AM FB 2036 - interchange'!BZ68</f>
        <v>0</v>
      </c>
      <c r="I6" s="50">
        <f>'AM FB 2036 - interchange'!CB69</f>
        <v>0</v>
      </c>
      <c r="J6" s="50">
        <f>'AM FB 2036 - interchange'!CB70</f>
        <v>5</v>
      </c>
      <c r="K6" s="50">
        <f>'AM FB 2036 - interchange'!CB71</f>
        <v>0</v>
      </c>
      <c r="L6" s="50">
        <f>'AM FB 2036 - interchange'!CC68</f>
        <v>156.27177700348432</v>
      </c>
      <c r="M6" s="50">
        <f>'AM FB 2036 - interchange'!CC67</f>
        <v>10</v>
      </c>
      <c r="N6" s="50">
        <f>'AM FB 2036 - interchange'!CC66</f>
        <v>297.57839721254351</v>
      </c>
    </row>
    <row r="7" spans="1:14" x14ac:dyDescent="0.25">
      <c r="A7" s="50" t="s">
        <v>27</v>
      </c>
      <c r="B7" s="50">
        <v>130</v>
      </c>
      <c r="C7" s="50">
        <f>'AM FB 2036 - interchange'!P56</f>
        <v>185</v>
      </c>
      <c r="D7" s="50">
        <f>'AM FB 2036 - interchange'!Q56</f>
        <v>521.09394980409161</v>
      </c>
      <c r="E7" s="50">
        <f>'AM FB 2036 - interchange'!R56</f>
        <v>116</v>
      </c>
      <c r="F7" s="50">
        <f>'AM FB 2036 - interchange'!O55</f>
        <v>197</v>
      </c>
      <c r="G7" s="50">
        <f>'AM FB 2036 - interchange'!N55</f>
        <v>614.65399988255353</v>
      </c>
      <c r="H7" s="50">
        <f>'AM FB 2036 - interchange'!M55</f>
        <v>77</v>
      </c>
      <c r="I7" s="50">
        <f>'AM FB 2036 - interchange'!O56</f>
        <v>40</v>
      </c>
      <c r="J7" s="50">
        <f>'AM FB 2036 - interchange'!O57</f>
        <v>42</v>
      </c>
      <c r="K7" s="50">
        <f>'AM FB 2036 - interchange'!O58</f>
        <v>187</v>
      </c>
      <c r="L7" s="50">
        <f>'AM FB 2036 - interchange'!P55</f>
        <v>40</v>
      </c>
      <c r="M7" s="50">
        <f>'AM FB 2036 - interchange'!P54</f>
        <v>27</v>
      </c>
      <c r="N7" s="50">
        <f>'AM FB 2036 - interchange'!P53</f>
        <v>46</v>
      </c>
    </row>
    <row r="8" spans="1:14" x14ac:dyDescent="0.25">
      <c r="A8" s="124" t="s">
        <v>27</v>
      </c>
      <c r="B8" s="124">
        <v>200</v>
      </c>
      <c r="C8" s="50">
        <f>'AM FB 2036 - interchange'!CC43</f>
        <v>19</v>
      </c>
      <c r="D8" s="50">
        <f>'AM FB 2036 - interchange'!CD43</f>
        <v>1017.969839728637</v>
      </c>
      <c r="E8" s="50">
        <f>'AM FB 2036 - interchange'!CE43</f>
        <v>30</v>
      </c>
      <c r="F8" s="50">
        <f>'AM FB 2036 - interchange'!CB42</f>
        <v>75</v>
      </c>
      <c r="G8" s="50">
        <f>'AM FB 2036 - interchange'!CA42</f>
        <v>547.32120245361875</v>
      </c>
      <c r="H8" s="50">
        <f>'AM FB 2036 - interchange'!BZ42</f>
        <v>108</v>
      </c>
      <c r="I8" s="50">
        <f>'AM FB 2036 - interchange'!CB43</f>
        <v>7</v>
      </c>
      <c r="J8" s="50">
        <f>'AM FB 2036 - interchange'!CB44</f>
        <v>5</v>
      </c>
      <c r="K8" s="50">
        <f>'AM FB 2036 - interchange'!CB45</f>
        <v>2</v>
      </c>
      <c r="L8" s="50">
        <f>'AM FB 2036 - interchange'!CC42</f>
        <v>65</v>
      </c>
      <c r="M8" s="50">
        <f>'AM FB 2036 - interchange'!CC41</f>
        <v>25</v>
      </c>
      <c r="N8" s="50">
        <f>'AM FB 2036 - interchange'!CC40</f>
        <v>80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'PM FB 2036 - interchange'!CC17</f>
        <v>0</v>
      </c>
      <c r="D4" s="50">
        <f>'PM FB 2036 - interchange'!CD17</f>
        <v>1120.8037690761153</v>
      </c>
      <c r="E4" s="50">
        <f>'PM FB 2036 - interchange'!CE17</f>
        <v>15</v>
      </c>
      <c r="F4" s="50">
        <f>'PM FB 2036 - interchange'!CB16</f>
        <v>95</v>
      </c>
      <c r="G4" s="50">
        <f>'PM FB 2036 - interchange'!CA16</f>
        <v>967.85456359209252</v>
      </c>
      <c r="H4" s="50">
        <f>'PM FB 2036 - interchange'!BZ16</f>
        <v>0</v>
      </c>
      <c r="I4" s="50">
        <f>'PM FB 2036 - interchange'!CB17</f>
        <v>595.30642749476465</v>
      </c>
      <c r="J4" s="50">
        <f>'PM FB 2036 - interchange'!CB18</f>
        <v>320</v>
      </c>
      <c r="K4" s="50">
        <f>'PM FB 2036 - interchange'!CB19</f>
        <v>244.80550982854402</v>
      </c>
      <c r="L4" s="50">
        <f>'PM FB 2036 - interchange'!CC16</f>
        <v>0</v>
      </c>
      <c r="M4" s="50">
        <f>'PM FB 2036 - interchange'!CC15</f>
        <v>0</v>
      </c>
      <c r="N4" s="50">
        <f>'PM FB 2036 - interchange'!CC14</f>
        <v>210</v>
      </c>
    </row>
    <row r="5" spans="1:14" x14ac:dyDescent="0.25">
      <c r="A5" s="50" t="s">
        <v>27</v>
      </c>
      <c r="B5" s="50">
        <v>110</v>
      </c>
      <c r="C5" s="50">
        <f>'PM FB 2036 - interchange'!CC30</f>
        <v>0</v>
      </c>
      <c r="D5" s="50">
        <f>'PM FB 2036 - interchange'!CD30</f>
        <v>1130.8037690761153</v>
      </c>
      <c r="E5" s="50">
        <f>'PM FB 2036 - interchange'!CE30</f>
        <v>0</v>
      </c>
      <c r="F5" s="50">
        <f>'PM FB 2036 - interchange'!CB29</f>
        <v>0</v>
      </c>
      <c r="G5" s="50">
        <f>'PM FB 2036 - interchange'!CA29</f>
        <v>1212.6600734206365</v>
      </c>
      <c r="H5" s="50">
        <f>'PM FB 2036 - interchange'!BZ29</f>
        <v>0</v>
      </c>
      <c r="I5" s="50">
        <f>'PM FB 2036 - interchange'!CB30</f>
        <v>0</v>
      </c>
      <c r="J5" s="50">
        <f>'PM FB 2036 - interchange'!CB31</f>
        <v>0</v>
      </c>
      <c r="K5" s="50">
        <f>'PM FB 2036 - interchange'!CB32</f>
        <v>0</v>
      </c>
      <c r="L5" s="50">
        <f>'PM FB 2036 - interchange'!CC29</f>
        <v>0</v>
      </c>
      <c r="M5" s="50">
        <f>'PM FB 2036 - interchange'!CC28</f>
        <v>0</v>
      </c>
      <c r="N5" s="50">
        <f>'PM FB 2036 - interchange'!CC27</f>
        <v>0</v>
      </c>
    </row>
    <row r="6" spans="1:14" x14ac:dyDescent="0.25">
      <c r="A6" s="50" t="s">
        <v>27</v>
      </c>
      <c r="B6" s="50">
        <v>120</v>
      </c>
      <c r="C6" s="50">
        <f>'PM FB 2036 - interchange'!CC69</f>
        <v>0</v>
      </c>
      <c r="D6" s="50">
        <f>'PM FB 2036 - interchange'!CD69</f>
        <v>869.89900717135345</v>
      </c>
      <c r="E6" s="50">
        <f>'PM FB 2036 - interchange'!CE69</f>
        <v>135.57142857142856</v>
      </c>
      <c r="F6" s="50">
        <f>'PM FB 2036 - interchange'!CB68</f>
        <v>208.47928994082844</v>
      </c>
      <c r="G6" s="50">
        <f>'PM FB 2036 - interchange'!CA68</f>
        <v>902.83167105377265</v>
      </c>
      <c r="H6" s="50">
        <f>'PM FB 2036 - interchange'!BZ68</f>
        <v>0</v>
      </c>
      <c r="I6" s="50">
        <f>'PM FB 2036 - interchange'!CB69</f>
        <v>0</v>
      </c>
      <c r="J6" s="50">
        <f>'PM FB 2036 - interchange'!CB70</f>
        <v>10</v>
      </c>
      <c r="K6" s="50">
        <f>'PM FB 2036 - interchange'!CB71</f>
        <v>0</v>
      </c>
      <c r="L6" s="50">
        <f>'PM FB 2036 - interchange'!CC68</f>
        <v>46.857142857142861</v>
      </c>
      <c r="M6" s="50">
        <f>'PM FB 2036 - interchange'!CC67</f>
        <v>5</v>
      </c>
      <c r="N6" s="50">
        <f>'PM FB 2036 - interchange'!CC66</f>
        <v>125.85714285714286</v>
      </c>
    </row>
    <row r="7" spans="1:14" x14ac:dyDescent="0.25">
      <c r="A7" s="50" t="s">
        <v>27</v>
      </c>
      <c r="B7" s="50">
        <v>130</v>
      </c>
      <c r="C7" s="50">
        <f>'PM FB 2036 - interchange'!P56</f>
        <v>252</v>
      </c>
      <c r="D7" s="50">
        <f>'PM FB 2036 - interchange'!Q56</f>
        <v>732.79484398378236</v>
      </c>
      <c r="E7" s="50">
        <f>'PM FB 2036 - interchange'!R56</f>
        <v>46</v>
      </c>
      <c r="F7" s="50">
        <f>'PM FB 2036 - interchange'!O55</f>
        <v>84</v>
      </c>
      <c r="G7" s="50">
        <f>'PM FB 2036 - interchange'!N55</f>
        <v>889.40019370612299</v>
      </c>
      <c r="H7" s="50">
        <f>'PM FB 2036 - interchange'!M55</f>
        <v>46</v>
      </c>
      <c r="I7" s="50">
        <f>'PM FB 2036 - interchange'!O56</f>
        <v>104</v>
      </c>
      <c r="J7" s="50">
        <f>'PM FB 2036 - interchange'!O57</f>
        <v>39</v>
      </c>
      <c r="K7" s="50">
        <f>'PM FB 2036 - interchange'!O58</f>
        <v>287</v>
      </c>
      <c r="L7" s="50">
        <f>'PM FB 2036 - interchange'!P55</f>
        <v>91</v>
      </c>
      <c r="M7" s="50">
        <f>'PM FB 2036 - interchange'!P54</f>
        <v>37</v>
      </c>
      <c r="N7" s="50">
        <f>'PM FB 2036 - interchange'!P53</f>
        <v>49</v>
      </c>
    </row>
    <row r="8" spans="1:14" x14ac:dyDescent="0.25">
      <c r="A8" s="124" t="s">
        <v>27</v>
      </c>
      <c r="B8" s="124">
        <v>200</v>
      </c>
      <c r="C8" s="50">
        <f>'PM FB 2036 - interchange'!CC43</f>
        <v>4</v>
      </c>
      <c r="D8" s="50">
        <f>'PM FB 2036 - interchange'!CD43</f>
        <v>861.80376907611537</v>
      </c>
      <c r="E8" s="50">
        <f>'PM FB 2036 - interchange'!CE43</f>
        <v>130</v>
      </c>
      <c r="F8" s="50">
        <f>'PM FB 2036 - interchange'!CB42</f>
        <v>205</v>
      </c>
      <c r="G8" s="50">
        <f>'PM FB 2036 - interchange'!CA42</f>
        <v>986.66007342063654</v>
      </c>
      <c r="H8" s="50">
        <f>'PM FB 2036 - interchange'!BZ42</f>
        <v>21</v>
      </c>
      <c r="I8" s="50">
        <f>'PM FB 2036 - interchange'!CB43</f>
        <v>39</v>
      </c>
      <c r="J8" s="50">
        <f>'PM FB 2036 - interchange'!CB44</f>
        <v>25</v>
      </c>
      <c r="K8" s="50">
        <f>'PM FB 2036 - interchange'!CB45</f>
        <v>25</v>
      </c>
      <c r="L8" s="50">
        <f>'PM FB 2036 - interchange'!CC42</f>
        <v>105</v>
      </c>
      <c r="M8" s="50">
        <f>'PM FB 2036 - interchange'!CC41</f>
        <v>15</v>
      </c>
      <c r="N8" s="50">
        <f>'PM FB 2036 - interchange'!CC40</f>
        <v>230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>'SAT FB 2036 - interchange'!CC17</f>
        <v>0</v>
      </c>
      <c r="D4" s="50">
        <f>'SAT FB 2036 - interchange'!CD17</f>
        <v>660.33437630887124</v>
      </c>
      <c r="E4" s="50">
        <f>'SAT FB 2036 - interchange'!CE17</f>
        <v>10</v>
      </c>
      <c r="F4" s="50">
        <f>'SAT FB 2036 - interchange'!CB16</f>
        <v>60</v>
      </c>
      <c r="G4" s="50">
        <f>'SAT FB 2036 - interchange'!CA16</f>
        <v>809.82155814760699</v>
      </c>
      <c r="H4" s="50">
        <f>'SAT FB 2036 - interchange'!BZ16</f>
        <v>0</v>
      </c>
      <c r="I4" s="50">
        <f>'SAT FB 2036 - interchange'!CB17</f>
        <v>570.34196440627454</v>
      </c>
      <c r="J4" s="50">
        <f>'SAT FB 2036 - interchange'!CB18</f>
        <v>210</v>
      </c>
      <c r="K4" s="50">
        <f>'SAT FB 2036 - interchange'!CB19</f>
        <v>138.64525358609038</v>
      </c>
      <c r="L4" s="50">
        <f>'SAT FB 2036 - interchange'!CC16</f>
        <v>0</v>
      </c>
      <c r="M4" s="50">
        <f>'SAT FB 2036 - interchange'!CC15</f>
        <v>0</v>
      </c>
      <c r="N4" s="50">
        <f>'SAT FB 2036 - interchange'!CC14</f>
        <v>135</v>
      </c>
    </row>
    <row r="5" spans="1:14" x14ac:dyDescent="0.25">
      <c r="A5" s="50" t="s">
        <v>27</v>
      </c>
      <c r="B5" s="50">
        <v>110</v>
      </c>
      <c r="C5" s="50">
        <f>'SAT FB 2036 - interchange'!CC30</f>
        <v>0</v>
      </c>
      <c r="D5" s="50">
        <f>'SAT FB 2036 - interchange'!CD30</f>
        <v>665.33437630887124</v>
      </c>
      <c r="E5" s="50">
        <f>'SAT FB 2036 - interchange'!CE30</f>
        <v>0</v>
      </c>
      <c r="F5" s="50">
        <f>'SAT FB 2036 - interchange'!CB29</f>
        <v>0</v>
      </c>
      <c r="G5" s="50">
        <f>'SAT FB 2036 - interchange'!CA29</f>
        <v>948.46681173369734</v>
      </c>
      <c r="H5" s="50">
        <f>'SAT FB 2036 - interchange'!BZ29</f>
        <v>0</v>
      </c>
      <c r="I5" s="50">
        <f>'SAT FB 2036 - interchange'!CB30</f>
        <v>0</v>
      </c>
      <c r="J5" s="50">
        <f>'SAT FB 2036 - interchange'!CB31</f>
        <v>0</v>
      </c>
      <c r="K5" s="50">
        <f>'SAT FB 2036 - interchange'!CB32</f>
        <v>0</v>
      </c>
      <c r="L5" s="50">
        <f>'SAT FB 2036 - interchange'!CC29</f>
        <v>0</v>
      </c>
      <c r="M5" s="50">
        <f>'SAT FB 2036 - interchange'!CC28</f>
        <v>0</v>
      </c>
      <c r="N5" s="50">
        <f>'SAT FB 2036 - interchange'!CC27</f>
        <v>0</v>
      </c>
    </row>
    <row r="6" spans="1:14" x14ac:dyDescent="0.25">
      <c r="A6" s="50" t="s">
        <v>27</v>
      </c>
      <c r="B6" s="50">
        <v>120</v>
      </c>
      <c r="C6" s="50">
        <f>'SAT FB 2036 - interchange'!CC69</f>
        <v>0</v>
      </c>
      <c r="D6" s="50">
        <f>'SAT FB 2036 - interchange'!CD69</f>
        <v>467.03678800525711</v>
      </c>
      <c r="E6" s="50">
        <f>'SAT FB 2036 - interchange'!CE69</f>
        <v>70.80952380952381</v>
      </c>
      <c r="F6" s="50">
        <f>'SAT FB 2036 - interchange'!CB68</f>
        <v>136.50295857988166</v>
      </c>
      <c r="G6" s="50">
        <f>'SAT FB 2036 - interchange'!CA68</f>
        <v>739.22422722188207</v>
      </c>
      <c r="H6" s="50">
        <f>'SAT FB 2036 - interchange'!BZ68</f>
        <v>0</v>
      </c>
      <c r="I6" s="50">
        <f>'SAT FB 2036 - interchange'!CB69</f>
        <v>0</v>
      </c>
      <c r="J6" s="50">
        <f>'SAT FB 2036 - interchange'!CB70</f>
        <v>5</v>
      </c>
      <c r="K6" s="50">
        <f>'SAT FB 2036 - interchange'!CB71</f>
        <v>0</v>
      </c>
      <c r="L6" s="50">
        <f>'SAT FB 2036 - interchange'!CC68</f>
        <v>39.61904761904762</v>
      </c>
      <c r="M6" s="50">
        <f>'SAT FB 2036 - interchange'!CC67</f>
        <v>5</v>
      </c>
      <c r="N6" s="50">
        <f>'SAT FB 2036 - interchange'!CC66</f>
        <v>118.42857142857143</v>
      </c>
    </row>
    <row r="7" spans="1:14" x14ac:dyDescent="0.25">
      <c r="A7" s="50" t="s">
        <v>27</v>
      </c>
      <c r="B7" s="50">
        <v>130</v>
      </c>
      <c r="C7" s="50">
        <f>'SAT FB 2036 - interchange'!P56</f>
        <v>138.42253521126761</v>
      </c>
      <c r="D7" s="50">
        <f>'SAT FB 2036 - interchange'!Q56</f>
        <v>638.03689002036231</v>
      </c>
      <c r="E7" s="50">
        <f>'SAT FB 2036 - interchange'!R56</f>
        <v>9.1999999999999993</v>
      </c>
      <c r="F7" s="50">
        <f>'SAT FB 2036 - interchange'!O55</f>
        <v>37.935483870967737</v>
      </c>
      <c r="G7" s="50">
        <f>'SAT FB 2036 - interchange'!N55</f>
        <v>795.66949413522013</v>
      </c>
      <c r="H7" s="50">
        <f>'SAT FB 2036 - interchange'!M55</f>
        <v>28.749999999999996</v>
      </c>
      <c r="I7" s="50">
        <f>'SAT FB 2036 - interchange'!O56</f>
        <v>20.163265306122451</v>
      </c>
      <c r="J7" s="50">
        <f>'SAT FB 2036 - interchange'!O57</f>
        <v>15.6</v>
      </c>
      <c r="K7" s="50">
        <f>'SAT FB 2036 - interchange'!O58</f>
        <v>5.1711711711711708</v>
      </c>
      <c r="L7" s="50">
        <f>'SAT FB 2036 - interchange'!P55</f>
        <v>108.5</v>
      </c>
      <c r="M7" s="50">
        <f>'SAT FB 2036 - interchange'!P54</f>
        <v>9.25</v>
      </c>
      <c r="N7" s="50">
        <f>'SAT FB 2036 - interchange'!P53</f>
        <v>9.6710526315789469</v>
      </c>
    </row>
    <row r="8" spans="1:14" x14ac:dyDescent="0.25">
      <c r="A8" s="124" t="s">
        <v>27</v>
      </c>
      <c r="B8" s="124">
        <v>200</v>
      </c>
      <c r="C8" s="50">
        <f>'SAT FB 2036 - interchange'!CC43</f>
        <v>1</v>
      </c>
      <c r="D8" s="50">
        <f>'SAT FB 2036 - interchange'!CD43</f>
        <v>504.33437630887124</v>
      </c>
      <c r="E8" s="50">
        <f>'SAT FB 2036 - interchange'!CE43</f>
        <v>85</v>
      </c>
      <c r="F8" s="50">
        <f>'SAT FB 2036 - interchange'!CB42</f>
        <v>135</v>
      </c>
      <c r="G8" s="50">
        <f>'SAT FB 2036 - interchange'!CA42</f>
        <v>808.46681173369734</v>
      </c>
      <c r="H8" s="50">
        <f>'SAT FB 2036 - interchange'!BZ42</f>
        <v>10</v>
      </c>
      <c r="I8" s="50">
        <f>'SAT FB 2036 - interchange'!CB43</f>
        <v>11</v>
      </c>
      <c r="J8" s="50">
        <f>'SAT FB 2036 - interchange'!CB44</f>
        <v>15</v>
      </c>
      <c r="K8" s="50">
        <f>'SAT FB 2036 - interchange'!CB45</f>
        <v>2</v>
      </c>
      <c r="L8" s="50">
        <f>'SAT FB 2036 - interchange'!CC42</f>
        <v>70</v>
      </c>
      <c r="M8" s="50">
        <f>'SAT FB 2036 - interchange'!CC41</f>
        <v>10</v>
      </c>
      <c r="N8" s="50">
        <f>'SAT FB 2036 - interchange'!CC40</f>
        <v>150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'AM Site Net - do nothing'!CC17</f>
        <v>210.36</v>
      </c>
      <c r="D4" s="50">
        <f ca="1">'AM Site Net - do nothing'!CD17</f>
        <v>194.56</v>
      </c>
      <c r="E4" s="50">
        <f ca="1">'AM Site Net - do nothing'!CE17</f>
        <v>66.100000000000009</v>
      </c>
      <c r="F4" s="50">
        <f>'AM Site Net - do nothing'!CB16</f>
        <v>0</v>
      </c>
      <c r="G4" s="50">
        <f ca="1">'AM Site Net - do nothing'!CA16</f>
        <v>372.24</v>
      </c>
      <c r="H4" s="50">
        <f>'AM Site Net - do nothing'!BZ16</f>
        <v>0</v>
      </c>
      <c r="I4" s="50">
        <f>'AM Site Net - do nothing'!CB17</f>
        <v>0</v>
      </c>
      <c r="J4" s="50">
        <f>'AM Site Net - do nothing'!CB18</f>
        <v>0</v>
      </c>
      <c r="K4" s="50">
        <f ca="1">'AM Site Net - do nothing'!CB19</f>
        <v>378.03999999999996</v>
      </c>
      <c r="L4" s="50">
        <f ca="1">'AM Site Net - do nothing'!CC16</f>
        <v>131.70000000000002</v>
      </c>
      <c r="M4" s="50">
        <f>'AM Site Net - do nothing'!CC15</f>
        <v>0</v>
      </c>
      <c r="N4" s="50">
        <f>'AM Site Net - do nothing'!CC14</f>
        <v>0</v>
      </c>
    </row>
    <row r="5" spans="1:14" x14ac:dyDescent="0.25">
      <c r="A5" s="50" t="s">
        <v>27</v>
      </c>
      <c r="B5" s="50">
        <v>110</v>
      </c>
      <c r="C5" s="50">
        <f ca="1">'AM Site Net - do nothing'!CC30</f>
        <v>0</v>
      </c>
      <c r="D5" s="50">
        <f ca="1">'AM Site Net - do nothing'!CD30</f>
        <v>471.02</v>
      </c>
      <c r="E5" s="50">
        <f>'AM Site Net - do nothing'!CE30</f>
        <v>0</v>
      </c>
      <c r="F5" s="50">
        <f>'AM Site Net - do nothing'!CB29</f>
        <v>0</v>
      </c>
      <c r="G5" s="50">
        <f ca="1">'AM Site Net - do nothing'!CA29</f>
        <v>881.98</v>
      </c>
      <c r="H5" s="50">
        <f ca="1">'AM Site Net - do nothing'!BZ29</f>
        <v>0</v>
      </c>
      <c r="I5" s="50">
        <f ca="1">'AM Site Net - do nothing'!CB30</f>
        <v>0</v>
      </c>
      <c r="J5" s="50">
        <f>'AM Site Net - do nothing'!CB31</f>
        <v>0</v>
      </c>
      <c r="K5" s="50">
        <f ca="1">'AM Site Net - do nothing'!CB32</f>
        <v>0</v>
      </c>
      <c r="L5" s="50">
        <f>'AM Site Net - do nothing'!CC29</f>
        <v>0</v>
      </c>
      <c r="M5" s="50">
        <f>'AM Site Net - do nothing'!CC28</f>
        <v>0</v>
      </c>
      <c r="N5" s="50">
        <f>'AM Site Net - do nothing'!CC27</f>
        <v>0</v>
      </c>
    </row>
    <row r="6" spans="1:14" x14ac:dyDescent="0.25">
      <c r="A6" s="50" t="s">
        <v>27</v>
      </c>
      <c r="B6" s="50">
        <v>120</v>
      </c>
      <c r="C6" s="50">
        <f ca="1">'AM Site Net - do nothing'!CC69</f>
        <v>26.61</v>
      </c>
      <c r="D6" s="50">
        <f ca="1">'AM Site Net - do nothing'!CD69</f>
        <v>44.75</v>
      </c>
      <c r="E6" s="50">
        <f>'AM Site Net - do nothing'!CE69</f>
        <v>0</v>
      </c>
      <c r="F6" s="50">
        <f>'AM Site Net - do nothing'!CB68</f>
        <v>0</v>
      </c>
      <c r="G6" s="50">
        <f ca="1">'AM Site Net - do nothing'!CA68</f>
        <v>27.25</v>
      </c>
      <c r="H6" s="50">
        <f ca="1">'AM Site Net - do nothing'!BZ68</f>
        <v>236.5</v>
      </c>
      <c r="I6" s="50">
        <f ca="1">'AM Site Net - do nothing'!CB69</f>
        <v>91.29</v>
      </c>
      <c r="J6" s="50">
        <f ca="1">'AM Site Net - do nothing'!CB70</f>
        <v>29.1</v>
      </c>
      <c r="K6" s="50">
        <f ca="1">'AM Site Net - do nothing'!CB71</f>
        <v>20.81</v>
      </c>
      <c r="L6" s="50">
        <f>'AM Site Net - do nothing'!CC68</f>
        <v>0</v>
      </c>
      <c r="M6" s="50">
        <f ca="1">'AM Site Net - do nothing'!CC67</f>
        <v>64.399999999999991</v>
      </c>
      <c r="N6" s="50">
        <f>'AM Site Net - do nothing'!CC66</f>
        <v>0</v>
      </c>
    </row>
    <row r="7" spans="1:14" x14ac:dyDescent="0.25">
      <c r="A7" s="50" t="s">
        <v>27</v>
      </c>
      <c r="B7" s="50">
        <v>130</v>
      </c>
      <c r="C7" s="50">
        <f>'AM Site Net - do nothing'!P56</f>
        <v>0</v>
      </c>
      <c r="D7" s="50">
        <f>'AM Site Net - do nothing'!Q56</f>
        <v>0</v>
      </c>
      <c r="E7" s="50">
        <f ca="1">'AM Site Net - do nothing'!R56</f>
        <v>69.039999999999992</v>
      </c>
      <c r="F7" s="50">
        <f ca="1">'AM Site Net - do nothing'!O55</f>
        <v>194.82</v>
      </c>
      <c r="G7" s="50">
        <f>'AM Site Net - do nothing'!N55</f>
        <v>0</v>
      </c>
      <c r="H7" s="50">
        <f>'AM Site Net - do nothing'!M55</f>
        <v>0</v>
      </c>
      <c r="I7" s="50">
        <f>'AM Site Net - do nothing'!O56</f>
        <v>0</v>
      </c>
      <c r="J7" s="50">
        <f>'AM Site Net - do nothing'!O57</f>
        <v>0</v>
      </c>
      <c r="K7" s="50">
        <f>'AM Site Net - do nothing'!O58</f>
        <v>0</v>
      </c>
      <c r="L7" s="50">
        <f ca="1">'AM Site Net - do nothing'!P55</f>
        <v>41.74</v>
      </c>
      <c r="M7" s="50">
        <f>'AM Site Net - do nothing'!P54</f>
        <v>0</v>
      </c>
      <c r="N7" s="50">
        <f ca="1">'AM Site Net - do nothing'!P53</f>
        <v>120.98</v>
      </c>
    </row>
    <row r="8" spans="1:14" x14ac:dyDescent="0.25">
      <c r="A8" s="124" t="s">
        <v>27</v>
      </c>
      <c r="B8" s="124">
        <v>200</v>
      </c>
      <c r="C8" s="50">
        <f ca="1">'AM Site Net - do nothing'!CC43</f>
        <v>44.75</v>
      </c>
      <c r="D8" s="50">
        <f ca="1">'AM Site Net - do nothing'!CD43</f>
        <v>91.29</v>
      </c>
      <c r="E8" s="50">
        <f>'AM Site Net - do nothing'!CE43</f>
        <v>0</v>
      </c>
      <c r="F8" s="50">
        <f>'AM Site Net - do nothing'!CB42</f>
        <v>0</v>
      </c>
      <c r="G8" s="50">
        <f ca="1">'AM Site Net - do nothing'!CA42</f>
        <v>236.5</v>
      </c>
      <c r="H8" s="50">
        <f ca="1">'AM Site Net - do nothing'!BZ42</f>
        <v>645.48</v>
      </c>
      <c r="I8" s="50">
        <f ca="1">'AM Site Net - do nothing'!CB43</f>
        <v>379.72999999999996</v>
      </c>
      <c r="J8" s="50">
        <f ca="1">'AM Site Net - do nothing'!CB44</f>
        <v>29.1</v>
      </c>
      <c r="K8" s="50">
        <f ca="1">'AM Site Net - do nothing'!CB45</f>
        <v>27.25</v>
      </c>
      <c r="L8" s="50">
        <f>'AM Site Net - do nothing'!CC42</f>
        <v>0</v>
      </c>
      <c r="M8" s="50">
        <f ca="1">'AM Site Net - do nothing'!CC41</f>
        <v>64.399999999999991</v>
      </c>
      <c r="N8" s="50">
        <f>'AM Site Net - do nothing'!CC40</f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'PM Site Net - do nothing'!CC17</f>
        <v>258.36</v>
      </c>
      <c r="D4" s="50">
        <f ca="1">'PM Site Net - do nothing'!CD17</f>
        <v>248.96000000000004</v>
      </c>
      <c r="E4" s="50">
        <f ca="1">'PM Site Net - do nothing'!CE17</f>
        <v>86.9</v>
      </c>
      <c r="F4" s="50">
        <f>'PM Site Net - do nothing'!CB16</f>
        <v>0</v>
      </c>
      <c r="G4" s="50">
        <f ca="1">'PM Site Net - do nothing'!CA16</f>
        <v>172.84</v>
      </c>
      <c r="H4" s="50">
        <f>'PM Site Net - do nothing'!BZ16</f>
        <v>0</v>
      </c>
      <c r="I4" s="50">
        <f>'PM Site Net - do nothing'!CB17</f>
        <v>0</v>
      </c>
      <c r="J4" s="50">
        <f>'PM Site Net - do nothing'!CB18</f>
        <v>0</v>
      </c>
      <c r="K4" s="50">
        <f ca="1">'PM Site Net - do nothing'!CB19</f>
        <v>181.14000000000001</v>
      </c>
      <c r="L4" s="50">
        <f ca="1">'PM Site Net - do nothing'!CC16</f>
        <v>59.949999999999996</v>
      </c>
      <c r="M4" s="50">
        <f>'PM Site Net - do nothing'!CC15</f>
        <v>0</v>
      </c>
      <c r="N4" s="50">
        <f>'PM Site Net - do nothing'!CC14</f>
        <v>0</v>
      </c>
    </row>
    <row r="5" spans="1:14" x14ac:dyDescent="0.25">
      <c r="A5" s="50" t="s">
        <v>27</v>
      </c>
      <c r="B5" s="50">
        <v>110</v>
      </c>
      <c r="C5" s="50">
        <f ca="1">'PM Site Net - do nothing'!CC30</f>
        <v>0</v>
      </c>
      <c r="D5" s="50">
        <f ca="1">'PM Site Net - do nothing'!CD30</f>
        <v>594.22</v>
      </c>
      <c r="E5" s="50">
        <f>'PM Site Net - do nothing'!CE30</f>
        <v>0</v>
      </c>
      <c r="F5" s="50">
        <f>'PM Site Net - do nothing'!CB29</f>
        <v>0</v>
      </c>
      <c r="G5" s="50">
        <f ca="1">'PM Site Net - do nothing'!CA29</f>
        <v>413.92999999999995</v>
      </c>
      <c r="H5" s="50">
        <f ca="1">'PM Site Net - do nothing'!BZ29</f>
        <v>0</v>
      </c>
      <c r="I5" s="50">
        <f ca="1">'PM Site Net - do nothing'!CB30</f>
        <v>0</v>
      </c>
      <c r="J5" s="50">
        <f>'PM Site Net - do nothing'!CB31</f>
        <v>0</v>
      </c>
      <c r="K5" s="50">
        <f ca="1">'PM Site Net - do nothing'!CB32</f>
        <v>0</v>
      </c>
      <c r="L5" s="50">
        <f>'PM Site Net - do nothing'!CC29</f>
        <v>0</v>
      </c>
      <c r="M5" s="50">
        <f>'PM Site Net - do nothing'!CC28</f>
        <v>0</v>
      </c>
      <c r="N5" s="50">
        <f>'PM Site Net - do nothing'!CC27</f>
        <v>0</v>
      </c>
    </row>
    <row r="6" spans="1:14" x14ac:dyDescent="0.25">
      <c r="A6" s="50" t="s">
        <v>27</v>
      </c>
      <c r="B6" s="50">
        <v>120</v>
      </c>
      <c r="C6" s="50">
        <f ca="1">'PM Site Net - do nothing'!CC69</f>
        <v>53.21</v>
      </c>
      <c r="D6" s="50">
        <f ca="1">'PM Site Net - do nothing'!CD69</f>
        <v>-15.350000000000001</v>
      </c>
      <c r="E6" s="50">
        <f>'PM Site Net - do nothing'!CE69</f>
        <v>0</v>
      </c>
      <c r="F6" s="50">
        <f>'PM Site Net - do nothing'!CB68</f>
        <v>0</v>
      </c>
      <c r="G6" s="50">
        <f ca="1">'PM Site Net - do nothing'!CA68</f>
        <v>15.64</v>
      </c>
      <c r="H6" s="50">
        <f ca="1">'PM Site Net - do nothing'!BZ68</f>
        <v>62.167500000000004</v>
      </c>
      <c r="I6" s="50">
        <f ca="1">'PM Site Net - do nothing'!CB69</f>
        <v>207.85</v>
      </c>
      <c r="J6" s="50">
        <f ca="1">'PM Site Net - do nothing'!CB70</f>
        <v>41.1</v>
      </c>
      <c r="K6" s="50">
        <f ca="1">'PM Site Net - do nothing'!CB71</f>
        <v>36.74</v>
      </c>
      <c r="L6" s="50">
        <f>'PM Site Net - do nothing'!CC68</f>
        <v>0</v>
      </c>
      <c r="M6" s="50">
        <f ca="1">'PM Site Net - do nothing'!CC67</f>
        <v>27.9</v>
      </c>
      <c r="N6" s="50">
        <f>'PM Site Net - do nothing'!CC66</f>
        <v>0</v>
      </c>
    </row>
    <row r="7" spans="1:14" x14ac:dyDescent="0.25">
      <c r="A7" s="50" t="s">
        <v>27</v>
      </c>
      <c r="B7" s="50">
        <v>130</v>
      </c>
      <c r="C7" s="50">
        <f>'PM Site Net - do nothing'!P56</f>
        <v>0</v>
      </c>
      <c r="D7" s="50">
        <f>'PM Site Net - do nothing'!Q56</f>
        <v>0</v>
      </c>
      <c r="E7" s="50">
        <f ca="1">'PM Site Net - do nothing'!R56</f>
        <v>34.54</v>
      </c>
      <c r="F7" s="50">
        <f ca="1">'PM Site Net - do nothing'!O55</f>
        <v>98.87</v>
      </c>
      <c r="G7" s="50">
        <f>'PM Site Net - do nothing'!N55</f>
        <v>0</v>
      </c>
      <c r="H7" s="50">
        <f>'PM Site Net - do nothing'!M55</f>
        <v>0</v>
      </c>
      <c r="I7" s="50">
        <f>'PM Site Net - do nothing'!O56</f>
        <v>0</v>
      </c>
      <c r="J7" s="50">
        <f>'PM Site Net - do nothing'!O57</f>
        <v>0</v>
      </c>
      <c r="K7" s="50">
        <f>'PM Site Net - do nothing'!O58</f>
        <v>0</v>
      </c>
      <c r="L7" s="50">
        <f ca="1">'PM Site Net - do nothing'!P55</f>
        <v>48.620000000000005</v>
      </c>
      <c r="M7" s="50">
        <f>'PM Site Net - do nothing'!P54</f>
        <v>0</v>
      </c>
      <c r="N7" s="50">
        <f ca="1">'PM Site Net - do nothing'!P53</f>
        <v>138.58000000000001</v>
      </c>
    </row>
    <row r="8" spans="1:14" x14ac:dyDescent="0.25">
      <c r="A8" s="124" t="s">
        <v>27</v>
      </c>
      <c r="B8" s="124">
        <v>200</v>
      </c>
      <c r="C8" s="50">
        <f ca="1">'PM Site Net - do nothing'!CC43</f>
        <v>25.6</v>
      </c>
      <c r="D8" s="50">
        <f ca="1">'PM Site Net - do nothing'!CD43</f>
        <v>166.9</v>
      </c>
      <c r="E8" s="50">
        <f>'PM Site Net - do nothing'!CE43</f>
        <v>0</v>
      </c>
      <c r="F8" s="50">
        <f>'PM Site Net - do nothing'!CB42</f>
        <v>0</v>
      </c>
      <c r="G8" s="50">
        <f ca="1">'PM Site Net - do nothing'!CA42</f>
        <v>12.1175</v>
      </c>
      <c r="H8" s="50">
        <f ca="1">'PM Site Net - do nothing'!BZ42</f>
        <v>401.8125</v>
      </c>
      <c r="I8" s="50">
        <f ca="1">'PM Site Net - do nothing'!CB43</f>
        <v>427.32</v>
      </c>
      <c r="J8" s="50">
        <f ca="1">'PM Site Net - do nothing'!CB44</f>
        <v>41.1</v>
      </c>
      <c r="K8" s="50">
        <f ca="1">'PM Site Net - do nothing'!CB45</f>
        <v>65.69</v>
      </c>
      <c r="L8" s="50">
        <f>'PM Site Net - do nothing'!CC42</f>
        <v>0</v>
      </c>
      <c r="M8" s="50">
        <f ca="1">'PM Site Net - do nothing'!CC41</f>
        <v>27.9</v>
      </c>
      <c r="N8" s="50">
        <f>'PM Site Net - do nothing'!CC40</f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'SAT Site Net - do nothing'!CC17</f>
        <v>186.44</v>
      </c>
      <c r="D4" s="50">
        <f ca="1">'SAT Site Net - do nothing'!CD17</f>
        <v>174.04</v>
      </c>
      <c r="E4" s="50">
        <f ca="1">'SAT Site Net - do nothing'!CE17</f>
        <v>59.5</v>
      </c>
      <c r="F4" s="50">
        <f>'SAT Site Net - do nothing'!CB16</f>
        <v>0</v>
      </c>
      <c r="G4" s="50">
        <f ca="1">'SAT Site Net - do nothing'!CA16</f>
        <v>196.4</v>
      </c>
      <c r="H4" s="50">
        <f>'SAT Site Net - do nothing'!BZ16</f>
        <v>0</v>
      </c>
      <c r="I4" s="50">
        <f>'SAT Site Net - do nothing'!CB17</f>
        <v>0</v>
      </c>
      <c r="J4" s="50">
        <f>'SAT Site Net - do nothing'!CB18</f>
        <v>0</v>
      </c>
      <c r="K4" s="50">
        <f ca="1">'SAT Site Net - do nothing'!CB19</f>
        <v>203.6</v>
      </c>
      <c r="L4" s="50">
        <f ca="1">'SAT Site Net - do nothing'!CC16</f>
        <v>68.599999999999994</v>
      </c>
      <c r="M4" s="50">
        <f>'SAT Site Net - do nothing'!CC15</f>
        <v>0</v>
      </c>
      <c r="N4" s="50">
        <f>'SAT Site Net - do nothing'!CC14</f>
        <v>0</v>
      </c>
    </row>
    <row r="5" spans="1:14" x14ac:dyDescent="0.25">
      <c r="A5" s="50" t="s">
        <v>27</v>
      </c>
      <c r="B5" s="50">
        <v>110</v>
      </c>
      <c r="C5" s="50">
        <f ca="1">'SAT Site Net - do nothing'!CC30</f>
        <v>0</v>
      </c>
      <c r="D5" s="50">
        <f ca="1">'SAT Site Net - do nothing'!CD30</f>
        <v>419.97999999999996</v>
      </c>
      <c r="E5" s="50">
        <f>'SAT Site Net - do nothing'!CE30</f>
        <v>0</v>
      </c>
      <c r="F5" s="50">
        <f>'SAT Site Net - do nothing'!CB29</f>
        <v>0</v>
      </c>
      <c r="G5" s="50">
        <f ca="1">'SAT Site Net - do nothing'!CA29</f>
        <v>468.6</v>
      </c>
      <c r="H5" s="50">
        <f ca="1">'SAT Site Net - do nothing'!BZ29</f>
        <v>0</v>
      </c>
      <c r="I5" s="50">
        <f ca="1">'SAT Site Net - do nothing'!CB30</f>
        <v>0</v>
      </c>
      <c r="J5" s="50">
        <f>'SAT Site Net - do nothing'!CB31</f>
        <v>0</v>
      </c>
      <c r="K5" s="50">
        <f ca="1">'SAT Site Net - do nothing'!CB32</f>
        <v>0</v>
      </c>
      <c r="L5" s="50">
        <f>'SAT Site Net - do nothing'!CC29</f>
        <v>0</v>
      </c>
      <c r="M5" s="50">
        <f>'SAT Site Net - do nothing'!CC28</f>
        <v>0</v>
      </c>
      <c r="N5" s="50">
        <f>'SAT Site Net - do nothing'!CC27</f>
        <v>0</v>
      </c>
    </row>
    <row r="6" spans="1:14" x14ac:dyDescent="0.25">
      <c r="A6" s="50" t="s">
        <v>27</v>
      </c>
      <c r="B6" s="50">
        <v>120</v>
      </c>
      <c r="C6" s="50">
        <f ca="1">'SAT Site Net - do nothing'!CC69</f>
        <v>42.84</v>
      </c>
      <c r="D6" s="50">
        <f ca="1">'SAT Site Net - do nothing'!CD69</f>
        <v>-1.7000000000000028</v>
      </c>
      <c r="E6" s="50">
        <f>'SAT Site Net - do nothing'!CE69</f>
        <v>0</v>
      </c>
      <c r="F6" s="50">
        <f>'SAT Site Net - do nothing'!CB68</f>
        <v>0</v>
      </c>
      <c r="G6" s="50">
        <f ca="1">'SAT Site Net - do nothing'!CA68</f>
        <v>18.009999999999998</v>
      </c>
      <c r="H6" s="50">
        <f ca="1">'SAT Site Net - do nothing'!BZ68</f>
        <v>42.209999999999994</v>
      </c>
      <c r="I6" s="50">
        <f ca="1">'SAT Site Net - do nothing'!CB69</f>
        <v>61.46</v>
      </c>
      <c r="J6" s="50">
        <f ca="1">'SAT Site Net - do nothing'!CB70</f>
        <v>26.65</v>
      </c>
      <c r="K6" s="50">
        <f ca="1">'SAT Site Net - do nothing'!CB71</f>
        <v>23.520000000000003</v>
      </c>
      <c r="L6" s="50">
        <f>'SAT Site Net - do nothing'!CC68</f>
        <v>0</v>
      </c>
      <c r="M6" s="50">
        <f ca="1">'SAT Site Net - do nothing'!CC67</f>
        <v>32.5</v>
      </c>
      <c r="N6" s="50">
        <f>'SAT Site Net - do nothing'!CC66</f>
        <v>0</v>
      </c>
    </row>
    <row r="7" spans="1:14" x14ac:dyDescent="0.25">
      <c r="A7" s="50" t="s">
        <v>27</v>
      </c>
      <c r="B7" s="50">
        <v>130</v>
      </c>
      <c r="C7" s="50">
        <f>'SAT Site Net - do nothing'!P56</f>
        <v>0</v>
      </c>
      <c r="D7" s="50">
        <f>'SAT Site Net - do nothing'!Q56</f>
        <v>0</v>
      </c>
      <c r="E7" s="50">
        <f ca="1">'SAT Site Net - do nothing'!R56</f>
        <v>38.26</v>
      </c>
      <c r="F7" s="50">
        <f ca="1">'SAT Site Net - do nothing'!O55</f>
        <v>109</v>
      </c>
      <c r="G7" s="50">
        <f>'SAT Site Net - do nothing'!N55</f>
        <v>0</v>
      </c>
      <c r="H7" s="50">
        <f>'SAT Site Net - do nothing'!M55</f>
        <v>0</v>
      </c>
      <c r="I7" s="50">
        <f>'SAT Site Net - do nothing'!O56</f>
        <v>0</v>
      </c>
      <c r="J7" s="50">
        <f>'SAT Site Net - do nothing'!O57</f>
        <v>0</v>
      </c>
      <c r="K7" s="50">
        <f>'SAT Site Net - do nothing'!O58</f>
        <v>0</v>
      </c>
      <c r="L7" s="50">
        <f ca="1">'SAT Site Net - do nothing'!P55</f>
        <v>36.57</v>
      </c>
      <c r="M7" s="50">
        <f>'SAT Site Net - do nothing'!P54</f>
        <v>0</v>
      </c>
      <c r="N7" s="50">
        <f ca="1">'SAT Site Net - do nothing'!P53</f>
        <v>105.61999999999999</v>
      </c>
    </row>
    <row r="8" spans="1:14" x14ac:dyDescent="0.25">
      <c r="A8" s="124" t="s">
        <v>27</v>
      </c>
      <c r="B8" s="124">
        <v>200</v>
      </c>
      <c r="C8" s="50">
        <f ca="1">'SAT Site Net - do nothing'!CC43</f>
        <v>31.6</v>
      </c>
      <c r="D8" s="50">
        <f ca="1">'SAT Site Net - do nothing'!CD43</f>
        <v>28.159999999999997</v>
      </c>
      <c r="E8" s="50">
        <f>'SAT Site Net - do nothing'!CE43</f>
        <v>0</v>
      </c>
      <c r="F8" s="50">
        <f>'SAT Site Net - do nothing'!CB42</f>
        <v>0</v>
      </c>
      <c r="G8" s="50">
        <f ca="1">'SAT Site Net - do nothing'!CA42</f>
        <v>1.5099999999999945</v>
      </c>
      <c r="H8" s="50">
        <f ca="1">'SAT Site Net - do nothing'!BZ42</f>
        <v>467.09</v>
      </c>
      <c r="I8" s="50">
        <f ca="1">'SAT Site Net - do nothing'!CB43</f>
        <v>391.82</v>
      </c>
      <c r="J8" s="50">
        <f ca="1">'SAT Site Net - do nothing'!CB44</f>
        <v>26.65</v>
      </c>
      <c r="K8" s="50">
        <f ca="1">'SAT Site Net - do nothing'!CB45</f>
        <v>58.71</v>
      </c>
      <c r="L8" s="50">
        <f>'SAT Site Net - do nothing'!CC42</f>
        <v>0</v>
      </c>
      <c r="M8" s="50">
        <f ca="1">'SAT Site Net - do nothing'!CC41</f>
        <v>32.5</v>
      </c>
      <c r="N8" s="50">
        <f>'SAT Site Net - do nothing'!CC40</f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'AM Site Net - interchange'!CC17</f>
        <v>0</v>
      </c>
      <c r="D4" s="50">
        <f ca="1">'AM Site Net - interchange'!CD17</f>
        <v>471.02000000000004</v>
      </c>
      <c r="E4" s="50">
        <f ca="1">'AM Site Net - interchange'!CE17</f>
        <v>0</v>
      </c>
      <c r="F4" s="50">
        <f>'AM Site Net - interchange'!CB16</f>
        <v>0</v>
      </c>
      <c r="G4" s="50">
        <f ca="1">'AM Site Net - interchange'!CA16</f>
        <v>503.94000000000005</v>
      </c>
      <c r="H4" s="50">
        <f>'AM Site Net - interchange'!BZ16</f>
        <v>0</v>
      </c>
      <c r="I4" s="50">
        <f>'AM Site Net - interchange'!CB17</f>
        <v>0</v>
      </c>
      <c r="J4" s="50">
        <f>'AM Site Net - interchange'!CB18</f>
        <v>0</v>
      </c>
      <c r="K4" s="50">
        <f ca="1">'AM Site Net - interchange'!CB19</f>
        <v>378.03999999999996</v>
      </c>
      <c r="L4" s="50">
        <f ca="1">'AM Site Net - interchange'!CC16</f>
        <v>0</v>
      </c>
      <c r="M4" s="50">
        <f>'AM Site Net - interchange'!CC15</f>
        <v>0</v>
      </c>
      <c r="N4" s="50">
        <f>'AM Site Net - interchange'!CC14</f>
        <v>0</v>
      </c>
    </row>
    <row r="5" spans="1:14" x14ac:dyDescent="0.25">
      <c r="A5" s="50" t="s">
        <v>27</v>
      </c>
      <c r="B5" s="50">
        <v>110</v>
      </c>
      <c r="C5" s="50">
        <f ca="1">'AM Site Net - interchange'!CC30</f>
        <v>0</v>
      </c>
      <c r="D5" s="50">
        <f ca="1">'AM Site Net - interchange'!CD30</f>
        <v>471.02</v>
      </c>
      <c r="E5" s="50">
        <f>'AM Site Net - interchange'!CE30</f>
        <v>0</v>
      </c>
      <c r="F5" s="50">
        <f>'AM Site Net - interchange'!CB29</f>
        <v>0</v>
      </c>
      <c r="G5" s="50">
        <f ca="1">'AM Site Net - interchange'!CA29</f>
        <v>881.98</v>
      </c>
      <c r="H5" s="50">
        <f ca="1">'AM Site Net - interchange'!BZ29</f>
        <v>0</v>
      </c>
      <c r="I5" s="50">
        <f ca="1">'AM Site Net - interchange'!CB30</f>
        <v>0</v>
      </c>
      <c r="J5" s="50">
        <f>'AM Site Net - interchange'!CB31</f>
        <v>0</v>
      </c>
      <c r="K5" s="50">
        <f ca="1">'AM Site Net - interchange'!CB32</f>
        <v>0</v>
      </c>
      <c r="L5" s="50">
        <f>'AM Site Net - interchange'!CC29</f>
        <v>0</v>
      </c>
      <c r="M5" s="50">
        <f>'AM Site Net - interchange'!CC28</f>
        <v>0</v>
      </c>
      <c r="N5" s="50">
        <f>'AM Site Net - interchange'!CC27</f>
        <v>0</v>
      </c>
    </row>
    <row r="6" spans="1:14" x14ac:dyDescent="0.25">
      <c r="A6" s="50" t="s">
        <v>27</v>
      </c>
      <c r="B6" s="50">
        <v>120</v>
      </c>
      <c r="C6" s="50">
        <f ca="1">'AM Site Net - interchange'!CC69</f>
        <v>26.61</v>
      </c>
      <c r="D6" s="50">
        <f ca="1">'AM Site Net - interchange'!CD69</f>
        <v>44.75</v>
      </c>
      <c r="E6" s="50">
        <f>'AM Site Net - interchange'!CE69</f>
        <v>0</v>
      </c>
      <c r="F6" s="50">
        <f>'AM Site Net - interchange'!CB68</f>
        <v>0</v>
      </c>
      <c r="G6" s="50">
        <f ca="1">'AM Site Net - interchange'!CA68</f>
        <v>27.25</v>
      </c>
      <c r="H6" s="50">
        <f ca="1">'AM Site Net - interchange'!BZ68</f>
        <v>236.5</v>
      </c>
      <c r="I6" s="50">
        <f ca="1">'AM Site Net - interchange'!CB69</f>
        <v>91.29</v>
      </c>
      <c r="J6" s="50">
        <f ca="1">'AM Site Net - interchange'!CB70</f>
        <v>29.1</v>
      </c>
      <c r="K6" s="50">
        <f ca="1">'AM Site Net - interchange'!CB71</f>
        <v>20.81</v>
      </c>
      <c r="L6" s="50">
        <f>'AM Site Net - interchange'!CC68</f>
        <v>0</v>
      </c>
      <c r="M6" s="50">
        <f ca="1">'AM Site Net - interchange'!CC67</f>
        <v>64.399999999999991</v>
      </c>
      <c r="N6" s="50">
        <f>'AM Site Net - interchange'!CC66</f>
        <v>0</v>
      </c>
    </row>
    <row r="7" spans="1:14" x14ac:dyDescent="0.25">
      <c r="A7" s="50" t="s">
        <v>27</v>
      </c>
      <c r="B7" s="50">
        <v>130</v>
      </c>
      <c r="C7" s="50">
        <f>'AM Site Net - interchange'!P56</f>
        <v>0</v>
      </c>
      <c r="D7" s="50">
        <f>'AM Site Net - interchange'!Q56</f>
        <v>0</v>
      </c>
      <c r="E7" s="50">
        <f ca="1">'AM Site Net - interchange'!R56</f>
        <v>69.039999999999992</v>
      </c>
      <c r="F7" s="50">
        <f ca="1">'AM Site Net - interchange'!O55</f>
        <v>194.82</v>
      </c>
      <c r="G7" s="50">
        <f>'AM Site Net - interchange'!N55</f>
        <v>0</v>
      </c>
      <c r="H7" s="50">
        <f>'AM Site Net - interchange'!M55</f>
        <v>0</v>
      </c>
      <c r="I7" s="50">
        <f>'AM Site Net - interchange'!O56</f>
        <v>0</v>
      </c>
      <c r="J7" s="50">
        <f>'AM Site Net - interchange'!O57</f>
        <v>0</v>
      </c>
      <c r="K7" s="50">
        <f>'AM Site Net - interchange'!O58</f>
        <v>0</v>
      </c>
      <c r="L7" s="50">
        <f ca="1">'AM Site Net - interchange'!P55</f>
        <v>41.74</v>
      </c>
      <c r="M7" s="50">
        <f>'AM Site Net - interchange'!P54</f>
        <v>0</v>
      </c>
      <c r="N7" s="50">
        <f ca="1">'AM Site Net - interchange'!P53</f>
        <v>120.98</v>
      </c>
    </row>
    <row r="8" spans="1:14" x14ac:dyDescent="0.25">
      <c r="A8" s="124" t="s">
        <v>27</v>
      </c>
      <c r="B8" s="124">
        <v>200</v>
      </c>
      <c r="C8" s="50">
        <f ca="1">'AM Site Net - interchange'!CC43</f>
        <v>44.75</v>
      </c>
      <c r="D8" s="50">
        <f ca="1">'AM Site Net - interchange'!CD43</f>
        <v>91.29</v>
      </c>
      <c r="E8" s="50">
        <f>'AM Site Net - interchange'!CE43</f>
        <v>0</v>
      </c>
      <c r="F8" s="50">
        <f>'AM Site Net - interchange'!CB42</f>
        <v>0</v>
      </c>
      <c r="G8" s="50">
        <f ca="1">'AM Site Net - interchange'!CA42</f>
        <v>236.5</v>
      </c>
      <c r="H8" s="50">
        <f ca="1">'AM Site Net - interchange'!BZ42</f>
        <v>645.48</v>
      </c>
      <c r="I8" s="50">
        <f ca="1">'AM Site Net - interchange'!CB43</f>
        <v>379.72999999999996</v>
      </c>
      <c r="J8" s="50">
        <f ca="1">'AM Site Net - interchange'!CB44</f>
        <v>29.1</v>
      </c>
      <c r="K8" s="50">
        <f ca="1">'AM Site Net - interchange'!CB45</f>
        <v>27.25</v>
      </c>
      <c r="L8" s="50">
        <f>'AM Site Net - interchange'!CC42</f>
        <v>0</v>
      </c>
      <c r="M8" s="50">
        <f ca="1">'AM Site Net - interchange'!CC41</f>
        <v>64.399999999999991</v>
      </c>
      <c r="N8" s="50">
        <f>'AM Site Net - interchange'!CC40</f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'PM Site Net - interchange'!CC17</f>
        <v>0</v>
      </c>
      <c r="D4" s="50">
        <f ca="1">'PM Site Net - interchange'!CD17</f>
        <v>594.22</v>
      </c>
      <c r="E4" s="50">
        <f ca="1">'PM Site Net - interchange'!CE17</f>
        <v>0</v>
      </c>
      <c r="F4" s="50">
        <f>'PM Site Net - interchange'!CB16</f>
        <v>0</v>
      </c>
      <c r="G4" s="50">
        <f ca="1">'PM Site Net - interchange'!CA16</f>
        <v>232.79</v>
      </c>
      <c r="H4" s="50">
        <f>'PM Site Net - interchange'!BZ16</f>
        <v>0</v>
      </c>
      <c r="I4" s="50">
        <f>'PM Site Net - interchange'!CB17</f>
        <v>0</v>
      </c>
      <c r="J4" s="50">
        <f>'PM Site Net - interchange'!CB18</f>
        <v>0</v>
      </c>
      <c r="K4" s="50">
        <f ca="1">'PM Site Net - interchange'!CB19</f>
        <v>181.14000000000001</v>
      </c>
      <c r="L4" s="50">
        <f ca="1">'PM Site Net - interchange'!CC16</f>
        <v>0</v>
      </c>
      <c r="M4" s="50">
        <f>'PM Site Net - interchange'!CC15</f>
        <v>0</v>
      </c>
      <c r="N4" s="50">
        <f>'PM Site Net - interchange'!CC14</f>
        <v>0</v>
      </c>
    </row>
    <row r="5" spans="1:14" x14ac:dyDescent="0.25">
      <c r="A5" s="50" t="s">
        <v>27</v>
      </c>
      <c r="B5" s="50">
        <v>110</v>
      </c>
      <c r="C5" s="50">
        <f ca="1">'PM Site Net - interchange'!CC30</f>
        <v>0</v>
      </c>
      <c r="D5" s="50">
        <f ca="1">'PM Site Net - interchange'!CD30</f>
        <v>594.22</v>
      </c>
      <c r="E5" s="50">
        <f>'PM Site Net - interchange'!CE30</f>
        <v>0</v>
      </c>
      <c r="F5" s="50">
        <f>'PM Site Net - interchange'!CB29</f>
        <v>0</v>
      </c>
      <c r="G5" s="50">
        <f ca="1">'PM Site Net - interchange'!CA29</f>
        <v>413.92999999999995</v>
      </c>
      <c r="H5" s="50">
        <f ca="1">'PM Site Net - interchange'!BZ29</f>
        <v>0</v>
      </c>
      <c r="I5" s="50">
        <f ca="1">'PM Site Net - interchange'!CB30</f>
        <v>0</v>
      </c>
      <c r="J5" s="50">
        <f>'PM Site Net - interchange'!CB31</f>
        <v>0</v>
      </c>
      <c r="K5" s="50">
        <f ca="1">'PM Site Net - interchange'!CB32</f>
        <v>0</v>
      </c>
      <c r="L5" s="50">
        <f>'PM Site Net - interchange'!CC29</f>
        <v>0</v>
      </c>
      <c r="M5" s="50">
        <f>'PM Site Net - interchange'!CC28</f>
        <v>0</v>
      </c>
      <c r="N5" s="50">
        <f>'PM Site Net - interchange'!CC27</f>
        <v>0</v>
      </c>
    </row>
    <row r="6" spans="1:14" x14ac:dyDescent="0.25">
      <c r="A6" s="50" t="s">
        <v>27</v>
      </c>
      <c r="B6" s="50">
        <v>120</v>
      </c>
      <c r="C6" s="50">
        <f ca="1">'PM Site Net - interchange'!CC69</f>
        <v>53.21</v>
      </c>
      <c r="D6" s="50">
        <f ca="1">'PM Site Net - interchange'!CD69</f>
        <v>-15.350000000000001</v>
      </c>
      <c r="E6" s="50">
        <f>'PM Site Net - interchange'!CE69</f>
        <v>0</v>
      </c>
      <c r="F6" s="50">
        <f>'PM Site Net - interchange'!CB68</f>
        <v>0</v>
      </c>
      <c r="G6" s="50">
        <f ca="1">'PM Site Net - interchange'!CA68</f>
        <v>15.64</v>
      </c>
      <c r="H6" s="50">
        <f ca="1">'PM Site Net - interchange'!BZ68</f>
        <v>62.167500000000004</v>
      </c>
      <c r="I6" s="50">
        <f ca="1">'PM Site Net - interchange'!CB69</f>
        <v>207.85</v>
      </c>
      <c r="J6" s="50">
        <f ca="1">'PM Site Net - interchange'!CB70</f>
        <v>41.1</v>
      </c>
      <c r="K6" s="50">
        <f ca="1">'PM Site Net - interchange'!CB71</f>
        <v>36.74</v>
      </c>
      <c r="L6" s="50">
        <f>'PM Site Net - interchange'!CC68</f>
        <v>0</v>
      </c>
      <c r="M6" s="50">
        <f ca="1">'PM Site Net - interchange'!CC67</f>
        <v>27.9</v>
      </c>
      <c r="N6" s="50">
        <f>'PM Site Net - interchange'!CC66</f>
        <v>0</v>
      </c>
    </row>
    <row r="7" spans="1:14" x14ac:dyDescent="0.25">
      <c r="A7" s="50" t="s">
        <v>27</v>
      </c>
      <c r="B7" s="50">
        <v>130</v>
      </c>
      <c r="C7" s="50">
        <f>'PM Site Net - interchange'!P56</f>
        <v>0</v>
      </c>
      <c r="D7" s="50">
        <f>'PM Site Net - interchange'!Q56</f>
        <v>0</v>
      </c>
      <c r="E7" s="50">
        <f ca="1">'PM Site Net - interchange'!R56</f>
        <v>34.54</v>
      </c>
      <c r="F7" s="50">
        <f ca="1">'PM Site Net - interchange'!O55</f>
        <v>98.87</v>
      </c>
      <c r="G7" s="50">
        <f>'PM Site Net - interchange'!N55</f>
        <v>0</v>
      </c>
      <c r="H7" s="50">
        <f>'PM Site Net - interchange'!M55</f>
        <v>0</v>
      </c>
      <c r="I7" s="50">
        <f>'PM Site Net - interchange'!O56</f>
        <v>0</v>
      </c>
      <c r="J7" s="50">
        <f>'PM Site Net - interchange'!O57</f>
        <v>0</v>
      </c>
      <c r="K7" s="50">
        <f>'PM Site Net - interchange'!O58</f>
        <v>0</v>
      </c>
      <c r="L7" s="50">
        <f ca="1">'PM Site Net - interchange'!P55</f>
        <v>48.620000000000005</v>
      </c>
      <c r="M7" s="50">
        <f>'PM Site Net - interchange'!P54</f>
        <v>0</v>
      </c>
      <c r="N7" s="50">
        <f ca="1">'PM Site Net - interchange'!P53</f>
        <v>138.58000000000001</v>
      </c>
    </row>
    <row r="8" spans="1:14" x14ac:dyDescent="0.25">
      <c r="A8" s="124" t="s">
        <v>27</v>
      </c>
      <c r="B8" s="124">
        <v>200</v>
      </c>
      <c r="C8" s="50">
        <f ca="1">'PM Site Net - interchange'!CC43</f>
        <v>25.6</v>
      </c>
      <c r="D8" s="50">
        <f ca="1">'PM Site Net - interchange'!CD43</f>
        <v>166.9</v>
      </c>
      <c r="E8" s="50">
        <f>'PM Site Net - interchange'!CE43</f>
        <v>0</v>
      </c>
      <c r="F8" s="50">
        <f>'PM Site Net - interchange'!CB42</f>
        <v>0</v>
      </c>
      <c r="G8" s="50">
        <f ca="1">'PM Site Net - interchange'!CA42</f>
        <v>12.1175</v>
      </c>
      <c r="H8" s="50">
        <f ca="1">'PM Site Net - interchange'!BZ42</f>
        <v>401.8125</v>
      </c>
      <c r="I8" s="50">
        <f ca="1">'PM Site Net - interchange'!CB43</f>
        <v>427.32</v>
      </c>
      <c r="J8" s="50">
        <f ca="1">'PM Site Net - interchange'!CB44</f>
        <v>41.1</v>
      </c>
      <c r="K8" s="50">
        <f ca="1">'PM Site Net - interchange'!CB45</f>
        <v>65.69</v>
      </c>
      <c r="L8" s="50">
        <f>'PM Site Net - interchange'!CC42</f>
        <v>0</v>
      </c>
      <c r="M8" s="50">
        <f ca="1">'PM Site Net - interchange'!CC41</f>
        <v>27.9</v>
      </c>
      <c r="N8" s="50">
        <f>'PM Site Net - interchange'!CC40</f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'SAT Site Net - interchange'!CC17</f>
        <v>0</v>
      </c>
      <c r="D4" s="50">
        <f ca="1">'SAT Site Net - interchange'!CD17</f>
        <v>419.98</v>
      </c>
      <c r="E4" s="50">
        <f ca="1">'SAT Site Net - interchange'!CE17</f>
        <v>0</v>
      </c>
      <c r="F4" s="50">
        <f>'SAT Site Net - interchange'!CB16</f>
        <v>0</v>
      </c>
      <c r="G4" s="50">
        <f ca="1">'SAT Site Net - interchange'!CA16</f>
        <v>265</v>
      </c>
      <c r="H4" s="50">
        <f>'SAT Site Net - interchange'!BZ16</f>
        <v>0</v>
      </c>
      <c r="I4" s="50">
        <f>'SAT Site Net - interchange'!CB17</f>
        <v>0</v>
      </c>
      <c r="J4" s="50">
        <f>'SAT Site Net - interchange'!CB18</f>
        <v>0</v>
      </c>
      <c r="K4" s="50">
        <f ca="1">'SAT Site Net - interchange'!CB19</f>
        <v>203.6</v>
      </c>
      <c r="L4" s="50">
        <f ca="1">'SAT Site Net - interchange'!CC16</f>
        <v>0</v>
      </c>
      <c r="M4" s="50">
        <f>'SAT Site Net - interchange'!CC15</f>
        <v>0</v>
      </c>
      <c r="N4" s="50">
        <f>'SAT Site Net - interchange'!CC14</f>
        <v>0</v>
      </c>
    </row>
    <row r="5" spans="1:14" x14ac:dyDescent="0.25">
      <c r="A5" s="50" t="s">
        <v>27</v>
      </c>
      <c r="B5" s="50">
        <v>110</v>
      </c>
      <c r="C5" s="50">
        <f ca="1">'SAT Site Net - interchange'!CC30</f>
        <v>0</v>
      </c>
      <c r="D5" s="50">
        <f ca="1">'SAT Site Net - interchange'!CD30</f>
        <v>419.97999999999996</v>
      </c>
      <c r="E5" s="50">
        <f>'SAT Site Net - interchange'!CE30</f>
        <v>0</v>
      </c>
      <c r="F5" s="50">
        <f>'SAT Site Net - interchange'!CB29</f>
        <v>0</v>
      </c>
      <c r="G5" s="50">
        <f ca="1">'SAT Site Net - interchange'!CA29</f>
        <v>468.6</v>
      </c>
      <c r="H5" s="50">
        <f ca="1">'SAT Site Net - interchange'!BZ29</f>
        <v>0</v>
      </c>
      <c r="I5" s="50">
        <f ca="1">'SAT Site Net - interchange'!CB30</f>
        <v>0</v>
      </c>
      <c r="J5" s="50">
        <f>'SAT Site Net - interchange'!CB31</f>
        <v>0</v>
      </c>
      <c r="K5" s="50">
        <f ca="1">'SAT Site Net - interchange'!CB32</f>
        <v>0</v>
      </c>
      <c r="L5" s="50">
        <f>'SAT Site Net - interchange'!CC29</f>
        <v>0</v>
      </c>
      <c r="M5" s="50">
        <f>'SAT Site Net - interchange'!CC28</f>
        <v>0</v>
      </c>
      <c r="N5" s="50">
        <f>'SAT Site Net - interchange'!CC27</f>
        <v>0</v>
      </c>
    </row>
    <row r="6" spans="1:14" x14ac:dyDescent="0.25">
      <c r="A6" s="50" t="s">
        <v>27</v>
      </c>
      <c r="B6" s="50">
        <v>120</v>
      </c>
      <c r="C6" s="50">
        <f ca="1">'SAT Site Net - interchange'!CC69</f>
        <v>42.84</v>
      </c>
      <c r="D6" s="50">
        <f ca="1">'SAT Site Net - interchange'!CD69</f>
        <v>-1.7000000000000028</v>
      </c>
      <c r="E6" s="50">
        <f>'SAT Site Net - interchange'!CE69</f>
        <v>0</v>
      </c>
      <c r="F6" s="50">
        <f>'SAT Site Net - interchange'!CB68</f>
        <v>0</v>
      </c>
      <c r="G6" s="50">
        <f ca="1">'SAT Site Net - interchange'!CA68</f>
        <v>18.009999999999998</v>
      </c>
      <c r="H6" s="50">
        <f ca="1">'SAT Site Net - interchange'!BZ68</f>
        <v>42.209999999999994</v>
      </c>
      <c r="I6" s="50">
        <f ca="1">'SAT Site Net - interchange'!CB69</f>
        <v>61.46</v>
      </c>
      <c r="J6" s="50">
        <f ca="1">'SAT Site Net - interchange'!CB70</f>
        <v>26.65</v>
      </c>
      <c r="K6" s="50">
        <f ca="1">'SAT Site Net - interchange'!CB71</f>
        <v>23.520000000000003</v>
      </c>
      <c r="L6" s="50">
        <f>'SAT Site Net - interchange'!CC68</f>
        <v>0</v>
      </c>
      <c r="M6" s="50">
        <f ca="1">'SAT Site Net - interchange'!CC67</f>
        <v>32.5</v>
      </c>
      <c r="N6" s="50">
        <f>'SAT Site Net - interchange'!CC66</f>
        <v>0</v>
      </c>
    </row>
    <row r="7" spans="1:14" x14ac:dyDescent="0.25">
      <c r="A7" s="50" t="s">
        <v>27</v>
      </c>
      <c r="B7" s="50">
        <v>130</v>
      </c>
      <c r="C7" s="50">
        <f>'SAT Site Net - interchange'!P56</f>
        <v>0</v>
      </c>
      <c r="D7" s="50">
        <f>'SAT Site Net - interchange'!Q56</f>
        <v>0</v>
      </c>
      <c r="E7" s="50">
        <f ca="1">'SAT Site Net - interchange'!R56</f>
        <v>38.26</v>
      </c>
      <c r="F7" s="50">
        <f ca="1">'SAT Site Net - interchange'!O55</f>
        <v>109</v>
      </c>
      <c r="G7" s="50">
        <f>'SAT Site Net - interchange'!N55</f>
        <v>0</v>
      </c>
      <c r="H7" s="50">
        <f>'SAT Site Net - interchange'!M55</f>
        <v>0</v>
      </c>
      <c r="I7" s="50">
        <f>'SAT Site Net - interchange'!O56</f>
        <v>0</v>
      </c>
      <c r="J7" s="50">
        <f>'SAT Site Net - interchange'!O57</f>
        <v>0</v>
      </c>
      <c r="K7" s="50">
        <f>'SAT Site Net - interchange'!O58</f>
        <v>0</v>
      </c>
      <c r="L7" s="50">
        <f ca="1">'SAT Site Net - interchange'!P55</f>
        <v>36.57</v>
      </c>
      <c r="M7" s="50">
        <f>'SAT Site Net - interchange'!P54</f>
        <v>0</v>
      </c>
      <c r="N7" s="50">
        <f ca="1">'SAT Site Net - interchange'!P53</f>
        <v>105.61999999999999</v>
      </c>
    </row>
    <row r="8" spans="1:14" x14ac:dyDescent="0.25">
      <c r="A8" s="124" t="s">
        <v>27</v>
      </c>
      <c r="B8" s="124">
        <v>200</v>
      </c>
      <c r="C8" s="50">
        <f ca="1">'SAT Site Net - interchange'!CC43</f>
        <v>31.6</v>
      </c>
      <c r="D8" s="50">
        <f ca="1">'SAT Site Net - interchange'!CD43</f>
        <v>28.159999999999997</v>
      </c>
      <c r="E8" s="50">
        <f>'SAT Site Net - interchange'!CE43</f>
        <v>0</v>
      </c>
      <c r="F8" s="50">
        <f>'SAT Site Net - interchange'!CB42</f>
        <v>0</v>
      </c>
      <c r="G8" s="50">
        <f ca="1">'SAT Site Net - interchange'!CA42</f>
        <v>1.5099999999999945</v>
      </c>
      <c r="H8" s="50">
        <f ca="1">'SAT Site Net - interchange'!BZ42</f>
        <v>467.09</v>
      </c>
      <c r="I8" s="50">
        <f ca="1">'SAT Site Net - interchange'!CB43</f>
        <v>391.82</v>
      </c>
      <c r="J8" s="50">
        <f ca="1">'SAT Site Net - interchange'!CB44</f>
        <v>26.65</v>
      </c>
      <c r="K8" s="50">
        <f ca="1">'SAT Site Net - interchange'!CB45</f>
        <v>58.71</v>
      </c>
      <c r="L8" s="50">
        <f>'SAT Site Net - interchange'!CC42</f>
        <v>0</v>
      </c>
      <c r="M8" s="50">
        <f ca="1">'SAT Site Net - interchange'!CC41</f>
        <v>32.5</v>
      </c>
      <c r="N8" s="50">
        <f>'SAT Site Net - interchange'!CC40</f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'AM TF 2036 - do nothing'!CC17</f>
        <v>820.5225418576581</v>
      </c>
      <c r="D4" s="50">
        <f ca="1">'AM TF 2036 - do nothing'!CD17</f>
        <v>716.31756371284382</v>
      </c>
      <c r="E4" s="50">
        <f ca="1">'AM TF 2036 - do nothing'!CE17</f>
        <v>176.64973415813506</v>
      </c>
      <c r="F4" s="50">
        <f>'AM TF 2036 - do nothing'!CB16</f>
        <v>207.4665809747579</v>
      </c>
      <c r="G4" s="50">
        <f ca="1">'AM TF 2036 - do nothing'!CA16</f>
        <v>886.38001944995131</v>
      </c>
      <c r="H4" s="50">
        <f>'AM TF 2036 - do nothing'!BZ16</f>
        <v>416.0546029277578</v>
      </c>
      <c r="I4" s="50">
        <f>'AM TF 2036 - do nothing'!CB17</f>
        <v>280.28127650289929</v>
      </c>
      <c r="J4" s="50">
        <f>'AM TF 2036 - do nothing'!CB18</f>
        <v>1394.9603902401022</v>
      </c>
      <c r="K4" s="50">
        <f ca="1">'AM TF 2036 - do nothing'!CB19</f>
        <v>558.7805759186283</v>
      </c>
      <c r="L4" s="50">
        <f ca="1">'AM TF 2036 - do nothing'!CC16</f>
        <v>282.14060708503905</v>
      </c>
      <c r="M4" s="50">
        <f>'AM TF 2036 - do nothing'!CC15</f>
        <v>2292.76636759126</v>
      </c>
      <c r="N4" s="50">
        <f>'AM TF 2036 - do nothing'!CC14</f>
        <v>35.035159562862411</v>
      </c>
    </row>
    <row r="5" spans="1:14" x14ac:dyDescent="0.25">
      <c r="A5" s="50" t="s">
        <v>27</v>
      </c>
      <c r="B5" s="50">
        <v>110</v>
      </c>
      <c r="C5" s="50">
        <f ca="1">'AM TF 2036 - do nothing'!CC30</f>
        <v>0</v>
      </c>
      <c r="D5" s="50">
        <f ca="1">'AM TF 2036 - do nothing'!CD30</f>
        <v>1713.489839728637</v>
      </c>
      <c r="E5" s="50">
        <f>'AM TF 2036 - do nothing'!CE30</f>
        <v>0</v>
      </c>
      <c r="F5" s="50">
        <f>'AM TF 2036 - do nothing'!CB29</f>
        <v>0</v>
      </c>
      <c r="G5" s="50">
        <f ca="1">'AM TF 2036 - do nothing'!CA29</f>
        <v>1667.3012024536188</v>
      </c>
      <c r="H5" s="50">
        <f ca="1">'AM TF 2036 - do nothing'!BZ29</f>
        <v>0</v>
      </c>
      <c r="I5" s="50">
        <f ca="1">'AM TF 2036 - do nothing'!CB30</f>
        <v>0</v>
      </c>
      <c r="J5" s="50">
        <f>'AM TF 2036 - do nothing'!CB31</f>
        <v>0</v>
      </c>
      <c r="K5" s="50">
        <f ca="1">'AM TF 2036 - do nothing'!CB32</f>
        <v>0</v>
      </c>
      <c r="L5" s="50">
        <f>'AM TF 2036 - do nothing'!CC29</f>
        <v>0</v>
      </c>
      <c r="M5" s="50">
        <f>'AM TF 2036 - do nothing'!CC28</f>
        <v>0</v>
      </c>
      <c r="N5" s="50">
        <f>'AM TF 2036 - do nothing'!CC27</f>
        <v>0</v>
      </c>
    </row>
    <row r="6" spans="1:14" x14ac:dyDescent="0.25">
      <c r="A6" s="50" t="s">
        <v>27</v>
      </c>
      <c r="B6" s="50">
        <v>120</v>
      </c>
      <c r="C6" s="50">
        <f ca="1">'AM TF 2036 - do nothing'!CC69</f>
        <v>26.61</v>
      </c>
      <c r="D6" s="50">
        <f ca="1">'AM TF 2036 - do nothing'!CD69</f>
        <v>808.77210453699945</v>
      </c>
      <c r="E6" s="50">
        <f>'AM TF 2036 - do nothing'!CE69</f>
        <v>19.250871080139373</v>
      </c>
      <c r="F6" s="50">
        <f>'AM TF 2036 - do nothing'!CB68</f>
        <v>65.535452322738394</v>
      </c>
      <c r="G6" s="50">
        <f ca="1">'AM TF 2036 - do nothing'!CA68</f>
        <v>570.96973546095364</v>
      </c>
      <c r="H6" s="50">
        <f ca="1">'AM TF 2036 - do nothing'!BZ68</f>
        <v>236.5</v>
      </c>
      <c r="I6" s="50">
        <f ca="1">'AM TF 2036 - do nothing'!CB69</f>
        <v>91.29</v>
      </c>
      <c r="J6" s="50">
        <f ca="1">'AM TF 2036 - do nothing'!CB70</f>
        <v>34.1</v>
      </c>
      <c r="K6" s="50">
        <f ca="1">'AM TF 2036 - do nothing'!CB71</f>
        <v>20.81</v>
      </c>
      <c r="L6" s="50">
        <f>'AM TF 2036 - do nothing'!CC68</f>
        <v>156.27177700348432</v>
      </c>
      <c r="M6" s="50">
        <f ca="1">'AM TF 2036 - do nothing'!CC67</f>
        <v>74.399999999999991</v>
      </c>
      <c r="N6" s="50">
        <f>'AM TF 2036 - do nothing'!CC66</f>
        <v>297.57839721254351</v>
      </c>
    </row>
    <row r="7" spans="1:14" x14ac:dyDescent="0.25">
      <c r="A7" s="50" t="s">
        <v>27</v>
      </c>
      <c r="B7" s="50">
        <v>130</v>
      </c>
      <c r="C7" s="50">
        <f>'AM TF 2036 - do nothing'!P56</f>
        <v>185</v>
      </c>
      <c r="D7" s="50">
        <f>'AM TF 2036 - do nothing'!Q56</f>
        <v>521.09394980409161</v>
      </c>
      <c r="E7" s="50">
        <f ca="1">'AM TF 2036 - do nothing'!R56</f>
        <v>185.04</v>
      </c>
      <c r="F7" s="50">
        <f ca="1">'AM TF 2036 - do nothing'!O55</f>
        <v>391.82</v>
      </c>
      <c r="G7" s="50">
        <f>'AM TF 2036 - do nothing'!N55</f>
        <v>614.65399988255353</v>
      </c>
      <c r="H7" s="50">
        <f>'AM TF 2036 - do nothing'!M55</f>
        <v>77</v>
      </c>
      <c r="I7" s="50">
        <f>'AM TF 2036 - do nothing'!O56</f>
        <v>40</v>
      </c>
      <c r="J7" s="50">
        <f>'AM TF 2036 - do nothing'!O57</f>
        <v>42</v>
      </c>
      <c r="K7" s="50">
        <f>'AM TF 2036 - do nothing'!O58</f>
        <v>187</v>
      </c>
      <c r="L7" s="50">
        <f ca="1">'AM TF 2036 - do nothing'!P55</f>
        <v>81.740000000000009</v>
      </c>
      <c r="M7" s="50">
        <f>'AM TF 2036 - do nothing'!P54</f>
        <v>27</v>
      </c>
      <c r="N7" s="50">
        <f ca="1">'AM TF 2036 - do nothing'!P53</f>
        <v>166.98000000000002</v>
      </c>
    </row>
    <row r="8" spans="1:14" x14ac:dyDescent="0.25">
      <c r="A8" s="124" t="s">
        <v>27</v>
      </c>
      <c r="B8" s="124">
        <v>200</v>
      </c>
      <c r="C8" s="50">
        <f ca="1">'AM TF 2036 - do nothing'!CC43</f>
        <v>63.75</v>
      </c>
      <c r="D8" s="50">
        <f ca="1">'AM TF 2036 - do nothing'!CD43</f>
        <v>1109.259839728637</v>
      </c>
      <c r="E8" s="50">
        <f>'AM TF 2036 - do nothing'!CE43</f>
        <v>35</v>
      </c>
      <c r="F8" s="50">
        <f>'AM TF 2036 - do nothing'!CB42</f>
        <v>135</v>
      </c>
      <c r="G8" s="50">
        <f ca="1">'AM TF 2036 - do nothing'!CA42</f>
        <v>779.82120245361875</v>
      </c>
      <c r="H8" s="50">
        <f ca="1">'AM TF 2036 - do nothing'!BZ42</f>
        <v>753.48</v>
      </c>
      <c r="I8" s="50">
        <f ca="1">'AM TF 2036 - do nothing'!CB43</f>
        <v>386.72999999999996</v>
      </c>
      <c r="J8" s="50">
        <f ca="1">'AM TF 2036 - do nothing'!CB44</f>
        <v>34.1</v>
      </c>
      <c r="K8" s="50">
        <f ca="1">'AM TF 2036 - do nothing'!CB45</f>
        <v>33.25</v>
      </c>
      <c r="L8" s="50">
        <f>'AM TF 2036 - do nothing'!CC42</f>
        <v>65</v>
      </c>
      <c r="M8" s="50">
        <f ca="1">'AM TF 2036 - do nothing'!CC41</f>
        <v>89.399999999999991</v>
      </c>
      <c r="N8" s="50">
        <f>'AM TF 2036 - do nothing'!CC40</f>
        <v>217.5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'PM TF 2036 - do nothing'!CC17</f>
        <v>562.42128549895301</v>
      </c>
      <c r="D4" s="50">
        <f ca="1">'PM TF 2036 - do nothing'!CD17</f>
        <v>987.88276398915127</v>
      </c>
      <c r="E4" s="50">
        <f ca="1">'PM TF 2036 - do nothing'!CE17</f>
        <v>279.71971958801117</v>
      </c>
      <c r="F4" s="50">
        <f>'PM TF 2036 - do nothing'!CB16</f>
        <v>321.01333938325286</v>
      </c>
      <c r="G4" s="50">
        <f ca="1">'PM TF 2036 - do nothing'!CA16</f>
        <v>1046.4972250203596</v>
      </c>
      <c r="H4" s="50">
        <f>'PM TF 2036 - do nothing'!BZ16</f>
        <v>185.37390020723052</v>
      </c>
      <c r="I4" s="50">
        <f>'PM TF 2036 - do nothing'!CB17</f>
        <v>595.30642749476465</v>
      </c>
      <c r="J4" s="50">
        <f>'PM TF 2036 - do nothing'!CB18</f>
        <v>2743.7172758900006</v>
      </c>
      <c r="K4" s="50">
        <f ca="1">'PM TF 2036 - do nothing'!CB19</f>
        <v>425.945509828544</v>
      </c>
      <c r="L4" s="50">
        <f ca="1">'PM TF 2036 - do nothing'!CC16</f>
        <v>249.14733857173303</v>
      </c>
      <c r="M4" s="50">
        <f>'PM TF 2036 - do nothing'!CC15</f>
        <v>1879.7120482015478</v>
      </c>
      <c r="N4" s="50">
        <f>'PM TF 2036 - do nothing'!CC14</f>
        <v>97.856824985926039</v>
      </c>
    </row>
    <row r="5" spans="1:14" x14ac:dyDescent="0.25">
      <c r="A5" s="50" t="s">
        <v>27</v>
      </c>
      <c r="B5" s="50">
        <v>110</v>
      </c>
      <c r="C5" s="50">
        <f ca="1">'PM TF 2036 - do nothing'!CC30</f>
        <v>0</v>
      </c>
      <c r="D5" s="50">
        <f ca="1">'PM TF 2036 - do nothing'!CD30</f>
        <v>1830.0237690761153</v>
      </c>
      <c r="E5" s="50">
        <f>'PM TF 2036 - do nothing'!CE30</f>
        <v>0</v>
      </c>
      <c r="F5" s="50">
        <f>'PM TF 2036 - do nothing'!CB29</f>
        <v>0</v>
      </c>
      <c r="G5" s="50">
        <f ca="1">'PM TF 2036 - do nothing'!CA29</f>
        <v>1721.5900734206366</v>
      </c>
      <c r="H5" s="50">
        <f ca="1">'PM TF 2036 - do nothing'!BZ29</f>
        <v>0</v>
      </c>
      <c r="I5" s="50">
        <f ca="1">'PM TF 2036 - do nothing'!CB30</f>
        <v>0</v>
      </c>
      <c r="J5" s="50">
        <f>'PM TF 2036 - do nothing'!CB31</f>
        <v>0</v>
      </c>
      <c r="K5" s="50">
        <f ca="1">'PM TF 2036 - do nothing'!CB32</f>
        <v>0</v>
      </c>
      <c r="L5" s="50">
        <f>'PM TF 2036 - do nothing'!CC29</f>
        <v>0</v>
      </c>
      <c r="M5" s="50">
        <f>'PM TF 2036 - do nothing'!CC28</f>
        <v>0</v>
      </c>
      <c r="N5" s="50">
        <f>'PM TF 2036 - do nothing'!CC27</f>
        <v>0</v>
      </c>
    </row>
    <row r="6" spans="1:14" x14ac:dyDescent="0.25">
      <c r="A6" s="50" t="s">
        <v>27</v>
      </c>
      <c r="B6" s="50">
        <v>120</v>
      </c>
      <c r="C6" s="50">
        <f ca="1">'PM TF 2036 - do nothing'!CC69</f>
        <v>53.21</v>
      </c>
      <c r="D6" s="50">
        <f ca="1">'PM TF 2036 - do nothing'!CD69</f>
        <v>854.54900717135342</v>
      </c>
      <c r="E6" s="50">
        <f>'PM TF 2036 - do nothing'!CE69</f>
        <v>135.57142857142856</v>
      </c>
      <c r="F6" s="50">
        <f>'PM TF 2036 - do nothing'!CB68</f>
        <v>208.47928994082844</v>
      </c>
      <c r="G6" s="50">
        <f ca="1">'PM TF 2036 - do nothing'!CA68</f>
        <v>918.47167105377264</v>
      </c>
      <c r="H6" s="50">
        <f ca="1">'PM TF 2036 - do nothing'!BZ68</f>
        <v>62.167500000000004</v>
      </c>
      <c r="I6" s="50">
        <f ca="1">'PM TF 2036 - do nothing'!CB69</f>
        <v>207.85</v>
      </c>
      <c r="J6" s="50">
        <f ca="1">'PM TF 2036 - do nothing'!CB70</f>
        <v>51.1</v>
      </c>
      <c r="K6" s="50">
        <f ca="1">'PM TF 2036 - do nothing'!CB71</f>
        <v>36.74</v>
      </c>
      <c r="L6" s="50">
        <f>'PM TF 2036 - do nothing'!CC68</f>
        <v>46.857142857142861</v>
      </c>
      <c r="M6" s="50">
        <f ca="1">'PM TF 2036 - do nothing'!CC67</f>
        <v>32.9</v>
      </c>
      <c r="N6" s="50">
        <f>'PM TF 2036 - do nothing'!CC66</f>
        <v>125.85714285714286</v>
      </c>
    </row>
    <row r="7" spans="1:14" x14ac:dyDescent="0.25">
      <c r="A7" s="50" t="s">
        <v>27</v>
      </c>
      <c r="B7" s="50">
        <v>130</v>
      </c>
      <c r="C7" s="50">
        <f>'PM TF 2036 - do nothing'!P56</f>
        <v>252</v>
      </c>
      <c r="D7" s="50">
        <f>'PM TF 2036 - do nothing'!Q56</f>
        <v>732.79484398378236</v>
      </c>
      <c r="E7" s="50">
        <f ca="1">'PM TF 2036 - do nothing'!R56</f>
        <v>80.539999999999992</v>
      </c>
      <c r="F7" s="50">
        <f ca="1">'PM TF 2036 - do nothing'!O55</f>
        <v>182.87</v>
      </c>
      <c r="G7" s="50">
        <f>'PM TF 2036 - do nothing'!N55</f>
        <v>889.40019370612299</v>
      </c>
      <c r="H7" s="50">
        <f>'PM TF 2036 - do nothing'!M55</f>
        <v>46</v>
      </c>
      <c r="I7" s="50">
        <f>'PM TF 2036 - do nothing'!O56</f>
        <v>104</v>
      </c>
      <c r="J7" s="50">
        <f>'PM TF 2036 - do nothing'!O57</f>
        <v>39</v>
      </c>
      <c r="K7" s="50">
        <f>'PM TF 2036 - do nothing'!O58</f>
        <v>287</v>
      </c>
      <c r="L7" s="50">
        <f ca="1">'PM TF 2036 - do nothing'!P55</f>
        <v>139.62</v>
      </c>
      <c r="M7" s="50">
        <f>'PM TF 2036 - do nothing'!P54</f>
        <v>37</v>
      </c>
      <c r="N7" s="50">
        <f ca="1">'PM TF 2036 - do nothing'!P53</f>
        <v>187.58</v>
      </c>
    </row>
    <row r="8" spans="1:14" x14ac:dyDescent="0.25">
      <c r="A8" s="124" t="s">
        <v>27</v>
      </c>
      <c r="B8" s="124">
        <v>200</v>
      </c>
      <c r="C8" s="50">
        <f ca="1">'PM TF 2036 - do nothing'!CC43</f>
        <v>29.6</v>
      </c>
      <c r="D8" s="50">
        <f ca="1">'PM TF 2036 - do nothing'!CD43</f>
        <v>1028.7037690761153</v>
      </c>
      <c r="E8" s="50">
        <f>'PM TF 2036 - do nothing'!CE43</f>
        <v>145</v>
      </c>
      <c r="F8" s="50">
        <f>'PM TF 2036 - do nothing'!CB42</f>
        <v>308.75</v>
      </c>
      <c r="G8" s="50">
        <f ca="1">'PM TF 2036 - do nothing'!CA42</f>
        <v>994.77757342063649</v>
      </c>
      <c r="H8" s="50">
        <f ca="1">'PM TF 2036 - do nothing'!BZ42</f>
        <v>422.8125</v>
      </c>
      <c r="I8" s="50">
        <f ca="1">'PM TF 2036 - do nothing'!CB43</f>
        <v>466.32</v>
      </c>
      <c r="J8" s="50">
        <f ca="1">'PM TF 2036 - do nothing'!CB44</f>
        <v>66.099999999999994</v>
      </c>
      <c r="K8" s="50">
        <f ca="1">'PM TF 2036 - do nothing'!CB45</f>
        <v>94.69</v>
      </c>
      <c r="L8" s="50">
        <f>'PM TF 2036 - do nothing'!CC42</f>
        <v>105</v>
      </c>
      <c r="M8" s="50">
        <f ca="1">'PM TF 2036 - do nothing'!CC41</f>
        <v>42.9</v>
      </c>
      <c r="N8" s="50">
        <f>'PM TF 2036 - do nothing'!CC40</f>
        <v>335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'SAT TF 2036 - do nothing'!CC17</f>
        <v>394.88552637065072</v>
      </c>
      <c r="D4" s="50">
        <f ca="1">'SAT TF 2036 - do nothing'!CD17</f>
        <v>591.11675740602129</v>
      </c>
      <c r="E4" s="50">
        <f ca="1">'SAT TF 2036 - do nothing'!CE17</f>
        <v>164.31209253219922</v>
      </c>
      <c r="F4" s="50">
        <f>'SAT TF 2036 - do nothing'!CB16</f>
        <v>283.73437093874611</v>
      </c>
      <c r="G4" s="50">
        <f ca="1">'SAT TF 2036 - do nothing'!CA16</f>
        <v>941.75666576645165</v>
      </c>
      <c r="H4" s="50">
        <f>'SAT TF 2036 - do nothing'!BZ16</f>
        <v>202.79625924926347</v>
      </c>
      <c r="I4" s="50">
        <f>'SAT TF 2036 - do nothing'!CB17</f>
        <v>570.34196440627454</v>
      </c>
      <c r="J4" s="50">
        <f>'SAT TF 2036 - do nothing'!CB18</f>
        <v>1617.0964660298564</v>
      </c>
      <c r="K4" s="50">
        <f ca="1">'SAT TF 2036 - do nothing'!CB19</f>
        <v>342.24525358609037</v>
      </c>
      <c r="L4" s="50">
        <f ca="1">'SAT TF 2036 - do nothing'!CC16</f>
        <v>193.06489238115535</v>
      </c>
      <c r="M4" s="50">
        <f>'SAT TF 2036 - do nothing'!CC15</f>
        <v>1599.3282985962703</v>
      </c>
      <c r="N4" s="50">
        <f>'SAT TF 2036 - do nothing'!CC14</f>
        <v>83.87727855936518</v>
      </c>
    </row>
    <row r="5" spans="1:14" x14ac:dyDescent="0.25">
      <c r="A5" s="50" t="s">
        <v>27</v>
      </c>
      <c r="B5" s="50">
        <v>110</v>
      </c>
      <c r="C5" s="50">
        <f ca="1">'SAT TF 2036 - do nothing'!CC30</f>
        <v>0</v>
      </c>
      <c r="D5" s="50">
        <f ca="1">'SAT TF 2036 - do nothing'!CD30</f>
        <v>1155.3143763088713</v>
      </c>
      <c r="E5" s="50">
        <f>'SAT TF 2036 - do nothing'!CE30</f>
        <v>0</v>
      </c>
      <c r="F5" s="50">
        <f>'SAT TF 2036 - do nothing'!CB29</f>
        <v>0</v>
      </c>
      <c r="G5" s="50">
        <f ca="1">'SAT TF 2036 - do nothing'!CA29</f>
        <v>1482.0668117336973</v>
      </c>
      <c r="H5" s="50">
        <f ca="1">'SAT TF 2036 - do nothing'!BZ29</f>
        <v>0</v>
      </c>
      <c r="I5" s="50">
        <f ca="1">'SAT TF 2036 - do nothing'!CB30</f>
        <v>0</v>
      </c>
      <c r="J5" s="50">
        <f>'SAT TF 2036 - do nothing'!CB31</f>
        <v>0</v>
      </c>
      <c r="K5" s="50">
        <f ca="1">'SAT TF 2036 - do nothing'!CB32</f>
        <v>0</v>
      </c>
      <c r="L5" s="50">
        <f>'SAT TF 2036 - do nothing'!CC29</f>
        <v>0</v>
      </c>
      <c r="M5" s="50">
        <f>'SAT TF 2036 - do nothing'!CC28</f>
        <v>0</v>
      </c>
      <c r="N5" s="50">
        <f>'SAT TF 2036 - do nothing'!CC27</f>
        <v>0</v>
      </c>
    </row>
    <row r="6" spans="1:14" x14ac:dyDescent="0.25">
      <c r="A6" s="50" t="s">
        <v>27</v>
      </c>
      <c r="B6" s="50">
        <v>120</v>
      </c>
      <c r="C6" s="50">
        <f ca="1">'SAT TF 2036 - do nothing'!CC69</f>
        <v>42.84</v>
      </c>
      <c r="D6" s="50">
        <f ca="1">'SAT TF 2036 - do nothing'!CD69</f>
        <v>465.33678800525712</v>
      </c>
      <c r="E6" s="50">
        <f>'SAT TF 2036 - do nothing'!CE69</f>
        <v>70.80952380952381</v>
      </c>
      <c r="F6" s="50">
        <f>'SAT TF 2036 - do nothing'!CB68</f>
        <v>136.50295857988166</v>
      </c>
      <c r="G6" s="50">
        <f ca="1">'SAT TF 2036 - do nothing'!CA68</f>
        <v>757.23422722188207</v>
      </c>
      <c r="H6" s="50">
        <f ca="1">'SAT TF 2036 - do nothing'!BZ68</f>
        <v>42.209999999999994</v>
      </c>
      <c r="I6" s="50">
        <f ca="1">'SAT TF 2036 - do nothing'!CB69</f>
        <v>61.46</v>
      </c>
      <c r="J6" s="50">
        <f ca="1">'SAT TF 2036 - do nothing'!CB70</f>
        <v>31.65</v>
      </c>
      <c r="K6" s="50">
        <f ca="1">'SAT TF 2036 - do nothing'!CB71</f>
        <v>23.520000000000003</v>
      </c>
      <c r="L6" s="50">
        <f>'SAT TF 2036 - do nothing'!CC68</f>
        <v>39.61904761904762</v>
      </c>
      <c r="M6" s="50">
        <f ca="1">'SAT TF 2036 - do nothing'!CC67</f>
        <v>37.5</v>
      </c>
      <c r="N6" s="50">
        <f>'SAT TF 2036 - do nothing'!CC66</f>
        <v>118.42857142857143</v>
      </c>
    </row>
    <row r="7" spans="1:14" x14ac:dyDescent="0.25">
      <c r="A7" s="50" t="s">
        <v>27</v>
      </c>
      <c r="B7" s="50">
        <v>130</v>
      </c>
      <c r="C7" s="50">
        <f>'SAT TF 2036 - do nothing'!P56</f>
        <v>138.42253521126761</v>
      </c>
      <c r="D7" s="50">
        <f>'SAT TF 2036 - do nothing'!Q56</f>
        <v>638.03689002036231</v>
      </c>
      <c r="E7" s="50">
        <f ca="1">'SAT TF 2036 - do nothing'!R56</f>
        <v>47.459999999999994</v>
      </c>
      <c r="F7" s="50">
        <f ca="1">'SAT TF 2036 - do nothing'!O55</f>
        <v>146.93548387096774</v>
      </c>
      <c r="G7" s="50">
        <f>'SAT TF 2036 - do nothing'!N55</f>
        <v>795.66949413522013</v>
      </c>
      <c r="H7" s="50">
        <f>'SAT TF 2036 - do nothing'!M55</f>
        <v>28.749999999999996</v>
      </c>
      <c r="I7" s="50">
        <f>'SAT TF 2036 - do nothing'!O56</f>
        <v>20.163265306122451</v>
      </c>
      <c r="J7" s="50">
        <f>'SAT TF 2036 - do nothing'!O57</f>
        <v>15.6</v>
      </c>
      <c r="K7" s="50">
        <f>'SAT TF 2036 - do nothing'!O58</f>
        <v>5.1711711711711708</v>
      </c>
      <c r="L7" s="50">
        <f ca="1">'SAT TF 2036 - do nothing'!P55</f>
        <v>145.07</v>
      </c>
      <c r="M7" s="50">
        <f>'SAT TF 2036 - do nothing'!P54</f>
        <v>9.25</v>
      </c>
      <c r="N7" s="50">
        <f ca="1">'SAT TF 2036 - do nothing'!P53</f>
        <v>115.29105263157894</v>
      </c>
    </row>
    <row r="8" spans="1:14" x14ac:dyDescent="0.25">
      <c r="A8" s="124" t="s">
        <v>27</v>
      </c>
      <c r="B8" s="124">
        <v>200</v>
      </c>
      <c r="C8" s="50">
        <f ca="1">'SAT TF 2036 - do nothing'!CC43</f>
        <v>32.6</v>
      </c>
      <c r="D8" s="50">
        <f ca="1">'SAT TF 2036 - do nothing'!CD43</f>
        <v>532.49437630887121</v>
      </c>
      <c r="E8" s="50">
        <f>'SAT TF 2036 - do nothing'!CE43</f>
        <v>95</v>
      </c>
      <c r="F8" s="50">
        <f>'SAT TF 2036 - do nothing'!CB42</f>
        <v>200</v>
      </c>
      <c r="G8" s="50">
        <f ca="1">'SAT TF 2036 - do nothing'!CA42</f>
        <v>805.97681173369733</v>
      </c>
      <c r="H8" s="50">
        <f ca="1">'SAT TF 2036 - do nothing'!BZ42</f>
        <v>477.09</v>
      </c>
      <c r="I8" s="50">
        <f ca="1">'SAT TF 2036 - do nothing'!CB43</f>
        <v>402.82</v>
      </c>
      <c r="J8" s="50">
        <f ca="1">'SAT TF 2036 - do nothing'!CB44</f>
        <v>41.65</v>
      </c>
      <c r="K8" s="50">
        <f ca="1">'SAT TF 2036 - do nothing'!CB45</f>
        <v>64.710000000000008</v>
      </c>
      <c r="L8" s="50">
        <f>'SAT TF 2036 - do nothing'!CC42</f>
        <v>70</v>
      </c>
      <c r="M8" s="50">
        <f ca="1">'SAT TF 2036 - do nothing'!CC41</f>
        <v>42.5</v>
      </c>
      <c r="N8" s="50">
        <f>'SAT TF 2036 - do nothing'!CC40</f>
        <v>220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'AM TF 2036 - interchange'!CC17</f>
        <v>0</v>
      </c>
      <c r="D4" s="50">
        <f ca="1">'AM TF 2036 - interchange'!CD17</f>
        <v>1570.989839728637</v>
      </c>
      <c r="E4" s="50">
        <f ca="1">'AM TF 2036 - interchange'!CE17</f>
        <v>5</v>
      </c>
      <c r="F4" s="50">
        <f>'AM TF 2036 - interchange'!CB16</f>
        <v>40</v>
      </c>
      <c r="G4" s="50">
        <f ca="1">'AM TF 2036 - interchange'!CA16</f>
        <v>1128.5206265349902</v>
      </c>
      <c r="H4" s="50">
        <f>'AM TF 2036 - interchange'!BZ16</f>
        <v>0</v>
      </c>
      <c r="I4" s="50">
        <f>'AM TF 2036 - interchange'!CB17</f>
        <v>280.28127650289929</v>
      </c>
      <c r="J4" s="50">
        <f>'AM TF 2036 - interchange'!CB18</f>
        <v>80</v>
      </c>
      <c r="K4" s="50">
        <f ca="1">'AM TF 2036 - interchange'!CB19</f>
        <v>478.7805759186283</v>
      </c>
      <c r="L4" s="50">
        <f ca="1">'AM TF 2036 - interchange'!CC16</f>
        <v>0</v>
      </c>
      <c r="M4" s="50">
        <f>'AM TF 2036 - interchange'!CC15</f>
        <v>0</v>
      </c>
      <c r="N4" s="50">
        <f>'AM TF 2036 - interchange'!CC14</f>
        <v>275</v>
      </c>
    </row>
    <row r="5" spans="1:14" x14ac:dyDescent="0.25">
      <c r="A5" s="50" t="s">
        <v>27</v>
      </c>
      <c r="B5" s="50">
        <v>110</v>
      </c>
      <c r="C5" s="50">
        <f ca="1">'AM TF 2036 - interchange'!CC30</f>
        <v>0</v>
      </c>
      <c r="D5" s="50">
        <f ca="1">'AM TF 2036 - interchange'!CD30</f>
        <v>1575.989839728637</v>
      </c>
      <c r="E5" s="50">
        <f>'AM TF 2036 - interchange'!CE30</f>
        <v>0</v>
      </c>
      <c r="F5" s="50">
        <f>'AM TF 2036 - interchange'!CB29</f>
        <v>0</v>
      </c>
      <c r="G5" s="50">
        <f ca="1">'AM TF 2036 - interchange'!CA29</f>
        <v>1607.3012024536188</v>
      </c>
      <c r="H5" s="50">
        <f ca="1">'AM TF 2036 - interchange'!BZ29</f>
        <v>0</v>
      </c>
      <c r="I5" s="50">
        <f ca="1">'AM TF 2036 - interchange'!CB30</f>
        <v>0</v>
      </c>
      <c r="J5" s="50">
        <f>'AM TF 2036 - interchange'!CB31</f>
        <v>0</v>
      </c>
      <c r="K5" s="50">
        <f ca="1">'AM TF 2036 - interchange'!CB32</f>
        <v>0</v>
      </c>
      <c r="L5" s="50">
        <f>'AM TF 2036 - interchange'!CC29</f>
        <v>0</v>
      </c>
      <c r="M5" s="50">
        <f>'AM TF 2036 - interchange'!CC28</f>
        <v>0</v>
      </c>
      <c r="N5" s="50">
        <f>'AM TF 2036 - interchange'!CC27</f>
        <v>0</v>
      </c>
    </row>
    <row r="6" spans="1:14" x14ac:dyDescent="0.25">
      <c r="A6" s="50" t="s">
        <v>27</v>
      </c>
      <c r="B6" s="50">
        <v>120</v>
      </c>
      <c r="C6" s="50">
        <f ca="1">'AM TF 2036 - interchange'!CC69</f>
        <v>26.61</v>
      </c>
      <c r="D6" s="50">
        <f ca="1">'AM TF 2036 - interchange'!CD69</f>
        <v>808.77210453699945</v>
      </c>
      <c r="E6" s="50">
        <f>'AM TF 2036 - interchange'!CE69</f>
        <v>19.250871080139373</v>
      </c>
      <c r="F6" s="50">
        <f>'AM TF 2036 - interchange'!CB68</f>
        <v>65.535452322738394</v>
      </c>
      <c r="G6" s="50">
        <f ca="1">'AM TF 2036 - interchange'!CA68</f>
        <v>570.96973546095364</v>
      </c>
      <c r="H6" s="50">
        <f ca="1">'AM TF 2036 - interchange'!BZ68</f>
        <v>236.5</v>
      </c>
      <c r="I6" s="50">
        <f ca="1">'AM TF 2036 - interchange'!CB69</f>
        <v>91.29</v>
      </c>
      <c r="J6" s="50">
        <f ca="1">'AM TF 2036 - interchange'!CB70</f>
        <v>34.1</v>
      </c>
      <c r="K6" s="50">
        <f ca="1">'AM TF 2036 - interchange'!CB71</f>
        <v>20.81</v>
      </c>
      <c r="L6" s="50">
        <f>'AM TF 2036 - interchange'!CC68</f>
        <v>156.27177700348432</v>
      </c>
      <c r="M6" s="50">
        <f ca="1">'AM TF 2036 - interchange'!CC67</f>
        <v>74.399999999999991</v>
      </c>
      <c r="N6" s="50">
        <f>'AM TF 2036 - interchange'!CC66</f>
        <v>297.57839721254351</v>
      </c>
    </row>
    <row r="7" spans="1:14" x14ac:dyDescent="0.25">
      <c r="A7" s="50" t="s">
        <v>27</v>
      </c>
      <c r="B7" s="50">
        <v>130</v>
      </c>
      <c r="C7" s="50">
        <f>'AM TF 2036 - interchange'!P56</f>
        <v>185</v>
      </c>
      <c r="D7" s="50">
        <f>'AM TF 2036 - interchange'!Q56</f>
        <v>521.09394980409161</v>
      </c>
      <c r="E7" s="50">
        <f ca="1">'AM TF 2036 - interchange'!R56</f>
        <v>185.04</v>
      </c>
      <c r="F7" s="50">
        <f ca="1">'AM TF 2036 - interchange'!O55</f>
        <v>391.82</v>
      </c>
      <c r="G7" s="50">
        <f>'AM TF 2036 - interchange'!N55</f>
        <v>614.65399988255353</v>
      </c>
      <c r="H7" s="50">
        <f>'AM TF 2036 - interchange'!M55</f>
        <v>77</v>
      </c>
      <c r="I7" s="50">
        <f>'AM TF 2036 - interchange'!O56</f>
        <v>40</v>
      </c>
      <c r="J7" s="50">
        <f>'AM TF 2036 - interchange'!O57</f>
        <v>42</v>
      </c>
      <c r="K7" s="50">
        <f>'AM TF 2036 - interchange'!O58</f>
        <v>187</v>
      </c>
      <c r="L7" s="50">
        <f ca="1">'AM TF 2036 - interchange'!P55</f>
        <v>81.740000000000009</v>
      </c>
      <c r="M7" s="50">
        <f>'AM TF 2036 - interchange'!P54</f>
        <v>27</v>
      </c>
      <c r="N7" s="50">
        <f ca="1">'AM TF 2036 - interchange'!P53</f>
        <v>166.98000000000002</v>
      </c>
    </row>
    <row r="8" spans="1:14" x14ac:dyDescent="0.25">
      <c r="A8" s="124" t="s">
        <v>27</v>
      </c>
      <c r="B8" s="124">
        <v>200</v>
      </c>
      <c r="C8" s="50">
        <f ca="1">'AM TF 2036 - interchange'!CC43</f>
        <v>63.75</v>
      </c>
      <c r="D8" s="50">
        <f ca="1">'AM TF 2036 - interchange'!CD43</f>
        <v>1109.259839728637</v>
      </c>
      <c r="E8" s="50">
        <f>'AM TF 2036 - interchange'!CE43</f>
        <v>30</v>
      </c>
      <c r="F8" s="50">
        <f>'AM TF 2036 - interchange'!CB42</f>
        <v>75</v>
      </c>
      <c r="G8" s="50">
        <f ca="1">'AM TF 2036 - interchange'!CA42</f>
        <v>783.82120245361875</v>
      </c>
      <c r="H8" s="50">
        <f ca="1">'AM TF 2036 - interchange'!BZ42</f>
        <v>753.48</v>
      </c>
      <c r="I8" s="50">
        <f ca="1">'AM TF 2036 - interchange'!CB43</f>
        <v>386.72999999999996</v>
      </c>
      <c r="J8" s="50">
        <f ca="1">'AM TF 2036 - interchange'!CB44</f>
        <v>34.1</v>
      </c>
      <c r="K8" s="50">
        <f ca="1">'AM TF 2036 - interchange'!CB45</f>
        <v>29.25</v>
      </c>
      <c r="L8" s="50">
        <f>'AM TF 2036 - interchange'!CC42</f>
        <v>65</v>
      </c>
      <c r="M8" s="50">
        <f ca="1">'AM TF 2036 - interchange'!CC41</f>
        <v>89.399999999999991</v>
      </c>
      <c r="N8" s="50">
        <f>'AM TF 2036 - interchange'!CC40</f>
        <v>80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'PM TF 2036 - interchange'!CC17</f>
        <v>0</v>
      </c>
      <c r="D4" s="50">
        <f ca="1">'PM TF 2036 - interchange'!CD17</f>
        <v>1715.0237690761153</v>
      </c>
      <c r="E4" s="50">
        <f ca="1">'PM TF 2036 - interchange'!CE17</f>
        <v>15</v>
      </c>
      <c r="F4" s="50">
        <f>'PM TF 2036 - interchange'!CB16</f>
        <v>95</v>
      </c>
      <c r="G4" s="50">
        <f ca="1">'PM TF 2036 - interchange'!CA16</f>
        <v>1200.6445635920925</v>
      </c>
      <c r="H4" s="50">
        <f>'PM TF 2036 - interchange'!BZ16</f>
        <v>0</v>
      </c>
      <c r="I4" s="50">
        <f>'PM TF 2036 - interchange'!CB17</f>
        <v>595.30642749476465</v>
      </c>
      <c r="J4" s="50">
        <f>'PM TF 2036 - interchange'!CB18</f>
        <v>320</v>
      </c>
      <c r="K4" s="50">
        <f ca="1">'PM TF 2036 - interchange'!CB19</f>
        <v>425.945509828544</v>
      </c>
      <c r="L4" s="50">
        <f ca="1">'PM TF 2036 - interchange'!CC16</f>
        <v>0</v>
      </c>
      <c r="M4" s="50">
        <f>'PM TF 2036 - interchange'!CC15</f>
        <v>0</v>
      </c>
      <c r="N4" s="50">
        <f>'PM TF 2036 - interchange'!CC14</f>
        <v>210</v>
      </c>
    </row>
    <row r="5" spans="1:14" x14ac:dyDescent="0.25">
      <c r="A5" s="50" t="s">
        <v>27</v>
      </c>
      <c r="B5" s="50">
        <v>110</v>
      </c>
      <c r="C5" s="50">
        <f ca="1">'PM TF 2036 - interchange'!CC30</f>
        <v>0</v>
      </c>
      <c r="D5" s="50">
        <f ca="1">'PM TF 2036 - interchange'!CD30</f>
        <v>1725.0237690761153</v>
      </c>
      <c r="E5" s="50">
        <f>'PM TF 2036 - interchange'!CE30</f>
        <v>0</v>
      </c>
      <c r="F5" s="50">
        <f>'PM TF 2036 - interchange'!CB29</f>
        <v>0</v>
      </c>
      <c r="G5" s="50">
        <f ca="1">'PM TF 2036 - interchange'!CA29</f>
        <v>1626.5900734206366</v>
      </c>
      <c r="H5" s="50">
        <f ca="1">'PM TF 2036 - interchange'!BZ29</f>
        <v>0</v>
      </c>
      <c r="I5" s="50">
        <f ca="1">'PM TF 2036 - interchange'!CB30</f>
        <v>0</v>
      </c>
      <c r="J5" s="50">
        <f>'PM TF 2036 - interchange'!CB31</f>
        <v>0</v>
      </c>
      <c r="K5" s="50">
        <f ca="1">'PM TF 2036 - interchange'!CB32</f>
        <v>0</v>
      </c>
      <c r="L5" s="50">
        <f>'PM TF 2036 - interchange'!CC29</f>
        <v>0</v>
      </c>
      <c r="M5" s="50">
        <f>'PM TF 2036 - interchange'!CC28</f>
        <v>0</v>
      </c>
      <c r="N5" s="50">
        <f>'PM TF 2036 - interchange'!CC27</f>
        <v>0</v>
      </c>
    </row>
    <row r="6" spans="1:14" x14ac:dyDescent="0.25">
      <c r="A6" s="50" t="s">
        <v>27</v>
      </c>
      <c r="B6" s="50">
        <v>120</v>
      </c>
      <c r="C6" s="50">
        <f ca="1">'PM TF 2036 - interchange'!CC69</f>
        <v>53.21</v>
      </c>
      <c r="D6" s="50">
        <f ca="1">'PM TF 2036 - interchange'!CD69</f>
        <v>854.54900717135342</v>
      </c>
      <c r="E6" s="50">
        <f>'PM TF 2036 - interchange'!CE69</f>
        <v>135.57142857142856</v>
      </c>
      <c r="F6" s="50">
        <f>'PM TF 2036 - interchange'!CB68</f>
        <v>208.47928994082844</v>
      </c>
      <c r="G6" s="50">
        <f ca="1">'PM TF 2036 - interchange'!CA68</f>
        <v>918.47167105377264</v>
      </c>
      <c r="H6" s="50">
        <f ca="1">'PM TF 2036 - interchange'!BZ68</f>
        <v>62.167500000000004</v>
      </c>
      <c r="I6" s="50">
        <f ca="1">'PM TF 2036 - interchange'!CB69</f>
        <v>207.85</v>
      </c>
      <c r="J6" s="50">
        <f ca="1">'PM TF 2036 - interchange'!CB70</f>
        <v>51.1</v>
      </c>
      <c r="K6" s="50">
        <f ca="1">'PM TF 2036 - interchange'!CB71</f>
        <v>36.74</v>
      </c>
      <c r="L6" s="50">
        <f>'PM TF 2036 - interchange'!CC68</f>
        <v>46.857142857142861</v>
      </c>
      <c r="M6" s="50">
        <f ca="1">'PM TF 2036 - interchange'!CC67</f>
        <v>32.9</v>
      </c>
      <c r="N6" s="50">
        <f>'PM TF 2036 - interchange'!CC66</f>
        <v>125.85714285714286</v>
      </c>
    </row>
    <row r="7" spans="1:14" x14ac:dyDescent="0.25">
      <c r="A7" s="50" t="s">
        <v>27</v>
      </c>
      <c r="B7" s="50">
        <v>130</v>
      </c>
      <c r="C7" s="50">
        <f>'PM TF 2036 - interchange'!P56</f>
        <v>252</v>
      </c>
      <c r="D7" s="50">
        <f>'PM TF 2036 - interchange'!Q56</f>
        <v>732.79484398378236</v>
      </c>
      <c r="E7" s="50">
        <f ca="1">'PM TF 2036 - interchange'!R56</f>
        <v>80.539999999999992</v>
      </c>
      <c r="F7" s="50">
        <f ca="1">'PM TF 2036 - interchange'!O55</f>
        <v>182.87</v>
      </c>
      <c r="G7" s="50">
        <f>'PM TF 2036 - interchange'!N55</f>
        <v>889.40019370612299</v>
      </c>
      <c r="H7" s="50">
        <f>'PM TF 2036 - interchange'!M55</f>
        <v>46</v>
      </c>
      <c r="I7" s="50">
        <f>'PM TF 2036 - interchange'!O56</f>
        <v>104</v>
      </c>
      <c r="J7" s="50">
        <f>'PM TF 2036 - interchange'!O57</f>
        <v>39</v>
      </c>
      <c r="K7" s="50">
        <f>'PM TF 2036 - interchange'!O58</f>
        <v>287</v>
      </c>
      <c r="L7" s="50">
        <f ca="1">'PM TF 2036 - interchange'!P55</f>
        <v>139.62</v>
      </c>
      <c r="M7" s="50">
        <f>'PM TF 2036 - interchange'!P54</f>
        <v>37</v>
      </c>
      <c r="N7" s="50">
        <f ca="1">'PM TF 2036 - interchange'!P53</f>
        <v>187.58</v>
      </c>
    </row>
    <row r="8" spans="1:14" x14ac:dyDescent="0.25">
      <c r="A8" s="124" t="s">
        <v>27</v>
      </c>
      <c r="B8" s="124">
        <v>200</v>
      </c>
      <c r="C8" s="50">
        <f ca="1">'PM TF 2036 - interchange'!CC43</f>
        <v>29.6</v>
      </c>
      <c r="D8" s="50">
        <f ca="1">'PM TF 2036 - interchange'!CD43</f>
        <v>1028.7037690761153</v>
      </c>
      <c r="E8" s="50">
        <f>'PM TF 2036 - interchange'!CE43</f>
        <v>130</v>
      </c>
      <c r="F8" s="50">
        <f>'PM TF 2036 - interchange'!CB42</f>
        <v>205</v>
      </c>
      <c r="G8" s="50">
        <f ca="1">'PM TF 2036 - interchange'!CA42</f>
        <v>998.77757342063649</v>
      </c>
      <c r="H8" s="50">
        <f ca="1">'PM TF 2036 - interchange'!BZ42</f>
        <v>422.8125</v>
      </c>
      <c r="I8" s="50">
        <f ca="1">'PM TF 2036 - interchange'!CB43</f>
        <v>466.32</v>
      </c>
      <c r="J8" s="50">
        <f ca="1">'PM TF 2036 - interchange'!CB44</f>
        <v>66.099999999999994</v>
      </c>
      <c r="K8" s="50">
        <f ca="1">'PM TF 2036 - interchange'!CB45</f>
        <v>90.69</v>
      </c>
      <c r="L8" s="50">
        <f>'PM TF 2036 - interchange'!CC42</f>
        <v>105</v>
      </c>
      <c r="M8" s="50">
        <f ca="1">'PM TF 2036 - interchange'!CC41</f>
        <v>42.9</v>
      </c>
      <c r="N8" s="50">
        <f>'PM TF 2036 - interchange'!CC40</f>
        <v>230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K13" sqref="K13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'SAT TF 2036 - interchange'!CC17</f>
        <v>0</v>
      </c>
      <c r="D4" s="50">
        <f ca="1">'SAT TF 2036 - interchange'!CD17</f>
        <v>1080.3143763088713</v>
      </c>
      <c r="E4" s="50">
        <f ca="1">'SAT TF 2036 - interchange'!CE17</f>
        <v>10</v>
      </c>
      <c r="F4" s="50">
        <f>'SAT TF 2036 - interchange'!CB16</f>
        <v>60</v>
      </c>
      <c r="G4" s="50">
        <f ca="1">'SAT TF 2036 - interchange'!CA16</f>
        <v>1074.821558147607</v>
      </c>
      <c r="H4" s="50">
        <f>'SAT TF 2036 - interchange'!BZ16</f>
        <v>0</v>
      </c>
      <c r="I4" s="50">
        <f>'SAT TF 2036 - interchange'!CB17</f>
        <v>570.34196440627454</v>
      </c>
      <c r="J4" s="50">
        <f>'SAT TF 2036 - interchange'!CB18</f>
        <v>210</v>
      </c>
      <c r="K4" s="50">
        <f ca="1">'SAT TF 2036 - interchange'!CB19</f>
        <v>342.24525358609037</v>
      </c>
      <c r="L4" s="50">
        <f ca="1">'SAT TF 2036 - interchange'!CC16</f>
        <v>0</v>
      </c>
      <c r="M4" s="50">
        <f>'SAT TF 2036 - interchange'!CC15</f>
        <v>0</v>
      </c>
      <c r="N4" s="50">
        <f>'SAT TF 2036 - interchange'!CC14</f>
        <v>135</v>
      </c>
    </row>
    <row r="5" spans="1:14" x14ac:dyDescent="0.25">
      <c r="A5" s="50" t="s">
        <v>27</v>
      </c>
      <c r="B5" s="50">
        <v>110</v>
      </c>
      <c r="C5" s="50">
        <f ca="1">'SAT TF 2036 - interchange'!CC30</f>
        <v>0</v>
      </c>
      <c r="D5" s="50">
        <f ca="1">'SAT TF 2036 - interchange'!CD30</f>
        <v>1085.3143763088713</v>
      </c>
      <c r="E5" s="50">
        <f>'SAT TF 2036 - interchange'!CE30</f>
        <v>0</v>
      </c>
      <c r="F5" s="50">
        <f>'SAT TF 2036 - interchange'!CB29</f>
        <v>0</v>
      </c>
      <c r="G5" s="50">
        <f ca="1">'SAT TF 2036 - interchange'!CA29</f>
        <v>1417.0668117336973</v>
      </c>
      <c r="H5" s="50">
        <f ca="1">'SAT TF 2036 - interchange'!BZ29</f>
        <v>0</v>
      </c>
      <c r="I5" s="50">
        <f ca="1">'SAT TF 2036 - interchange'!CB30</f>
        <v>0</v>
      </c>
      <c r="J5" s="50">
        <f>'SAT TF 2036 - interchange'!CB31</f>
        <v>0</v>
      </c>
      <c r="K5" s="50">
        <f ca="1">'SAT TF 2036 - interchange'!CB32</f>
        <v>0</v>
      </c>
      <c r="L5" s="50">
        <f>'SAT TF 2036 - interchange'!CC29</f>
        <v>0</v>
      </c>
      <c r="M5" s="50">
        <f>'SAT TF 2036 - interchange'!CC28</f>
        <v>0</v>
      </c>
      <c r="N5" s="50">
        <f>'SAT TF 2036 - interchange'!CC27</f>
        <v>0</v>
      </c>
    </row>
    <row r="6" spans="1:14" x14ac:dyDescent="0.25">
      <c r="A6" s="50" t="s">
        <v>27</v>
      </c>
      <c r="B6" s="50">
        <v>120</v>
      </c>
      <c r="C6" s="50">
        <f ca="1">'SAT TF 2036 - interchange'!CC69</f>
        <v>42.84</v>
      </c>
      <c r="D6" s="50">
        <f ca="1">'SAT TF 2036 - interchange'!CD69</f>
        <v>465.33678800525712</v>
      </c>
      <c r="E6" s="50">
        <f>'SAT TF 2036 - interchange'!CE69</f>
        <v>70.80952380952381</v>
      </c>
      <c r="F6" s="50">
        <f>'SAT TF 2036 - interchange'!CB68</f>
        <v>136.50295857988166</v>
      </c>
      <c r="G6" s="50">
        <f ca="1">'SAT TF 2036 - interchange'!CA68</f>
        <v>757.23422722188207</v>
      </c>
      <c r="H6" s="50">
        <f ca="1">'SAT TF 2036 - interchange'!BZ68</f>
        <v>42.209999999999994</v>
      </c>
      <c r="I6" s="50">
        <f ca="1">'SAT TF 2036 - interchange'!CB69</f>
        <v>61.46</v>
      </c>
      <c r="J6" s="50">
        <f ca="1">'SAT TF 2036 - interchange'!CB70</f>
        <v>31.65</v>
      </c>
      <c r="K6" s="50">
        <f ca="1">'SAT TF 2036 - interchange'!CB71</f>
        <v>23.520000000000003</v>
      </c>
      <c r="L6" s="50">
        <f>'SAT TF 2036 - interchange'!CC68</f>
        <v>39.61904761904762</v>
      </c>
      <c r="M6" s="50">
        <f ca="1">'SAT TF 2036 - interchange'!CC67</f>
        <v>37.5</v>
      </c>
      <c r="N6" s="50">
        <f>'SAT TF 2036 - interchange'!CC66</f>
        <v>118.42857142857143</v>
      </c>
    </row>
    <row r="7" spans="1:14" x14ac:dyDescent="0.25">
      <c r="A7" s="50" t="s">
        <v>27</v>
      </c>
      <c r="B7" s="50">
        <v>130</v>
      </c>
      <c r="C7" s="50">
        <f>'SAT TF 2036 - interchange'!P56</f>
        <v>138.42253521126761</v>
      </c>
      <c r="D7" s="50">
        <f>'SAT TF 2036 - interchange'!Q56</f>
        <v>638.03689002036231</v>
      </c>
      <c r="E7" s="50">
        <f ca="1">'SAT TF 2036 - interchange'!R56</f>
        <v>47.459999999999994</v>
      </c>
      <c r="F7" s="50">
        <f ca="1">'SAT TF 2036 - interchange'!O55</f>
        <v>146.93548387096774</v>
      </c>
      <c r="G7" s="50">
        <f>'SAT TF 2036 - interchange'!N55</f>
        <v>795.66949413522013</v>
      </c>
      <c r="H7" s="50">
        <f>'SAT TF 2036 - interchange'!M55</f>
        <v>28.749999999999996</v>
      </c>
      <c r="I7" s="50">
        <f>'SAT TF 2036 - interchange'!O56</f>
        <v>20.163265306122451</v>
      </c>
      <c r="J7" s="50">
        <f>'SAT TF 2036 - interchange'!O57</f>
        <v>15.6</v>
      </c>
      <c r="K7" s="50">
        <f>'SAT TF 2036 - interchange'!O58</f>
        <v>5.1711711711711708</v>
      </c>
      <c r="L7" s="50">
        <f ca="1">'SAT TF 2036 - interchange'!P55</f>
        <v>145.07</v>
      </c>
      <c r="M7" s="50">
        <f>'SAT TF 2036 - interchange'!P54</f>
        <v>9.25</v>
      </c>
      <c r="N7" s="50">
        <f ca="1">'SAT TF 2036 - interchange'!P53</f>
        <v>115.29105263157894</v>
      </c>
    </row>
    <row r="8" spans="1:14" x14ac:dyDescent="0.25">
      <c r="A8" s="124" t="s">
        <v>27</v>
      </c>
      <c r="B8" s="124">
        <v>200</v>
      </c>
      <c r="C8" s="50">
        <f ca="1">'SAT TF 2036 - interchange'!CC43</f>
        <v>32.6</v>
      </c>
      <c r="D8" s="50">
        <f ca="1">'SAT TF 2036 - interchange'!CD43</f>
        <v>532.49437630887121</v>
      </c>
      <c r="E8" s="50">
        <f>'SAT TF 2036 - interchange'!CE43</f>
        <v>85</v>
      </c>
      <c r="F8" s="50">
        <f>'SAT TF 2036 - interchange'!CB42</f>
        <v>135</v>
      </c>
      <c r="G8" s="50">
        <f ca="1">'SAT TF 2036 - interchange'!CA42</f>
        <v>809.97681173369733</v>
      </c>
      <c r="H8" s="50">
        <f ca="1">'SAT TF 2036 - interchange'!BZ42</f>
        <v>477.09</v>
      </c>
      <c r="I8" s="50">
        <f ca="1">'SAT TF 2036 - interchange'!CB43</f>
        <v>402.82</v>
      </c>
      <c r="J8" s="50">
        <f ca="1">'SAT TF 2036 - interchange'!CB44</f>
        <v>41.65</v>
      </c>
      <c r="K8" s="50">
        <f ca="1">'SAT TF 2036 - interchange'!CB45</f>
        <v>60.71</v>
      </c>
      <c r="L8" s="50">
        <f>'SAT TF 2036 - interchange'!CC42</f>
        <v>70</v>
      </c>
      <c r="M8" s="50">
        <f ca="1">'SAT TF 2036 - interchange'!CC41</f>
        <v>42.5</v>
      </c>
      <c r="N8" s="50">
        <f>'SAT TF 2036 - interchange'!CC40</f>
        <v>150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T16" sqref="T16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'AM TF 20DD'!CC17</f>
        <v>535.31347996403963</v>
      </c>
      <c r="D4" s="50">
        <f ca="1">'AM TF 20DD'!CD17</f>
        <v>440.35814510100431</v>
      </c>
      <c r="E4" s="50">
        <f ca="1">'AM TF 20DD'!CE17</f>
        <v>75.820830597214865</v>
      </c>
      <c r="F4" s="50">
        <f>'AM TF 20DD'!CB16</f>
        <v>256.90766578353555</v>
      </c>
      <c r="G4" s="50">
        <f ca="1">'AM TF 20DD'!CA16</f>
        <v>854.11545960479373</v>
      </c>
      <c r="H4" s="50">
        <f>'AM TF 20DD'!BZ16</f>
        <v>515.20402165238761</v>
      </c>
      <c r="I4" s="50">
        <f>'AM TF 20DD'!CB17</f>
        <v>322.17609979340676</v>
      </c>
      <c r="J4" s="50">
        <f>'AM TF 20DD'!CB18</f>
        <v>1534.5025442746314</v>
      </c>
      <c r="K4" s="50">
        <f ca="1">'AM TF 20DD'!CB19</f>
        <v>436.36498358328913</v>
      </c>
      <c r="L4" s="50">
        <f ca="1">'AM TF 20DD'!CC16</f>
        <v>241.40651673999628</v>
      </c>
      <c r="M4" s="50">
        <f>'AM TF 20DD'!CC15</f>
        <v>2477.4231122044725</v>
      </c>
      <c r="N4" s="50">
        <f>'AM TF 20DD'!CC14</f>
        <v>40.272012474175845</v>
      </c>
    </row>
    <row r="5" spans="1:14" x14ac:dyDescent="0.25">
      <c r="A5" s="50" t="s">
        <v>27</v>
      </c>
      <c r="B5" s="50">
        <v>110</v>
      </c>
      <c r="C5" s="50">
        <f ca="1">'AM TF 20DD'!CC30</f>
        <v>19</v>
      </c>
      <c r="D5" s="50">
        <f ca="1">'AM TF 20DD'!CD30</f>
        <v>1044.4924556622586</v>
      </c>
      <c r="E5" s="50">
        <f>'AM TF 20DD'!CE30</f>
        <v>0</v>
      </c>
      <c r="F5" s="50">
        <f>'AM TF 20DD'!CB29</f>
        <v>0</v>
      </c>
      <c r="G5" s="50">
        <f ca="1">'AM TF 20DD'!CA29</f>
        <v>1423.8869599280792</v>
      </c>
      <c r="H5" s="50">
        <f ca="1">'AM TF 20DD'!BZ29</f>
        <v>108</v>
      </c>
      <c r="I5" s="50">
        <f ca="1">'AM TF 20DD'!CB30</f>
        <v>7</v>
      </c>
      <c r="J5" s="50">
        <f>'AM TF 20DD'!CB31</f>
        <v>0</v>
      </c>
      <c r="K5" s="50">
        <f ca="1">'AM TF 20DD'!CB32</f>
        <v>2</v>
      </c>
      <c r="L5" s="50">
        <f>'AM TF 20DD'!CC29</f>
        <v>0</v>
      </c>
      <c r="M5" s="50">
        <f>'AM TF 20DD'!CC28</f>
        <v>0</v>
      </c>
      <c r="N5" s="50">
        <f>'AM TF 20DD'!CC27</f>
        <v>0</v>
      </c>
    </row>
    <row r="6" spans="1:14" x14ac:dyDescent="0.25">
      <c r="A6" s="50" t="s">
        <v>27</v>
      </c>
      <c r="B6" s="50">
        <v>120</v>
      </c>
      <c r="C6" s="50">
        <f ca="1">'AM TF 20DD'!CC69</f>
        <v>26.61</v>
      </c>
      <c r="D6" s="50">
        <f ca="1">'AM TF 20DD'!CD69</f>
        <v>454.27472047062105</v>
      </c>
      <c r="E6" s="50">
        <f>'AM TF 20DD'!CE69</f>
        <v>4.2508710801393725</v>
      </c>
      <c r="F6" s="50">
        <f>'AM TF 20DD'!CB68</f>
        <v>40.535452322738386</v>
      </c>
      <c r="G6" s="50">
        <f ca="1">'AM TF 20DD'!CA68</f>
        <v>530.55549293541412</v>
      </c>
      <c r="H6" s="50">
        <f ca="1">'AM TF 20DD'!BZ68</f>
        <v>236.5</v>
      </c>
      <c r="I6" s="50">
        <f ca="1">'AM TF 20DD'!CB69</f>
        <v>91.29</v>
      </c>
      <c r="J6" s="50">
        <f ca="1">'AM TF 20DD'!CB70</f>
        <v>29.1</v>
      </c>
      <c r="K6" s="50">
        <f ca="1">'AM TF 20DD'!CB71</f>
        <v>20.81</v>
      </c>
      <c r="L6" s="50">
        <f>'AM TF 20DD'!CC68</f>
        <v>106.27177700348432</v>
      </c>
      <c r="M6" s="50">
        <f ca="1">'AM TF 20DD'!CC67</f>
        <v>64.399999999999991</v>
      </c>
      <c r="N6" s="50">
        <f>'AM TF 20DD'!CC66</f>
        <v>182.57839721254351</v>
      </c>
    </row>
    <row r="7" spans="1:14" x14ac:dyDescent="0.25">
      <c r="A7" s="50" t="s">
        <v>27</v>
      </c>
      <c r="B7" s="50">
        <v>130</v>
      </c>
      <c r="C7" s="50">
        <f>'AM TF 20DD'!P56</f>
        <v>185</v>
      </c>
      <c r="D7" s="50">
        <f>'AM TF 20DD'!Q56</f>
        <v>598.98405797394344</v>
      </c>
      <c r="E7" s="50">
        <f ca="1">'AM TF 20DD'!R56</f>
        <v>185.04</v>
      </c>
      <c r="F7" s="50">
        <f ca="1">'AM TF 20DD'!O55</f>
        <v>391.82</v>
      </c>
      <c r="G7" s="50">
        <f>'AM TF 20DD'!N55</f>
        <v>706.528922928356</v>
      </c>
      <c r="H7" s="50">
        <f>'AM TF 20DD'!M55</f>
        <v>77</v>
      </c>
      <c r="I7" s="50">
        <f>'AM TF 20DD'!O56</f>
        <v>40</v>
      </c>
      <c r="J7" s="50">
        <f>'AM TF 20DD'!O57</f>
        <v>42</v>
      </c>
      <c r="K7" s="50">
        <f>'AM TF 20DD'!O58</f>
        <v>187</v>
      </c>
      <c r="L7" s="50">
        <f ca="1">'AM TF 20DD'!P55</f>
        <v>81.740000000000009</v>
      </c>
      <c r="M7" s="50">
        <f>'AM TF 20DD'!P54</f>
        <v>27</v>
      </c>
      <c r="N7" s="50">
        <f ca="1">'AM TF 20DD'!P53</f>
        <v>166.98000000000002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T16" sqref="T16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'PM TF 20DD'!CC17</f>
        <v>553.06651673999636</v>
      </c>
      <c r="D4" s="50">
        <f ca="1">'PM TF 20DD'!CD17</f>
        <v>947.50331909289525</v>
      </c>
      <c r="E4" s="50">
        <f ca="1">'PM TF 20DD'!CE17</f>
        <v>274.39105383923834</v>
      </c>
      <c r="F4" s="50">
        <f>'PM TF 20DD'!CB16</f>
        <v>295.79098817239503</v>
      </c>
      <c r="G4" s="50">
        <f ca="1">'PM TF 20DD'!CA16</f>
        <v>1002.2100919083368</v>
      </c>
      <c r="H4" s="50">
        <f>'PM TF 20DD'!BZ16</f>
        <v>170.80888049391822</v>
      </c>
      <c r="I4" s="50">
        <f>'PM TF 20DD'!CB17</f>
        <v>548.53258369998139</v>
      </c>
      <c r="J4" s="50">
        <f>'PM TF 20DD'!CB18</f>
        <v>2552.5957977006833</v>
      </c>
      <c r="K4" s="50">
        <f ca="1">'PM TF 20DD'!CB19</f>
        <v>420.85367366860555</v>
      </c>
      <c r="L4" s="50">
        <f ca="1">'PM TF 20DD'!CC16</f>
        <v>257.995814180504</v>
      </c>
      <c r="M4" s="50">
        <f>'PM TF 20DD'!CC15</f>
        <v>2144.9857353298039</v>
      </c>
      <c r="N4" s="50">
        <f>'PM TF 20DD'!CC14</f>
        <v>112.48389691062908</v>
      </c>
    </row>
    <row r="5" spans="1:14" x14ac:dyDescent="0.25">
      <c r="A5" s="50" t="s">
        <v>27</v>
      </c>
      <c r="B5" s="50">
        <v>110</v>
      </c>
      <c r="C5" s="50">
        <f ca="1">'PM TF 20DD'!CC30</f>
        <v>4</v>
      </c>
      <c r="D5" s="50">
        <f ca="1">'PM TF 20DD'!CD30</f>
        <v>1735.96088967213</v>
      </c>
      <c r="E5" s="50">
        <f>'PM TF 20DD'!CE30</f>
        <v>0</v>
      </c>
      <c r="F5" s="50">
        <f>'PM TF 20DD'!CB29</f>
        <v>0</v>
      </c>
      <c r="G5" s="50">
        <f ca="1">'PM TF 20DD'!CA29</f>
        <v>1660.059579757446</v>
      </c>
      <c r="H5" s="50">
        <f ca="1">'PM TF 20DD'!BZ29</f>
        <v>21</v>
      </c>
      <c r="I5" s="50">
        <f ca="1">'PM TF 20DD'!CB30</f>
        <v>39</v>
      </c>
      <c r="J5" s="50">
        <f>'PM TF 20DD'!CB31</f>
        <v>0</v>
      </c>
      <c r="K5" s="50">
        <f ca="1">'PM TF 20DD'!CB32</f>
        <v>29</v>
      </c>
      <c r="L5" s="50">
        <f>'PM TF 20DD'!CC29</f>
        <v>0</v>
      </c>
      <c r="M5" s="50">
        <f>'PM TF 20DD'!CC28</f>
        <v>0</v>
      </c>
      <c r="N5" s="50">
        <f>'PM TF 20DD'!CC27</f>
        <v>0</v>
      </c>
    </row>
    <row r="6" spans="1:14" x14ac:dyDescent="0.25">
      <c r="A6" s="50" t="s">
        <v>27</v>
      </c>
      <c r="B6" s="50">
        <v>120</v>
      </c>
      <c r="C6" s="50">
        <f ca="1">'PM TF 20DD'!CC69</f>
        <v>53.21</v>
      </c>
      <c r="D6" s="50">
        <f ca="1">'PM TF 20DD'!CD69</f>
        <v>799.48612776736798</v>
      </c>
      <c r="E6" s="50">
        <f>'PM TF 20DD'!CE69</f>
        <v>135.57142857142856</v>
      </c>
      <c r="F6" s="50">
        <f>'PM TF 20DD'!CB68</f>
        <v>208.47928994082844</v>
      </c>
      <c r="G6" s="50">
        <f ca="1">'PM TF 20DD'!CA68</f>
        <v>877.94117739058242</v>
      </c>
      <c r="H6" s="50">
        <f ca="1">'PM TF 20DD'!BZ68</f>
        <v>62.167500000000004</v>
      </c>
      <c r="I6" s="50">
        <f ca="1">'PM TF 20DD'!CB69</f>
        <v>207.85</v>
      </c>
      <c r="J6" s="50">
        <f ca="1">'PM TF 20DD'!CB70</f>
        <v>51.1</v>
      </c>
      <c r="K6" s="50">
        <f ca="1">'PM TF 20DD'!CB71</f>
        <v>36.74</v>
      </c>
      <c r="L6" s="50">
        <f>'PM TF 20DD'!CC68</f>
        <v>46.857142857142861</v>
      </c>
      <c r="M6" s="50">
        <f ca="1">'PM TF 20DD'!CC67</f>
        <v>32.9</v>
      </c>
      <c r="N6" s="50">
        <f>'PM TF 20DD'!CC66</f>
        <v>125.85714285714286</v>
      </c>
    </row>
    <row r="7" spans="1:14" x14ac:dyDescent="0.25">
      <c r="A7" s="50" t="s">
        <v>27</v>
      </c>
      <c r="B7" s="50">
        <v>130</v>
      </c>
      <c r="C7" s="50">
        <f>'PM TF 20DD'!P56</f>
        <v>252</v>
      </c>
      <c r="D7" s="50">
        <f>'PM TF 20DD'!Q56</f>
        <v>675.21839262517256</v>
      </c>
      <c r="E7" s="50">
        <f ca="1">'PM TF 20DD'!R56</f>
        <v>80.539999999999992</v>
      </c>
      <c r="F7" s="50">
        <f ca="1">'PM TF 20DD'!O55</f>
        <v>182.87</v>
      </c>
      <c r="G7" s="50">
        <f>'PM TF 20DD'!N55</f>
        <v>819.51909750071354</v>
      </c>
      <c r="H7" s="50">
        <f>'PM TF 20DD'!M55</f>
        <v>46</v>
      </c>
      <c r="I7" s="50">
        <f>'PM TF 20DD'!O56</f>
        <v>104</v>
      </c>
      <c r="J7" s="50">
        <f>'PM TF 20DD'!O57</f>
        <v>39</v>
      </c>
      <c r="K7" s="50">
        <f>'PM TF 20DD'!O58</f>
        <v>287</v>
      </c>
      <c r="L7" s="50">
        <f ca="1">'PM TF 20DD'!P55</f>
        <v>139.62</v>
      </c>
      <c r="M7" s="50">
        <f>'PM TF 20DD'!P54</f>
        <v>37</v>
      </c>
      <c r="N7" s="50">
        <f ca="1">'PM TF 20DD'!P53</f>
        <v>187.58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T16" sqref="T16"/>
    </sheetView>
  </sheetViews>
  <sheetFormatPr defaultRowHeight="15" x14ac:dyDescent="0.25"/>
  <cols>
    <col min="1" max="16384" width="9.140625" style="124"/>
  </cols>
  <sheetData>
    <row r="1" spans="1:14" x14ac:dyDescent="0.25">
      <c r="A1" s="50" t="s">
        <v>11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</row>
    <row r="2" spans="1:14" x14ac:dyDescent="0.25">
      <c r="A2" s="50" t="s">
        <v>12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1:14" x14ac:dyDescent="0.25">
      <c r="A3" s="50" t="s">
        <v>13</v>
      </c>
      <c r="B3" s="50" t="s">
        <v>14</v>
      </c>
      <c r="C3" s="50" t="s">
        <v>15</v>
      </c>
      <c r="D3" s="50" t="s">
        <v>16</v>
      </c>
      <c r="E3" s="50" t="s">
        <v>17</v>
      </c>
      <c r="F3" s="50" t="s">
        <v>18</v>
      </c>
      <c r="G3" s="50" t="s">
        <v>19</v>
      </c>
      <c r="H3" s="50" t="s">
        <v>20</v>
      </c>
      <c r="I3" s="50" t="s">
        <v>21</v>
      </c>
      <c r="J3" s="50" t="s">
        <v>22</v>
      </c>
      <c r="K3" s="50" t="s">
        <v>23</v>
      </c>
      <c r="L3" s="50" t="s">
        <v>24</v>
      </c>
      <c r="M3" s="50" t="s">
        <v>25</v>
      </c>
      <c r="N3" s="50" t="s">
        <v>26</v>
      </c>
    </row>
    <row r="4" spans="1:14" x14ac:dyDescent="0.25">
      <c r="A4" s="50" t="s">
        <v>27</v>
      </c>
      <c r="B4" s="50">
        <v>100</v>
      </c>
      <c r="C4" s="50">
        <f ca="1">'SAT TF 20DD'!CC17</f>
        <v>387.93626957828292</v>
      </c>
      <c r="D4" s="50">
        <f ca="1">'SAT TF 20DD'!CD17</f>
        <v>569.73940422565045</v>
      </c>
      <c r="E4" s="50">
        <f ca="1">'SAT TF 20DD'!CE17</f>
        <v>162.36258067289208</v>
      </c>
      <c r="F4" s="50">
        <f>'SAT TF 20DD'!CB16</f>
        <v>261.4410669652782</v>
      </c>
      <c r="G4" s="50">
        <f ca="1">'SAT TF 20DD'!CA16</f>
        <v>898.90742658663748</v>
      </c>
      <c r="H4" s="50">
        <f>'SAT TF 20DD'!BZ16</f>
        <v>186.86234670575269</v>
      </c>
      <c r="I4" s="50">
        <f>'SAT TF 20DD'!CB17</f>
        <v>525.52960438353057</v>
      </c>
      <c r="J4" s="50">
        <f>'SAT TF 20DD'!CB18</f>
        <v>1505.7537260847162</v>
      </c>
      <c r="K4" s="50">
        <f ca="1">'SAT TF 20DD'!CB19</f>
        <v>340.38742147368043</v>
      </c>
      <c r="L4" s="50">
        <f ca="1">'SAT TF 20DD'!CC16</f>
        <v>198.96387612033601</v>
      </c>
      <c r="M4" s="50">
        <f>'SAT TF 20DD'!CC15</f>
        <v>1827.9234428109801</v>
      </c>
      <c r="N4" s="50">
        <f>'SAT TF 20DD'!CC14</f>
        <v>96.41476878053922</v>
      </c>
    </row>
    <row r="5" spans="1:14" x14ac:dyDescent="0.25">
      <c r="A5" s="50" t="s">
        <v>27</v>
      </c>
      <c r="B5" s="50">
        <v>110</v>
      </c>
      <c r="C5" s="50">
        <f ca="1">'SAT TF 20DD'!CC30</f>
        <v>1</v>
      </c>
      <c r="D5" s="50">
        <f ca="1">'SAT TF 20DD'!CD30</f>
        <v>1114.0382544768254</v>
      </c>
      <c r="E5" s="50">
        <f>'SAT TF 20DD'!CE30</f>
        <v>0</v>
      </c>
      <c r="F5" s="50">
        <f>'SAT TF 20DD'!CB29</f>
        <v>0</v>
      </c>
      <c r="G5" s="50">
        <f ca="1">'SAT TF 20DD'!CA29</f>
        <v>1433.2587241806539</v>
      </c>
      <c r="H5" s="50">
        <f ca="1">'SAT TF 20DD'!BZ29</f>
        <v>10</v>
      </c>
      <c r="I5" s="50">
        <f ca="1">'SAT TF 20DD'!CB30</f>
        <v>11</v>
      </c>
      <c r="J5" s="50">
        <f>'SAT TF 20DD'!CB31</f>
        <v>0</v>
      </c>
      <c r="K5" s="50">
        <f ca="1">'SAT TF 20DD'!CB32</f>
        <v>6</v>
      </c>
      <c r="L5" s="50">
        <f>'SAT TF 20DD'!CC29</f>
        <v>0</v>
      </c>
      <c r="M5" s="50">
        <f>'SAT TF 20DD'!CC28</f>
        <v>0</v>
      </c>
      <c r="N5" s="50">
        <f>'SAT TF 20DD'!CC27</f>
        <v>0</v>
      </c>
    </row>
    <row r="6" spans="1:14" x14ac:dyDescent="0.25">
      <c r="A6" s="50" t="s">
        <v>27</v>
      </c>
      <c r="B6" s="50">
        <v>120</v>
      </c>
      <c r="C6" s="50">
        <f ca="1">'SAT TF 20DD'!CC69</f>
        <v>42.84</v>
      </c>
      <c r="D6" s="50">
        <f ca="1">'SAT TF 20DD'!CD69</f>
        <v>435.06066617321136</v>
      </c>
      <c r="E6" s="50">
        <f>'SAT TF 20DD'!CE69</f>
        <v>70.80952380952381</v>
      </c>
      <c r="F6" s="50">
        <f>'SAT TF 20DD'!CB68</f>
        <v>136.50295857988166</v>
      </c>
      <c r="G6" s="50">
        <f ca="1">'SAT TF 20DD'!CA68</f>
        <v>718.42613966883857</v>
      </c>
      <c r="H6" s="50">
        <f ca="1">'SAT TF 20DD'!BZ68</f>
        <v>42.209999999999994</v>
      </c>
      <c r="I6" s="50">
        <f ca="1">'SAT TF 20DD'!CB69</f>
        <v>61.46</v>
      </c>
      <c r="J6" s="50">
        <f ca="1">'SAT TF 20DD'!CB70</f>
        <v>31.65</v>
      </c>
      <c r="K6" s="50">
        <f ca="1">'SAT TF 20DD'!CB71</f>
        <v>23.520000000000003</v>
      </c>
      <c r="L6" s="50">
        <f>'SAT TF 20DD'!CC68</f>
        <v>39.61904761904762</v>
      </c>
      <c r="M6" s="50">
        <f ca="1">'SAT TF 20DD'!CC67</f>
        <v>37.5</v>
      </c>
      <c r="N6" s="50">
        <f>'SAT TF 20DD'!CC66</f>
        <v>118.42857142857143</v>
      </c>
    </row>
    <row r="7" spans="1:14" x14ac:dyDescent="0.25">
      <c r="A7" s="50" t="s">
        <v>27</v>
      </c>
      <c r="B7" s="50">
        <v>130</v>
      </c>
      <c r="C7" s="50">
        <f>'SAT TF 20DD'!P56</f>
        <v>138.42253521126761</v>
      </c>
      <c r="D7" s="50">
        <f>'SAT TF 20DD'!Q56</f>
        <v>587.90566944088312</v>
      </c>
      <c r="E7" s="50">
        <f ca="1">'SAT TF 20DD'!R56</f>
        <v>47.459999999999994</v>
      </c>
      <c r="F7" s="50">
        <f ca="1">'SAT TF 20DD'!O55</f>
        <v>146.93548387096774</v>
      </c>
      <c r="G7" s="50">
        <f>'SAT TF 20DD'!N55</f>
        <v>733.15291626527539</v>
      </c>
      <c r="H7" s="50">
        <f>'SAT TF 20DD'!M55</f>
        <v>28.749999999999996</v>
      </c>
      <c r="I7" s="50">
        <f>'SAT TF 20DD'!O56</f>
        <v>20.163265306122451</v>
      </c>
      <c r="J7" s="50">
        <f>'SAT TF 20DD'!O57</f>
        <v>15.6</v>
      </c>
      <c r="K7" s="50">
        <f>'SAT TF 20DD'!O58</f>
        <v>5.1711711711711708</v>
      </c>
      <c r="L7" s="50">
        <f ca="1">'SAT TF 20DD'!P55</f>
        <v>145.07</v>
      </c>
      <c r="M7" s="50">
        <f>'SAT TF 20DD'!P54</f>
        <v>9.25</v>
      </c>
      <c r="N7" s="50">
        <f ca="1">'SAT TF 20DD'!P53</f>
        <v>115.29105263157894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Template</vt:lpstr>
      <vt:lpstr>EXIST --&gt;</vt:lpstr>
      <vt:lpstr>Sheet1</vt:lpstr>
      <vt:lpstr>AM SL vs City TMC</vt:lpstr>
      <vt:lpstr>PM SL vs City TMC</vt:lpstr>
      <vt:lpstr>SAT SL vs City TMC</vt:lpstr>
      <vt:lpstr>AM Raw City</vt:lpstr>
      <vt:lpstr>PM Raw City</vt:lpstr>
      <vt:lpstr>SAT Raw City</vt:lpstr>
      <vt:lpstr>AM Raw SL</vt:lpstr>
      <vt:lpstr>PM Raw SL</vt:lpstr>
      <vt:lpstr>SAT Raw SL</vt:lpstr>
      <vt:lpstr>AM Raw Banwell EA</vt:lpstr>
      <vt:lpstr>PM Raw Banwell EA</vt:lpstr>
      <vt:lpstr>SAT Raw Banwell EA</vt:lpstr>
      <vt:lpstr>AM SL vs EA TMC</vt:lpstr>
      <vt:lpstr>PM SL vs EA TMC</vt:lpstr>
      <vt:lpstr>SAT SL vs EA TMC</vt:lpstr>
      <vt:lpstr>AM Raw adj</vt:lpstr>
      <vt:lpstr>PM Raw adj</vt:lpstr>
      <vt:lpstr>SAT Raw adj</vt:lpstr>
      <vt:lpstr>AM Raw Gro</vt:lpstr>
      <vt:lpstr>PM Raw Gro</vt:lpstr>
      <vt:lpstr>SAT Raw Gro</vt:lpstr>
      <vt:lpstr>AM Raw Gro (2)</vt:lpstr>
      <vt:lpstr>PM Raw Gro (2)</vt:lpstr>
      <vt:lpstr>SAT Raw Gro (2)</vt:lpstr>
      <vt:lpstr>AM Exist</vt:lpstr>
      <vt:lpstr>PM Exist</vt:lpstr>
      <vt:lpstr>SAT Exist</vt:lpstr>
      <vt:lpstr>PM vs Sat ratio</vt:lpstr>
      <vt:lpstr>FB --&gt;</vt:lpstr>
      <vt:lpstr>AM Gro 2036</vt:lpstr>
      <vt:lpstr>PM Gro 2036</vt:lpstr>
      <vt:lpstr>SAT Gro 2036</vt:lpstr>
      <vt:lpstr>AM Gro 20DD</vt:lpstr>
      <vt:lpstr>PM Gro 20DD</vt:lpstr>
      <vt:lpstr>SAT Gro 20DD</vt:lpstr>
      <vt:lpstr>AM Bgd 1 - do nothing</vt:lpstr>
      <vt:lpstr>PM Bgd 1 - do nothing</vt:lpstr>
      <vt:lpstr>SAT Bgd 1 - do nothing</vt:lpstr>
      <vt:lpstr>AM Bgd 1 - interchange</vt:lpstr>
      <vt:lpstr>PM Bgd 1 - interchange</vt:lpstr>
      <vt:lpstr>SAT Bgd 1 - interchange</vt:lpstr>
      <vt:lpstr>AM Bgd 2</vt:lpstr>
      <vt:lpstr>PM Bgd 2</vt:lpstr>
      <vt:lpstr>SAT Bgd 2</vt:lpstr>
      <vt:lpstr>AM Bgd 3</vt:lpstr>
      <vt:lpstr>PM Bgd 3</vt:lpstr>
      <vt:lpstr>SAT Bgd 3</vt:lpstr>
      <vt:lpstr>AM Bgd</vt:lpstr>
      <vt:lpstr>PM Bgd</vt:lpstr>
      <vt:lpstr>SAT Bgd</vt:lpstr>
      <vt:lpstr>AM FB 2036 - do nothing</vt:lpstr>
      <vt:lpstr>PM FB 2036 - do nothing</vt:lpstr>
      <vt:lpstr>SAT FB 2036 - do nothing</vt:lpstr>
      <vt:lpstr>AM FB 20DD</vt:lpstr>
      <vt:lpstr>PM FB 20DD</vt:lpstr>
      <vt:lpstr>SAT FB 20DD</vt:lpstr>
      <vt:lpstr>AM EX+GRO reassign</vt:lpstr>
      <vt:lpstr>PM EX+GRO reassign</vt:lpstr>
      <vt:lpstr>SAT EX+GRO reassign</vt:lpstr>
      <vt:lpstr>AM EX+GRO reassign EC ave</vt:lpstr>
      <vt:lpstr>PM EX+GRO reassign EC ave</vt:lpstr>
      <vt:lpstr>SAT EX+GRO reassign EC ave</vt:lpstr>
      <vt:lpstr>AM FB 2036 - interchange</vt:lpstr>
      <vt:lpstr>PM FB 2036 - interchange</vt:lpstr>
      <vt:lpstr>SAT FB 2036 - interchange</vt:lpstr>
      <vt:lpstr>SITE --&gt;</vt:lpstr>
      <vt:lpstr>Gen AM</vt:lpstr>
      <vt:lpstr>Gen PM</vt:lpstr>
      <vt:lpstr>Gen SAT</vt:lpstr>
      <vt:lpstr>AM Block1 PR</vt:lpstr>
      <vt:lpstr>AM Block2 PR</vt:lpstr>
      <vt:lpstr>AM Block3 PR</vt:lpstr>
      <vt:lpstr>AM Block4 PR</vt:lpstr>
      <vt:lpstr>AM Block5 PR</vt:lpstr>
      <vt:lpstr>AM Block6 PR</vt:lpstr>
      <vt:lpstr>AM Block7 PR</vt:lpstr>
      <vt:lpstr>AM Block12 PR</vt:lpstr>
      <vt:lpstr>AM Block13 PR</vt:lpstr>
      <vt:lpstr>AM Block14 PR</vt:lpstr>
      <vt:lpstr>AM Block15 PR</vt:lpstr>
      <vt:lpstr>AM Block16 PR</vt:lpstr>
      <vt:lpstr>AM Block17 PR</vt:lpstr>
      <vt:lpstr>PM Block1 PR</vt:lpstr>
      <vt:lpstr>PM Block2 PR</vt:lpstr>
      <vt:lpstr>PM Block3 PR</vt:lpstr>
      <vt:lpstr>PM Block4 PR</vt:lpstr>
      <vt:lpstr>PM Block5 PR</vt:lpstr>
      <vt:lpstr>PM Block6 PR</vt:lpstr>
      <vt:lpstr>PM Block7 PR</vt:lpstr>
      <vt:lpstr>PM Block12 PR</vt:lpstr>
      <vt:lpstr>PM Block13 PR</vt:lpstr>
      <vt:lpstr>PM Block14 PR</vt:lpstr>
      <vt:lpstr>PM Block15 PR</vt:lpstr>
      <vt:lpstr>PM Block16 PR</vt:lpstr>
      <vt:lpstr>PM Block17 PR</vt:lpstr>
      <vt:lpstr>SAT Block1 PR</vt:lpstr>
      <vt:lpstr>SAT Block2 PR</vt:lpstr>
      <vt:lpstr>SAT Block3 PR</vt:lpstr>
      <vt:lpstr>SAT Block4 PR</vt:lpstr>
      <vt:lpstr>SAT Block5 PR</vt:lpstr>
      <vt:lpstr>SAT Block6 PR</vt:lpstr>
      <vt:lpstr>SAT Block7 PR</vt:lpstr>
      <vt:lpstr>SAT Block12 PR</vt:lpstr>
      <vt:lpstr>SAT Block13 PR</vt:lpstr>
      <vt:lpstr>SAT Block14 PR</vt:lpstr>
      <vt:lpstr>SAT Block15 PR</vt:lpstr>
      <vt:lpstr>SAT Block16 PR</vt:lpstr>
      <vt:lpstr>SAT Block17 PR</vt:lpstr>
      <vt:lpstr>Passby --&gt;</vt:lpstr>
      <vt:lpstr>AM Block1 PB</vt:lpstr>
      <vt:lpstr>AM Block2 PB</vt:lpstr>
      <vt:lpstr>AM Block3 PB</vt:lpstr>
      <vt:lpstr>AM Block4 PB</vt:lpstr>
      <vt:lpstr>AM Block5 PB</vt:lpstr>
      <vt:lpstr>AM Block6 PB</vt:lpstr>
      <vt:lpstr>AM Block7 PB</vt:lpstr>
      <vt:lpstr>AM Block12 PB</vt:lpstr>
      <vt:lpstr>AM Block13 PB</vt:lpstr>
      <vt:lpstr>AM Block14 PB</vt:lpstr>
      <vt:lpstr>AM Block15 PB</vt:lpstr>
      <vt:lpstr>AM Block16 PB</vt:lpstr>
      <vt:lpstr>AM Block17 PB</vt:lpstr>
      <vt:lpstr>PM Block1 PB</vt:lpstr>
      <vt:lpstr>PM Block2 PB</vt:lpstr>
      <vt:lpstr>PM Block3 PB</vt:lpstr>
      <vt:lpstr>PM Block4 PB</vt:lpstr>
      <vt:lpstr>PM Block5 PB</vt:lpstr>
      <vt:lpstr>PM Block6 PB</vt:lpstr>
      <vt:lpstr>PM Block7 PB</vt:lpstr>
      <vt:lpstr>PM Block12 PB</vt:lpstr>
      <vt:lpstr>PM Block13 PB</vt:lpstr>
      <vt:lpstr>PM Block14 PB</vt:lpstr>
      <vt:lpstr>PM Block15 PB</vt:lpstr>
      <vt:lpstr>PM Block16 PB</vt:lpstr>
      <vt:lpstr>PM Block17 PB</vt:lpstr>
      <vt:lpstr>SAT Block1 PB</vt:lpstr>
      <vt:lpstr>SAT Block2 PB</vt:lpstr>
      <vt:lpstr>SAT Block3 PB</vt:lpstr>
      <vt:lpstr>SAT Block4 PB</vt:lpstr>
      <vt:lpstr>SAT Block5 PB</vt:lpstr>
      <vt:lpstr>SAT Block6 PB</vt:lpstr>
      <vt:lpstr>SAT Block7 PB</vt:lpstr>
      <vt:lpstr>SAT Block12 PB</vt:lpstr>
      <vt:lpstr>SAT Block13 PB</vt:lpstr>
      <vt:lpstr>SAT Block14 PB</vt:lpstr>
      <vt:lpstr>SAT Block15 PB</vt:lpstr>
      <vt:lpstr>SAT Block16 PB</vt:lpstr>
      <vt:lpstr>SAT Block17 PB</vt:lpstr>
      <vt:lpstr>AM Site Res PR</vt:lpstr>
      <vt:lpstr>PM Site Res PR</vt:lpstr>
      <vt:lpstr>SAT Site Res PR</vt:lpstr>
      <vt:lpstr>AM Site Com PR</vt:lpstr>
      <vt:lpstr>PM Site Com PR</vt:lpstr>
      <vt:lpstr>SAT Site Com PR</vt:lpstr>
      <vt:lpstr>AM Site Com PB</vt:lpstr>
      <vt:lpstr>PM Site Com PB</vt:lpstr>
      <vt:lpstr>SAT Site Com PB</vt:lpstr>
      <vt:lpstr>AM Site Net - do nothing</vt:lpstr>
      <vt:lpstr>PM Site Net - do nothing</vt:lpstr>
      <vt:lpstr>SAT Site Net - do nothing</vt:lpstr>
      <vt:lpstr>AM Site Net - reassign</vt:lpstr>
      <vt:lpstr>PM Site Net - reassign</vt:lpstr>
      <vt:lpstr>SAT Site Net - reassign</vt:lpstr>
      <vt:lpstr>AM Site Net - interchange</vt:lpstr>
      <vt:lpstr>PM Site Net - interchange</vt:lpstr>
      <vt:lpstr>SAT Site Net - interchange</vt:lpstr>
      <vt:lpstr>TF --&gt;</vt:lpstr>
      <vt:lpstr>AM TF 2036 - do nothing</vt:lpstr>
      <vt:lpstr>PM TF 2036 - do nothing</vt:lpstr>
      <vt:lpstr>SAT TF 2036 - do nothing</vt:lpstr>
      <vt:lpstr>AM TF 20DD</vt:lpstr>
      <vt:lpstr>PM TF 20DD</vt:lpstr>
      <vt:lpstr>SAT TF 20DD</vt:lpstr>
      <vt:lpstr>AM TF 2036 - interchange</vt:lpstr>
      <vt:lpstr>PM TF 2036 - interchange</vt:lpstr>
      <vt:lpstr>SAT TF 2036 - interchange</vt:lpstr>
      <vt:lpstr>UTDF</vt:lpstr>
      <vt:lpstr>(Exist)(1)(AM)</vt:lpstr>
      <vt:lpstr>(Exist)(2)(PM)</vt:lpstr>
      <vt:lpstr>(Exist)(3)(SAT)</vt:lpstr>
      <vt:lpstr>(Bgd)(1)(AM)</vt:lpstr>
      <vt:lpstr>(Bgd)(2)(PM)</vt:lpstr>
      <vt:lpstr>(Bgd)(3)(SAT)</vt:lpstr>
      <vt:lpstr>(FB 2036 - do nothing)(1)(AM)</vt:lpstr>
      <vt:lpstr>(FB 2036 - do nothing)(2)(PM)</vt:lpstr>
      <vt:lpstr>(FB 2036 - do nothing)(3)(SAT)</vt:lpstr>
      <vt:lpstr>(FB 20DD)(1)(AM)</vt:lpstr>
      <vt:lpstr>(FB 20DD)(2)(PM)</vt:lpstr>
      <vt:lpstr>(FB 20DD)(3)(SAT)</vt:lpstr>
      <vt:lpstr>(FB 2036 - interchange)(1)(AM)</vt:lpstr>
      <vt:lpstr>(FB 2036 - interchange)(2)(PM)</vt:lpstr>
      <vt:lpstr>(FB 2036 - interchange)(3)(SAT)</vt:lpstr>
      <vt:lpstr>(Site - do nothing)(1)(AM)</vt:lpstr>
      <vt:lpstr>(Site - do nothing)(2)(PM)</vt:lpstr>
      <vt:lpstr>(Site - do nothing)(3)(SAT)</vt:lpstr>
      <vt:lpstr>(Site - interchange)(1)(AM)</vt:lpstr>
      <vt:lpstr>(Site - interchange)(2)(PM)</vt:lpstr>
      <vt:lpstr>(Site - interchange)(3)(SAT)</vt:lpstr>
      <vt:lpstr>(TF 2036 - do nothing)(1)(AM)</vt:lpstr>
      <vt:lpstr>(TF 2036 - do nothing)(2)(PM)</vt:lpstr>
      <vt:lpstr>(TF 2036 - do nothing)(3)(SAT)</vt:lpstr>
      <vt:lpstr>(TF 2036 - interchange)(1)(AM)</vt:lpstr>
      <vt:lpstr>(TF 2036 - interchange)(2)(PM)</vt:lpstr>
      <vt:lpstr>(TF 2036 - interchange)(3)(SAT)</vt:lpstr>
      <vt:lpstr>(TF 20DD)(1)(AM)</vt:lpstr>
      <vt:lpstr>(TF 20DD)(2)(PM)</vt:lpstr>
      <vt:lpstr>(TF 20DD)(3)(SAT)</vt:lpstr>
    </vt:vector>
  </TitlesOfParts>
  <Company>Dillon Consulting Limited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Chan, Jacky</dc:creator>
  <cp:lastModifiedBy>Chan, Jacky</cp:lastModifiedBy>
  <dcterms:created xsi:type="dcterms:W3CDTF">2020-02-07T20:10:23Z</dcterms:created>
  <dcterms:modified xsi:type="dcterms:W3CDTF">2021-10-19T15:07:29Z</dcterms:modified>
</cp:coreProperties>
</file>