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"/>
    </mc:Choice>
  </mc:AlternateContent>
  <xr:revisionPtr revIDLastSave="0" documentId="13_ncr:1_{988FCBA9-632D-4449-B567-A5E7E110058C}" xr6:coauthVersionLast="47" xr6:coauthVersionMax="47" xr10:uidLastSave="{00000000-0000-0000-0000-000000000000}"/>
  <bookViews>
    <workbookView xWindow="60" yWindow="500" windowWidth="17600" windowHeight="20500" xr2:uid="{4CA5D424-81C1-1140-BA15-D96C7177E2AD}"/>
  </bookViews>
  <sheets>
    <sheet name="a" sheetId="1" r:id="rId1"/>
    <sheet name="b" sheetId="3" r:id="rId2"/>
    <sheet name="b part 2" sheetId="2" r:id="rId3"/>
    <sheet name="c" sheetId="4" r:id="rId4"/>
    <sheet name="d" sheetId="6" r:id="rId5"/>
    <sheet name="e" sheetId="7" r:id="rId6"/>
    <sheet name="f" sheetId="8" r:id="rId7"/>
  </sheets>
  <definedNames>
    <definedName name="BudgetAvailable" localSheetId="5">e!$H$7:$H$8</definedName>
    <definedName name="BudgetAvailable">d!$H$7:$H$8</definedName>
    <definedName name="BudgetSpent" localSheetId="5">e!$F$7:$F$8</definedName>
    <definedName name="BudgetSpent">d!$F$7:$F$8</definedName>
    <definedName name="CostPerAd" localSheetId="5">e!$C$7:$E$8</definedName>
    <definedName name="CostPerAd">d!$C$7:$E$8</definedName>
    <definedName name="CouponRedemptionPerAd" localSheetId="5">e!$C$15:$E$15</definedName>
    <definedName name="CouponRedemptionPerAd">d!$C$15:$E$15</definedName>
    <definedName name="ExposuresPerAd" localSheetId="5">e!$C$4:$E$4</definedName>
    <definedName name="ExposuresPerAd">d!$C$4:$E$4</definedName>
    <definedName name="MaxTVSpots" localSheetId="5">e!$C$26</definedName>
    <definedName name="MaxTVSpots">d!$C$21</definedName>
    <definedName name="MinimumAcceptable" localSheetId="5">e!$H$11:$H$12</definedName>
    <definedName name="MinimumAcceptable">d!$H$11:$H$12</definedName>
    <definedName name="NumberOfAds" localSheetId="5">e!$C$19:$E$19</definedName>
    <definedName name="NumberOfAds">d!$C$19:$E$19</definedName>
    <definedName name="NumberReachedPerAd" localSheetId="5">e!$C$11:$E$12</definedName>
    <definedName name="NumberReachedPerAd">d!$C$11:$E$12</definedName>
    <definedName name="RequiredAmount" localSheetId="5">e!$H$15</definedName>
    <definedName name="RequiredAmount">d!$H$15</definedName>
    <definedName name="solver_adj" localSheetId="4" hidden="1">d!$C$19:$E$19</definedName>
    <definedName name="solver_adj" localSheetId="5" hidden="1">e!$C$19:$E$23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100</definedName>
    <definedName name="solver_itr" localSheetId="5" hidden="1">100</definedName>
    <definedName name="solver_lhs1" localSheetId="4" hidden="1">d!$F$7:$F$8</definedName>
    <definedName name="solver_lhs1" localSheetId="5" hidden="1">e!$C$19:$E$23</definedName>
    <definedName name="solver_lhs2" localSheetId="4" hidden="1">d!$C$19</definedName>
    <definedName name="solver_lhs2" localSheetId="5" hidden="1">e!$F$7:$F$8</definedName>
    <definedName name="solver_lhs3" localSheetId="4" hidden="1">d!$F$11:$F$12</definedName>
    <definedName name="solver_lhs3" localSheetId="5" hidden="1">e!$C$19</definedName>
    <definedName name="solver_lhs4" localSheetId="4" hidden="1">d!$F$15</definedName>
    <definedName name="solver_lhs4" localSheetId="5" hidden="1">e!$F$11:$F$12</definedName>
    <definedName name="solver_lhs5" localSheetId="5" hidden="1">e!$F$15</definedName>
    <definedName name="solver_lin" localSheetId="4" hidden="1">1</definedName>
    <definedName name="solver_lin" localSheetId="5" hidden="1">1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4</definedName>
    <definedName name="solver_num" localSheetId="5" hidden="1">5</definedName>
    <definedName name="solver_nwt" localSheetId="4" hidden="1">1</definedName>
    <definedName name="solver_nwt" localSheetId="5" hidden="1">1</definedName>
    <definedName name="solver_opt" localSheetId="4" hidden="1">d!$H$19</definedName>
    <definedName name="solver_opt" localSheetId="5" hidden="1">e!$H$27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1</definedName>
    <definedName name="solver_rel2" localSheetId="5" hidden="1">1</definedName>
    <definedName name="solver_rel3" localSheetId="4" hidden="1">3</definedName>
    <definedName name="solver_rel3" localSheetId="5" hidden="1">1</definedName>
    <definedName name="solver_rel4" localSheetId="4" hidden="1">2</definedName>
    <definedName name="solver_rel4" localSheetId="5" hidden="1">3</definedName>
    <definedName name="solver_rel5" localSheetId="5" hidden="1">2</definedName>
    <definedName name="solver_rhs1" localSheetId="4" hidden="1">BudgetAvailable</definedName>
    <definedName name="solver_rhs1" localSheetId="5" hidden="1">e!$H$19:$J$23</definedName>
    <definedName name="solver_rhs2" localSheetId="4" hidden="1">MaxTVSpots</definedName>
    <definedName name="solver_rhs2" localSheetId="5" hidden="1">e!$H$7:$H$8</definedName>
    <definedName name="solver_rhs3" localSheetId="4" hidden="1">MinimumAcceptable</definedName>
    <definedName name="solver_rhs3" localSheetId="5" hidden="1">e!$C$26</definedName>
    <definedName name="solver_rhs4" localSheetId="4" hidden="1">RequiredAmount</definedName>
    <definedName name="solver_rhs4" localSheetId="5" hidden="1">e!$H$11:$H$12</definedName>
    <definedName name="solver_rhs5" localSheetId="5" hidden="1">e!$H$15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100</definedName>
    <definedName name="solver_tim" localSheetId="5" hidden="1">100</definedName>
    <definedName name="solver_tol" localSheetId="4" hidden="1">0.05</definedName>
    <definedName name="solver_tol" localSheetId="5" hidden="1">0.05</definedName>
    <definedName name="solver_typ" localSheetId="4" hidden="1">1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2</definedName>
    <definedName name="solver_ver" localSheetId="5" hidden="1">2</definedName>
    <definedName name="TotalExposures" localSheetId="5">e!$H$27</definedName>
    <definedName name="TotalExposures">d!$H$19</definedName>
    <definedName name="TotalReached" localSheetId="5">e!$F$11:$F$12</definedName>
    <definedName name="TotalReached">d!$F$11:$F$12</definedName>
    <definedName name="TotalRedeemed" localSheetId="5">e!$F$15</definedName>
    <definedName name="TotalRedeemed">d!$F$15</definedName>
    <definedName name="TVSpots" localSheetId="5">e!$C$19</definedName>
    <definedName name="TVSpots">d!$C$19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C24" i="7"/>
  <c r="F15" i="7"/>
  <c r="F12" i="7"/>
  <c r="F11" i="7"/>
  <c r="F8" i="7"/>
  <c r="F7" i="7"/>
  <c r="C4" i="6"/>
  <c r="H19" i="6" s="1"/>
  <c r="F7" i="6"/>
  <c r="F8" i="6"/>
  <c r="F11" i="6"/>
  <c r="F12" i="6"/>
  <c r="F15" i="6"/>
  <c r="B33" i="4"/>
  <c r="B28" i="4"/>
  <c r="B27" i="4"/>
  <c r="B26" i="4"/>
  <c r="B30" i="4" s="1"/>
  <c r="D24" i="2"/>
  <c r="E22" i="2"/>
  <c r="D18" i="2"/>
  <c r="D19" i="2"/>
  <c r="D20" i="2"/>
  <c r="D21" i="2"/>
  <c r="D17" i="2"/>
  <c r="E15" i="2"/>
  <c r="D11" i="2"/>
  <c r="D12" i="2"/>
  <c r="D13" i="2"/>
  <c r="D14" i="2"/>
  <c r="D10" i="2"/>
  <c r="E7" i="2"/>
  <c r="D6" i="2"/>
  <c r="D3" i="2"/>
  <c r="D4" i="2"/>
  <c r="D5" i="2"/>
  <c r="D2" i="2"/>
  <c r="C18" i="2"/>
  <c r="C19" i="2"/>
  <c r="C20" i="2"/>
  <c r="C21" i="2"/>
  <c r="C17" i="2"/>
  <c r="C11" i="2"/>
  <c r="C12" i="2"/>
  <c r="C13" i="2"/>
  <c r="C14" i="2"/>
  <c r="C10" i="2"/>
  <c r="C3" i="2"/>
  <c r="C4" i="2"/>
  <c r="C5" i="2"/>
  <c r="C6" i="2"/>
  <c r="C2" i="2"/>
  <c r="C33" i="4"/>
  <c r="C30" i="4"/>
  <c r="C28" i="4"/>
  <c r="C27" i="4"/>
  <c r="C26" i="4"/>
  <c r="C4" i="7" l="1"/>
  <c r="H27" i="7" s="1"/>
</calcChain>
</file>

<file path=xl/sharedStrings.xml><?xml version="1.0" encoding="utf-8"?>
<sst xmlns="http://schemas.openxmlformats.org/spreadsheetml/2006/main" count="229" uniqueCount="126">
  <si>
    <t>Number of TV spots</t>
  </si>
  <si>
    <t>Number of Sales</t>
  </si>
  <si>
    <t>Number of Magazine ads</t>
  </si>
  <si>
    <t>Number of ads in Sunday supplements</t>
  </si>
  <si>
    <t>a. For each of the three advertising media, draw a graph of the</t>
  </si>
  <si>
    <t>number of sales versus the number of advertisements by plot-</t>
  </si>
  <si>
    <t>ting the sales for the five points provided by Sid Jackowitz</t>
  </si>
  <si>
    <t>and then drawing a smooth curve through (or very near) these</t>
  </si>
  <si>
    <t>points. (Fractional advertisements are allowed by using only</t>
  </si>
  <si>
    <t>a portion of the available outlets.)</t>
  </si>
  <si>
    <t>b. For each of the advertising media, use Excel’s curve fitting</t>
  </si>
  <si>
    <t>method to (1) obtain a nonlinear formula for the sales graph</t>
  </si>
  <si>
    <t>and then (2) construct the graph. In each case, try three Excel</t>
  </si>
  <si>
    <t>options for the form of the graph—a polynomial of order 2</t>
  </si>
  <si>
    <t>(the quadratic form), a polynomial of order 3, and the loga-</t>
  </si>
  <si>
    <t>rithmic form—and then choose the option that you feel pro-</t>
  </si>
  <si>
    <t>vides the best fit.</t>
  </si>
  <si>
    <t>poly 2</t>
  </si>
  <si>
    <t>poly 3</t>
  </si>
  <si>
    <t>Logarithmic</t>
  </si>
  <si>
    <t>Order of 3 polynomial</t>
  </si>
  <si>
    <r>
      <t>y = -0.0083x</t>
    </r>
    <r>
      <rPr>
        <vertAlign val="superscript"/>
        <sz val="16"/>
        <color rgb="FF595959"/>
        <rFont val="Calibri"/>
        <family val="2"/>
        <scheme val="minor"/>
      </rPr>
      <t>3</t>
    </r>
    <r>
      <rPr>
        <sz val="16"/>
        <color rgb="FF595959"/>
        <rFont val="Calibri"/>
        <family val="2"/>
        <scheme val="minor"/>
      </rPr>
      <t xml:space="preserve"> - 0.0286x</t>
    </r>
    <r>
      <rPr>
        <vertAlign val="superscript"/>
        <sz val="16"/>
        <color rgb="FF595959"/>
        <rFont val="Calibri"/>
        <family val="2"/>
        <scheme val="minor"/>
      </rPr>
      <t>2</t>
    </r>
    <r>
      <rPr>
        <sz val="16"/>
        <color rgb="FF595959"/>
        <rFont val="Calibri"/>
        <family val="2"/>
        <scheme val="minor"/>
      </rPr>
      <t xml:space="preserve"> + 0.9298x + 0.1</t>
    </r>
  </si>
  <si>
    <r>
      <t>y = -0.0005x</t>
    </r>
    <r>
      <rPr>
        <vertAlign val="superscript"/>
        <sz val="16"/>
        <color rgb="FF595959"/>
        <rFont val="Calibri"/>
        <family val="2"/>
        <scheme val="minor"/>
      </rPr>
      <t>3</t>
    </r>
    <r>
      <rPr>
        <sz val="16"/>
        <color rgb="FF595959"/>
        <rFont val="Calibri"/>
        <family val="2"/>
        <scheme val="minor"/>
      </rPr>
      <t xml:space="preserve"> - 0.0228x</t>
    </r>
    <r>
      <rPr>
        <vertAlign val="superscript"/>
        <sz val="16"/>
        <color rgb="FF595959"/>
        <rFont val="Calibri"/>
        <family val="2"/>
        <scheme val="minor"/>
      </rPr>
      <t>2</t>
    </r>
    <r>
      <rPr>
        <sz val="16"/>
        <color rgb="FF595959"/>
        <rFont val="Calibri"/>
        <family val="2"/>
        <scheme val="minor"/>
      </rPr>
      <t xml:space="preserve"> + 0.6565x - 0.02</t>
    </r>
  </si>
  <si>
    <r>
      <t>y = 7E-05x</t>
    </r>
    <r>
      <rPr>
        <vertAlign val="superscript"/>
        <sz val="16"/>
        <color rgb="FF595959"/>
        <rFont val="Calibri"/>
        <family val="2"/>
        <scheme val="minor"/>
      </rPr>
      <t>3</t>
    </r>
    <r>
      <rPr>
        <sz val="16"/>
        <color rgb="FF595959"/>
        <rFont val="Calibri"/>
        <family val="2"/>
        <scheme val="minor"/>
      </rPr>
      <t xml:space="preserve"> - 0.005x</t>
    </r>
    <r>
      <rPr>
        <vertAlign val="superscript"/>
        <sz val="16"/>
        <color rgb="FF595959"/>
        <rFont val="Calibri"/>
        <family val="2"/>
        <scheme val="minor"/>
      </rPr>
      <t>2</t>
    </r>
    <r>
      <rPr>
        <sz val="16"/>
        <color rgb="FF595959"/>
        <rFont val="Calibri"/>
        <family val="2"/>
        <scheme val="minor"/>
      </rPr>
      <t xml:space="preserve"> + 0.1633x - 2E-13</t>
    </r>
  </si>
  <si>
    <t>Mean abs deviation</t>
  </si>
  <si>
    <t>mean of all</t>
  </si>
  <si>
    <t>c. Using your results from part b, write an expression for the</t>
  </si>
  <si>
    <t>total profit (as defined by Claire) in terms of the number of</t>
  </si>
  <si>
    <t>advertisements of each type.</t>
  </si>
  <si>
    <t>TV</t>
  </si>
  <si>
    <t>sales</t>
  </si>
  <si>
    <t>ad cost</t>
  </si>
  <si>
    <t>planning cost</t>
  </si>
  <si>
    <t>Magazine</t>
  </si>
  <si>
    <t>Sunday sup</t>
  </si>
  <si>
    <t>-0.0083*(TV^3)-0.0286*(TV^2)+0.9298*TV+0.1</t>
  </si>
  <si>
    <t>0.3*TV</t>
  </si>
  <si>
    <t>0.09*TV</t>
  </si>
  <si>
    <t>0.03*MA</t>
  </si>
  <si>
    <t>0.15*MA</t>
  </si>
  <si>
    <t>0.1*SS</t>
  </si>
  <si>
    <t>0.04*SS</t>
  </si>
  <si>
    <t>order of 3</t>
  </si>
  <si>
    <t>0.00007*(MA^3)-0.005*(MA^2)+0.1633*MA-0.0000000000002</t>
  </si>
  <si>
    <t>-0.0005*(SS^3)-0.0228*(SS^2)+0.6565*SS-0.02</t>
  </si>
  <si>
    <t>Total Sales</t>
  </si>
  <si>
    <t>Total ad cost</t>
  </si>
  <si>
    <t>total planning cost</t>
  </si>
  <si>
    <t>Sales revenue</t>
  </si>
  <si>
    <t>gross profit per sale is $0.75 million</t>
  </si>
  <si>
    <t xml:space="preserve">Total Profit </t>
  </si>
  <si>
    <t>d. Using your result from part c, revise the spreadsheet model</t>
  </si>
  <si>
    <t>in Figure 3.7 (available at www.mhhe.com/Hillier6e) so that</t>
  </si>
  <si>
    <t>it maximizes total profit instead of the total number of expo-</t>
  </si>
  <si>
    <t>sures, and then solve.</t>
  </si>
  <si>
    <t>Maximum TV Spots</t>
  </si>
  <si>
    <t>&lt;=</t>
  </si>
  <si>
    <t>Number of Ads</t>
  </si>
  <si>
    <t>SS Ads</t>
  </si>
  <si>
    <t>Magazine Ads</t>
  </si>
  <si>
    <t>TV Spots</t>
  </si>
  <si>
    <t>C19</t>
  </si>
  <si>
    <t>TVSpots</t>
  </si>
  <si>
    <t>F15</t>
  </si>
  <si>
    <t>TotalRedeemed</t>
  </si>
  <si>
    <t>F11:F12</t>
  </si>
  <si>
    <t>TotalReached</t>
  </si>
  <si>
    <t>=</t>
  </si>
  <si>
    <t>Coupon Redemption per Ad</t>
  </si>
  <si>
    <t>H19</t>
  </si>
  <si>
    <t>TotalExposures</t>
  </si>
  <si>
    <t>Required Amount</t>
  </si>
  <si>
    <t>Total Redeemed</t>
  </si>
  <si>
    <t>H15</t>
  </si>
  <si>
    <t>RequiredAmount</t>
  </si>
  <si>
    <t>C11:E12</t>
  </si>
  <si>
    <t>NumberReachedPerAd</t>
  </si>
  <si>
    <t>&gt;=</t>
  </si>
  <si>
    <t>Parents of Young Children</t>
  </si>
  <si>
    <t>C19:E19</t>
  </si>
  <si>
    <t>NumberOfAds</t>
  </si>
  <si>
    <t>Young Children</t>
  </si>
  <si>
    <t>H11:H12</t>
  </si>
  <si>
    <t>MinimumAcceptable</t>
  </si>
  <si>
    <t>Minimum Acceptable</t>
  </si>
  <si>
    <t>Total Reached</t>
  </si>
  <si>
    <t>Number Reached per Ad (millions)</t>
  </si>
  <si>
    <t>C21</t>
  </si>
  <si>
    <t>MaxTVSpots</t>
  </si>
  <si>
    <t>C4:E4</t>
  </si>
  <si>
    <t>ExposuresPerAd</t>
  </si>
  <si>
    <t>Planning Budget</t>
  </si>
  <si>
    <t>C15:E15</t>
  </si>
  <si>
    <t>CouponRedemptionPerAd</t>
  </si>
  <si>
    <t>Ad Budget</t>
  </si>
  <si>
    <t>C7:E8</t>
  </si>
  <si>
    <t>CostPerAd</t>
  </si>
  <si>
    <t>Budget Available</t>
  </si>
  <si>
    <t>Budget Spent</t>
  </si>
  <si>
    <t>F7:F8</t>
  </si>
  <si>
    <t>BudgetSpent</t>
  </si>
  <si>
    <t>H7:H8</t>
  </si>
  <si>
    <t>BudgetAvailable</t>
  </si>
  <si>
    <t>Cells</t>
  </si>
  <si>
    <t>Range Name</t>
  </si>
  <si>
    <t>Super Grain Corp. Advertising-Mix Problem</t>
  </si>
  <si>
    <t>Cost per Ad ($millions)</t>
  </si>
  <si>
    <t>sales revenue</t>
  </si>
  <si>
    <t>total profit</t>
  </si>
  <si>
    <t>millions</t>
  </si>
  <si>
    <t>million</t>
  </si>
  <si>
    <t>total</t>
  </si>
  <si>
    <t>e. Use the sales tables provided by Sid Jackowitz to apply separa-</t>
  </si>
  <si>
    <t>ble programming to this problem when maximizing total profit.</t>
  </si>
  <si>
    <t>Compare your results in parts d and e with those in Figure 3.7</t>
  </si>
  <si>
    <t>and then give your recommendation (with a brief explanation)</t>
  </si>
  <si>
    <t>for the best advertising mix. Do you feel it was worthwhile to</t>
  </si>
  <si>
    <t>introduce a nonlinear profit function into the model in order</t>
  </si>
  <si>
    <t>to refine the linear programming model used in Figure 3.7?</t>
  </si>
  <si>
    <t>model e is a better fit than model d.</t>
  </si>
  <si>
    <t>there is a higher profit in model e.</t>
  </si>
  <si>
    <t>tva dna magazine spots are larger.</t>
  </si>
  <si>
    <t>Sunday supplement is lower.</t>
  </si>
  <si>
    <t>product mix</t>
  </si>
  <si>
    <t>Sunday ad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</si>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</sst>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9" formatCode="#,##0.000"/>
    <numFmt numFmtId="172" formatCode="0.000000"/>
    <numFmt numFmtId="177" formatCode="#,##0.0000"/>
    <numFmt numFmtId="178" formatCode="#,##0.00000"/>
    <numFmt numFmtId="180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595959"/>
      <name val="Calibri"/>
      <family val="2"/>
      <scheme val="minor"/>
    </font>
    <font>
      <vertAlign val="superscript"/>
      <sz val="16"/>
      <color rgb="FF595959"/>
      <name val="Calibri"/>
      <family val="2"/>
      <scheme val="minor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44" fontId="4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3" fontId="0" fillId="0" borderId="0" xfId="0" applyNumberFormat="1" applyBorder="1"/>
    <xf numFmtId="0" fontId="0" fillId="0" borderId="0" xfId="0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0" fontId="0" fillId="0" borderId="8" xfId="0" applyBorder="1"/>
    <xf numFmtId="3" fontId="0" fillId="0" borderId="9" xfId="0" applyNumberFormat="1" applyBorder="1"/>
    <xf numFmtId="0" fontId="0" fillId="0" borderId="6" xfId="0" applyBorder="1"/>
    <xf numFmtId="0" fontId="0" fillId="0" borderId="9" xfId="0" applyBorder="1"/>
    <xf numFmtId="169" fontId="0" fillId="0" borderId="0" xfId="0" applyNumberFormat="1" applyBorder="1"/>
    <xf numFmtId="169" fontId="0" fillId="0" borderId="8" xfId="0" applyNumberFormat="1" applyBorder="1"/>
    <xf numFmtId="169" fontId="0" fillId="0" borderId="6" xfId="0" applyNumberFormat="1" applyBorder="1"/>
    <xf numFmtId="169" fontId="0" fillId="0" borderId="9" xfId="0" applyNumberFormat="1" applyBorder="1"/>
    <xf numFmtId="0" fontId="1" fillId="0" borderId="0" xfId="0" applyFont="1"/>
    <xf numFmtId="169" fontId="0" fillId="0" borderId="0" xfId="0" applyNumberFormat="1"/>
    <xf numFmtId="0" fontId="2" fillId="0" borderId="0" xfId="0" applyFont="1" applyAlignment="1">
      <alignment horizontal="left" vertical="center" readingOrder="1"/>
    </xf>
    <xf numFmtId="17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quotePrefix="1"/>
    <xf numFmtId="0" fontId="5" fillId="0" borderId="0" xfId="1" applyFont="1"/>
    <xf numFmtId="0" fontId="5" fillId="0" borderId="0" xfId="1" applyFont="1" applyAlignment="1">
      <alignment horizontal="right"/>
    </xf>
    <xf numFmtId="0" fontId="5" fillId="0" borderId="0" xfId="2" applyNumberFormat="1" applyFont="1"/>
    <xf numFmtId="0" fontId="5" fillId="2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5" fillId="4" borderId="13" xfId="1" applyFont="1" applyFill="1" applyBorder="1" applyAlignment="1">
      <alignment horizontal="center"/>
    </xf>
    <xf numFmtId="0" fontId="5" fillId="4" borderId="14" xfId="1" applyFont="1" applyFill="1" applyBorder="1" applyAlignment="1">
      <alignment horizontal="center"/>
    </xf>
    <xf numFmtId="0" fontId="5" fillId="4" borderId="15" xfId="1" applyFont="1" applyFill="1" applyBorder="1" applyAlignment="1">
      <alignment horizontal="center"/>
    </xf>
    <xf numFmtId="0" fontId="5" fillId="5" borderId="9" xfId="1" applyFont="1" applyFill="1" applyBorder="1"/>
    <xf numFmtId="0" fontId="5" fillId="5" borderId="7" xfId="1" applyFont="1" applyFill="1" applyBorder="1"/>
    <xf numFmtId="0" fontId="5" fillId="5" borderId="6" xfId="1" applyFont="1" applyFill="1" applyBorder="1"/>
    <xf numFmtId="0" fontId="5" fillId="5" borderId="5" xfId="1" applyFont="1" applyFill="1" applyBorder="1"/>
    <xf numFmtId="3" fontId="5" fillId="2" borderId="0" xfId="1" applyNumberFormat="1" applyFont="1" applyFill="1" applyAlignment="1">
      <alignment horizontal="center"/>
    </xf>
    <xf numFmtId="3" fontId="5" fillId="0" borderId="0" xfId="1" applyNumberFormat="1" applyFont="1" applyAlignment="1">
      <alignment horizontal="center"/>
    </xf>
    <xf numFmtId="0" fontId="5" fillId="5" borderId="4" xfId="1" applyFont="1" applyFill="1" applyBorder="1"/>
    <xf numFmtId="0" fontId="5" fillId="5" borderId="2" xfId="1" applyFont="1" applyFill="1" applyBorder="1"/>
    <xf numFmtId="0" fontId="6" fillId="5" borderId="4" xfId="1" applyFont="1" applyFill="1" applyBorder="1"/>
    <xf numFmtId="0" fontId="6" fillId="5" borderId="2" xfId="1" applyFont="1" applyFill="1" applyBorder="1"/>
    <xf numFmtId="0" fontId="7" fillId="0" borderId="0" xfId="1" applyFont="1"/>
    <xf numFmtId="0" fontId="8" fillId="0" borderId="0" xfId="1" applyFont="1" applyFill="1" applyAlignment="1">
      <alignment horizontal="right"/>
    </xf>
    <xf numFmtId="0" fontId="8" fillId="0" borderId="0" xfId="1" applyFont="1" applyFill="1" applyAlignment="1">
      <alignment horizontal="center"/>
    </xf>
    <xf numFmtId="169" fontId="5" fillId="3" borderId="1" xfId="2" applyNumberFormat="1" applyFont="1" applyFill="1" applyBorder="1" applyAlignment="1">
      <alignment horizontal="center"/>
    </xf>
    <xf numFmtId="4" fontId="8" fillId="0" borderId="0" xfId="1" applyNumberFormat="1" applyFont="1" applyFill="1" applyAlignment="1">
      <alignment horizontal="center"/>
    </xf>
    <xf numFmtId="0" fontId="0" fillId="0" borderId="0" xfId="0" applyFont="1"/>
    <xf numFmtId="180" fontId="5" fillId="0" borderId="0" xfId="1" applyNumberFormat="1" applyFont="1"/>
    <xf numFmtId="0" fontId="1" fillId="0" borderId="0" xfId="0" applyFont="1" applyAlignment="1">
      <alignment horizontal="right"/>
    </xf>
    <xf numFmtId="0" fontId="6" fillId="0" borderId="0" xfId="1" applyFont="1"/>
    <xf numFmtId="180" fontId="5" fillId="4" borderId="0" xfId="1" applyNumberFormat="1" applyFont="1" applyFill="1" applyBorder="1" applyAlignment="1">
      <alignment horizontal="center" vertical="center"/>
    </xf>
  </cellXfs>
  <cellStyles count="3">
    <cellStyle name="Currency 2" xfId="2" xr:uid="{BA432327-F9BB-0F46-848F-B26C364E67A1}"/>
    <cellStyle name="Normal" xfId="0" builtinId="0"/>
    <cellStyle name="Normal 2" xfId="1" xr:uid="{8570E4B8-76DA-FD42-BC8A-8A47D79545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TV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a!$B$2:$B$6</c:f>
              <c:numCache>
                <c:formatCode>#,##0</c:formatCode>
                <c:ptCount val="5"/>
                <c:pt idx="0">
                  <c:v>1000000</c:v>
                </c:pt>
                <c:pt idx="1">
                  <c:v>1750000</c:v>
                </c:pt>
                <c:pt idx="2">
                  <c:v>2450000</c:v>
                </c:pt>
                <c:pt idx="3">
                  <c:v>2800000</c:v>
                </c:pt>
                <c:pt idx="4">
                  <c:v>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D-E045-B768-84BB6CBCD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6608"/>
        <c:axId val="502967280"/>
      </c:scatterChart>
      <c:valAx>
        <c:axId val="4986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Tv 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280"/>
        <c:crosses val="autoZero"/>
        <c:crossBetween val="midCat"/>
      </c:valAx>
      <c:valAx>
        <c:axId val="50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Sunday supplement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b!$F$1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266447944006998"/>
                  <c:y val="0.36534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b!$F$2:$F$6</c:f>
              <c:numCache>
                <c:formatCode>#,##0.000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6E4D-B40A-CA3FA653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76"/>
        <c:axId val="34344000"/>
      </c:scatterChart>
      <c:valAx>
        <c:axId val="34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ads in sunday supplements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4000"/>
        <c:crosses val="autoZero"/>
        <c:crossBetween val="midCat"/>
      </c:valAx>
      <c:valAx>
        <c:axId val="34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Sunday supplement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b!$F$1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266447944006998"/>
                  <c:y val="0.36534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b!$F$2:$F$6</c:f>
              <c:numCache>
                <c:formatCode>#,##0.000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6E4D-B40A-CA3FA653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76"/>
        <c:axId val="34344000"/>
      </c:scatterChart>
      <c:valAx>
        <c:axId val="34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ads in sunday supplements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4000"/>
        <c:crosses val="autoZero"/>
        <c:crossBetween val="midCat"/>
      </c:valAx>
      <c:valAx>
        <c:axId val="34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Sunday supplement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b!$F$1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266447944006998"/>
                  <c:y val="0.36534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b!$F$2:$F$6</c:f>
              <c:numCache>
                <c:formatCode>#,##0.000</c:formatCode>
                <c:ptCount val="5"/>
                <c:pt idx="0">
                  <c:v>1.2</c:v>
                </c:pt>
                <c:pt idx="1">
                  <c:v>2.2000000000000002</c:v>
                </c:pt>
                <c:pt idx="2">
                  <c:v>3</c:v>
                </c:pt>
                <c:pt idx="3">
                  <c:v>3.5</c:v>
                </c:pt>
                <c:pt idx="4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6E4D-B40A-CA3FA653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0576"/>
        <c:axId val="34344000"/>
      </c:scatterChart>
      <c:valAx>
        <c:axId val="340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ads in sunday supplements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44000"/>
        <c:crosses val="autoZero"/>
        <c:crossBetween val="midCat"/>
      </c:valAx>
      <c:valAx>
        <c:axId val="343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Magazine</a:t>
            </a:r>
            <a:r>
              <a:rPr lang="en-US" baseline="0"/>
              <a:t>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a!$D$1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a!$D$2:$D$6</c:f>
              <c:numCache>
                <c:formatCode>#,##0</c:formatCode>
                <c:ptCount val="5"/>
                <c:pt idx="0">
                  <c:v>700000</c:v>
                </c:pt>
                <c:pt idx="1">
                  <c:v>1200000</c:v>
                </c:pt>
                <c:pt idx="2">
                  <c:v>1550000</c:v>
                </c:pt>
                <c:pt idx="3">
                  <c:v>1800000</c:v>
                </c:pt>
                <c:pt idx="4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E040-AAE7-BCE75415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60544"/>
        <c:axId val="513662752"/>
      </c:scatterChart>
      <c:valAx>
        <c:axId val="5316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Magazine 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62752"/>
        <c:crosses val="autoZero"/>
        <c:crossBetween val="midCat"/>
      </c:valAx>
      <c:valAx>
        <c:axId val="513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Sunday supplements</a:t>
            </a:r>
            <a:r>
              <a:rPr lang="en-US" baseline="0"/>
              <a:t> 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a!$F$1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a!$E$2:$E$6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a!$F$2:$F$6</c:f>
              <c:numCache>
                <c:formatCode>#,##0</c:formatCode>
                <c:ptCount val="5"/>
                <c:pt idx="0">
                  <c:v>1200000</c:v>
                </c:pt>
                <c:pt idx="1">
                  <c:v>2200000</c:v>
                </c:pt>
                <c:pt idx="2">
                  <c:v>3000000</c:v>
                </c:pt>
                <c:pt idx="3">
                  <c:v>3500000</c:v>
                </c:pt>
                <c:pt idx="4">
                  <c:v>3750000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E-D340-947C-9A5093F8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31648"/>
        <c:axId val="514900992"/>
      </c:scatterChart>
      <c:valAx>
        <c:axId val="5154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ads in Sunday supplements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0992"/>
        <c:crosses val="autoZero"/>
        <c:crossBetween val="midCat"/>
      </c:valAx>
      <c:valAx>
        <c:axId val="5149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OPT1: Sales and TV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721981627296588"/>
                  <c:y val="0.3120986439195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b!$B$2:$B$6</c:f>
              <c:numCache>
                <c:formatCode>#,##0.000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0-3244-9B19-600DB291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6608"/>
        <c:axId val="502967280"/>
      </c:scatterChart>
      <c:valAx>
        <c:axId val="4986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Tv 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280"/>
        <c:crosses val="autoZero"/>
        <c:crossBetween val="midCat"/>
      </c:valAx>
      <c:valAx>
        <c:axId val="50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OPT2:</a:t>
            </a:r>
            <a:r>
              <a:rPr lang="en-US" baseline="0"/>
              <a:t> </a:t>
            </a:r>
            <a:r>
              <a:rPr lang="en-US"/>
              <a:t>Sales and TV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721981627296588"/>
                  <c:y val="0.3120986439195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b!$B$2:$B$6</c:f>
              <c:numCache>
                <c:formatCode>#,##0.000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0-7A46-A2AB-667C61E13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6608"/>
        <c:axId val="502967280"/>
      </c:scatterChart>
      <c:valAx>
        <c:axId val="4986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Tv 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280"/>
        <c:crosses val="autoZero"/>
        <c:crossBetween val="midCat"/>
      </c:valAx>
      <c:valAx>
        <c:axId val="50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OPT2:</a:t>
            </a:r>
            <a:r>
              <a:rPr lang="en-US" baseline="0"/>
              <a:t> </a:t>
            </a:r>
            <a:r>
              <a:rPr lang="en-US"/>
              <a:t>Sales and TV Spots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721981627296588"/>
                  <c:y val="0.31209864391951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b!$B$2:$B$6</c:f>
              <c:numCache>
                <c:formatCode>#,##0.000</c:formatCode>
                <c:ptCount val="5"/>
                <c:pt idx="0">
                  <c:v>1</c:v>
                </c:pt>
                <c:pt idx="1">
                  <c:v>1.75</c:v>
                </c:pt>
                <c:pt idx="2">
                  <c:v>2.4500000000000002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D-3A4E-93B9-CAEFF401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26608"/>
        <c:axId val="502967280"/>
      </c:scatterChart>
      <c:valAx>
        <c:axId val="4986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Tv Spots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67280"/>
        <c:crosses val="autoZero"/>
        <c:crossBetween val="midCat"/>
      </c:valAx>
      <c:valAx>
        <c:axId val="5029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Magazine</a:t>
            </a:r>
            <a:r>
              <a:rPr lang="en-US" baseline="0"/>
              <a:t>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b!$D$1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71227034120735"/>
                  <c:y val="0.2984394138232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b!$D$2:$D$6</c:f>
              <c:numCache>
                <c:formatCode>#,##0.000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8648-B729-89CD67A2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064"/>
        <c:axId val="34064096"/>
      </c:scatterChart>
      <c:valAx>
        <c:axId val="370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magazine 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096"/>
        <c:crosses val="autoZero"/>
        <c:crossBetween val="midCat"/>
      </c:valAx>
      <c:valAx>
        <c:axId val="34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Magazine</a:t>
            </a:r>
            <a:r>
              <a:rPr lang="en-US" baseline="0"/>
              <a:t>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b!$D$1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71227034120735"/>
                  <c:y val="0.2984394138232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b!$D$2:$D$6</c:f>
              <c:numCache>
                <c:formatCode>#,##0.000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8648-B729-89CD67A2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064"/>
        <c:axId val="34064096"/>
      </c:scatterChart>
      <c:valAx>
        <c:axId val="370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magazine 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096"/>
        <c:crosses val="autoZero"/>
        <c:crossBetween val="midCat"/>
      </c:valAx>
      <c:valAx>
        <c:axId val="34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Magazine</a:t>
            </a:r>
            <a:r>
              <a:rPr lang="en-US" baseline="0"/>
              <a:t>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b!$D$1</c:f>
              <c:strCache>
                <c:ptCount val="1"/>
                <c:pt idx="0">
                  <c:v>Number of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71227034120735"/>
                  <c:y val="0.2984394138232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b!$C$2:$C$6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b!$D$2:$D$6</c:f>
              <c:numCache>
                <c:formatCode>#,##0.000</c:formatCode>
                <c:ptCount val="5"/>
                <c:pt idx="0">
                  <c:v>0.7</c:v>
                </c:pt>
                <c:pt idx="1">
                  <c:v>1.2</c:v>
                </c:pt>
                <c:pt idx="2">
                  <c:v>1.55</c:v>
                </c:pt>
                <c:pt idx="3">
                  <c:v>1.8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A-8648-B729-89CD67A2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064"/>
        <c:axId val="34064096"/>
      </c:scatterChart>
      <c:valAx>
        <c:axId val="370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magazine 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096"/>
        <c:crosses val="autoZero"/>
        <c:crossBetween val="midCat"/>
      </c:valAx>
      <c:valAx>
        <c:axId val="340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190500</xdr:rowOff>
    </xdr:from>
    <xdr:to>
      <xdr:col>3</xdr:col>
      <xdr:colOff>463550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C1381-DDB7-E661-2479-9DBF964C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831850</xdr:colOff>
      <xdr:row>15</xdr:row>
      <xdr:rowOff>0</xdr:rowOff>
    </xdr:from>
    <xdr:to>
      <xdr:col>6</xdr:col>
      <xdr:colOff>603250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F7D5E-5701-AD58-D73E-40BC93718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29</xdr:row>
      <xdr:rowOff>127000</xdr:rowOff>
    </xdr:from>
    <xdr:to>
      <xdr:col>3</xdr:col>
      <xdr:colOff>508000</xdr:colOff>
      <xdr:row>43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9E73E1-6650-CEF1-F5B2-6A9D333A1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111760</xdr:rowOff>
    </xdr:from>
    <xdr:to>
      <xdr:col>3</xdr:col>
      <xdr:colOff>406400</xdr:colOff>
      <xdr:row>30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508E0-75B9-C74C-8F34-C562FBB90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10160</xdr:rowOff>
    </xdr:from>
    <xdr:to>
      <xdr:col>3</xdr:col>
      <xdr:colOff>406400</xdr:colOff>
      <xdr:row>45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74729-837E-A04C-A829-17830899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3</xdr:col>
      <xdr:colOff>406400</xdr:colOff>
      <xdr:row>61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D3A032-CEAC-5F4D-9C0C-5952B98CC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16</xdr:row>
      <xdr:rowOff>91440</xdr:rowOff>
    </xdr:from>
    <xdr:to>
      <xdr:col>7</xdr:col>
      <xdr:colOff>81280</xdr:colOff>
      <xdr:row>29</xdr:row>
      <xdr:rowOff>193040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02B833-0B25-9C5D-0A56-15F81C74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7</xdr:col>
      <xdr:colOff>81280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B87F24-5A68-5CB7-B653-8E84F761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7</xdr:col>
      <xdr:colOff>81280</xdr:colOff>
      <xdr:row>61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EAC943-6B29-1944-289F-4A046C6FB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548640</xdr:colOff>
      <xdr:row>16</xdr:row>
      <xdr:rowOff>121920</xdr:rowOff>
    </xdr:from>
    <xdr:to>
      <xdr:col>13</xdr:col>
      <xdr:colOff>182880</xdr:colOff>
      <xdr:row>30</xdr:row>
      <xdr:rowOff>20320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F866DA-0304-D93E-732C-81191BF2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589280</xdr:colOff>
      <xdr:row>32</xdr:row>
      <xdr:rowOff>0</xdr:rowOff>
    </xdr:from>
    <xdr:to>
      <xdr:col>13</xdr:col>
      <xdr:colOff>223520</xdr:colOff>
      <xdr:row>45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2B04E1-54A5-16BF-9C8C-43BE53A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650240</xdr:colOff>
      <xdr:row>48</xdr:row>
      <xdr:rowOff>0</xdr:rowOff>
    </xdr:from>
    <xdr:to>
      <xdr:col>13</xdr:col>
      <xdr:colOff>284480</xdr:colOff>
      <xdr:row>61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AF0143-C1C7-1EB8-5F2D-812AA43E8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0275-9306-A446-BB85-EF34578C1417}">
  <dimension ref="A1:F14"/>
  <sheetViews>
    <sheetView tabSelected="1" workbookViewId="0">
      <selection activeCell="E36" sqref="E36"/>
    </sheetView>
  </sheetViews>
  <sheetFormatPr baseColWidth="10" defaultRowHeight="16" x14ac:dyDescent="0.2"/>
  <cols>
    <col min="1" max="1" width="17.6640625" bestFit="1" customWidth="1"/>
    <col min="2" max="2" width="14.83203125" bestFit="1" customWidth="1"/>
    <col min="3" max="3" width="22.1640625" bestFit="1" customWidth="1"/>
    <col min="4" max="4" width="14.83203125" bestFit="1" customWidth="1"/>
    <col min="5" max="5" width="33.33203125" bestFit="1" customWidth="1"/>
    <col min="6" max="6" width="14.832031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 t="s">
        <v>1</v>
      </c>
    </row>
    <row r="2" spans="1:6" x14ac:dyDescent="0.2">
      <c r="A2" s="4">
        <v>1</v>
      </c>
      <c r="B2" s="5">
        <v>1000000</v>
      </c>
      <c r="C2" s="6">
        <v>5</v>
      </c>
      <c r="D2" s="5">
        <v>700000</v>
      </c>
      <c r="E2" s="6">
        <v>2</v>
      </c>
      <c r="F2" s="7">
        <v>1200000</v>
      </c>
    </row>
    <row r="3" spans="1:6" x14ac:dyDescent="0.2">
      <c r="A3" s="4">
        <v>2</v>
      </c>
      <c r="B3" s="5">
        <v>1750000</v>
      </c>
      <c r="C3" s="6">
        <v>10</v>
      </c>
      <c r="D3" s="5">
        <v>1200000</v>
      </c>
      <c r="E3" s="6">
        <v>4</v>
      </c>
      <c r="F3" s="7">
        <v>2200000</v>
      </c>
    </row>
    <row r="4" spans="1:6" x14ac:dyDescent="0.2">
      <c r="A4" s="4">
        <v>3</v>
      </c>
      <c r="B4" s="5">
        <v>2450000</v>
      </c>
      <c r="C4" s="6">
        <v>15</v>
      </c>
      <c r="D4" s="5">
        <v>1550000</v>
      </c>
      <c r="E4" s="6">
        <v>6</v>
      </c>
      <c r="F4" s="7">
        <v>3000000</v>
      </c>
    </row>
    <row r="5" spans="1:6" x14ac:dyDescent="0.2">
      <c r="A5" s="4">
        <v>4</v>
      </c>
      <c r="B5" s="5">
        <v>2800000</v>
      </c>
      <c r="C5" s="6">
        <v>20</v>
      </c>
      <c r="D5" s="5">
        <v>1800000</v>
      </c>
      <c r="E5" s="6">
        <v>8</v>
      </c>
      <c r="F5" s="7">
        <v>3500000</v>
      </c>
    </row>
    <row r="6" spans="1:6" ht="17" thickBot="1" x14ac:dyDescent="0.25">
      <c r="A6" s="8">
        <v>5</v>
      </c>
      <c r="B6" s="9">
        <v>3000000</v>
      </c>
      <c r="C6" s="10">
        <v>25</v>
      </c>
      <c r="D6" s="9">
        <v>2000000</v>
      </c>
      <c r="E6" s="10">
        <v>10</v>
      </c>
      <c r="F6" s="11">
        <v>3750000</v>
      </c>
    </row>
    <row r="8" spans="1:6" ht="17" thickBot="1" x14ac:dyDescent="0.25"/>
    <row r="9" spans="1:6" x14ac:dyDescent="0.2">
      <c r="A9" s="1" t="s">
        <v>4</v>
      </c>
      <c r="B9" s="2"/>
      <c r="C9" s="3"/>
    </row>
    <row r="10" spans="1:6" x14ac:dyDescent="0.2">
      <c r="A10" s="4" t="s">
        <v>5</v>
      </c>
      <c r="B10" s="6"/>
      <c r="C10" s="12"/>
    </row>
    <row r="11" spans="1:6" x14ac:dyDescent="0.2">
      <c r="A11" s="4" t="s">
        <v>6</v>
      </c>
      <c r="B11" s="6"/>
      <c r="C11" s="12"/>
    </row>
    <row r="12" spans="1:6" x14ac:dyDescent="0.2">
      <c r="A12" s="4" t="s">
        <v>7</v>
      </c>
      <c r="B12" s="6"/>
      <c r="C12" s="12"/>
    </row>
    <row r="13" spans="1:6" x14ac:dyDescent="0.2">
      <c r="A13" s="4" t="s">
        <v>8</v>
      </c>
      <c r="B13" s="6"/>
      <c r="C13" s="12"/>
    </row>
    <row r="14" spans="1:6" ht="17" thickBot="1" x14ac:dyDescent="0.25">
      <c r="A14" s="8" t="s">
        <v>9</v>
      </c>
      <c r="B14" s="10"/>
      <c r="C14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F1A-7DDE-7C47-B791-13AB2C1C2BDE}">
  <dimension ref="A1:F47"/>
  <sheetViews>
    <sheetView topLeftCell="D8" zoomScale="84" workbookViewId="0">
      <selection sqref="A1:F6"/>
    </sheetView>
  </sheetViews>
  <sheetFormatPr baseColWidth="10" defaultRowHeight="16" x14ac:dyDescent="0.2"/>
  <cols>
    <col min="1" max="1" width="17.6640625" bestFit="1" customWidth="1"/>
    <col min="2" max="2" width="14.83203125" bestFit="1" customWidth="1"/>
    <col min="3" max="3" width="22.1640625" bestFit="1" customWidth="1"/>
    <col min="4" max="4" width="14.83203125" bestFit="1" customWidth="1"/>
    <col min="5" max="5" width="33.33203125" bestFit="1" customWidth="1"/>
    <col min="6" max="6" width="14.832031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3" t="s">
        <v>1</v>
      </c>
    </row>
    <row r="2" spans="1:6" x14ac:dyDescent="0.2">
      <c r="A2" s="4">
        <v>1</v>
      </c>
      <c r="B2" s="14">
        <v>1</v>
      </c>
      <c r="C2" s="6">
        <v>5</v>
      </c>
      <c r="D2" s="14">
        <v>0.7</v>
      </c>
      <c r="E2" s="6">
        <v>2</v>
      </c>
      <c r="F2" s="16">
        <v>1.2</v>
      </c>
    </row>
    <row r="3" spans="1:6" x14ac:dyDescent="0.2">
      <c r="A3" s="4">
        <v>2</v>
      </c>
      <c r="B3" s="14">
        <v>1.75</v>
      </c>
      <c r="C3" s="6">
        <v>10</v>
      </c>
      <c r="D3" s="14">
        <v>1.2</v>
      </c>
      <c r="E3" s="6">
        <v>4</v>
      </c>
      <c r="F3" s="16">
        <v>2.2000000000000002</v>
      </c>
    </row>
    <row r="4" spans="1:6" x14ac:dyDescent="0.2">
      <c r="A4" s="4">
        <v>3</v>
      </c>
      <c r="B4" s="14">
        <v>2.4500000000000002</v>
      </c>
      <c r="C4" s="6">
        <v>15</v>
      </c>
      <c r="D4" s="14">
        <v>1.55</v>
      </c>
      <c r="E4" s="6">
        <v>6</v>
      </c>
      <c r="F4" s="16">
        <v>3</v>
      </c>
    </row>
    <row r="5" spans="1:6" x14ac:dyDescent="0.2">
      <c r="A5" s="4">
        <v>4</v>
      </c>
      <c r="B5" s="14">
        <v>2.8</v>
      </c>
      <c r="C5" s="6">
        <v>20</v>
      </c>
      <c r="D5" s="14">
        <v>1.8</v>
      </c>
      <c r="E5" s="6">
        <v>8</v>
      </c>
      <c r="F5" s="16">
        <v>3.5</v>
      </c>
    </row>
    <row r="6" spans="1:6" ht="17" thickBot="1" x14ac:dyDescent="0.25">
      <c r="A6" s="8">
        <v>5</v>
      </c>
      <c r="B6" s="15">
        <v>3</v>
      </c>
      <c r="C6" s="10">
        <v>25</v>
      </c>
      <c r="D6" s="15">
        <v>2</v>
      </c>
      <c r="E6" s="10">
        <v>10</v>
      </c>
      <c r="F6" s="17">
        <v>3.75</v>
      </c>
    </row>
    <row r="8" spans="1:6" ht="17" thickBot="1" x14ac:dyDescent="0.25"/>
    <row r="9" spans="1:6" x14ac:dyDescent="0.2">
      <c r="A9" s="1" t="s">
        <v>10</v>
      </c>
      <c r="B9" s="2"/>
      <c r="C9" s="3"/>
    </row>
    <row r="10" spans="1:6" x14ac:dyDescent="0.2">
      <c r="A10" s="4" t="s">
        <v>11</v>
      </c>
      <c r="B10" s="6"/>
      <c r="C10" s="12"/>
    </row>
    <row r="11" spans="1:6" x14ac:dyDescent="0.2">
      <c r="A11" s="4" t="s">
        <v>12</v>
      </c>
      <c r="B11" s="6"/>
      <c r="C11" s="12"/>
    </row>
    <row r="12" spans="1:6" x14ac:dyDescent="0.2">
      <c r="A12" s="4" t="s">
        <v>13</v>
      </c>
      <c r="B12" s="6"/>
      <c r="C12" s="12"/>
    </row>
    <row r="13" spans="1:6" x14ac:dyDescent="0.2">
      <c r="A13" s="4" t="s">
        <v>14</v>
      </c>
      <c r="B13" s="6"/>
      <c r="C13" s="12"/>
    </row>
    <row r="14" spans="1:6" x14ac:dyDescent="0.2">
      <c r="A14" s="4" t="s">
        <v>15</v>
      </c>
      <c r="B14" s="6"/>
      <c r="C14" s="12"/>
    </row>
    <row r="15" spans="1:6" ht="17" thickBot="1" x14ac:dyDescent="0.25">
      <c r="A15" s="8" t="s">
        <v>16</v>
      </c>
      <c r="B15" s="10"/>
      <c r="C15" s="13"/>
    </row>
    <row r="16" spans="1:6" x14ac:dyDescent="0.2">
      <c r="A16" s="18" t="s">
        <v>17</v>
      </c>
    </row>
    <row r="31" spans="1:1" x14ac:dyDescent="0.2">
      <c r="A31" s="18" t="s">
        <v>18</v>
      </c>
    </row>
    <row r="47" spans="1:1" x14ac:dyDescent="0.2">
      <c r="A47" s="18" t="s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0D35-8DD0-EF45-A9B9-A927C8C71F43}">
  <dimension ref="A1:E24"/>
  <sheetViews>
    <sheetView zoomScale="107" workbookViewId="0">
      <selection activeCell="C31" sqref="C31"/>
    </sheetView>
  </sheetViews>
  <sheetFormatPr baseColWidth="10" defaultRowHeight="16" x14ac:dyDescent="0.2"/>
  <cols>
    <col min="1" max="1" width="33.33203125" bestFit="1" customWidth="1"/>
    <col min="2" max="2" width="14.83203125" bestFit="1" customWidth="1"/>
    <col min="3" max="3" width="22.1640625" bestFit="1" customWidth="1"/>
    <col min="4" max="4" width="14.83203125" bestFit="1" customWidth="1"/>
    <col min="5" max="5" width="33.33203125" bestFit="1" customWidth="1"/>
    <col min="6" max="6" width="14.83203125" bestFit="1" customWidth="1"/>
  </cols>
  <sheetData>
    <row r="1" spans="1:5" ht="24" x14ac:dyDescent="0.2">
      <c r="A1" s="1" t="s">
        <v>0</v>
      </c>
      <c r="B1" s="3" t="s">
        <v>1</v>
      </c>
      <c r="C1" t="s">
        <v>20</v>
      </c>
      <c r="D1" s="20" t="s">
        <v>21</v>
      </c>
    </row>
    <row r="2" spans="1:5" x14ac:dyDescent="0.2">
      <c r="A2" s="4">
        <v>1</v>
      </c>
      <c r="B2" s="16">
        <v>1</v>
      </c>
      <c r="C2">
        <f>-0.0083*(A2^3)-0.0286*(A2^2)+0.9298*A2+0.1</f>
        <v>0.99289999999999989</v>
      </c>
      <c r="D2" s="22">
        <f>C2-B2</f>
        <v>-7.1000000000001062E-3</v>
      </c>
    </row>
    <row r="3" spans="1:5" x14ac:dyDescent="0.2">
      <c r="A3" s="4">
        <v>2</v>
      </c>
      <c r="B3" s="16">
        <v>1.75</v>
      </c>
      <c r="C3">
        <f t="shared" ref="C3:C6" si="0">-0.0083*(A3^3)-0.0286*(A3^2)+0.9298*A3+0.1</f>
        <v>1.7787999999999999</v>
      </c>
      <c r="D3" s="22">
        <f t="shared" ref="D3:D6" si="1">C3-B3</f>
        <v>2.8799999999999937E-2</v>
      </c>
    </row>
    <row r="4" spans="1:5" x14ac:dyDescent="0.2">
      <c r="A4" s="4">
        <v>3</v>
      </c>
      <c r="B4" s="16">
        <v>2.4500000000000002</v>
      </c>
      <c r="C4">
        <f t="shared" si="0"/>
        <v>2.4078999999999997</v>
      </c>
      <c r="D4" s="22">
        <f t="shared" si="1"/>
        <v>-4.210000000000047E-2</v>
      </c>
    </row>
    <row r="5" spans="1:5" x14ac:dyDescent="0.2">
      <c r="A5" s="4">
        <v>4</v>
      </c>
      <c r="B5" s="16">
        <v>2.8</v>
      </c>
      <c r="C5">
        <f t="shared" si="0"/>
        <v>2.8304</v>
      </c>
      <c r="D5" s="22">
        <f t="shared" si="1"/>
        <v>3.0400000000000205E-2</v>
      </c>
    </row>
    <row r="6" spans="1:5" ht="17" thickBot="1" x14ac:dyDescent="0.25">
      <c r="A6" s="8">
        <v>5</v>
      </c>
      <c r="B6" s="17">
        <v>3</v>
      </c>
      <c r="C6">
        <f t="shared" si="0"/>
        <v>2.9965000000000002</v>
      </c>
      <c r="D6" s="22">
        <f t="shared" si="1"/>
        <v>-3.4999999999998366E-3</v>
      </c>
      <c r="E6" t="s">
        <v>24</v>
      </c>
    </row>
    <row r="7" spans="1:5" x14ac:dyDescent="0.2">
      <c r="E7" s="23">
        <f>AVERAGE(D2:D6)</f>
        <v>1.2999999999999457E-3</v>
      </c>
    </row>
    <row r="8" spans="1:5" ht="17" thickBot="1" x14ac:dyDescent="0.25"/>
    <row r="9" spans="1:5" ht="24" x14ac:dyDescent="0.2">
      <c r="A9" s="1" t="s">
        <v>2</v>
      </c>
      <c r="B9" s="3" t="s">
        <v>1</v>
      </c>
      <c r="C9" t="s">
        <v>20</v>
      </c>
      <c r="D9" s="20" t="s">
        <v>23</v>
      </c>
    </row>
    <row r="10" spans="1:5" x14ac:dyDescent="0.2">
      <c r="A10" s="4">
        <v>5</v>
      </c>
      <c r="B10" s="16">
        <v>0.7</v>
      </c>
      <c r="C10">
        <f>0.00007*(A10^3)-0.005*(A10^2)+0.1633*A10-0.0000000000002</f>
        <v>0.70024999999980009</v>
      </c>
      <c r="D10" s="21">
        <f>C10-B10</f>
        <v>2.4999999980013232E-4</v>
      </c>
    </row>
    <row r="11" spans="1:5" x14ac:dyDescent="0.2">
      <c r="A11" s="4">
        <v>10</v>
      </c>
      <c r="B11" s="16">
        <v>1.2</v>
      </c>
      <c r="C11">
        <f t="shared" ref="C11:C14" si="2">0.00007*(A11^3)-0.005*(A11^2)+0.1633*A11-0.0000000000002</f>
        <v>1.2029999999998</v>
      </c>
      <c r="D11" s="21">
        <f t="shared" ref="D11:D14" si="3">C11-B11</f>
        <v>2.9999999998000515E-3</v>
      </c>
    </row>
    <row r="12" spans="1:5" x14ac:dyDescent="0.2">
      <c r="A12" s="4">
        <v>15</v>
      </c>
      <c r="B12" s="16">
        <v>1.55</v>
      </c>
      <c r="C12">
        <f t="shared" si="2"/>
        <v>1.5607499999998</v>
      </c>
      <c r="D12" s="21">
        <f t="shared" si="3"/>
        <v>1.0749999999799975E-2</v>
      </c>
    </row>
    <row r="13" spans="1:5" x14ac:dyDescent="0.2">
      <c r="A13" s="4">
        <v>20</v>
      </c>
      <c r="B13" s="16">
        <v>1.8</v>
      </c>
      <c r="C13">
        <f t="shared" si="2"/>
        <v>1.8259999999998</v>
      </c>
      <c r="D13" s="21">
        <f t="shared" si="3"/>
        <v>2.5999999999799961E-2</v>
      </c>
    </row>
    <row r="14" spans="1:5" ht="17" thickBot="1" x14ac:dyDescent="0.25">
      <c r="A14" s="8">
        <v>25</v>
      </c>
      <c r="B14" s="17">
        <v>2</v>
      </c>
      <c r="C14">
        <f t="shared" si="2"/>
        <v>2.0512499999997997</v>
      </c>
      <c r="D14" s="21">
        <f t="shared" si="3"/>
        <v>5.1249999999799734E-2</v>
      </c>
      <c r="E14" t="s">
        <v>24</v>
      </c>
    </row>
    <row r="15" spans="1:5" ht="17" thickBot="1" x14ac:dyDescent="0.25">
      <c r="E15" s="21">
        <f>AVERAGE(D10:D14)</f>
        <v>1.8249999999799971E-2</v>
      </c>
    </row>
    <row r="16" spans="1:5" ht="24" x14ac:dyDescent="0.2">
      <c r="A16" s="1" t="s">
        <v>3</v>
      </c>
      <c r="B16" s="3" t="s">
        <v>1</v>
      </c>
      <c r="C16" t="s">
        <v>20</v>
      </c>
      <c r="D16" s="20" t="s">
        <v>22</v>
      </c>
    </row>
    <row r="17" spans="1:5" x14ac:dyDescent="0.2">
      <c r="A17" s="4">
        <v>2</v>
      </c>
      <c r="B17" s="16">
        <v>1.2</v>
      </c>
      <c r="C17">
        <f>-0.0005*(A17^3)-0.0228*(A17^2)+0.6565*A17-0.02</f>
        <v>1.1978</v>
      </c>
      <c r="D17" s="19">
        <f>C17-B17</f>
        <v>-2.1999999999999797E-3</v>
      </c>
    </row>
    <row r="18" spans="1:5" x14ac:dyDescent="0.2">
      <c r="A18" s="4">
        <v>4</v>
      </c>
      <c r="B18" s="16">
        <v>2.2000000000000002</v>
      </c>
      <c r="C18">
        <f t="shared" ref="C18:C21" si="4">-0.0005*(A18^3)-0.0228*(A18^2)+0.6565*A18-0.02</f>
        <v>2.2091999999999996</v>
      </c>
      <c r="D18" s="19">
        <f t="shared" ref="D18:D21" si="5">C18-B18</f>
        <v>9.1999999999994309E-3</v>
      </c>
    </row>
    <row r="19" spans="1:5" x14ac:dyDescent="0.2">
      <c r="A19" s="4">
        <v>6</v>
      </c>
      <c r="B19" s="16">
        <v>3</v>
      </c>
      <c r="C19">
        <f t="shared" si="4"/>
        <v>2.9902000000000002</v>
      </c>
      <c r="D19" s="19">
        <f t="shared" si="5"/>
        <v>-9.7999999999998089E-3</v>
      </c>
    </row>
    <row r="20" spans="1:5" x14ac:dyDescent="0.2">
      <c r="A20" s="4">
        <v>8</v>
      </c>
      <c r="B20" s="16">
        <v>3.5</v>
      </c>
      <c r="C20">
        <f t="shared" si="4"/>
        <v>3.5167999999999995</v>
      </c>
      <c r="D20" s="19">
        <f t="shared" si="5"/>
        <v>1.6799999999999482E-2</v>
      </c>
    </row>
    <row r="21" spans="1:5" ht="17" thickBot="1" x14ac:dyDescent="0.25">
      <c r="A21" s="8">
        <v>10</v>
      </c>
      <c r="B21" s="17">
        <v>3.75</v>
      </c>
      <c r="C21">
        <f t="shared" si="4"/>
        <v>3.7649999999999992</v>
      </c>
      <c r="D21" s="19">
        <f t="shared" si="5"/>
        <v>1.4999999999999236E-2</v>
      </c>
      <c r="E21" t="s">
        <v>24</v>
      </c>
    </row>
    <row r="22" spans="1:5" x14ac:dyDescent="0.2">
      <c r="E22" s="19">
        <f>AVERAGE(D17:D21)</f>
        <v>5.7999999999996717E-3</v>
      </c>
    </row>
    <row r="24" spans="1:5" x14ac:dyDescent="0.2">
      <c r="C24" t="s">
        <v>25</v>
      </c>
      <c r="D24" s="23">
        <f>AVERAGE(E7,E15,E22)</f>
        <v>8.4499999999331967E-3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DFA1-33DD-B943-B498-D0328F5D83FD}">
  <dimension ref="A1:E33"/>
  <sheetViews>
    <sheetView workbookViewId="0">
      <selection activeCell="C22" sqref="C22"/>
    </sheetView>
  </sheetViews>
  <sheetFormatPr baseColWidth="10" defaultRowHeight="16" x14ac:dyDescent="0.2"/>
  <cols>
    <col min="1" max="1" width="18.1640625" customWidth="1"/>
    <col min="2" max="2" width="10.83203125" customWidth="1"/>
    <col min="4" max="4" width="29.5" customWidth="1"/>
  </cols>
  <sheetData>
    <row r="1" spans="1:5" x14ac:dyDescent="0.2">
      <c r="A1" s="24" t="s">
        <v>26</v>
      </c>
      <c r="B1" s="2"/>
      <c r="C1" s="2"/>
      <c r="D1" s="2"/>
      <c r="E1" s="3"/>
    </row>
    <row r="2" spans="1:5" x14ac:dyDescent="0.2">
      <c r="A2" s="25" t="s">
        <v>27</v>
      </c>
      <c r="B2" s="6"/>
      <c r="C2" s="6"/>
      <c r="D2" s="6"/>
      <c r="E2" s="12"/>
    </row>
    <row r="3" spans="1:5" ht="17" thickBot="1" x14ac:dyDescent="0.25">
      <c r="A3" s="26" t="s">
        <v>28</v>
      </c>
      <c r="B3" s="10"/>
      <c r="C3" s="10"/>
      <c r="D3" s="10"/>
      <c r="E3" s="13"/>
    </row>
    <row r="5" spans="1:5" x14ac:dyDescent="0.2">
      <c r="A5" s="18" t="s">
        <v>42</v>
      </c>
      <c r="D5" s="27"/>
    </row>
    <row r="6" spans="1:5" x14ac:dyDescent="0.2">
      <c r="A6" t="s">
        <v>29</v>
      </c>
    </row>
    <row r="8" spans="1:5" x14ac:dyDescent="0.2">
      <c r="A8" t="s">
        <v>30</v>
      </c>
      <c r="C8" s="27" t="s">
        <v>35</v>
      </c>
    </row>
    <row r="9" spans="1:5" x14ac:dyDescent="0.2">
      <c r="A9" t="s">
        <v>31</v>
      </c>
      <c r="C9" t="s">
        <v>36</v>
      </c>
    </row>
    <row r="10" spans="1:5" x14ac:dyDescent="0.2">
      <c r="A10" t="s">
        <v>32</v>
      </c>
      <c r="C10" t="s">
        <v>37</v>
      </c>
    </row>
    <row r="13" spans="1:5" x14ac:dyDescent="0.2">
      <c r="A13" t="s">
        <v>33</v>
      </c>
    </row>
    <row r="15" spans="1:5" x14ac:dyDescent="0.2">
      <c r="A15" t="s">
        <v>30</v>
      </c>
      <c r="C15" t="s">
        <v>43</v>
      </c>
    </row>
    <row r="16" spans="1:5" x14ac:dyDescent="0.2">
      <c r="A16" t="s">
        <v>31</v>
      </c>
      <c r="C16" t="s">
        <v>39</v>
      </c>
    </row>
    <row r="17" spans="1:4" x14ac:dyDescent="0.2">
      <c r="A17" t="s">
        <v>32</v>
      </c>
      <c r="C17" t="s">
        <v>38</v>
      </c>
    </row>
    <row r="20" spans="1:4" ht="21" x14ac:dyDescent="0.2">
      <c r="A20" t="s">
        <v>34</v>
      </c>
      <c r="C20" s="20"/>
      <c r="D20" s="27"/>
    </row>
    <row r="22" spans="1:4" x14ac:dyDescent="0.2">
      <c r="A22" t="s">
        <v>30</v>
      </c>
      <c r="C22" s="27" t="s">
        <v>44</v>
      </c>
    </row>
    <row r="23" spans="1:4" x14ac:dyDescent="0.2">
      <c r="A23" t="s">
        <v>31</v>
      </c>
      <c r="C23" t="s">
        <v>40</v>
      </c>
    </row>
    <row r="24" spans="1:4" x14ac:dyDescent="0.2">
      <c r="A24" t="s">
        <v>32</v>
      </c>
      <c r="C24" t="s">
        <v>41</v>
      </c>
    </row>
    <row r="26" spans="1:4" x14ac:dyDescent="0.2">
      <c r="A26" t="s">
        <v>45</v>
      </c>
      <c r="B26" t="e">
        <f>C8+C15+C22</f>
        <v>#VALUE!</v>
      </c>
      <c r="C26" t="str">
        <f ca="1">_xlfn.FORMULATEXT(B26)</f>
        <v>=C8+C15+C22</v>
      </c>
    </row>
    <row r="27" spans="1:4" x14ac:dyDescent="0.2">
      <c r="A27" t="s">
        <v>46</v>
      </c>
      <c r="B27" t="e">
        <f>C9+C16+C23</f>
        <v>#VALUE!</v>
      </c>
      <c r="C27" t="str">
        <f ca="1">_xlfn.FORMULATEXT(B27)</f>
        <v>=C9+C16+C23</v>
      </c>
    </row>
    <row r="28" spans="1:4" x14ac:dyDescent="0.2">
      <c r="A28" t="s">
        <v>47</v>
      </c>
      <c r="B28" t="e">
        <f>C10+C17+C24</f>
        <v>#VALUE!</v>
      </c>
      <c r="C28" t="str">
        <f ca="1">_xlfn.FORMULATEXT(B28)</f>
        <v>=C10+C17+C24</v>
      </c>
    </row>
    <row r="30" spans="1:4" x14ac:dyDescent="0.2">
      <c r="A30" t="s">
        <v>48</v>
      </c>
      <c r="B30" t="e">
        <f>B26*0.75</f>
        <v>#VALUE!</v>
      </c>
      <c r="C30" t="str">
        <f ca="1">_xlfn.FORMULATEXT(B30)</f>
        <v>=B26*0.75</v>
      </c>
    </row>
    <row r="31" spans="1:4" x14ac:dyDescent="0.2">
      <c r="A31" t="s">
        <v>49</v>
      </c>
    </row>
    <row r="33" spans="1:3" x14ac:dyDescent="0.2">
      <c r="A33" t="s">
        <v>50</v>
      </c>
      <c r="B33" t="e">
        <f>0.75*(C8+C15+C22-(C9+C16+C23)-(C10+C17+C24))</f>
        <v>#VALUE!</v>
      </c>
      <c r="C33" t="str">
        <f ca="1">_xlfn.FORMULATEXT(B33)</f>
        <v>=0.75*(C8+C15+C22-(C9+C16+C23)-(C10+C17+C24))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1F74A-FC5A-8A42-8523-E1FCF0F9DEB5}">
  <sheetPr>
    <pageSetUpPr fitToPage="1"/>
  </sheetPr>
  <dimension ref="A1:K27"/>
  <sheetViews>
    <sheetView workbookViewId="0">
      <selection activeCell="G25" sqref="G25"/>
    </sheetView>
  </sheetViews>
  <sheetFormatPr baseColWidth="10" defaultColWidth="12.5" defaultRowHeight="13" x14ac:dyDescent="0.15"/>
  <cols>
    <col min="1" max="1" width="3.1640625" style="28" customWidth="1"/>
    <col min="2" max="2" width="28.1640625" style="29" bestFit="1" customWidth="1"/>
    <col min="3" max="3" width="12.5" style="28" customWidth="1"/>
    <col min="4" max="4" width="16" style="28" customWidth="1"/>
    <col min="5" max="5" width="12.5" style="28" customWidth="1"/>
    <col min="6" max="6" width="17" style="28" bestFit="1" customWidth="1"/>
    <col min="7" max="7" width="3.5" style="28" customWidth="1"/>
    <col min="8" max="8" width="21.83203125" style="28" bestFit="1" customWidth="1"/>
    <col min="9" max="9" width="6.6640625" style="28" customWidth="1"/>
    <col min="10" max="10" width="26.5" style="28" bestFit="1" customWidth="1"/>
    <col min="11" max="11" width="9.5" style="28" bestFit="1" customWidth="1"/>
    <col min="12" max="16384" width="12.5" style="28"/>
  </cols>
  <sheetData>
    <row r="1" spans="1:11" ht="18" x14ac:dyDescent="0.2">
      <c r="A1" s="46" t="s">
        <v>105</v>
      </c>
    </row>
    <row r="2" spans="1:11" ht="14" thickBot="1" x14ac:dyDescent="0.2"/>
    <row r="3" spans="1:11" ht="14" thickBot="1" x14ac:dyDescent="0.2">
      <c r="B3" s="47"/>
      <c r="C3" s="48"/>
      <c r="D3" s="48"/>
      <c r="E3" s="48"/>
      <c r="J3" s="45" t="s">
        <v>104</v>
      </c>
      <c r="K3" s="44" t="s">
        <v>103</v>
      </c>
    </row>
    <row r="4" spans="1:11" x14ac:dyDescent="0.15">
      <c r="B4" s="47" t="s">
        <v>107</v>
      </c>
      <c r="C4" s="50">
        <f>0.75*((-0.0083*(TVSpots^3)-0.0286*(TVSpots^2)+0.9298*TVSpots+0.1)+(0.00007*(D19^3)-0.005*(D19^2)+0.1633*D19-0.0000000000002)+(-0.0005*(E19^3)-0.0228*(E19^2)+0.6565*E19-0.02))</f>
        <v>5.3607933493596143</v>
      </c>
      <c r="D4" s="48"/>
      <c r="E4" s="48"/>
      <c r="J4" s="43" t="s">
        <v>102</v>
      </c>
      <c r="K4" s="42" t="s">
        <v>101</v>
      </c>
    </row>
    <row r="5" spans="1:11" x14ac:dyDescent="0.15">
      <c r="B5" s="47" t="s">
        <v>110</v>
      </c>
      <c r="C5" s="48"/>
      <c r="D5" s="48"/>
      <c r="E5" s="48"/>
      <c r="F5" s="32"/>
      <c r="G5" s="32"/>
      <c r="H5" s="32"/>
      <c r="J5" s="39" t="s">
        <v>100</v>
      </c>
      <c r="K5" s="38" t="s">
        <v>99</v>
      </c>
    </row>
    <row r="6" spans="1:11" x14ac:dyDescent="0.15">
      <c r="C6" s="32"/>
      <c r="D6" s="32" t="s">
        <v>106</v>
      </c>
      <c r="E6" s="32"/>
      <c r="F6" s="32" t="s">
        <v>98</v>
      </c>
      <c r="G6" s="32"/>
      <c r="H6" s="32" t="s">
        <v>97</v>
      </c>
      <c r="J6" s="39" t="s">
        <v>96</v>
      </c>
      <c r="K6" s="38" t="s">
        <v>95</v>
      </c>
    </row>
    <row r="7" spans="1:11" x14ac:dyDescent="0.15">
      <c r="B7" s="29" t="s">
        <v>94</v>
      </c>
      <c r="C7" s="31">
        <v>0.3</v>
      </c>
      <c r="D7" s="31">
        <v>0.15</v>
      </c>
      <c r="E7" s="31">
        <v>0.1</v>
      </c>
      <c r="F7" s="41">
        <f>SUMPRODUCT(C7:E7,NumberOfAds)</f>
        <v>2.8837000000000002</v>
      </c>
      <c r="G7" s="32" t="s">
        <v>56</v>
      </c>
      <c r="H7" s="40">
        <v>4000</v>
      </c>
      <c r="J7" s="39" t="s">
        <v>93</v>
      </c>
      <c r="K7" s="38" t="s">
        <v>92</v>
      </c>
    </row>
    <row r="8" spans="1:11" x14ac:dyDescent="0.15">
      <c r="B8" s="29" t="s">
        <v>91</v>
      </c>
      <c r="C8" s="31">
        <v>0.09</v>
      </c>
      <c r="D8" s="31">
        <v>0.03</v>
      </c>
      <c r="E8" s="31">
        <v>0.04</v>
      </c>
      <c r="F8" s="41">
        <f>SUMPRODUCT(C8:E8,NumberOfAds)</f>
        <v>0.92335</v>
      </c>
      <c r="G8" s="32" t="s">
        <v>56</v>
      </c>
      <c r="H8" s="40">
        <v>1000</v>
      </c>
      <c r="J8" s="39" t="s">
        <v>90</v>
      </c>
      <c r="K8" s="38" t="s">
        <v>89</v>
      </c>
    </row>
    <row r="9" spans="1:11" x14ac:dyDescent="0.15">
      <c r="C9" s="32"/>
      <c r="D9" s="32"/>
      <c r="E9" s="32"/>
      <c r="F9" s="32"/>
      <c r="G9" s="32"/>
      <c r="H9" s="32"/>
      <c r="J9" s="39" t="s">
        <v>88</v>
      </c>
      <c r="K9" s="38" t="s">
        <v>87</v>
      </c>
    </row>
    <row r="10" spans="1:11" x14ac:dyDescent="0.15">
      <c r="C10" s="32"/>
      <c r="D10" s="32" t="s">
        <v>86</v>
      </c>
      <c r="E10" s="32"/>
      <c r="F10" s="32" t="s">
        <v>85</v>
      </c>
      <c r="G10" s="32"/>
      <c r="H10" s="32" t="s">
        <v>84</v>
      </c>
      <c r="J10" s="39" t="s">
        <v>83</v>
      </c>
      <c r="K10" s="38" t="s">
        <v>82</v>
      </c>
    </row>
    <row r="11" spans="1:11" x14ac:dyDescent="0.15">
      <c r="B11" s="29" t="s">
        <v>81</v>
      </c>
      <c r="C11" s="31">
        <v>1.2</v>
      </c>
      <c r="D11" s="31">
        <v>0.1</v>
      </c>
      <c r="E11" s="31">
        <v>0</v>
      </c>
      <c r="F11" s="32">
        <f>SUMPRODUCT(C11:E11,NumberOfAds)</f>
        <v>5.2496</v>
      </c>
      <c r="G11" s="32" t="s">
        <v>77</v>
      </c>
      <c r="H11" s="31">
        <v>5</v>
      </c>
      <c r="J11" s="39" t="s">
        <v>80</v>
      </c>
      <c r="K11" s="38" t="s">
        <v>79</v>
      </c>
    </row>
    <row r="12" spans="1:11" x14ac:dyDescent="0.15">
      <c r="B12" s="29" t="s">
        <v>78</v>
      </c>
      <c r="C12" s="31">
        <v>0.5</v>
      </c>
      <c r="D12" s="31">
        <v>0.2</v>
      </c>
      <c r="E12" s="31">
        <v>0.2</v>
      </c>
      <c r="F12" s="32">
        <f>SUMPRODUCT(C12:E12,NumberOfAds)</f>
        <v>5.0003000000000011</v>
      </c>
      <c r="G12" s="32" t="s">
        <v>77</v>
      </c>
      <c r="H12" s="31">
        <v>5</v>
      </c>
      <c r="J12" s="39" t="s">
        <v>76</v>
      </c>
      <c r="K12" s="38" t="s">
        <v>75</v>
      </c>
    </row>
    <row r="13" spans="1:11" x14ac:dyDescent="0.15">
      <c r="C13" s="32"/>
      <c r="D13" s="32"/>
      <c r="E13" s="32"/>
      <c r="F13" s="32"/>
      <c r="G13" s="32"/>
      <c r="H13" s="32"/>
      <c r="J13" s="39" t="s">
        <v>74</v>
      </c>
      <c r="K13" s="38" t="s">
        <v>73</v>
      </c>
    </row>
    <row r="14" spans="1:11" x14ac:dyDescent="0.15">
      <c r="C14" s="32" t="s">
        <v>60</v>
      </c>
      <c r="D14" s="32" t="s">
        <v>59</v>
      </c>
      <c r="E14" s="32" t="s">
        <v>58</v>
      </c>
      <c r="F14" s="32" t="s">
        <v>72</v>
      </c>
      <c r="G14" s="32"/>
      <c r="H14" s="32" t="s">
        <v>71</v>
      </c>
      <c r="J14" s="39" t="s">
        <v>70</v>
      </c>
      <c r="K14" s="38" t="s">
        <v>69</v>
      </c>
    </row>
    <row r="15" spans="1:11" x14ac:dyDescent="0.15">
      <c r="B15" s="29" t="s">
        <v>68</v>
      </c>
      <c r="C15" s="31">
        <v>0</v>
      </c>
      <c r="D15" s="31">
        <v>40</v>
      </c>
      <c r="E15" s="31">
        <v>120</v>
      </c>
      <c r="F15" s="41">
        <f>SUMPRODUCT(CouponRedemptionPerAd,NumberOfAds)</f>
        <v>1490</v>
      </c>
      <c r="G15" s="32" t="s">
        <v>67</v>
      </c>
      <c r="H15" s="40">
        <v>1490</v>
      </c>
      <c r="J15" s="39" t="s">
        <v>66</v>
      </c>
      <c r="K15" s="38" t="s">
        <v>65</v>
      </c>
    </row>
    <row r="16" spans="1:11" x14ac:dyDescent="0.15">
      <c r="C16" s="32"/>
      <c r="D16" s="32"/>
      <c r="E16" s="32"/>
      <c r="F16" s="32"/>
      <c r="G16" s="32"/>
      <c r="H16" s="32"/>
      <c r="J16" s="39" t="s">
        <v>64</v>
      </c>
      <c r="K16" s="38" t="s">
        <v>63</v>
      </c>
    </row>
    <row r="17" spans="2:11" ht="14" thickBot="1" x14ac:dyDescent="0.2">
      <c r="H17" s="32" t="s">
        <v>108</v>
      </c>
      <c r="J17" s="37" t="s">
        <v>62</v>
      </c>
      <c r="K17" s="36" t="s">
        <v>61</v>
      </c>
    </row>
    <row r="18" spans="2:11" ht="14" thickBot="1" x14ac:dyDescent="0.2">
      <c r="C18" s="32" t="s">
        <v>60</v>
      </c>
      <c r="D18" s="32" t="s">
        <v>59</v>
      </c>
      <c r="E18" s="32" t="s">
        <v>58</v>
      </c>
      <c r="H18" s="32" t="s">
        <v>109</v>
      </c>
    </row>
    <row r="19" spans="2:11" ht="14" thickBot="1" x14ac:dyDescent="0.2">
      <c r="B19" s="29" t="s">
        <v>57</v>
      </c>
      <c r="C19" s="35">
        <v>4.0750000000000002</v>
      </c>
      <c r="D19" s="34">
        <v>3.5960000000000001</v>
      </c>
      <c r="E19" s="33">
        <v>11.218</v>
      </c>
      <c r="H19" s="49">
        <f>C4-SUMPRODUCT(NumberOfAds,C7:E7)-SUMPRODUCT(NumberOfAds,C8:E8)</f>
        <v>1.553743349359614</v>
      </c>
    </row>
    <row r="20" spans="2:11" x14ac:dyDescent="0.15">
      <c r="C20" s="32" t="s">
        <v>56</v>
      </c>
    </row>
    <row r="21" spans="2:11" x14ac:dyDescent="0.15">
      <c r="B21" s="29" t="s">
        <v>55</v>
      </c>
      <c r="C21" s="31">
        <v>5</v>
      </c>
    </row>
    <row r="22" spans="2:11" x14ac:dyDescent="0.15">
      <c r="H22" s="30"/>
    </row>
    <row r="24" spans="2:11" ht="16" x14ac:dyDescent="0.2">
      <c r="B24" s="18" t="s">
        <v>51</v>
      </c>
    </row>
    <row r="25" spans="2:11" ht="16" x14ac:dyDescent="0.2">
      <c r="B25" s="18" t="s">
        <v>52</v>
      </c>
    </row>
    <row r="26" spans="2:11" ht="16" x14ac:dyDescent="0.2">
      <c r="B26" s="18" t="s">
        <v>53</v>
      </c>
    </row>
    <row r="27" spans="2:11" ht="16" x14ac:dyDescent="0.2">
      <c r="B27" s="18" t="s">
        <v>54</v>
      </c>
    </row>
  </sheetData>
  <printOptions headings="1" gridLines="1"/>
  <pageMargins left="0.75" right="0.75" top="1" bottom="1" header="0.5" footer="0.5"/>
  <pageSetup paperSize="0" scale="86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CE88-4AB7-3B40-AD7C-3E423F690293}">
  <sheetPr>
    <pageSetUpPr fitToPage="1"/>
  </sheetPr>
  <dimension ref="A1:K30"/>
  <sheetViews>
    <sheetView topLeftCell="A2" workbookViewId="0">
      <selection activeCell="H27" sqref="H27"/>
    </sheetView>
  </sheetViews>
  <sheetFormatPr baseColWidth="10" defaultColWidth="12.5" defaultRowHeight="13" x14ac:dyDescent="0.15"/>
  <cols>
    <col min="1" max="1" width="3.1640625" style="28" customWidth="1"/>
    <col min="2" max="2" width="28.1640625" style="29" bestFit="1" customWidth="1"/>
    <col min="3" max="3" width="12.5" style="28" customWidth="1"/>
    <col min="4" max="4" width="16" style="28" customWidth="1"/>
    <col min="5" max="5" width="12.5" style="28" customWidth="1"/>
    <col min="6" max="6" width="17" style="28" bestFit="1" customWidth="1"/>
    <col min="7" max="7" width="3.5" style="28" customWidth="1"/>
    <col min="8" max="8" width="21.83203125" style="28" bestFit="1" customWidth="1"/>
    <col min="9" max="9" width="15.1640625" style="28" customWidth="1"/>
    <col min="10" max="10" width="26.5" style="28" bestFit="1" customWidth="1"/>
    <col min="11" max="11" width="9.5" style="28" bestFit="1" customWidth="1"/>
    <col min="12" max="16384" width="12.5" style="28"/>
  </cols>
  <sheetData>
    <row r="1" spans="1:11" ht="18" x14ac:dyDescent="0.2">
      <c r="A1" s="46" t="s">
        <v>105</v>
      </c>
    </row>
    <row r="2" spans="1:11" ht="14" thickBot="1" x14ac:dyDescent="0.2"/>
    <row r="3" spans="1:11" ht="14" thickBot="1" x14ac:dyDescent="0.2">
      <c r="B3" s="47"/>
      <c r="C3" s="48"/>
      <c r="D3" s="48"/>
      <c r="E3" s="48"/>
      <c r="J3" s="45" t="s">
        <v>104</v>
      </c>
      <c r="K3" s="44" t="s">
        <v>103</v>
      </c>
    </row>
    <row r="4" spans="1:11" x14ac:dyDescent="0.15">
      <c r="B4" s="47" t="s">
        <v>107</v>
      </c>
      <c r="C4" s="50">
        <f>0.75*((-0.0083*(C24^3)-0.0286*(C24^2)+0.9298*C24+0.1)+(0.00007*D24^3)-0.005*(D24^2)+0.1633*D24-0.0000000000002)+(-0.0005*(E24^3)-0.0228*(E24^2)+0.6565*E24-0.02)</f>
        <v>6.4813141482205499</v>
      </c>
      <c r="D4" s="48"/>
      <c r="E4" s="48"/>
      <c r="J4" s="43" t="s">
        <v>102</v>
      </c>
      <c r="K4" s="42" t="s">
        <v>101</v>
      </c>
    </row>
    <row r="5" spans="1:11" x14ac:dyDescent="0.15">
      <c r="B5" s="47" t="s">
        <v>110</v>
      </c>
      <c r="C5" s="48"/>
      <c r="D5" s="48"/>
      <c r="E5" s="48"/>
      <c r="F5" s="32"/>
      <c r="G5" s="32"/>
      <c r="H5" s="32"/>
      <c r="J5" s="39" t="s">
        <v>100</v>
      </c>
      <c r="K5" s="38" t="s">
        <v>99</v>
      </c>
    </row>
    <row r="6" spans="1:11" x14ac:dyDescent="0.15">
      <c r="C6" s="32"/>
      <c r="D6" s="32" t="s">
        <v>106</v>
      </c>
      <c r="E6" s="32"/>
      <c r="F6" s="32" t="s">
        <v>98</v>
      </c>
      <c r="G6" s="32"/>
      <c r="H6" s="32" t="s">
        <v>97</v>
      </c>
      <c r="J6" s="39" t="s">
        <v>96</v>
      </c>
      <c r="K6" s="38" t="s">
        <v>95</v>
      </c>
    </row>
    <row r="7" spans="1:11" x14ac:dyDescent="0.15">
      <c r="B7" s="29" t="s">
        <v>94</v>
      </c>
      <c r="C7" s="31">
        <v>0.3</v>
      </c>
      <c r="D7" s="31">
        <v>0.15</v>
      </c>
      <c r="E7" s="31">
        <v>0.1</v>
      </c>
      <c r="F7" s="41">
        <f>SUMPRODUCT(C7:E7,NumberOfAds)</f>
        <v>0.64610000000000001</v>
      </c>
      <c r="G7" s="32" t="s">
        <v>56</v>
      </c>
      <c r="H7" s="40">
        <v>4000</v>
      </c>
      <c r="J7" s="39" t="s">
        <v>93</v>
      </c>
      <c r="K7" s="38" t="s">
        <v>92</v>
      </c>
    </row>
    <row r="8" spans="1:11" x14ac:dyDescent="0.15">
      <c r="B8" s="29" t="s">
        <v>91</v>
      </c>
      <c r="C8" s="31">
        <v>0.09</v>
      </c>
      <c r="D8" s="31">
        <v>0.03</v>
      </c>
      <c r="E8" s="31">
        <v>0.04</v>
      </c>
      <c r="F8" s="41">
        <f>SUMPRODUCT(C8:E8,NumberOfAds)</f>
        <v>0.19208</v>
      </c>
      <c r="G8" s="32" t="s">
        <v>56</v>
      </c>
      <c r="H8" s="40">
        <v>1000</v>
      </c>
      <c r="J8" s="39" t="s">
        <v>90</v>
      </c>
      <c r="K8" s="38" t="s">
        <v>89</v>
      </c>
    </row>
    <row r="9" spans="1:11" x14ac:dyDescent="0.15">
      <c r="C9" s="32"/>
      <c r="D9" s="32"/>
      <c r="E9" s="32"/>
      <c r="F9" s="32"/>
      <c r="G9" s="32"/>
      <c r="H9" s="32"/>
      <c r="J9" s="39" t="s">
        <v>88</v>
      </c>
      <c r="K9" s="38" t="s">
        <v>87</v>
      </c>
    </row>
    <row r="10" spans="1:11" x14ac:dyDescent="0.15">
      <c r="C10" s="32"/>
      <c r="D10" s="32" t="s">
        <v>86</v>
      </c>
      <c r="E10" s="32"/>
      <c r="F10" s="32" t="s">
        <v>85</v>
      </c>
      <c r="G10" s="32"/>
      <c r="H10" s="32" t="s">
        <v>84</v>
      </c>
      <c r="J10" s="39" t="s">
        <v>83</v>
      </c>
      <c r="K10" s="38" t="s">
        <v>82</v>
      </c>
    </row>
    <row r="11" spans="1:11" x14ac:dyDescent="0.15">
      <c r="B11" s="29" t="s">
        <v>81</v>
      </c>
      <c r="C11" s="31">
        <v>1.2</v>
      </c>
      <c r="D11" s="31">
        <v>0.1</v>
      </c>
      <c r="E11" s="31">
        <v>0</v>
      </c>
      <c r="F11" s="32">
        <f>SUMPRODUCT(C11:E11,NumberOfAds)</f>
        <v>1.0593999999999999</v>
      </c>
      <c r="G11" s="32" t="s">
        <v>77</v>
      </c>
      <c r="H11" s="31">
        <v>5</v>
      </c>
      <c r="J11" s="39" t="s">
        <v>80</v>
      </c>
      <c r="K11" s="38" t="s">
        <v>79</v>
      </c>
    </row>
    <row r="12" spans="1:11" x14ac:dyDescent="0.15">
      <c r="B12" s="29" t="s">
        <v>78</v>
      </c>
      <c r="C12" s="31">
        <v>0.5</v>
      </c>
      <c r="D12" s="31">
        <v>0.2</v>
      </c>
      <c r="E12" s="31">
        <v>0.2</v>
      </c>
      <c r="F12" s="32">
        <f>SUMPRODUCT(C12:E12,NumberOfAds)</f>
        <v>1.0710000000000002</v>
      </c>
      <c r="G12" s="32" t="s">
        <v>77</v>
      </c>
      <c r="H12" s="31">
        <v>5</v>
      </c>
      <c r="J12" s="39" t="s">
        <v>76</v>
      </c>
      <c r="K12" s="38" t="s">
        <v>75</v>
      </c>
    </row>
    <row r="13" spans="1:11" x14ac:dyDescent="0.15">
      <c r="C13" s="32"/>
      <c r="D13" s="32"/>
      <c r="E13" s="32"/>
      <c r="F13" s="32"/>
      <c r="G13" s="32"/>
      <c r="H13" s="32"/>
      <c r="J13" s="39" t="s">
        <v>74</v>
      </c>
      <c r="K13" s="38" t="s">
        <v>73</v>
      </c>
    </row>
    <row r="14" spans="1:11" x14ac:dyDescent="0.15">
      <c r="C14" s="32" t="s">
        <v>60</v>
      </c>
      <c r="D14" s="32" t="s">
        <v>59</v>
      </c>
      <c r="E14" s="32" t="s">
        <v>58</v>
      </c>
      <c r="F14" s="32" t="s">
        <v>72</v>
      </c>
      <c r="G14" s="32"/>
      <c r="H14" s="32" t="s">
        <v>71</v>
      </c>
      <c r="J14" s="39" t="s">
        <v>70</v>
      </c>
      <c r="K14" s="38" t="s">
        <v>69</v>
      </c>
    </row>
    <row r="15" spans="1:11" x14ac:dyDescent="0.15">
      <c r="B15" s="29" t="s">
        <v>68</v>
      </c>
      <c r="C15" s="31">
        <v>0</v>
      </c>
      <c r="D15" s="31">
        <v>40</v>
      </c>
      <c r="E15" s="31">
        <v>120</v>
      </c>
      <c r="F15" s="41">
        <f>SUMPRODUCT(CouponRedemptionPerAd,NumberOfAds)</f>
        <v>298</v>
      </c>
      <c r="G15" s="32" t="s">
        <v>67</v>
      </c>
      <c r="H15" s="40">
        <v>1490</v>
      </c>
      <c r="J15" s="39" t="s">
        <v>66</v>
      </c>
      <c r="K15" s="38" t="s">
        <v>65</v>
      </c>
    </row>
    <row r="16" spans="1:11" x14ac:dyDescent="0.15">
      <c r="C16" s="32"/>
      <c r="D16" s="32"/>
      <c r="E16" s="32"/>
      <c r="F16" s="32"/>
      <c r="G16" s="32"/>
      <c r="H16" s="32"/>
      <c r="J16" s="39" t="s">
        <v>64</v>
      </c>
      <c r="K16" s="38" t="s">
        <v>63</v>
      </c>
    </row>
    <row r="17" spans="2:11" ht="14" thickBot="1" x14ac:dyDescent="0.2">
      <c r="J17" s="37" t="s">
        <v>62</v>
      </c>
      <c r="K17" s="36" t="s">
        <v>61</v>
      </c>
    </row>
    <row r="18" spans="2:11" x14ac:dyDescent="0.15">
      <c r="B18" s="29" t="s">
        <v>57</v>
      </c>
      <c r="C18" s="32" t="s">
        <v>60</v>
      </c>
      <c r="D18" s="32" t="s">
        <v>59</v>
      </c>
      <c r="E18" s="32" t="s">
        <v>58</v>
      </c>
      <c r="H18" s="32" t="s">
        <v>60</v>
      </c>
      <c r="I18" s="32" t="s">
        <v>59</v>
      </c>
      <c r="J18" s="32" t="s">
        <v>58</v>
      </c>
    </row>
    <row r="19" spans="2:11" x14ac:dyDescent="0.15">
      <c r="B19" s="29">
        <v>1</v>
      </c>
      <c r="C19" s="55">
        <v>0.76200000000000001</v>
      </c>
      <c r="D19" s="55">
        <v>1.45</v>
      </c>
      <c r="E19" s="55">
        <v>2</v>
      </c>
      <c r="G19" s="28" t="s">
        <v>56</v>
      </c>
      <c r="H19" s="52">
        <v>1</v>
      </c>
      <c r="I19" s="52">
        <v>5</v>
      </c>
      <c r="J19" s="52">
        <v>2</v>
      </c>
    </row>
    <row r="20" spans="2:11" x14ac:dyDescent="0.15">
      <c r="B20" s="29">
        <v>2</v>
      </c>
      <c r="C20" s="55">
        <v>0.7</v>
      </c>
      <c r="D20" s="55">
        <v>1.45</v>
      </c>
      <c r="E20" s="55">
        <v>2</v>
      </c>
      <c r="G20" s="28" t="s">
        <v>56</v>
      </c>
      <c r="H20" s="52">
        <v>1</v>
      </c>
      <c r="I20" s="52">
        <v>5</v>
      </c>
      <c r="J20" s="52">
        <v>2</v>
      </c>
    </row>
    <row r="21" spans="2:11" x14ac:dyDescent="0.15">
      <c r="B21" s="29">
        <v>3</v>
      </c>
      <c r="C21" s="55">
        <v>0.7</v>
      </c>
      <c r="D21" s="55">
        <v>1.45</v>
      </c>
      <c r="E21" s="55">
        <v>2</v>
      </c>
      <c r="G21" s="28" t="s">
        <v>56</v>
      </c>
      <c r="H21" s="52">
        <v>1</v>
      </c>
      <c r="I21" s="52">
        <v>5</v>
      </c>
      <c r="J21" s="52">
        <v>2</v>
      </c>
    </row>
    <row r="22" spans="2:11" x14ac:dyDescent="0.15">
      <c r="B22" s="29">
        <v>4</v>
      </c>
      <c r="C22" s="55">
        <v>0.7</v>
      </c>
      <c r="D22" s="55">
        <v>1.45</v>
      </c>
      <c r="E22" s="55">
        <v>2</v>
      </c>
      <c r="G22" s="28" t="s">
        <v>56</v>
      </c>
      <c r="H22" s="52">
        <v>1</v>
      </c>
      <c r="I22" s="52">
        <v>5</v>
      </c>
      <c r="J22" s="52">
        <v>2</v>
      </c>
    </row>
    <row r="23" spans="2:11" ht="16" x14ac:dyDescent="0.2">
      <c r="B23" s="51">
        <v>5</v>
      </c>
      <c r="C23" s="55">
        <v>0.7</v>
      </c>
      <c r="D23" s="55">
        <v>1.45</v>
      </c>
      <c r="E23" s="55">
        <v>2</v>
      </c>
      <c r="G23" s="28" t="s">
        <v>56</v>
      </c>
      <c r="H23" s="52">
        <v>1</v>
      </c>
      <c r="I23" s="52">
        <v>5</v>
      </c>
      <c r="J23" s="52">
        <v>2</v>
      </c>
    </row>
    <row r="24" spans="2:11" ht="16" x14ac:dyDescent="0.2">
      <c r="B24" s="53" t="s">
        <v>111</v>
      </c>
      <c r="C24" s="28">
        <f>SUM(C19:C23)</f>
        <v>3.5620000000000003</v>
      </c>
      <c r="D24" s="28">
        <f>SUM(D19:D23)</f>
        <v>7.25</v>
      </c>
      <c r="E24" s="28">
        <f>SUM(E19:E23)</f>
        <v>10</v>
      </c>
    </row>
    <row r="25" spans="2:11" x14ac:dyDescent="0.15">
      <c r="C25" s="32" t="s">
        <v>56</v>
      </c>
      <c r="H25" s="32" t="s">
        <v>108</v>
      </c>
    </row>
    <row r="26" spans="2:11" ht="14" thickBot="1" x14ac:dyDescent="0.2">
      <c r="B26" s="29" t="s">
        <v>55</v>
      </c>
      <c r="C26" s="31">
        <v>5</v>
      </c>
      <c r="H26" s="32" t="s">
        <v>109</v>
      </c>
    </row>
    <row r="27" spans="2:11" ht="14" thickBot="1" x14ac:dyDescent="0.2">
      <c r="H27" s="49">
        <f>C4-SUMPRODUCT(C7:E7,C24:E24)-SUMPRODUCT(C8:E8,C24:E24)</f>
        <v>2.3871341482205501</v>
      </c>
    </row>
    <row r="29" spans="2:11" x14ac:dyDescent="0.15">
      <c r="C29" s="54" t="s">
        <v>112</v>
      </c>
    </row>
    <row r="30" spans="2:11" x14ac:dyDescent="0.15">
      <c r="C30" s="54" t="s">
        <v>113</v>
      </c>
    </row>
  </sheetData>
  <printOptions headings="1" gridLines="1"/>
  <pageMargins left="0.75" right="0.75" top="1" bottom="1" header="0.5" footer="0.5"/>
  <pageSetup paperSize="0" scale="86" orientation="landscape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9865-0085-4A4C-BB33-85B419F89ABE}">
  <dimension ref="A1:D15"/>
  <sheetViews>
    <sheetView workbookViewId="0">
      <selection activeCell="E7" sqref="E7"/>
    </sheetView>
  </sheetViews>
  <sheetFormatPr baseColWidth="10" defaultRowHeight="16" x14ac:dyDescent="0.2"/>
  <sheetData>
    <row r="1" spans="1:4" x14ac:dyDescent="0.2">
      <c r="A1" s="18" t="s">
        <v>114</v>
      </c>
    </row>
    <row r="2" spans="1:4" x14ac:dyDescent="0.2">
      <c r="A2" s="18" t="s">
        <v>115</v>
      </c>
    </row>
    <row r="3" spans="1:4" x14ac:dyDescent="0.2">
      <c r="A3" s="18" t="s">
        <v>116</v>
      </c>
    </row>
    <row r="4" spans="1:4" x14ac:dyDescent="0.2">
      <c r="A4" s="18" t="s">
        <v>117</v>
      </c>
    </row>
    <row r="5" spans="1:4" x14ac:dyDescent="0.2">
      <c r="A5" s="18" t="s">
        <v>118</v>
      </c>
    </row>
    <row r="7" spans="1:4" x14ac:dyDescent="0.2">
      <c r="A7" s="51" t="s">
        <v>119</v>
      </c>
      <c r="B7" s="51"/>
      <c r="C7" s="51"/>
      <c r="D7" s="51"/>
    </row>
    <row r="8" spans="1:4" x14ac:dyDescent="0.2">
      <c r="A8" s="51" t="s">
        <v>120</v>
      </c>
      <c r="B8" s="51"/>
      <c r="C8" s="51"/>
      <c r="D8" s="51"/>
    </row>
    <row r="9" spans="1:4" x14ac:dyDescent="0.2">
      <c r="A9" s="51" t="s">
        <v>121</v>
      </c>
      <c r="B9" s="51"/>
      <c r="C9" s="51"/>
      <c r="D9" s="51"/>
    </row>
    <row r="10" spans="1:4" x14ac:dyDescent="0.2">
      <c r="A10" s="51" t="s">
        <v>122</v>
      </c>
      <c r="B10" s="51"/>
      <c r="C10" s="51"/>
      <c r="D10" s="51"/>
    </row>
    <row r="11" spans="1:4" x14ac:dyDescent="0.2">
      <c r="A11" s="51"/>
      <c r="B11" s="51"/>
      <c r="C11" s="51"/>
      <c r="D11" s="51"/>
    </row>
    <row r="12" spans="1:4" x14ac:dyDescent="0.2">
      <c r="A12" s="51" t="s">
        <v>123</v>
      </c>
      <c r="B12" s="51">
        <v>3.5620000000000003</v>
      </c>
      <c r="C12" s="51">
        <v>7.25</v>
      </c>
      <c r="D12" s="51">
        <v>10</v>
      </c>
    </row>
    <row r="13" spans="1:4" x14ac:dyDescent="0.2">
      <c r="A13" s="51"/>
      <c r="B13" s="51" t="s">
        <v>29</v>
      </c>
      <c r="C13" s="51" t="s">
        <v>33</v>
      </c>
      <c r="D13" s="51" t="s">
        <v>124</v>
      </c>
    </row>
    <row r="14" spans="1:4" x14ac:dyDescent="0.2">
      <c r="A14" s="51" t="s">
        <v>125</v>
      </c>
      <c r="B14" s="51"/>
      <c r="C14" s="51"/>
      <c r="D14" s="51"/>
    </row>
    <row r="15" spans="1:4" x14ac:dyDescent="0.2">
      <c r="A15" s="51" t="s">
        <v>109</v>
      </c>
      <c r="B15" s="51">
        <v>2.3871341482205501</v>
      </c>
      <c r="C15" s="51"/>
      <c r="D15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a</vt:lpstr>
      <vt:lpstr>b</vt:lpstr>
      <vt:lpstr>b part 2</vt:lpstr>
      <vt:lpstr>c</vt:lpstr>
      <vt:lpstr>d</vt:lpstr>
      <vt:lpstr>e</vt:lpstr>
      <vt:lpstr>f</vt:lpstr>
      <vt:lpstr>e!BudgetAvailable</vt:lpstr>
      <vt:lpstr>BudgetAvailable</vt:lpstr>
      <vt:lpstr>e!BudgetSpent</vt:lpstr>
      <vt:lpstr>BudgetSpent</vt:lpstr>
      <vt:lpstr>e!CostPerAd</vt:lpstr>
      <vt:lpstr>CostPerAd</vt:lpstr>
      <vt:lpstr>e!CouponRedemptionPerAd</vt:lpstr>
      <vt:lpstr>CouponRedemptionPerAd</vt:lpstr>
      <vt:lpstr>e!ExposuresPerAd</vt:lpstr>
      <vt:lpstr>ExposuresPerAd</vt:lpstr>
      <vt:lpstr>e!MaxTVSpots</vt:lpstr>
      <vt:lpstr>MaxTVSpots</vt:lpstr>
      <vt:lpstr>e!MinimumAcceptable</vt:lpstr>
      <vt:lpstr>MinimumAcceptable</vt:lpstr>
      <vt:lpstr>e!NumberOfAds</vt:lpstr>
      <vt:lpstr>NumberOfAds</vt:lpstr>
      <vt:lpstr>e!NumberReachedPerAd</vt:lpstr>
      <vt:lpstr>NumberReachedPerAd</vt:lpstr>
      <vt:lpstr>e!RequiredAmount</vt:lpstr>
      <vt:lpstr>RequiredAmount</vt:lpstr>
      <vt:lpstr>e!TotalExposures</vt:lpstr>
      <vt:lpstr>TotalExposures</vt:lpstr>
      <vt:lpstr>e!TotalReached</vt:lpstr>
      <vt:lpstr>TotalReached</vt:lpstr>
      <vt:lpstr>e!TotalRedeemed</vt:lpstr>
      <vt:lpstr>TotalRedeemed</vt:lpstr>
      <vt:lpstr>e!TVSpots</vt:lpstr>
      <vt:lpstr>TVSpots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2023-06-16T23:34:39Z</dcterms:created>
  <dcterms:modified xsi:type="dcterms:W3CDTF">2023-06-17T01:50:18Z</dcterms:modified>
</cp:coreProperties>
</file>