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ate1904="1"/>
  <mc:AlternateContent xmlns:mc="http://schemas.openxmlformats.org/markup-compatibility/2006">
    <mc:Choice Requires="x15">
      <x15ac:absPath xmlns:x15ac="http://schemas.microsoft.com/office/spreadsheetml/2010/11/ac" url="/Users/Jackie/Desktop/MSBA5509-Optimization/ch1/"/>
    </mc:Choice>
  </mc:AlternateContent>
  <xr:revisionPtr revIDLastSave="0" documentId="8_{8B7F7896-07B6-5048-80BB-8733561D162D}" xr6:coauthVersionLast="47" xr6:coauthVersionMax="47" xr10:uidLastSave="{00000000-0000-0000-0000-000000000000}"/>
  <bookViews>
    <workbookView xWindow="20" yWindow="500" windowWidth="17240" windowHeight="16560" activeTab="4" xr2:uid="{00000000-000D-0000-FFFF-FFFF00000000}"/>
  </bookViews>
  <sheets>
    <sheet name="q1" sheetId="2" r:id="rId1"/>
    <sheet name="q2" sheetId="4" r:id="rId2"/>
    <sheet name="q3" sheetId="6" r:id="rId3"/>
    <sheet name="q4" sheetId="7" r:id="rId4"/>
    <sheet name="q5" sheetId="1" r:id="rId5"/>
  </sheets>
  <definedNames>
    <definedName name="BreakEvenPoint" localSheetId="0">'q1'!$F$9</definedName>
    <definedName name="BreakEvenPoint" localSheetId="1">'q2'!$F$9</definedName>
    <definedName name="BreakEvenPoint" localSheetId="2">'q3'!$F$9</definedName>
    <definedName name="BreakEvenPoint" localSheetId="3">'q4'!$F$9</definedName>
    <definedName name="BreakEvenPoint">'q5'!#REF!</definedName>
    <definedName name="FixedCost" localSheetId="0">'q1'!$C$5</definedName>
    <definedName name="FixedCost" localSheetId="1">'q2'!$C$5</definedName>
    <definedName name="FixedCost" localSheetId="2">'q3'!$C$5</definedName>
    <definedName name="FixedCost" localSheetId="3">'q4'!$C$5</definedName>
    <definedName name="FixedCost">'q5'!#REF!</definedName>
    <definedName name="MarginalCost" localSheetId="0">'q1'!$C$6</definedName>
    <definedName name="MarginalCost" localSheetId="1">'q2'!$C$6</definedName>
    <definedName name="MarginalCost" localSheetId="2">'q3'!$C$6</definedName>
    <definedName name="MarginalCost" localSheetId="3">'q4'!$C$6</definedName>
    <definedName name="MarginalCost">'q5'!#REF!</definedName>
    <definedName name="ProductionQuantity" localSheetId="0">'q1'!$C$9</definedName>
    <definedName name="ProductionQuantity" localSheetId="1">'q2'!$C$9</definedName>
    <definedName name="ProductionQuantity" localSheetId="2">'q3'!$C$9</definedName>
    <definedName name="ProductionQuantity" localSheetId="3">'q4'!$C$9</definedName>
    <definedName name="ProductionQuantity">'q5'!#REF!</definedName>
    <definedName name="Profit" localSheetId="0">'q1'!$F$7</definedName>
    <definedName name="Profit" localSheetId="1">'q2'!$F$7</definedName>
    <definedName name="Profit" localSheetId="2">'q3'!$F$7</definedName>
    <definedName name="Profit" localSheetId="3">'q4'!$F$7</definedName>
    <definedName name="Profit">'q5'!#REF!</definedName>
    <definedName name="SalesForecast" localSheetId="0">'q1'!$C$7</definedName>
    <definedName name="SalesForecast" localSheetId="1">'q2'!$C$7</definedName>
    <definedName name="SalesForecast" localSheetId="2">'q3'!$C$7</definedName>
    <definedName name="SalesForecast" localSheetId="3">'q4'!$C$7</definedName>
    <definedName name="SalesForecast">'q5'!#REF!</definedName>
    <definedName name="TotalFixedCost" localSheetId="0">'q1'!$F$5</definedName>
    <definedName name="TotalFixedCost" localSheetId="1">'q2'!$F$5</definedName>
    <definedName name="TotalFixedCost" localSheetId="2">'q3'!$F$5</definedName>
    <definedName name="TotalFixedCost" localSheetId="3">'q4'!$F$5</definedName>
    <definedName name="TotalFixedCost">'q5'!#REF!</definedName>
    <definedName name="TotalRevenue" localSheetId="0">'q1'!$F$4</definedName>
    <definedName name="TotalRevenue" localSheetId="1">'q2'!$F$4</definedName>
    <definedName name="TotalRevenue" localSheetId="2">'q3'!$F$4</definedName>
    <definedName name="TotalRevenue" localSheetId="3">'q4'!$F$4</definedName>
    <definedName name="TotalRevenue">'q5'!#REF!</definedName>
    <definedName name="TotalVariableCost" localSheetId="0">'q1'!$F$6</definedName>
    <definedName name="TotalVariableCost" localSheetId="1">'q2'!$F$6</definedName>
    <definedName name="TotalVariableCost" localSheetId="2">'q3'!$F$6</definedName>
    <definedName name="TotalVariableCost" localSheetId="3">'q4'!$F$6</definedName>
    <definedName name="TotalVariableCost">'q5'!#REF!</definedName>
    <definedName name="UnitRevenue" localSheetId="0">'q1'!$C$4</definedName>
    <definedName name="UnitRevenue" localSheetId="1">'q2'!$C$4</definedName>
    <definedName name="UnitRevenue" localSheetId="2">'q3'!$C$4</definedName>
    <definedName name="UnitRevenue" localSheetId="3">'q4'!$C$4</definedName>
    <definedName name="UnitRevenue">'q5'!#REF!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4" i="1" l="1"/>
  <c r="F59" i="1"/>
  <c r="H35" i="1"/>
  <c r="C25" i="7"/>
  <c r="C36" i="4"/>
  <c r="F21" i="7"/>
  <c r="F20" i="7"/>
  <c r="F19" i="7"/>
  <c r="F24" i="7"/>
  <c r="F9" i="7"/>
  <c r="C9" i="7" s="1"/>
  <c r="F9" i="6"/>
  <c r="F6" i="6"/>
  <c r="F5" i="6"/>
  <c r="F4" i="6"/>
  <c r="F9" i="4"/>
  <c r="C9" i="4" s="1"/>
  <c r="F6" i="4" s="1"/>
  <c r="F9" i="2"/>
  <c r="F6" i="2"/>
  <c r="F5" i="2"/>
  <c r="F4" i="2"/>
  <c r="G9" i="6"/>
  <c r="G6" i="6"/>
  <c r="G4" i="7"/>
  <c r="G5" i="6"/>
  <c r="G6" i="4"/>
  <c r="G4" i="6"/>
  <c r="G4" i="4"/>
  <c r="G7" i="7"/>
  <c r="G9" i="4"/>
  <c r="G7" i="4"/>
  <c r="C28" i="2"/>
  <c r="G5" i="7"/>
  <c r="C10" i="4"/>
  <c r="G7" i="6"/>
  <c r="G5" i="4"/>
  <c r="G6" i="7"/>
  <c r="C29" i="2"/>
  <c r="F22" i="7" l="1"/>
  <c r="F5" i="7"/>
  <c r="F6" i="7"/>
  <c r="F4" i="7"/>
  <c r="F7" i="7" s="1"/>
  <c r="F4" i="4"/>
  <c r="F7" i="4" s="1"/>
  <c r="F5" i="4"/>
  <c r="F7" i="6"/>
  <c r="F7" i="2"/>
</calcChain>
</file>

<file path=xl/sharedStrings.xml><?xml version="1.0" encoding="utf-8"?>
<sst xmlns="http://schemas.openxmlformats.org/spreadsheetml/2006/main" count="303" uniqueCount="132">
  <si>
    <t>Data</t>
  </si>
  <si>
    <t>Results</t>
  </si>
  <si>
    <t>Special Products Co. Break-Even Analysis</t>
  </si>
  <si>
    <t>Unit Revenue</t>
  </si>
  <si>
    <t>Fixed Cost</t>
  </si>
  <si>
    <t>Marginal Cost</t>
  </si>
  <si>
    <t>Sales Forecast</t>
  </si>
  <si>
    <t>Production Quantity</t>
  </si>
  <si>
    <t>Total Revenue</t>
  </si>
  <si>
    <t>Total Fixed Cost</t>
  </si>
  <si>
    <t>Total Variable Cost</t>
  </si>
  <si>
    <t>Profit (Loss)</t>
  </si>
  <si>
    <t>Break-Even Point</t>
  </si>
  <si>
    <t>BreakEvenPoint</t>
  </si>
  <si>
    <t>FixedCost</t>
  </si>
  <si>
    <t>MarginalCost</t>
  </si>
  <si>
    <t>ProductionQuantity</t>
  </si>
  <si>
    <t>Profit</t>
  </si>
  <si>
    <t>SalesForecast</t>
  </si>
  <si>
    <t>TotalFixedCost</t>
  </si>
  <si>
    <t>TotalRevenue</t>
  </si>
  <si>
    <t>TotalVariableCost</t>
  </si>
  <si>
    <t>UnitRevenue</t>
  </si>
  <si>
    <t>F9</t>
  </si>
  <si>
    <t>C5</t>
  </si>
  <si>
    <t>C6</t>
  </si>
  <si>
    <t>C9</t>
  </si>
  <si>
    <t>F7</t>
  </si>
  <si>
    <t>C7</t>
  </si>
  <si>
    <t>F5</t>
  </si>
  <si>
    <t>F4</t>
  </si>
  <si>
    <t>F6</t>
  </si>
  <si>
    <t>C4</t>
  </si>
  <si>
    <t>Range Name</t>
  </si>
  <si>
    <t>Cell</t>
  </si>
  <si>
    <r>
      <t>The manager of a small firm is considering whether to produce a new product that would require leasing some special equipment at a</t>
    </r>
    <r>
      <rPr>
        <b/>
        <sz val="10"/>
        <rFont val="Arial"/>
        <family val="2"/>
      </rPr>
      <t xml:space="preserve"> cost of $20,000 per mont</t>
    </r>
    <r>
      <rPr>
        <sz val="10"/>
        <rFont val="Arial"/>
        <family val="2"/>
      </rPr>
      <t xml:space="preserve">h. In addition to this leasing cost, </t>
    </r>
    <r>
      <rPr>
        <b/>
        <sz val="10"/>
        <rFont val="Arial"/>
        <family val="2"/>
      </rPr>
      <t>a production cost of $10</t>
    </r>
    <r>
      <rPr>
        <sz val="10"/>
        <rFont val="Arial"/>
        <family val="2"/>
      </rPr>
      <t xml:space="preserve"> would be incurred for each
unit of the product produced. Each unit sold would </t>
    </r>
    <r>
      <rPr>
        <b/>
        <sz val="10"/>
        <rFont val="Arial"/>
        <family val="2"/>
      </rPr>
      <t xml:space="preserve">generate $20 in revenue.
</t>
    </r>
    <r>
      <rPr>
        <sz val="10"/>
        <rFont val="Arial"/>
        <family val="2"/>
      </rPr>
      <t xml:space="preserve">
Develop a mathematical expression for the monthly profit
that would be generated by this product in terms of the number
of units produced and sold per month. Then determine how large
this number needs to be each month to make it profitable to pro-
duce the product.</t>
    </r>
  </si>
  <si>
    <t>Breakeven point</t>
  </si>
  <si>
    <t>20*MIN(sales forecast, production quantity)'-(20000+(10*production quantity))</t>
  </si>
  <si>
    <t>In order to be profitable, would need to produce more than 2,000 units</t>
  </si>
  <si>
    <r>
      <t>Management of the Toys R4U Company needs to decide whether to introduce a certain new novelty toy for the upcom-
ing Christmas season, after which it would be discontinued.
The</t>
    </r>
    <r>
      <rPr>
        <b/>
        <sz val="10"/>
        <rFont val="Arial"/>
        <family val="2"/>
      </rPr>
      <t xml:space="preserve"> total cost</t>
    </r>
    <r>
      <rPr>
        <sz val="10"/>
        <rFont val="Arial"/>
        <family val="2"/>
      </rPr>
      <t xml:space="preserve"> required to produce and market this toy </t>
    </r>
    <r>
      <rPr>
        <b/>
        <sz val="10"/>
        <rFont val="Arial"/>
        <family val="2"/>
      </rPr>
      <t>wouldbe $500,000</t>
    </r>
    <r>
      <rPr>
        <sz val="10"/>
        <rFont val="Arial"/>
        <family val="2"/>
      </rPr>
      <t xml:space="preserve"> plus </t>
    </r>
    <r>
      <rPr>
        <b/>
        <sz val="10"/>
        <rFont val="Arial"/>
        <family val="2"/>
      </rPr>
      <t xml:space="preserve">$15 per toy </t>
    </r>
    <r>
      <rPr>
        <sz val="10"/>
        <rFont val="Arial"/>
        <family val="2"/>
      </rPr>
      <t>produced. The company would
receive</t>
    </r>
    <r>
      <rPr>
        <b/>
        <sz val="10"/>
        <rFont val="Arial"/>
        <family val="2"/>
      </rPr>
      <t xml:space="preserve"> revenue of $35 </t>
    </r>
    <r>
      <rPr>
        <sz val="10"/>
        <rFont val="Arial"/>
        <family val="2"/>
      </rPr>
      <t>for each toy sold.</t>
    </r>
  </si>
  <si>
    <t>A. 25,000 units is the breakeven point.</t>
  </si>
  <si>
    <t>A.</t>
  </si>
  <si>
    <t>B.</t>
  </si>
  <si>
    <t>C.</t>
  </si>
  <si>
    <t>B. profit = 35Q - (500000 + 15Q)</t>
  </si>
  <si>
    <t>D. x&lt;=y</t>
  </si>
  <si>
    <t xml:space="preserve">1.4. Reconsider the problem facing the management of the Special Products Company as presented in Section 1.2. A more detailed investigation now has provided better estimates of the data for the problem. The research-and-development cost still is estimated to be $10 million, but the new estimate of the marginal production cost is $1,300. The revenue from each watch sold now is estimated to be $1,700.												
												</t>
  </si>
  <si>
    <t>see R code for graph</t>
  </si>
  <si>
    <t>Profit = 1700q-(10000000+ 1300q) = 400q - 10000000</t>
  </si>
  <si>
    <t>D</t>
  </si>
  <si>
    <t>Q=30000 profit=2,000,000</t>
  </si>
  <si>
    <t>E</t>
  </si>
  <si>
    <t>Profit loss is $2,000,000</t>
  </si>
  <si>
    <t>Unit Shipping Cost</t>
  </si>
  <si>
    <t>Retail Outlet 1</t>
  </si>
  <si>
    <t>Retail Outlet 2</t>
  </si>
  <si>
    <t>Supply</t>
  </si>
  <si>
    <t>Plant A</t>
  </si>
  <si>
    <t>30 shipments</t>
  </si>
  <si>
    <t>Plant B</t>
  </si>
  <si>
    <t>&lt;= 50 shipments</t>
  </si>
  <si>
    <t>Needed</t>
  </si>
  <si>
    <t>40 shipments</t>
  </si>
  <si>
    <t>&gt;= 25 shipments</t>
  </si>
  <si>
    <t xml:space="preserve">1.5. The Best-for-Less Corp. supplies its two retail outlets from its two plants. Plant A will be supplying 30 shipments next month. Plant B has not yet set its production schedule for next month but has the capacity to produce and ship any amount up to a maximum of 50 shipments. Retail outlet 1 has submitted its order for 40 shipments for next month. Retail outlet 2 needs a minimum of 25 shipments next month but would be happy to receive more. The production costs are the same at the two plants but the shipping costs differ. The shipping cost per shipment from each plant to each retail outlet is given below, along with a summary of the other data. The distribution manager, Jennifer Lopez, now needs to develop a plan for how many shipments to send from each plant to each of the retail outlets next month. Her objective is to minimize the total shipping cost.												
												</t>
  </si>
  <si>
    <t>X1</t>
  </si>
  <si>
    <t>number of shipments from plant a to outlet 1</t>
  </si>
  <si>
    <t>X2</t>
  </si>
  <si>
    <t>X3</t>
  </si>
  <si>
    <t>X4</t>
  </si>
  <si>
    <t>number of shipments from plant a to outlet 2</t>
  </si>
  <si>
    <t>number of shipments from plant b to outlet 1</t>
  </si>
  <si>
    <t>number of shipments from plant b to outlet 2</t>
  </si>
  <si>
    <t>B</t>
  </si>
  <si>
    <t>Y1</t>
  </si>
  <si>
    <t>Y2</t>
  </si>
  <si>
    <t>Z1</t>
  </si>
  <si>
    <t>Z2</t>
  </si>
  <si>
    <t>Shipping cost from Plant A to Retail Outlet 1</t>
  </si>
  <si>
    <t xml:space="preserve">Shipping cost from Plant A to Retail Outlet 2 </t>
  </si>
  <si>
    <t>Shipping cost from Plant B to Retail Outlet 2</t>
  </si>
  <si>
    <t>Shipping cost from Plant B to Retail Outlet 1</t>
  </si>
  <si>
    <t>shipping cost =  (X1*Y1)+(X2*Y2)+(X3*Z2)+(X4*Z1)</t>
  </si>
  <si>
    <t>C</t>
  </si>
  <si>
    <t>X1 &gt;= 0</t>
  </si>
  <si>
    <t>X1 + X2 = 30 shipments</t>
  </si>
  <si>
    <t>X2 &gt;= 0</t>
  </si>
  <si>
    <t>X3 + X4 &lt;= 50 shipments</t>
  </si>
  <si>
    <t>X3 &gt;= 0</t>
  </si>
  <si>
    <t>X1 + X3 = 40 shipments</t>
  </si>
  <si>
    <t>X4 &gt;= 0</t>
  </si>
  <si>
    <t>X2 + X4 &gt;= 25 shipments</t>
  </si>
  <si>
    <t>Contraints</t>
  </si>
  <si>
    <t>X1&gt;=0</t>
  </si>
  <si>
    <t>X2&gt;=0</t>
  </si>
  <si>
    <t>X3&gt;=0</t>
  </si>
  <si>
    <t>X4&gt;=0</t>
  </si>
  <si>
    <t>X1+X2 = 30</t>
  </si>
  <si>
    <t>X3+X4 &lt;=50</t>
  </si>
  <si>
    <t>X1+X3 = 40</t>
  </si>
  <si>
    <t>X2+X4 &gt;=25</t>
  </si>
  <si>
    <t>plant a</t>
  </si>
  <si>
    <t>plant b</t>
  </si>
  <si>
    <t>outlet 1</t>
  </si>
  <si>
    <t>outlet 2</t>
  </si>
  <si>
    <t>Variables</t>
  </si>
  <si>
    <t>A1</t>
  </si>
  <si>
    <t>A2</t>
  </si>
  <si>
    <t>B1</t>
  </si>
  <si>
    <t>B2</t>
  </si>
  <si>
    <t>outlet2</t>
  </si>
  <si>
    <t>total cost</t>
  </si>
  <si>
    <t>from plant a to outlet 1, 18 shipments</t>
  </si>
  <si>
    <t>plant a to outlet 2, 13. shipments</t>
  </si>
  <si>
    <t>plant b to outlet 1, 23 shipments</t>
  </si>
  <si>
    <t>plant b to outlet 2 13 shipments</t>
  </si>
  <si>
    <t>20 out of 20 points</t>
  </si>
  <si>
    <t>good</t>
  </si>
  <si>
    <t>out of 20</t>
  </si>
  <si>
    <t>-500000+35*min '(Q,s) - 15Q if Q &gt; 0</t>
  </si>
  <si>
    <t>use goal seek</t>
  </si>
  <si>
    <t>set proft to zero</t>
  </si>
  <si>
    <t>20/20</t>
  </si>
  <si>
    <t>part c answer</t>
  </si>
  <si>
    <t>`-2 points</t>
  </si>
  <si>
    <t>-1 point</t>
  </si>
  <si>
    <t>-3 points</t>
  </si>
  <si>
    <t>Total score</t>
  </si>
  <si>
    <t>supply</t>
  </si>
  <si>
    <t>demand</t>
  </si>
  <si>
    <t>amount being shipped</t>
  </si>
  <si>
    <t>-2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</si>
</sst>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43" formatCode="_(* #,##0.00_);_(* \(#,##0.00\);_(* &quot;-&quot;??_);_(@_)"/>
    <numFmt numFmtId="164" formatCode="_(* #,##0_);_(* \(#,##0\);_(* &quot;-&quot;??_);_(@_)"/>
  </numFmts>
  <fonts count="7" x14ac:knownFonts="1">
    <font>
      <sz val="9"/>
      <name val="Geneva"/>
    </font>
    <font>
      <sz val="9"/>
      <name val="Geneva"/>
      <family val="2"/>
    </font>
    <font>
      <b/>
      <sz val="14"/>
      <name val="Arial"/>
      <family val="2"/>
    </font>
    <font>
      <sz val="10"/>
      <name val="Arial"/>
      <family val="2"/>
    </font>
    <font>
      <b/>
      <sz val="10"/>
      <name val="Arial"/>
      <family val="2"/>
    </font>
    <font>
      <sz val="11"/>
      <name val="Calibri"/>
      <family val="2"/>
    </font>
    <font>
      <b/>
      <sz val="11"/>
      <name val="Calibri"/>
      <family val="2"/>
    </font>
  </fonts>
  <fills count="6">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s>
  <borders count="16">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0" borderId="0" xfId="0" applyFont="1"/>
    <xf numFmtId="0" fontId="3" fillId="0" borderId="0" xfId="0" applyFont="1"/>
    <xf numFmtId="0" fontId="4" fillId="0" borderId="0" xfId="0" applyFont="1" applyAlignment="1">
      <alignment horizontal="center"/>
    </xf>
    <xf numFmtId="0" fontId="4" fillId="2" borderId="1" xfId="0" applyFont="1" applyFill="1" applyBorder="1"/>
    <xf numFmtId="0" fontId="4" fillId="2" borderId="2" xfId="0" applyFont="1" applyFill="1" applyBorder="1"/>
    <xf numFmtId="0" fontId="3" fillId="0" borderId="0" xfId="0" applyFont="1" applyAlignment="1">
      <alignment horizontal="right"/>
    </xf>
    <xf numFmtId="6" fontId="3" fillId="0" borderId="3" xfId="0" applyNumberFormat="1" applyFont="1" applyBorder="1" applyAlignment="1">
      <alignment horizontal="center"/>
    </xf>
    <xf numFmtId="0" fontId="3" fillId="2" borderId="4" xfId="0" applyFont="1" applyFill="1" applyBorder="1"/>
    <xf numFmtId="0" fontId="3" fillId="2" borderId="5" xfId="0" applyFont="1" applyFill="1" applyBorder="1" applyAlignment="1">
      <alignment horizontal="left"/>
    </xf>
    <xf numFmtId="6" fontId="3" fillId="0" borderId="6" xfId="0" applyNumberFormat="1" applyFont="1" applyBorder="1" applyAlignment="1">
      <alignment horizontal="center"/>
    </xf>
    <xf numFmtId="0" fontId="3" fillId="2" borderId="7" xfId="0" applyFont="1" applyFill="1" applyBorder="1"/>
    <xf numFmtId="0" fontId="3" fillId="2" borderId="8" xfId="0" applyFont="1" applyFill="1" applyBorder="1" applyAlignment="1">
      <alignment horizontal="left"/>
    </xf>
    <xf numFmtId="6" fontId="3" fillId="0" borderId="9" xfId="0" applyNumberFormat="1" applyFont="1" applyBorder="1" applyAlignment="1">
      <alignment horizontal="center"/>
    </xf>
    <xf numFmtId="0" fontId="3" fillId="0" borderId="0" xfId="0" applyFont="1" applyAlignment="1">
      <alignment horizontal="center"/>
    </xf>
    <xf numFmtId="0" fontId="3" fillId="2" borderId="11" xfId="0" applyFont="1" applyFill="1" applyBorder="1"/>
    <xf numFmtId="0" fontId="3" fillId="2" borderId="12" xfId="0" applyFont="1" applyFill="1" applyBorder="1" applyAlignment="1">
      <alignment horizontal="left"/>
    </xf>
    <xf numFmtId="6" fontId="3" fillId="3" borderId="0" xfId="1" applyNumberFormat="1" applyFont="1" applyFill="1" applyBorder="1" applyAlignment="1">
      <alignment horizontal="center"/>
    </xf>
    <xf numFmtId="0" fontId="3" fillId="4" borderId="13" xfId="0" applyFont="1" applyFill="1" applyBorder="1" applyAlignment="1">
      <alignment horizontal="center"/>
    </xf>
    <xf numFmtId="6" fontId="3" fillId="5" borderId="10" xfId="0" applyNumberFormat="1" applyFont="1" applyFill="1" applyBorder="1" applyAlignment="1">
      <alignment horizontal="center"/>
    </xf>
    <xf numFmtId="3" fontId="3" fillId="5" borderId="10" xfId="0" applyNumberFormat="1" applyFont="1" applyFill="1" applyBorder="1" applyAlignment="1">
      <alignment horizontal="center"/>
    </xf>
    <xf numFmtId="1" fontId="3" fillId="3" borderId="0" xfId="0" applyNumberFormat="1" applyFont="1" applyFill="1" applyAlignment="1">
      <alignment horizontal="center"/>
    </xf>
    <xf numFmtId="0" fontId="3" fillId="4" borderId="4" xfId="0" applyFont="1" applyFill="1" applyBorder="1"/>
    <xf numFmtId="0" fontId="3" fillId="4" borderId="14" xfId="0" applyFont="1" applyFill="1" applyBorder="1"/>
    <xf numFmtId="0" fontId="3" fillId="4" borderId="5" xfId="0" applyFont="1" applyFill="1" applyBorder="1"/>
    <xf numFmtId="0" fontId="3" fillId="4" borderId="7" xfId="0" applyFont="1" applyFill="1" applyBorder="1"/>
    <xf numFmtId="0" fontId="3" fillId="4" borderId="0" xfId="0" applyFont="1" applyFill="1"/>
    <xf numFmtId="0" fontId="3" fillId="4" borderId="8" xfId="0" applyFont="1" applyFill="1" applyBorder="1"/>
    <xf numFmtId="0" fontId="3" fillId="4" borderId="11" xfId="0" applyFont="1" applyFill="1" applyBorder="1"/>
    <xf numFmtId="0" fontId="3" fillId="4" borderId="15" xfId="0" applyFont="1" applyFill="1" applyBorder="1"/>
    <xf numFmtId="3" fontId="3" fillId="4" borderId="15" xfId="0" quotePrefix="1" applyNumberFormat="1" applyFont="1" applyFill="1" applyBorder="1"/>
    <xf numFmtId="0" fontId="3" fillId="4" borderId="12" xfId="0" applyFont="1" applyFill="1" applyBorder="1"/>
    <xf numFmtId="0" fontId="3" fillId="0" borderId="0" xfId="0" applyFont="1" applyAlignment="1">
      <alignment horizontal="left" vertical="top" wrapText="1"/>
    </xf>
    <xf numFmtId="164" fontId="3" fillId="3" borderId="0" xfId="2" applyNumberFormat="1" applyFont="1" applyFill="1" applyBorder="1" applyAlignment="1">
      <alignment horizontal="center"/>
    </xf>
    <xf numFmtId="6" fontId="3" fillId="3" borderId="0" xfId="1" applyNumberFormat="1" applyFont="1" applyFill="1" applyBorder="1" applyAlignment="1">
      <alignment horizontal="left"/>
    </xf>
    <xf numFmtId="0" fontId="5" fillId="0" borderId="0" xfId="0" applyFont="1"/>
    <xf numFmtId="0" fontId="6" fillId="0" borderId="0" xfId="0" applyFont="1"/>
    <xf numFmtId="6" fontId="5" fillId="0" borderId="0" xfId="0" applyNumberFormat="1" applyFont="1"/>
    <xf numFmtId="0" fontId="4" fillId="0" borderId="0" xfId="0" applyFont="1"/>
    <xf numFmtId="0" fontId="3" fillId="0" borderId="0" xfId="0" quotePrefix="1" applyFont="1"/>
    <xf numFmtId="0" fontId="4" fillId="4" borderId="0" xfId="0" applyFont="1" applyFill="1"/>
    <xf numFmtId="16" fontId="3" fillId="0" borderId="0" xfId="0" applyNumberFormat="1" applyFont="1"/>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cellXfs>
  <cellStyles count="3">
    <cellStyle name="Comma" xfId="2" builtinId="3"/>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28</xdr:row>
      <xdr:rowOff>0</xdr:rowOff>
    </xdr:from>
    <xdr:to>
      <xdr:col>6</xdr:col>
      <xdr:colOff>3314700</xdr:colOff>
      <xdr:row>31</xdr:row>
      <xdr:rowOff>88900</xdr:rowOff>
    </xdr:to>
    <xdr:pic>
      <xdr:nvPicPr>
        <xdr:cNvPr id="2" name="Picture 1">
          <a:extLst>
            <a:ext uri="{FF2B5EF4-FFF2-40B4-BE49-F238E27FC236}">
              <a16:creationId xmlns:a16="http://schemas.microsoft.com/office/drawing/2014/main" id="{3C89CCA8-F457-F9EC-3963-EFF2D8314B7C}"/>
            </a:ext>
          </a:extLst>
        </xdr:cNvPr>
        <xdr:cNvPicPr>
          <a:picLocks noChangeAspect="1"/>
        </xdr:cNvPicPr>
      </xdr:nvPicPr>
      <xdr:blipFill>
        <a:blip xmlns:r="http://schemas.openxmlformats.org/officeDocument/2006/relationships" r:embed="rId1"/>
        <a:stretch>
          <a:fillRect/>
        </a:stretch>
      </xdr:blipFill>
      <xdr:spPr>
        <a:xfrm>
          <a:off x="5295900" y="4838700"/>
          <a:ext cx="3314700" cy="584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622300</xdr:colOff>
      <xdr:row>10</xdr:row>
      <xdr:rowOff>177800</xdr:rowOff>
    </xdr:from>
    <xdr:to>
      <xdr:col>11</xdr:col>
      <xdr:colOff>723900</xdr:colOff>
      <xdr:row>12</xdr:row>
      <xdr:rowOff>114300</xdr:rowOff>
    </xdr:to>
    <xdr:pic>
      <xdr:nvPicPr>
        <xdr:cNvPr id="2" name="Picture 1">
          <a:extLst>
            <a:ext uri="{FF2B5EF4-FFF2-40B4-BE49-F238E27FC236}">
              <a16:creationId xmlns:a16="http://schemas.microsoft.com/office/drawing/2014/main" id="{2E4C6722-5BC9-7A99-CB38-D2A569077656}"/>
            </a:ext>
          </a:extLst>
        </xdr:cNvPr>
        <xdr:cNvPicPr>
          <a:picLocks noChangeAspect="1"/>
        </xdr:cNvPicPr>
      </xdr:nvPicPr>
      <xdr:blipFill>
        <a:blip xmlns:r="http://schemas.openxmlformats.org/officeDocument/2006/relationships" r:embed="rId1"/>
        <a:stretch>
          <a:fillRect/>
        </a:stretch>
      </xdr:blipFill>
      <xdr:spPr>
        <a:xfrm>
          <a:off x="7226300" y="2095500"/>
          <a:ext cx="3594100" cy="292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EB23-8664-5B4C-BBF1-1EECEE9BC671}">
  <sheetPr>
    <pageSetUpPr fitToPage="1"/>
  </sheetPr>
  <dimension ref="A1:I35"/>
  <sheetViews>
    <sheetView workbookViewId="0">
      <selection activeCell="B35" sqref="B35"/>
    </sheetView>
  </sheetViews>
  <sheetFormatPr baseColWidth="10" defaultColWidth="10.83203125" defaultRowHeight="13" x14ac:dyDescent="0.15"/>
  <cols>
    <col min="1" max="1" width="2.83203125" style="2" customWidth="1"/>
    <col min="2" max="2" width="19.33203125" style="2" bestFit="1" customWidth="1"/>
    <col min="3" max="3" width="11.83203125" style="2" customWidth="1"/>
    <col min="4" max="4" width="2.83203125" style="2" customWidth="1"/>
    <col min="5" max="5" width="21" style="2" customWidth="1"/>
    <col min="6" max="6" width="13.83203125" style="2" customWidth="1"/>
    <col min="7" max="7" width="5.83203125" style="2" customWidth="1"/>
    <col min="8" max="8" width="18.5" style="2" customWidth="1"/>
    <col min="9" max="9" width="5.6640625" style="2" customWidth="1"/>
    <col min="10" max="16384" width="10.83203125" style="2"/>
  </cols>
  <sheetData>
    <row r="1" spans="1:9" ht="18" x14ac:dyDescent="0.2">
      <c r="A1" s="1" t="s">
        <v>2</v>
      </c>
    </row>
    <row r="2" spans="1:9" ht="14" thickBot="1" x14ac:dyDescent="0.2"/>
    <row r="3" spans="1:9" ht="14" thickBot="1" x14ac:dyDescent="0.2">
      <c r="C3" s="3" t="s">
        <v>0</v>
      </c>
      <c r="F3" s="3" t="s">
        <v>1</v>
      </c>
      <c r="H3" s="4" t="s">
        <v>33</v>
      </c>
      <c r="I3" s="5" t="s">
        <v>34</v>
      </c>
    </row>
    <row r="4" spans="1:9" x14ac:dyDescent="0.15">
      <c r="B4" s="6" t="s">
        <v>3</v>
      </c>
      <c r="C4" s="17">
        <v>20</v>
      </c>
      <c r="E4" s="6" t="s">
        <v>8</v>
      </c>
      <c r="F4" s="7">
        <f>UnitRevenue*MIN(SalesForecast,ProductionQuantity)</f>
        <v>40000</v>
      </c>
      <c r="H4" s="8" t="s">
        <v>13</v>
      </c>
      <c r="I4" s="9" t="s">
        <v>23</v>
      </c>
    </row>
    <row r="5" spans="1:9" x14ac:dyDescent="0.15">
      <c r="B5" s="6" t="s">
        <v>4</v>
      </c>
      <c r="C5" s="17">
        <v>20000</v>
      </c>
      <c r="E5" s="6" t="s">
        <v>9</v>
      </c>
      <c r="F5" s="10">
        <f>IF(ProductionQuantity&gt;0,FixedCost,0)</f>
        <v>20000</v>
      </c>
      <c r="H5" s="11" t="s">
        <v>14</v>
      </c>
      <c r="I5" s="12" t="s">
        <v>24</v>
      </c>
    </row>
    <row r="6" spans="1:9" ht="14" thickBot="1" x14ac:dyDescent="0.2">
      <c r="B6" s="6" t="s">
        <v>5</v>
      </c>
      <c r="C6" s="17">
        <v>10</v>
      </c>
      <c r="E6" s="6" t="s">
        <v>10</v>
      </c>
      <c r="F6" s="13">
        <f>MarginalCost*ProductionQuantity</f>
        <v>20000</v>
      </c>
      <c r="H6" s="11" t="s">
        <v>15</v>
      </c>
      <c r="I6" s="12" t="s">
        <v>25</v>
      </c>
    </row>
    <row r="7" spans="1:9" ht="14" thickBot="1" x14ac:dyDescent="0.2">
      <c r="B7" s="6" t="s">
        <v>6</v>
      </c>
      <c r="C7" s="21"/>
      <c r="E7" s="6" t="s">
        <v>11</v>
      </c>
      <c r="F7" s="19">
        <f>TotalRevenue-(TotalFixedCost+TotalVariableCost)</f>
        <v>0</v>
      </c>
      <c r="H7" s="11" t="s">
        <v>16</v>
      </c>
      <c r="I7" s="12" t="s">
        <v>26</v>
      </c>
    </row>
    <row r="8" spans="1:9" ht="14" thickBot="1" x14ac:dyDescent="0.2">
      <c r="F8" s="14"/>
      <c r="H8" s="11" t="s">
        <v>17</v>
      </c>
      <c r="I8" s="12" t="s">
        <v>27</v>
      </c>
    </row>
    <row r="9" spans="1:9" ht="14" thickBot="1" x14ac:dyDescent="0.2">
      <c r="B9" s="6" t="s">
        <v>7</v>
      </c>
      <c r="C9" s="18">
        <v>2000</v>
      </c>
      <c r="E9" s="6" t="s">
        <v>12</v>
      </c>
      <c r="F9" s="20">
        <f>FixedCost/(UnitRevenue-MarginalCost)</f>
        <v>2000</v>
      </c>
      <c r="H9" s="11" t="s">
        <v>18</v>
      </c>
      <c r="I9" s="12" t="s">
        <v>28</v>
      </c>
    </row>
    <row r="10" spans="1:9" x14ac:dyDescent="0.15">
      <c r="H10" s="11" t="s">
        <v>19</v>
      </c>
      <c r="I10" s="12" t="s">
        <v>29</v>
      </c>
    </row>
    <row r="11" spans="1:9" x14ac:dyDescent="0.15">
      <c r="H11" s="11" t="s">
        <v>20</v>
      </c>
      <c r="I11" s="12" t="s">
        <v>30</v>
      </c>
    </row>
    <row r="12" spans="1:9" x14ac:dyDescent="0.15">
      <c r="H12" s="11" t="s">
        <v>21</v>
      </c>
      <c r="I12" s="12" t="s">
        <v>31</v>
      </c>
    </row>
    <row r="13" spans="1:9" ht="14" thickBot="1" x14ac:dyDescent="0.2">
      <c r="H13" s="15" t="s">
        <v>22</v>
      </c>
      <c r="I13" s="16" t="s">
        <v>32</v>
      </c>
    </row>
    <row r="16" spans="1:9" x14ac:dyDescent="0.15">
      <c r="B16" s="42" t="s">
        <v>35</v>
      </c>
      <c r="C16" s="43"/>
      <c r="D16" s="43"/>
      <c r="E16" s="43"/>
      <c r="F16" s="43"/>
    </row>
    <row r="17" spans="2:8" x14ac:dyDescent="0.15">
      <c r="B17" s="43"/>
      <c r="C17" s="43"/>
      <c r="D17" s="43"/>
      <c r="E17" s="43"/>
      <c r="F17" s="43"/>
    </row>
    <row r="18" spans="2:8" x14ac:dyDescent="0.15">
      <c r="B18" s="43"/>
      <c r="C18" s="43"/>
      <c r="D18" s="43"/>
      <c r="E18" s="43"/>
      <c r="F18" s="43"/>
    </row>
    <row r="19" spans="2:8" x14ac:dyDescent="0.15">
      <c r="B19" s="43"/>
      <c r="C19" s="43"/>
      <c r="D19" s="43"/>
      <c r="E19" s="43"/>
      <c r="F19" s="43"/>
    </row>
    <row r="20" spans="2:8" x14ac:dyDescent="0.15">
      <c r="B20" s="43"/>
      <c r="C20" s="43"/>
      <c r="D20" s="43"/>
      <c r="E20" s="43"/>
      <c r="F20" s="43"/>
    </row>
    <row r="21" spans="2:8" x14ac:dyDescent="0.15">
      <c r="B21" s="43"/>
      <c r="C21" s="43"/>
      <c r="D21" s="43"/>
      <c r="E21" s="43"/>
      <c r="F21" s="43"/>
    </row>
    <row r="22" spans="2:8" x14ac:dyDescent="0.15">
      <c r="B22" s="43"/>
      <c r="C22" s="43"/>
      <c r="D22" s="43"/>
      <c r="E22" s="43"/>
      <c r="F22" s="43"/>
    </row>
    <row r="23" spans="2:8" x14ac:dyDescent="0.15">
      <c r="B23" s="43"/>
      <c r="C23" s="43"/>
      <c r="D23" s="43"/>
      <c r="E23" s="43"/>
      <c r="F23" s="43"/>
    </row>
    <row r="24" spans="2:8" x14ac:dyDescent="0.15">
      <c r="B24" s="43"/>
      <c r="C24" s="43"/>
      <c r="D24" s="43"/>
      <c r="E24" s="43"/>
      <c r="F24" s="43"/>
    </row>
    <row r="25" spans="2:8" x14ac:dyDescent="0.15">
      <c r="B25" s="43"/>
      <c r="C25" s="43"/>
      <c r="D25" s="43"/>
      <c r="E25" s="43"/>
      <c r="F25" s="43"/>
    </row>
    <row r="26" spans="2:8" x14ac:dyDescent="0.15">
      <c r="B26" s="43"/>
      <c r="C26" s="43"/>
      <c r="D26" s="43"/>
      <c r="E26" s="43"/>
      <c r="F26" s="43"/>
    </row>
    <row r="28" spans="2:8" ht="14" thickBot="1" x14ac:dyDescent="0.2">
      <c r="B28" s="2" t="s">
        <v>36</v>
      </c>
      <c r="C28" s="2" t="str">
        <f ca="1">_xlfn.FORMULATEXT(BreakEvenPoint)</f>
        <v>=FixedCost/(UnitRevenue-MarginalCost)</v>
      </c>
    </row>
    <row r="29" spans="2:8" x14ac:dyDescent="0.15">
      <c r="B29" s="22" t="s">
        <v>17</v>
      </c>
      <c r="C29" s="23" t="str">
        <f ca="1">_xlfn.FORMULATEXT(Profit)</f>
        <v>=TotalRevenue-(TotalFixedCost+TotalVariableCost)</v>
      </c>
      <c r="D29" s="23"/>
      <c r="E29" s="23"/>
      <c r="F29" s="23"/>
      <c r="G29" s="23"/>
      <c r="H29" s="24"/>
    </row>
    <row r="30" spans="2:8" x14ac:dyDescent="0.15">
      <c r="B30" s="25"/>
      <c r="C30" s="26" t="s">
        <v>37</v>
      </c>
      <c r="D30" s="26"/>
      <c r="E30" s="26"/>
      <c r="F30" s="26"/>
      <c r="G30" s="26"/>
      <c r="H30" s="27"/>
    </row>
    <row r="31" spans="2:8" ht="14" thickBot="1" x14ac:dyDescent="0.2">
      <c r="B31" s="28" t="s">
        <v>38</v>
      </c>
      <c r="C31" s="29"/>
      <c r="D31" s="29"/>
      <c r="E31" s="29"/>
      <c r="F31" s="30"/>
      <c r="G31" s="29"/>
      <c r="H31" s="31"/>
    </row>
    <row r="35" spans="2:2" x14ac:dyDescent="0.15">
      <c r="B35" s="40" t="s">
        <v>116</v>
      </c>
    </row>
  </sheetData>
  <mergeCells count="1">
    <mergeCell ref="B16:F26"/>
  </mergeCells>
  <printOptions headings="1" gridLines="1"/>
  <pageMargins left="0.75" right="0.75" top="1" bottom="1" header="0.5" footer="0.5"/>
  <pageSetup paperSize="0"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6331-CDB4-FC41-B294-924180725F13}">
  <sheetPr>
    <pageSetUpPr fitToPage="1"/>
  </sheetPr>
  <dimension ref="A1:I36"/>
  <sheetViews>
    <sheetView workbookViewId="0">
      <selection activeCell="G21" sqref="G21"/>
    </sheetView>
  </sheetViews>
  <sheetFormatPr baseColWidth="10" defaultColWidth="10.83203125" defaultRowHeight="13" x14ac:dyDescent="0.15"/>
  <cols>
    <col min="1" max="1" width="2.83203125" style="2" customWidth="1"/>
    <col min="2" max="2" width="19.33203125" style="2" bestFit="1" customWidth="1"/>
    <col min="3" max="3" width="11.83203125" style="2" customWidth="1"/>
    <col min="4" max="4" width="2.83203125" style="2" customWidth="1"/>
    <col min="5" max="5" width="18.83203125" style="2" bestFit="1" customWidth="1"/>
    <col min="6" max="6" width="13.83203125" style="2" customWidth="1"/>
    <col min="7" max="7" width="44.1640625" style="2" bestFit="1" customWidth="1"/>
    <col min="8" max="8" width="18.5" style="2" customWidth="1"/>
    <col min="9" max="9" width="5.6640625" style="2" customWidth="1"/>
    <col min="10" max="16384" width="10.83203125" style="2"/>
  </cols>
  <sheetData>
    <row r="1" spans="1:9" ht="18" x14ac:dyDescent="0.2">
      <c r="A1" s="1" t="s">
        <v>2</v>
      </c>
    </row>
    <row r="2" spans="1:9" ht="14" thickBot="1" x14ac:dyDescent="0.2"/>
    <row r="3" spans="1:9" ht="14" thickBot="1" x14ac:dyDescent="0.2">
      <c r="C3" s="3" t="s">
        <v>0</v>
      </c>
      <c r="F3" s="3" t="s">
        <v>1</v>
      </c>
      <c r="H3" s="4" t="s">
        <v>33</v>
      </c>
      <c r="I3" s="5" t="s">
        <v>34</v>
      </c>
    </row>
    <row r="4" spans="1:9" x14ac:dyDescent="0.15">
      <c r="B4" s="6" t="s">
        <v>3</v>
      </c>
      <c r="C4" s="17">
        <v>35</v>
      </c>
      <c r="E4" s="6" t="s">
        <v>8</v>
      </c>
      <c r="F4" s="7">
        <f>UnitRevenue*MIN(SalesForecast,ProductionQuantity)</f>
        <v>910000</v>
      </c>
      <c r="G4" s="2" t="str">
        <f ca="1">_xlfn.FORMULATEXT(TotalRevenue)</f>
        <v>=UnitRevenue*MIN(SalesForecast,ProductionQuantity)</v>
      </c>
      <c r="H4" s="8" t="s">
        <v>13</v>
      </c>
      <c r="I4" s="9" t="s">
        <v>23</v>
      </c>
    </row>
    <row r="5" spans="1:9" x14ac:dyDescent="0.15">
      <c r="B5" s="6" t="s">
        <v>4</v>
      </c>
      <c r="C5" s="17">
        <v>500000</v>
      </c>
      <c r="E5" s="6" t="s">
        <v>9</v>
      </c>
      <c r="F5" s="10">
        <f>IF(ProductionQuantity&gt;0,FixedCost,0)</f>
        <v>500000</v>
      </c>
      <c r="G5" s="2" t="str">
        <f ca="1">_xlfn.FORMULATEXT(TotalFixedCost)</f>
        <v>=IF(ProductionQuantity&gt;0,FixedCost,0)</v>
      </c>
      <c r="H5" s="11" t="s">
        <v>14</v>
      </c>
      <c r="I5" s="12" t="s">
        <v>24</v>
      </c>
    </row>
    <row r="6" spans="1:9" ht="14" thickBot="1" x14ac:dyDescent="0.2">
      <c r="B6" s="6" t="s">
        <v>5</v>
      </c>
      <c r="C6" s="17">
        <v>15</v>
      </c>
      <c r="E6" s="6" t="s">
        <v>10</v>
      </c>
      <c r="F6" s="13">
        <f>MarginalCost*ProductionQuantity</f>
        <v>390000</v>
      </c>
      <c r="G6" s="2" t="str">
        <f ca="1">_xlfn.FORMULATEXT(TotalVariableCost)</f>
        <v>=MarginalCost*ProductionQuantity</v>
      </c>
      <c r="H6" s="11" t="s">
        <v>15</v>
      </c>
      <c r="I6" s="12" t="s">
        <v>25</v>
      </c>
    </row>
    <row r="7" spans="1:9" ht="14" thickBot="1" x14ac:dyDescent="0.2">
      <c r="B7" s="6" t="s">
        <v>6</v>
      </c>
      <c r="C7" s="21">
        <v>26000</v>
      </c>
      <c r="E7" s="6" t="s">
        <v>11</v>
      </c>
      <c r="F7" s="19">
        <f>TotalRevenue-(TotalFixedCost+TotalVariableCost)</f>
        <v>20000</v>
      </c>
      <c r="G7" s="2" t="str">
        <f ca="1">_xlfn.FORMULATEXT(Profit)</f>
        <v>=TotalRevenue-(TotalFixedCost+TotalVariableCost)</v>
      </c>
      <c r="H7" s="11" t="s">
        <v>16</v>
      </c>
      <c r="I7" s="12" t="s">
        <v>26</v>
      </c>
    </row>
    <row r="8" spans="1:9" ht="14" thickBot="1" x14ac:dyDescent="0.2">
      <c r="F8" s="14"/>
      <c r="H8" s="11" t="s">
        <v>17</v>
      </c>
      <c r="I8" s="12" t="s">
        <v>27</v>
      </c>
    </row>
    <row r="9" spans="1:9" ht="14" thickBot="1" x14ac:dyDescent="0.2">
      <c r="B9" s="6" t="s">
        <v>7</v>
      </c>
      <c r="C9" s="18">
        <f>IF(SalesForecast&gt;BreakEvenPoint,SalesForecast,0)</f>
        <v>26000</v>
      </c>
      <c r="E9" s="6" t="s">
        <v>12</v>
      </c>
      <c r="F9" s="20">
        <f>FixedCost/(UnitRevenue-MarginalCost)</f>
        <v>25000</v>
      </c>
      <c r="G9" s="2" t="str">
        <f ca="1">_xlfn.FORMULATEXT(BreakEvenPoint)</f>
        <v>=FixedCost/(UnitRevenue-MarginalCost)</v>
      </c>
      <c r="H9" s="11" t="s">
        <v>18</v>
      </c>
      <c r="I9" s="12" t="s">
        <v>28</v>
      </c>
    </row>
    <row r="10" spans="1:9" x14ac:dyDescent="0.15">
      <c r="C10" s="2" t="str">
        <f ca="1">_xlfn.FORMULATEXT(ProductionQuantity)</f>
        <v>=IF(SalesForecast&gt;BreakEvenPoint,SalesForecast,0)</v>
      </c>
      <c r="H10" s="11" t="s">
        <v>19</v>
      </c>
      <c r="I10" s="12" t="s">
        <v>29</v>
      </c>
    </row>
    <row r="11" spans="1:9" x14ac:dyDescent="0.15">
      <c r="H11" s="11" t="s">
        <v>20</v>
      </c>
      <c r="I11" s="12" t="s">
        <v>30</v>
      </c>
    </row>
    <row r="12" spans="1:9" x14ac:dyDescent="0.15">
      <c r="H12" s="11" t="s">
        <v>21</v>
      </c>
      <c r="I12" s="12" t="s">
        <v>31</v>
      </c>
    </row>
    <row r="13" spans="1:9" ht="14" thickBot="1" x14ac:dyDescent="0.2">
      <c r="H13" s="15" t="s">
        <v>22</v>
      </c>
      <c r="I13" s="16" t="s">
        <v>32</v>
      </c>
    </row>
    <row r="17" spans="2:8" x14ac:dyDescent="0.15">
      <c r="B17" s="44" t="s">
        <v>39</v>
      </c>
      <c r="C17" s="45"/>
      <c r="D17" s="45"/>
      <c r="E17" s="2" t="s">
        <v>40</v>
      </c>
      <c r="G17" s="2" t="s">
        <v>117</v>
      </c>
      <c r="H17" s="2">
        <v>5</v>
      </c>
    </row>
    <row r="18" spans="2:8" x14ac:dyDescent="0.15">
      <c r="B18" s="45"/>
      <c r="C18" s="45"/>
      <c r="D18" s="45"/>
      <c r="E18" s="2" t="s">
        <v>44</v>
      </c>
      <c r="G18" s="39" t="s">
        <v>119</v>
      </c>
      <c r="H18" s="2">
        <v>3</v>
      </c>
    </row>
    <row r="19" spans="2:8" x14ac:dyDescent="0.15">
      <c r="B19" s="45"/>
      <c r="C19" s="45"/>
      <c r="D19" s="45"/>
      <c r="E19" s="2" t="s">
        <v>43</v>
      </c>
      <c r="G19" s="2" t="s">
        <v>117</v>
      </c>
      <c r="H19" s="2">
        <v>5</v>
      </c>
    </row>
    <row r="20" spans="2:8" x14ac:dyDescent="0.15">
      <c r="B20" s="45"/>
      <c r="C20" s="45"/>
      <c r="D20" s="45"/>
      <c r="E20" s="2" t="s">
        <v>45</v>
      </c>
      <c r="G20" s="2" t="s">
        <v>117</v>
      </c>
      <c r="H20" s="2">
        <v>5</v>
      </c>
    </row>
    <row r="21" spans="2:8" x14ac:dyDescent="0.15">
      <c r="B21" s="45"/>
      <c r="C21" s="45"/>
      <c r="D21" s="45"/>
    </row>
    <row r="22" spans="2:8" x14ac:dyDescent="0.15">
      <c r="B22" s="45"/>
      <c r="C22" s="45"/>
      <c r="D22" s="45"/>
    </row>
    <row r="23" spans="2:8" x14ac:dyDescent="0.15">
      <c r="B23" s="45"/>
      <c r="C23" s="45"/>
      <c r="D23" s="45"/>
    </row>
    <row r="24" spans="2:8" x14ac:dyDescent="0.15">
      <c r="B24" s="45"/>
      <c r="C24" s="45"/>
      <c r="D24" s="45"/>
    </row>
    <row r="25" spans="2:8" x14ac:dyDescent="0.15">
      <c r="B25" s="45"/>
      <c r="C25" s="45"/>
      <c r="D25" s="45"/>
    </row>
    <row r="26" spans="2:8" x14ac:dyDescent="0.15">
      <c r="B26" s="45"/>
      <c r="C26" s="45"/>
      <c r="D26" s="45"/>
    </row>
    <row r="27" spans="2:8" x14ac:dyDescent="0.15">
      <c r="B27" s="45"/>
      <c r="C27" s="45"/>
      <c r="D27" s="45"/>
    </row>
    <row r="28" spans="2:8" x14ac:dyDescent="0.15">
      <c r="B28" s="45"/>
      <c r="C28" s="45"/>
      <c r="D28" s="45"/>
    </row>
    <row r="32" spans="2:8" x14ac:dyDescent="0.15">
      <c r="B32" s="2" t="s">
        <v>118</v>
      </c>
      <c r="C32" s="2">
        <v>5</v>
      </c>
    </row>
    <row r="33" spans="3:3" x14ac:dyDescent="0.15">
      <c r="C33" s="2">
        <v>3</v>
      </c>
    </row>
    <row r="34" spans="3:3" x14ac:dyDescent="0.15">
      <c r="C34" s="2">
        <v>5</v>
      </c>
    </row>
    <row r="35" spans="3:3" x14ac:dyDescent="0.15">
      <c r="C35" s="2">
        <v>5</v>
      </c>
    </row>
    <row r="36" spans="3:3" x14ac:dyDescent="0.15">
      <c r="C36" s="40">
        <f>SUM(C32:C35)</f>
        <v>18</v>
      </c>
    </row>
  </sheetData>
  <mergeCells count="1">
    <mergeCell ref="B17:D28"/>
  </mergeCells>
  <printOptions headings="1" gridLines="1"/>
  <pageMargins left="0.75" right="0.75" top="1" bottom="1" header="0.5" footer="0.5"/>
  <pageSetup paperSize="0"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045C2-04EF-854A-B83D-186BBC1C171F}">
  <sheetPr>
    <pageSetUpPr fitToPage="1"/>
  </sheetPr>
  <dimension ref="A1:I24"/>
  <sheetViews>
    <sheetView workbookViewId="0">
      <selection activeCell="B25" sqref="B25"/>
    </sheetView>
  </sheetViews>
  <sheetFormatPr baseColWidth="10" defaultColWidth="10.83203125" defaultRowHeight="13" x14ac:dyDescent="0.15"/>
  <cols>
    <col min="1" max="1" width="2.83203125" style="2" customWidth="1"/>
    <col min="2" max="2" width="19.33203125" style="2" bestFit="1" customWidth="1"/>
    <col min="3" max="3" width="11.83203125" style="2" customWidth="1"/>
    <col min="4" max="4" width="2.83203125" style="2" customWidth="1"/>
    <col min="5" max="5" width="18.83203125" style="2" bestFit="1" customWidth="1"/>
    <col min="6" max="6" width="13.83203125" style="2" customWidth="1"/>
    <col min="7" max="7" width="44.1640625" style="2" bestFit="1" customWidth="1"/>
    <col min="8" max="8" width="18.5" style="2" customWidth="1"/>
    <col min="9" max="9" width="5.6640625" style="2" customWidth="1"/>
    <col min="10" max="16384" width="10.83203125" style="2"/>
  </cols>
  <sheetData>
    <row r="1" spans="1:9" ht="18" x14ac:dyDescent="0.2">
      <c r="A1" s="1" t="s">
        <v>2</v>
      </c>
    </row>
    <row r="2" spans="1:9" ht="14" thickBot="1" x14ac:dyDescent="0.2"/>
    <row r="3" spans="1:9" ht="14" thickBot="1" x14ac:dyDescent="0.2">
      <c r="C3" s="3" t="s">
        <v>0</v>
      </c>
      <c r="F3" s="3" t="s">
        <v>1</v>
      </c>
      <c r="H3" s="4" t="s">
        <v>33</v>
      </c>
      <c r="I3" s="5" t="s">
        <v>34</v>
      </c>
    </row>
    <row r="4" spans="1:9" x14ac:dyDescent="0.15">
      <c r="B4" s="6" t="s">
        <v>3</v>
      </c>
      <c r="C4" s="17">
        <v>1333.4</v>
      </c>
      <c r="E4" s="6" t="s">
        <v>8</v>
      </c>
      <c r="F4" s="7">
        <f>UnitRevenue*MIN(SalesForecast,ProductionQuantity)</f>
        <v>40002000</v>
      </c>
      <c r="G4" s="2" t="str">
        <f ca="1">_xlfn.FORMULATEXT(TotalRevenue)</f>
        <v>=UnitRevenue*MIN(SalesForecast,ProductionQuantity)</v>
      </c>
      <c r="H4" s="8" t="s">
        <v>13</v>
      </c>
      <c r="I4" s="9" t="s">
        <v>23</v>
      </c>
    </row>
    <row r="5" spans="1:9" x14ac:dyDescent="0.15">
      <c r="B5" s="6" t="s">
        <v>4</v>
      </c>
      <c r="C5" s="17">
        <v>10000000</v>
      </c>
      <c r="E5" s="6" t="s">
        <v>9</v>
      </c>
      <c r="F5" s="10">
        <f>IF(ProductionQuantity&gt;0,FixedCost,0)</f>
        <v>10000000</v>
      </c>
      <c r="G5" s="2" t="str">
        <f ca="1">_xlfn.FORMULATEXT(TotalFixedCost)</f>
        <v>=IF(ProductionQuantity&gt;0,FixedCost,0)</v>
      </c>
      <c r="H5" s="11" t="s">
        <v>14</v>
      </c>
      <c r="I5" s="12" t="s">
        <v>24</v>
      </c>
    </row>
    <row r="6" spans="1:9" ht="14" thickBot="1" x14ac:dyDescent="0.2">
      <c r="B6" s="6" t="s">
        <v>5</v>
      </c>
      <c r="C6" s="17">
        <v>1000</v>
      </c>
      <c r="E6" s="6" t="s">
        <v>10</v>
      </c>
      <c r="F6" s="13">
        <f>MarginalCost*ProductionQuantity</f>
        <v>30000000</v>
      </c>
      <c r="G6" s="2" t="str">
        <f ca="1">_xlfn.FORMULATEXT(TotalVariableCost)</f>
        <v>=MarginalCost*ProductionQuantity</v>
      </c>
      <c r="H6" s="11" t="s">
        <v>15</v>
      </c>
      <c r="I6" s="12" t="s">
        <v>25</v>
      </c>
    </row>
    <row r="7" spans="1:9" ht="14" thickBot="1" x14ac:dyDescent="0.2">
      <c r="B7" s="6" t="s">
        <v>6</v>
      </c>
      <c r="C7" s="21">
        <v>30000</v>
      </c>
      <c r="E7" s="6" t="s">
        <v>11</v>
      </c>
      <c r="F7" s="19">
        <f>TotalRevenue-(TotalFixedCost+TotalVariableCost)</f>
        <v>2000</v>
      </c>
      <c r="G7" s="2" t="str">
        <f ca="1">_xlfn.FORMULATEXT(Profit)</f>
        <v>=TotalRevenue-(TotalFixedCost+TotalVariableCost)</v>
      </c>
      <c r="H7" s="11" t="s">
        <v>16</v>
      </c>
      <c r="I7" s="12" t="s">
        <v>26</v>
      </c>
    </row>
    <row r="8" spans="1:9" ht="14" thickBot="1" x14ac:dyDescent="0.2">
      <c r="F8" s="14"/>
      <c r="H8" s="11" t="s">
        <v>17</v>
      </c>
      <c r="I8" s="12" t="s">
        <v>27</v>
      </c>
    </row>
    <row r="9" spans="1:9" ht="14" thickBot="1" x14ac:dyDescent="0.2">
      <c r="B9" s="6" t="s">
        <v>7</v>
      </c>
      <c r="C9" s="18">
        <v>30000</v>
      </c>
      <c r="E9" s="6" t="s">
        <v>12</v>
      </c>
      <c r="F9" s="20">
        <f>FixedCost/(UnitRevenue-MarginalCost)</f>
        <v>29994.001199760041</v>
      </c>
      <c r="G9" s="2" t="str">
        <f ca="1">_xlfn.FORMULATEXT(BreakEvenPoint)</f>
        <v>=FixedCost/(UnitRevenue-MarginalCost)</v>
      </c>
      <c r="H9" s="11" t="s">
        <v>18</v>
      </c>
      <c r="I9" s="12" t="s">
        <v>28</v>
      </c>
    </row>
    <row r="10" spans="1:9" x14ac:dyDescent="0.15">
      <c r="H10" s="11" t="s">
        <v>19</v>
      </c>
      <c r="I10" s="12" t="s">
        <v>29</v>
      </c>
    </row>
    <row r="11" spans="1:9" x14ac:dyDescent="0.15">
      <c r="H11" s="11" t="s">
        <v>20</v>
      </c>
      <c r="I11" s="12" t="s">
        <v>30</v>
      </c>
    </row>
    <row r="12" spans="1:9" x14ac:dyDescent="0.15">
      <c r="H12" s="11" t="s">
        <v>21</v>
      </c>
      <c r="I12" s="12" t="s">
        <v>31</v>
      </c>
    </row>
    <row r="13" spans="1:9" ht="14" thickBot="1" x14ac:dyDescent="0.2">
      <c r="B13" s="2" t="s">
        <v>41</v>
      </c>
      <c r="C13" s="17">
        <v>30000000</v>
      </c>
      <c r="E13" s="2" t="s">
        <v>117</v>
      </c>
      <c r="H13" s="15" t="s">
        <v>22</v>
      </c>
      <c r="I13" s="16" t="s">
        <v>32</v>
      </c>
    </row>
    <row r="14" spans="1:9" x14ac:dyDescent="0.15">
      <c r="B14" s="2" t="s">
        <v>42</v>
      </c>
      <c r="C14" s="17">
        <v>1666</v>
      </c>
      <c r="E14" s="2" t="s">
        <v>117</v>
      </c>
    </row>
    <row r="15" spans="1:9" x14ac:dyDescent="0.15">
      <c r="B15" s="2" t="s">
        <v>43</v>
      </c>
      <c r="C15" s="17">
        <v>1333.4</v>
      </c>
      <c r="E15" s="2" t="s">
        <v>117</v>
      </c>
    </row>
    <row r="19" spans="2:2" x14ac:dyDescent="0.15">
      <c r="B19" s="2" t="s">
        <v>120</v>
      </c>
    </row>
    <row r="20" spans="2:2" x14ac:dyDescent="0.15">
      <c r="B20" s="2" t="s">
        <v>121</v>
      </c>
    </row>
    <row r="24" spans="2:2" x14ac:dyDescent="0.15">
      <c r="B24" s="38" t="s">
        <v>122</v>
      </c>
    </row>
  </sheetData>
  <printOptions headings="1" gridLines="1"/>
  <pageMargins left="0.75" right="0.75" top="1" bottom="1" header="0.5" footer="0.5"/>
  <pageSetup paperSize="0"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F08D-1864-7445-8E23-EBAFDB51F278}">
  <sheetPr>
    <pageSetUpPr fitToPage="1"/>
  </sheetPr>
  <dimension ref="A1:I41"/>
  <sheetViews>
    <sheetView workbookViewId="0">
      <selection activeCell="C25" sqref="C25"/>
    </sheetView>
  </sheetViews>
  <sheetFormatPr baseColWidth="10" defaultColWidth="10.83203125" defaultRowHeight="13" x14ac:dyDescent="0.15"/>
  <cols>
    <col min="1" max="1" width="2.83203125" style="2" customWidth="1"/>
    <col min="2" max="2" width="19.33203125" style="2" bestFit="1" customWidth="1"/>
    <col min="3" max="3" width="11.83203125" style="2" customWidth="1"/>
    <col min="4" max="4" width="2.83203125" style="2" customWidth="1"/>
    <col min="5" max="5" width="18.83203125" style="2" bestFit="1" customWidth="1"/>
    <col min="6" max="6" width="13.83203125" style="2" customWidth="1"/>
    <col min="7" max="7" width="47.6640625" style="2" customWidth="1"/>
    <col min="8" max="8" width="18.5" style="2" customWidth="1"/>
    <col min="9" max="9" width="5.6640625" style="2" customWidth="1"/>
    <col min="10" max="16384" width="10.83203125" style="2"/>
  </cols>
  <sheetData>
    <row r="1" spans="1:9" ht="18" x14ac:dyDescent="0.2">
      <c r="A1" s="1" t="s">
        <v>2</v>
      </c>
    </row>
    <row r="2" spans="1:9" ht="14" thickBot="1" x14ac:dyDescent="0.2"/>
    <row r="3" spans="1:9" ht="14" thickBot="1" x14ac:dyDescent="0.2">
      <c r="C3" s="3" t="s">
        <v>0</v>
      </c>
      <c r="F3" s="3" t="s">
        <v>1</v>
      </c>
      <c r="H3" s="4" t="s">
        <v>33</v>
      </c>
      <c r="I3" s="5" t="s">
        <v>34</v>
      </c>
    </row>
    <row r="4" spans="1:9" x14ac:dyDescent="0.15">
      <c r="B4" s="6" t="s">
        <v>3</v>
      </c>
      <c r="C4" s="17">
        <v>1700</v>
      </c>
      <c r="E4" s="6" t="s">
        <v>8</v>
      </c>
      <c r="F4" s="7">
        <f>UnitRevenue*MIN(SalesForecast,ProductionQuantity)</f>
        <v>51000000</v>
      </c>
      <c r="G4" s="2" t="str">
        <f ca="1">_xlfn.FORMULATEXT(TotalRevenue)</f>
        <v>=UnitRevenue*MIN(SalesForecast,ProductionQuantity)</v>
      </c>
      <c r="H4" s="8" t="s">
        <v>13</v>
      </c>
      <c r="I4" s="9" t="s">
        <v>23</v>
      </c>
    </row>
    <row r="5" spans="1:9" x14ac:dyDescent="0.15">
      <c r="B5" s="6" t="s">
        <v>4</v>
      </c>
      <c r="C5" s="17">
        <v>10000000</v>
      </c>
      <c r="E5" s="6" t="s">
        <v>9</v>
      </c>
      <c r="F5" s="10">
        <f>IF(ProductionQuantity&gt;0,FixedCost,0)</f>
        <v>10000000</v>
      </c>
      <c r="G5" s="2" t="str">
        <f ca="1">_xlfn.FORMULATEXT(TotalFixedCost)</f>
        <v>=IF(ProductionQuantity&gt;0,FixedCost,0)</v>
      </c>
      <c r="H5" s="11" t="s">
        <v>14</v>
      </c>
      <c r="I5" s="12" t="s">
        <v>24</v>
      </c>
    </row>
    <row r="6" spans="1:9" ht="14" thickBot="1" x14ac:dyDescent="0.2">
      <c r="B6" s="6" t="s">
        <v>5</v>
      </c>
      <c r="C6" s="17">
        <v>1300</v>
      </c>
      <c r="E6" s="6" t="s">
        <v>10</v>
      </c>
      <c r="F6" s="13">
        <f>MarginalCost*ProductionQuantity</f>
        <v>39000000</v>
      </c>
      <c r="G6" s="2" t="str">
        <f ca="1">_xlfn.FORMULATEXT(TotalVariableCost)</f>
        <v>=MarginalCost*ProductionQuantity</v>
      </c>
      <c r="H6" s="11" t="s">
        <v>15</v>
      </c>
      <c r="I6" s="12" t="s">
        <v>25</v>
      </c>
    </row>
    <row r="7" spans="1:9" ht="14" thickBot="1" x14ac:dyDescent="0.2">
      <c r="B7" s="6" t="s">
        <v>6</v>
      </c>
      <c r="C7" s="21">
        <v>30000</v>
      </c>
      <c r="E7" s="6" t="s">
        <v>11</v>
      </c>
      <c r="F7" s="19">
        <f>TotalRevenue-(TotalFixedCost+TotalVariableCost)</f>
        <v>2000000</v>
      </c>
      <c r="G7" s="2" t="str">
        <f ca="1">_xlfn.FORMULATEXT(Profit)</f>
        <v>=TotalRevenue-(TotalFixedCost+TotalVariableCost)</v>
      </c>
      <c r="H7" s="11" t="s">
        <v>16</v>
      </c>
      <c r="I7" s="12" t="s">
        <v>26</v>
      </c>
    </row>
    <row r="8" spans="1:9" ht="14" thickBot="1" x14ac:dyDescent="0.2">
      <c r="F8" s="14"/>
      <c r="H8" s="11" t="s">
        <v>17</v>
      </c>
      <c r="I8" s="12" t="s">
        <v>27</v>
      </c>
    </row>
    <row r="9" spans="1:9" ht="14" thickBot="1" x14ac:dyDescent="0.2">
      <c r="B9" s="6" t="s">
        <v>7</v>
      </c>
      <c r="C9" s="18">
        <f>IF(SalesForecast&gt;BreakEvenPoint,SalesForecast,0)</f>
        <v>30000</v>
      </c>
      <c r="E9" s="6" t="s">
        <v>12</v>
      </c>
      <c r="F9" s="20">
        <f>FixedCost/(UnitRevenue-MarginalCost)</f>
        <v>25000</v>
      </c>
      <c r="H9" s="11" t="s">
        <v>18</v>
      </c>
      <c r="I9" s="12" t="s">
        <v>28</v>
      </c>
    </row>
    <row r="10" spans="1:9" x14ac:dyDescent="0.15">
      <c r="H10" s="11" t="s">
        <v>19</v>
      </c>
      <c r="I10" s="12" t="s">
        <v>29</v>
      </c>
    </row>
    <row r="11" spans="1:9" x14ac:dyDescent="0.15">
      <c r="H11" s="11" t="s">
        <v>20</v>
      </c>
      <c r="I11" s="12" t="s">
        <v>30</v>
      </c>
    </row>
    <row r="12" spans="1:9" x14ac:dyDescent="0.15">
      <c r="H12" s="11" t="s">
        <v>21</v>
      </c>
      <c r="I12" s="12" t="s">
        <v>31</v>
      </c>
    </row>
    <row r="13" spans="1:9" ht="14" thickBot="1" x14ac:dyDescent="0.2">
      <c r="B13" s="2" t="s">
        <v>41</v>
      </c>
      <c r="C13" s="33">
        <v>25000</v>
      </c>
      <c r="D13" s="2" t="s">
        <v>47</v>
      </c>
      <c r="G13" s="2" t="s">
        <v>117</v>
      </c>
      <c r="H13" s="15" t="s">
        <v>22</v>
      </c>
      <c r="I13" s="16" t="s">
        <v>32</v>
      </c>
    </row>
    <row r="14" spans="1:9" x14ac:dyDescent="0.15">
      <c r="B14" s="2" t="s">
        <v>42</v>
      </c>
      <c r="C14" s="33">
        <v>25000</v>
      </c>
      <c r="G14" s="2" t="s">
        <v>117</v>
      </c>
    </row>
    <row r="15" spans="1:9" x14ac:dyDescent="0.15">
      <c r="B15" s="2" t="s">
        <v>43</v>
      </c>
      <c r="C15" s="34" t="s">
        <v>48</v>
      </c>
      <c r="G15" s="2" t="s">
        <v>124</v>
      </c>
    </row>
    <row r="16" spans="1:9" x14ac:dyDescent="0.15">
      <c r="B16" s="2" t="s">
        <v>49</v>
      </c>
      <c r="C16" s="2" t="s">
        <v>50</v>
      </c>
      <c r="G16" s="2" t="s">
        <v>117</v>
      </c>
    </row>
    <row r="17" spans="2:7" x14ac:dyDescent="0.15">
      <c r="B17" s="2" t="s">
        <v>51</v>
      </c>
      <c r="C17" s="2" t="s">
        <v>52</v>
      </c>
      <c r="G17" s="2" t="s">
        <v>117</v>
      </c>
    </row>
    <row r="18" spans="2:7" ht="14" thickBot="1" x14ac:dyDescent="0.2">
      <c r="C18" s="3" t="s">
        <v>0</v>
      </c>
      <c r="F18" s="3" t="s">
        <v>1</v>
      </c>
    </row>
    <row r="19" spans="2:7" x14ac:dyDescent="0.15">
      <c r="B19" s="6" t="s">
        <v>3</v>
      </c>
      <c r="C19" s="17">
        <v>1700</v>
      </c>
      <c r="E19" s="6" t="s">
        <v>8</v>
      </c>
      <c r="F19" s="7">
        <f>C19*MIN(C22,C24)</f>
        <v>34000000</v>
      </c>
    </row>
    <row r="20" spans="2:7" x14ac:dyDescent="0.15">
      <c r="B20" s="6" t="s">
        <v>4</v>
      </c>
      <c r="C20" s="17">
        <v>10000000</v>
      </c>
      <c r="E20" s="6" t="s">
        <v>9</v>
      </c>
      <c r="F20" s="10">
        <f>IF(C24&gt;0,C20,0)</f>
        <v>10000000</v>
      </c>
    </row>
    <row r="21" spans="2:7" ht="14" thickBot="1" x14ac:dyDescent="0.2">
      <c r="B21" s="6" t="s">
        <v>5</v>
      </c>
      <c r="C21" s="17">
        <v>1300</v>
      </c>
      <c r="E21" s="6" t="s">
        <v>10</v>
      </c>
      <c r="F21" s="13">
        <f>C21*C24</f>
        <v>26000000</v>
      </c>
    </row>
    <row r="22" spans="2:7" ht="14" thickBot="1" x14ac:dyDescent="0.2">
      <c r="B22" s="6" t="s">
        <v>6</v>
      </c>
      <c r="C22" s="21">
        <v>20000</v>
      </c>
      <c r="E22" s="6" t="s">
        <v>11</v>
      </c>
      <c r="F22" s="19">
        <f>F19-(F20+F21)</f>
        <v>-2000000</v>
      </c>
    </row>
    <row r="23" spans="2:7" ht="14" thickBot="1" x14ac:dyDescent="0.2">
      <c r="F23" s="14"/>
    </row>
    <row r="24" spans="2:7" ht="14" thickBot="1" x14ac:dyDescent="0.2">
      <c r="B24" s="6" t="s">
        <v>7</v>
      </c>
      <c r="C24" s="18">
        <v>20000</v>
      </c>
      <c r="E24" s="6" t="s">
        <v>12</v>
      </c>
      <c r="F24" s="20">
        <f>FixedCost/(UnitRevenue-MarginalCost)</f>
        <v>25000</v>
      </c>
    </row>
    <row r="25" spans="2:7" x14ac:dyDescent="0.15">
      <c r="C25" s="2">
        <f>IF(C22&gt;C24,C22,0)</f>
        <v>0</v>
      </c>
    </row>
    <row r="28" spans="2:7" ht="13" customHeight="1" x14ac:dyDescent="0.15">
      <c r="B28" s="44" t="s">
        <v>46</v>
      </c>
      <c r="C28" s="44"/>
      <c r="D28" s="44"/>
      <c r="E28" s="44"/>
      <c r="G28" s="2" t="s">
        <v>123</v>
      </c>
    </row>
    <row r="29" spans="2:7" x14ac:dyDescent="0.15">
      <c r="B29" s="44"/>
      <c r="C29" s="44"/>
      <c r="D29" s="44"/>
      <c r="E29" s="44"/>
    </row>
    <row r="30" spans="2:7" x14ac:dyDescent="0.15">
      <c r="B30" s="44"/>
      <c r="C30" s="44"/>
      <c r="D30" s="44"/>
      <c r="E30" s="44"/>
    </row>
    <row r="31" spans="2:7" x14ac:dyDescent="0.15">
      <c r="B31" s="44"/>
      <c r="C31" s="44"/>
      <c r="D31" s="44"/>
      <c r="E31" s="44"/>
    </row>
    <row r="32" spans="2:7" x14ac:dyDescent="0.15">
      <c r="B32" s="44"/>
      <c r="C32" s="44"/>
      <c r="D32" s="44"/>
      <c r="E32" s="44"/>
    </row>
    <row r="33" spans="2:5" ht="13" customHeight="1" x14ac:dyDescent="0.15">
      <c r="B33" s="44"/>
      <c r="C33" s="44"/>
      <c r="D33" s="44"/>
      <c r="E33" s="44"/>
    </row>
    <row r="34" spans="2:5" x14ac:dyDescent="0.15">
      <c r="B34" s="44"/>
      <c r="C34" s="44"/>
      <c r="D34" s="44"/>
      <c r="E34" s="44"/>
    </row>
    <row r="35" spans="2:5" x14ac:dyDescent="0.15">
      <c r="B35" s="44"/>
      <c r="C35" s="44"/>
      <c r="D35" s="44"/>
      <c r="E35" s="44"/>
    </row>
    <row r="36" spans="2:5" x14ac:dyDescent="0.15">
      <c r="B36" s="32"/>
      <c r="C36" s="32"/>
      <c r="D36" s="32"/>
      <c r="E36" s="32"/>
    </row>
    <row r="37" spans="2:5" x14ac:dyDescent="0.15">
      <c r="B37" s="32"/>
      <c r="C37" s="32"/>
      <c r="D37" s="32"/>
      <c r="E37" s="32"/>
    </row>
    <row r="38" spans="2:5" x14ac:dyDescent="0.15">
      <c r="B38" s="32"/>
      <c r="C38" s="32"/>
      <c r="D38" s="32"/>
      <c r="E38" s="32"/>
    </row>
    <row r="39" spans="2:5" x14ac:dyDescent="0.15">
      <c r="B39" s="32"/>
      <c r="C39" s="32"/>
      <c r="D39" s="32"/>
      <c r="E39" s="32"/>
    </row>
    <row r="40" spans="2:5" x14ac:dyDescent="0.15">
      <c r="B40" s="32"/>
      <c r="C40" s="32"/>
      <c r="D40" s="32"/>
      <c r="E40" s="32"/>
    </row>
    <row r="41" spans="2:5" x14ac:dyDescent="0.15">
      <c r="B41" s="32"/>
      <c r="C41" s="32"/>
      <c r="D41" s="32"/>
      <c r="E41" s="32"/>
    </row>
  </sheetData>
  <mergeCells count="1">
    <mergeCell ref="B28:E35"/>
  </mergeCells>
  <printOptions headings="1" gridLines="1"/>
  <pageMargins left="0.75" right="0.75" top="1" bottom="1" header="0.5" footer="0.5"/>
  <pageSetup paperSize="0"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9"/>
  <sheetViews>
    <sheetView tabSelected="1" topLeftCell="A29" workbookViewId="0">
      <selection activeCell="G46" sqref="G46"/>
    </sheetView>
  </sheetViews>
  <sheetFormatPr baseColWidth="10" defaultColWidth="10.83203125" defaultRowHeight="13" x14ac:dyDescent="0.15"/>
  <cols>
    <col min="1" max="1" width="2.83203125" style="2" customWidth="1"/>
    <col min="2" max="2" width="16.5" style="2" customWidth="1"/>
    <col min="3" max="3" width="11.83203125" style="2" customWidth="1"/>
    <col min="4" max="4" width="15.1640625" style="2" bestFit="1" customWidth="1"/>
    <col min="5" max="5" width="20.6640625" style="2" customWidth="1"/>
    <col min="6" max="6" width="13.83203125" style="2" customWidth="1"/>
    <col min="7" max="7" width="12.6640625" style="2" customWidth="1"/>
    <col min="8" max="8" width="18.5" style="2" customWidth="1"/>
    <col min="9" max="9" width="5.6640625" style="2" customWidth="1"/>
    <col min="10" max="16384" width="10.83203125" style="2"/>
  </cols>
  <sheetData>
    <row r="1" spans="1:11" ht="18" x14ac:dyDescent="0.2">
      <c r="A1" s="1"/>
    </row>
    <row r="2" spans="1:11" ht="15" x14ac:dyDescent="0.2">
      <c r="B2" s="35"/>
      <c r="C2" s="35"/>
      <c r="D2" s="36" t="s">
        <v>53</v>
      </c>
      <c r="E2" s="35"/>
    </row>
    <row r="3" spans="1:11" ht="15" x14ac:dyDescent="0.2">
      <c r="B3" s="35"/>
      <c r="C3" s="36" t="s">
        <v>54</v>
      </c>
      <c r="D3" s="36" t="s">
        <v>55</v>
      </c>
      <c r="E3" s="36" t="s">
        <v>56</v>
      </c>
    </row>
    <row r="4" spans="1:11" ht="15" x14ac:dyDescent="0.2">
      <c r="B4" s="36" t="s">
        <v>57</v>
      </c>
      <c r="C4" s="37">
        <v>700</v>
      </c>
      <c r="D4" s="37">
        <v>400</v>
      </c>
      <c r="E4" s="35" t="s">
        <v>58</v>
      </c>
    </row>
    <row r="5" spans="1:11" ht="15" x14ac:dyDescent="0.2">
      <c r="B5" s="36" t="s">
        <v>59</v>
      </c>
      <c r="C5" s="37">
        <v>800</v>
      </c>
      <c r="D5" s="37">
        <v>600</v>
      </c>
      <c r="E5" s="35" t="s">
        <v>60</v>
      </c>
    </row>
    <row r="6" spans="1:11" ht="15" x14ac:dyDescent="0.2">
      <c r="B6" s="36" t="s">
        <v>61</v>
      </c>
      <c r="C6" s="35" t="s">
        <v>62</v>
      </c>
      <c r="D6" s="35" t="s">
        <v>63</v>
      </c>
      <c r="E6" s="35"/>
    </row>
    <row r="8" spans="1:11" ht="15" x14ac:dyDescent="0.2">
      <c r="B8" s="2" t="s">
        <v>41</v>
      </c>
      <c r="C8" s="2" t="s">
        <v>65</v>
      </c>
      <c r="D8" s="2" t="s">
        <v>66</v>
      </c>
      <c r="G8" s="2" t="s">
        <v>74</v>
      </c>
      <c r="H8" s="35" t="s">
        <v>78</v>
      </c>
      <c r="K8" s="41" t="s">
        <v>117</v>
      </c>
    </row>
    <row r="9" spans="1:11" ht="15" x14ac:dyDescent="0.2">
      <c r="C9" s="2" t="s">
        <v>67</v>
      </c>
      <c r="D9" s="2" t="s">
        <v>70</v>
      </c>
      <c r="G9" s="2" t="s">
        <v>75</v>
      </c>
      <c r="H9" s="35" t="s">
        <v>79</v>
      </c>
    </row>
    <row r="10" spans="1:11" ht="15" x14ac:dyDescent="0.2">
      <c r="C10" s="2" t="s">
        <v>68</v>
      </c>
      <c r="D10" s="2" t="s">
        <v>71</v>
      </c>
      <c r="G10" s="2" t="s">
        <v>76</v>
      </c>
      <c r="H10" s="35" t="s">
        <v>81</v>
      </c>
    </row>
    <row r="11" spans="1:11" ht="15" x14ac:dyDescent="0.2">
      <c r="C11" s="2" t="s">
        <v>69</v>
      </c>
      <c r="D11" s="2" t="s">
        <v>72</v>
      </c>
      <c r="G11" s="2" t="s">
        <v>77</v>
      </c>
      <c r="H11" s="35" t="s">
        <v>80</v>
      </c>
    </row>
    <row r="12" spans="1:11" x14ac:dyDescent="0.15">
      <c r="B12" s="2" t="s">
        <v>73</v>
      </c>
      <c r="C12" s="2" t="s">
        <v>82</v>
      </c>
      <c r="H12" s="39" t="s">
        <v>125</v>
      </c>
    </row>
    <row r="13" spans="1:11" ht="15" x14ac:dyDescent="0.2">
      <c r="B13" s="2" t="s">
        <v>83</v>
      </c>
      <c r="C13" s="35" t="s">
        <v>84</v>
      </c>
      <c r="D13" s="35" t="s">
        <v>85</v>
      </c>
    </row>
    <row r="14" spans="1:11" ht="15" x14ac:dyDescent="0.2">
      <c r="C14" s="35" t="s">
        <v>86</v>
      </c>
      <c r="D14" s="35" t="s">
        <v>87</v>
      </c>
    </row>
    <row r="15" spans="1:11" ht="15" x14ac:dyDescent="0.2">
      <c r="C15" s="35" t="s">
        <v>88</v>
      </c>
      <c r="D15" s="35" t="s">
        <v>89</v>
      </c>
    </row>
    <row r="16" spans="1:11" ht="15" x14ac:dyDescent="0.2">
      <c r="C16" s="35" t="s">
        <v>90</v>
      </c>
      <c r="D16" s="35" t="s">
        <v>91</v>
      </c>
    </row>
    <row r="17" spans="2:16" x14ac:dyDescent="0.15">
      <c r="B17" s="2" t="s">
        <v>49</v>
      </c>
      <c r="K17" s="39" t="s">
        <v>126</v>
      </c>
    </row>
    <row r="18" spans="2:16" x14ac:dyDescent="0.15">
      <c r="C18" s="2" t="s">
        <v>65</v>
      </c>
      <c r="D18" s="2" t="s">
        <v>66</v>
      </c>
      <c r="F18" s="2" t="s">
        <v>92</v>
      </c>
      <c r="G18" s="2" t="s">
        <v>93</v>
      </c>
    </row>
    <row r="19" spans="2:16" x14ac:dyDescent="0.15">
      <c r="C19" s="2" t="s">
        <v>67</v>
      </c>
      <c r="D19" s="2" t="s">
        <v>70</v>
      </c>
      <c r="G19" s="2" t="s">
        <v>94</v>
      </c>
    </row>
    <row r="20" spans="2:16" x14ac:dyDescent="0.15">
      <c r="C20" s="2" t="s">
        <v>68</v>
      </c>
      <c r="D20" s="2" t="s">
        <v>71</v>
      </c>
      <c r="G20" s="2" t="s">
        <v>95</v>
      </c>
    </row>
    <row r="21" spans="2:16" x14ac:dyDescent="0.15">
      <c r="C21" s="2" t="s">
        <v>69</v>
      </c>
      <c r="D21" s="2" t="s">
        <v>72</v>
      </c>
      <c r="G21" s="2" t="s">
        <v>96</v>
      </c>
    </row>
    <row r="22" spans="2:16" x14ac:dyDescent="0.15">
      <c r="C22" s="2" t="s">
        <v>82</v>
      </c>
    </row>
    <row r="23" spans="2:16" ht="15" x14ac:dyDescent="0.2">
      <c r="C23" s="35" t="s">
        <v>84</v>
      </c>
      <c r="D23" s="35" t="s">
        <v>85</v>
      </c>
      <c r="F23" s="2" t="s">
        <v>101</v>
      </c>
      <c r="G23" s="2" t="s">
        <v>97</v>
      </c>
    </row>
    <row r="24" spans="2:16" ht="15" x14ac:dyDescent="0.2">
      <c r="C24" s="35" t="s">
        <v>86</v>
      </c>
      <c r="D24" s="35" t="s">
        <v>87</v>
      </c>
      <c r="F24" s="2" t="s">
        <v>102</v>
      </c>
      <c r="G24" s="2" t="s">
        <v>98</v>
      </c>
    </row>
    <row r="25" spans="2:16" ht="15" x14ac:dyDescent="0.2">
      <c r="C25" s="35" t="s">
        <v>88</v>
      </c>
      <c r="D25" s="35" t="s">
        <v>89</v>
      </c>
      <c r="F25" s="2" t="s">
        <v>103</v>
      </c>
      <c r="G25" s="2" t="s">
        <v>99</v>
      </c>
    </row>
    <row r="26" spans="2:16" ht="15" x14ac:dyDescent="0.2">
      <c r="C26" s="35" t="s">
        <v>90</v>
      </c>
      <c r="D26" s="35" t="s">
        <v>91</v>
      </c>
      <c r="F26" s="2" t="s">
        <v>104</v>
      </c>
      <c r="G26" s="2" t="s">
        <v>100</v>
      </c>
    </row>
    <row r="28" spans="2:16" x14ac:dyDescent="0.15">
      <c r="B28" s="2" t="s">
        <v>51</v>
      </c>
      <c r="K28" s="39" t="s">
        <v>131</v>
      </c>
      <c r="M28" s="44" t="s">
        <v>64</v>
      </c>
      <c r="N28" s="44"/>
      <c r="O28" s="44"/>
      <c r="P28" s="44"/>
    </row>
    <row r="29" spans="2:16" x14ac:dyDescent="0.15">
      <c r="C29" s="2" t="s">
        <v>65</v>
      </c>
      <c r="D29" s="2" t="s">
        <v>67</v>
      </c>
      <c r="E29" s="2" t="s">
        <v>68</v>
      </c>
      <c r="F29" s="2" t="s">
        <v>69</v>
      </c>
    </row>
    <row r="30" spans="2:16" x14ac:dyDescent="0.15">
      <c r="B30" s="2" t="s">
        <v>105</v>
      </c>
      <c r="C30" s="2">
        <v>18</v>
      </c>
      <c r="D30" s="2">
        <v>13</v>
      </c>
      <c r="E30" s="2">
        <v>23</v>
      </c>
      <c r="F30" s="2">
        <v>13</v>
      </c>
    </row>
    <row r="32" spans="2:16" x14ac:dyDescent="0.15">
      <c r="B32" s="2" t="s">
        <v>106</v>
      </c>
      <c r="C32" s="2">
        <v>700</v>
      </c>
    </row>
    <row r="33" spans="2:8" x14ac:dyDescent="0.15">
      <c r="B33" s="2" t="s">
        <v>107</v>
      </c>
      <c r="C33" s="2">
        <v>400</v>
      </c>
    </row>
    <row r="34" spans="2:8" x14ac:dyDescent="0.15">
      <c r="B34" s="2" t="s">
        <v>108</v>
      </c>
      <c r="C34" s="2">
        <v>800</v>
      </c>
    </row>
    <row r="35" spans="2:8" x14ac:dyDescent="0.15">
      <c r="B35" s="2" t="s">
        <v>109</v>
      </c>
      <c r="C35" s="2">
        <v>600</v>
      </c>
      <c r="H35" s="2">
        <f>20-3-1-1</f>
        <v>15</v>
      </c>
    </row>
    <row r="36" spans="2:8" x14ac:dyDescent="0.15">
      <c r="B36" s="2" t="s">
        <v>103</v>
      </c>
      <c r="C36" s="2">
        <v>40</v>
      </c>
      <c r="D36" s="26">
        <v>0</v>
      </c>
    </row>
    <row r="37" spans="2:8" x14ac:dyDescent="0.15">
      <c r="B37" s="2" t="s">
        <v>110</v>
      </c>
      <c r="C37" s="2">
        <v>25</v>
      </c>
      <c r="D37" s="26">
        <v>25</v>
      </c>
    </row>
    <row r="38" spans="2:8" x14ac:dyDescent="0.15">
      <c r="B38" s="2" t="s">
        <v>101</v>
      </c>
      <c r="C38" s="2">
        <v>30</v>
      </c>
      <c r="D38" s="26">
        <v>5</v>
      </c>
    </row>
    <row r="39" spans="2:8" x14ac:dyDescent="0.15">
      <c r="B39" s="2" t="s">
        <v>102</v>
      </c>
      <c r="C39" s="2">
        <v>50</v>
      </c>
      <c r="D39" s="26">
        <v>35</v>
      </c>
    </row>
    <row r="40" spans="2:8" x14ac:dyDescent="0.15">
      <c r="B40" s="2" t="s">
        <v>111</v>
      </c>
      <c r="C40" s="2">
        <v>42750</v>
      </c>
    </row>
    <row r="42" spans="2:8" x14ac:dyDescent="0.15">
      <c r="B42" s="2" t="s">
        <v>112</v>
      </c>
    </row>
    <row r="43" spans="2:8" x14ac:dyDescent="0.15">
      <c r="B43" s="2" t="s">
        <v>113</v>
      </c>
    </row>
    <row r="44" spans="2:8" x14ac:dyDescent="0.15">
      <c r="B44" s="2" t="s">
        <v>114</v>
      </c>
    </row>
    <row r="45" spans="2:8" x14ac:dyDescent="0.15">
      <c r="B45" s="2" t="s">
        <v>115</v>
      </c>
    </row>
    <row r="46" spans="2:8" ht="15" x14ac:dyDescent="0.2">
      <c r="E46" s="35"/>
      <c r="F46" s="35"/>
      <c r="G46" s="36" t="s">
        <v>53</v>
      </c>
      <c r="H46" s="35"/>
    </row>
    <row r="47" spans="2:8" ht="15" x14ac:dyDescent="0.2">
      <c r="E47" s="35"/>
      <c r="F47" s="36" t="s">
        <v>54</v>
      </c>
      <c r="G47" s="36" t="s">
        <v>55</v>
      </c>
      <c r="H47" s="36" t="s">
        <v>128</v>
      </c>
    </row>
    <row r="48" spans="2:8" ht="15" x14ac:dyDescent="0.2">
      <c r="E48" s="36" t="s">
        <v>57</v>
      </c>
      <c r="F48" s="37">
        <v>700</v>
      </c>
      <c r="G48" s="37">
        <v>400</v>
      </c>
      <c r="H48" s="35">
        <v>30</v>
      </c>
    </row>
    <row r="49" spans="2:8" ht="15" x14ac:dyDescent="0.2">
      <c r="E49" s="36" t="s">
        <v>59</v>
      </c>
      <c r="F49" s="37">
        <v>800</v>
      </c>
      <c r="G49" s="37">
        <v>600</v>
      </c>
      <c r="H49" s="35">
        <v>50</v>
      </c>
    </row>
    <row r="50" spans="2:8" ht="15" x14ac:dyDescent="0.2">
      <c r="E50" s="36" t="s">
        <v>129</v>
      </c>
      <c r="F50" s="35">
        <v>40</v>
      </c>
      <c r="G50" s="35">
        <v>255</v>
      </c>
      <c r="H50" s="35"/>
    </row>
    <row r="52" spans="2:8" x14ac:dyDescent="0.15">
      <c r="B52" s="26"/>
      <c r="C52" s="26"/>
      <c r="G52" s="2" t="s">
        <v>130</v>
      </c>
    </row>
    <row r="53" spans="2:8" ht="15" x14ac:dyDescent="0.2">
      <c r="B53" s="26" t="s">
        <v>127</v>
      </c>
      <c r="C53" s="26"/>
      <c r="E53" s="35"/>
      <c r="F53" s="36" t="s">
        <v>54</v>
      </c>
      <c r="G53" s="36" t="s">
        <v>55</v>
      </c>
      <c r="H53" s="36" t="s">
        <v>128</v>
      </c>
    </row>
    <row r="54" spans="2:8" ht="15" x14ac:dyDescent="0.2">
      <c r="B54" s="26">
        <f>14+18+20+18+20</f>
        <v>90</v>
      </c>
      <c r="C54" s="26"/>
      <c r="E54" s="36" t="s">
        <v>57</v>
      </c>
      <c r="F54" s="37">
        <v>5</v>
      </c>
      <c r="G54" s="37">
        <v>25</v>
      </c>
      <c r="H54" s="35">
        <v>30</v>
      </c>
    </row>
    <row r="55" spans="2:8" ht="15" x14ac:dyDescent="0.2">
      <c r="E55" s="36" t="s">
        <v>59</v>
      </c>
      <c r="F55" s="37">
        <v>35</v>
      </c>
      <c r="G55" s="37">
        <v>0</v>
      </c>
      <c r="H55" s="35">
        <v>50</v>
      </c>
    </row>
    <row r="56" spans="2:8" ht="15" x14ac:dyDescent="0.2">
      <c r="E56" s="36" t="s">
        <v>129</v>
      </c>
      <c r="F56" s="35">
        <v>40</v>
      </c>
      <c r="G56" s="35">
        <v>255</v>
      </c>
      <c r="H56" s="35"/>
    </row>
    <row r="59" spans="2:8" x14ac:dyDescent="0.15">
      <c r="E59" s="38" t="s">
        <v>111</v>
      </c>
      <c r="F59" s="38">
        <f>SUMPRODUCT(F48:G49,F54:G55)</f>
        <v>41500</v>
      </c>
    </row>
  </sheetData>
  <mergeCells count="1">
    <mergeCell ref="M28:P28"/>
  </mergeCells>
  <phoneticPr fontId="0" type="noConversion"/>
  <printOptions headings="1" gridLines="1"/>
  <pageMargins left="0.75" right="0.75" top="1" bottom="1" header="0.5" footer="0.5"/>
  <pageSetup paperSize="0" orientation="landscape"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40</vt:i4>
      </vt:variant>
    </vt:vector>
  </HeadingPairs>
  <TitlesOfParts>
    <vt:vector size="45" baseType="lpstr">
      <vt:lpstr>q1</vt:lpstr>
      <vt:lpstr>q2</vt:lpstr>
      <vt:lpstr>q3</vt:lpstr>
      <vt:lpstr>q4</vt:lpstr>
      <vt:lpstr>q5</vt:lpstr>
      <vt:lpstr>'q1'!BreakEvenPoint</vt:lpstr>
      <vt:lpstr>'q2'!BreakEvenPoint</vt:lpstr>
      <vt:lpstr>'q3'!BreakEvenPoint</vt:lpstr>
      <vt:lpstr>'q4'!BreakEvenPoint</vt:lpstr>
      <vt:lpstr>'q1'!FixedCost</vt:lpstr>
      <vt:lpstr>'q2'!FixedCost</vt:lpstr>
      <vt:lpstr>'q3'!FixedCost</vt:lpstr>
      <vt:lpstr>'q4'!FixedCost</vt:lpstr>
      <vt:lpstr>'q1'!MarginalCost</vt:lpstr>
      <vt:lpstr>'q2'!MarginalCost</vt:lpstr>
      <vt:lpstr>'q3'!MarginalCost</vt:lpstr>
      <vt:lpstr>'q4'!MarginalCost</vt:lpstr>
      <vt:lpstr>'q1'!ProductionQuantity</vt:lpstr>
      <vt:lpstr>'q2'!ProductionQuantity</vt:lpstr>
      <vt:lpstr>'q3'!ProductionQuantity</vt:lpstr>
      <vt:lpstr>'q4'!ProductionQuantity</vt:lpstr>
      <vt:lpstr>'q1'!Profit</vt:lpstr>
      <vt:lpstr>'q2'!Profit</vt:lpstr>
      <vt:lpstr>'q3'!Profit</vt:lpstr>
      <vt:lpstr>'q4'!Profit</vt:lpstr>
      <vt:lpstr>'q1'!SalesForecast</vt:lpstr>
      <vt:lpstr>'q2'!SalesForecast</vt:lpstr>
      <vt:lpstr>'q3'!SalesForecast</vt:lpstr>
      <vt:lpstr>'q4'!SalesForecast</vt:lpstr>
      <vt:lpstr>'q1'!TotalFixedCost</vt:lpstr>
      <vt:lpstr>'q2'!TotalFixedCost</vt:lpstr>
      <vt:lpstr>'q3'!TotalFixedCost</vt:lpstr>
      <vt:lpstr>'q4'!TotalFixedCost</vt:lpstr>
      <vt:lpstr>'q1'!TotalRevenue</vt:lpstr>
      <vt:lpstr>'q2'!TotalRevenue</vt:lpstr>
      <vt:lpstr>'q3'!TotalRevenue</vt:lpstr>
      <vt:lpstr>'q4'!TotalRevenue</vt:lpstr>
      <vt:lpstr>'q1'!TotalVariableCost</vt:lpstr>
      <vt:lpstr>'q2'!TotalVariableCost</vt:lpstr>
      <vt:lpstr>'q3'!TotalVariableCost</vt:lpstr>
      <vt:lpstr>'q4'!TotalVariableCost</vt:lpstr>
      <vt:lpstr>'q1'!UnitRevenue</vt:lpstr>
      <vt:lpstr>'q2'!UnitRevenue</vt:lpstr>
      <vt:lpstr>'q3'!UnitRevenue</vt:lpstr>
      <vt:lpstr>'q4'!UnitRevenue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 S. Hillier</dc:creator>
  <cp:lastModifiedBy>Jackie O</cp:lastModifiedBy>
  <dcterms:created xsi:type="dcterms:W3CDTF">1998-11-05T12:19:07Z</dcterms:created>
  <dcterms:modified xsi:type="dcterms:W3CDTF">2023-05-24T21:18:31Z</dcterms:modified>
</cp:coreProperties>
</file>