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3" sheetId="3" r:id="rId2"/>
    <sheet name="Sheet4" sheetId="4" r:id="rId3"/>
    <sheet name="Sheet5" sheetId="5" r:id="rId4"/>
  </sheets>
  <calcPr calcId="125725"/>
</workbook>
</file>

<file path=xl/calcChain.xml><?xml version="1.0" encoding="utf-8"?>
<calcChain xmlns="http://schemas.openxmlformats.org/spreadsheetml/2006/main">
  <c r="AA23" i="5"/>
  <c r="Z23"/>
  <c r="Y23"/>
  <c r="X23"/>
  <c r="W23"/>
  <c r="V23"/>
  <c r="U23"/>
  <c r="T23"/>
  <c r="S23"/>
  <c r="R23"/>
  <c r="Q23"/>
  <c r="P23"/>
  <c r="AA22"/>
  <c r="AA24" s="1"/>
  <c r="Z22"/>
  <c r="Z24" s="1"/>
  <c r="Y22"/>
  <c r="Y24" s="1"/>
  <c r="X22"/>
  <c r="X24" s="1"/>
  <c r="W22"/>
  <c r="W24" s="1"/>
  <c r="V22"/>
  <c r="V24" s="1"/>
  <c r="U22"/>
  <c r="U24" s="1"/>
  <c r="T22"/>
  <c r="T24" s="1"/>
  <c r="S22"/>
  <c r="S24" s="1"/>
  <c r="R22"/>
  <c r="R24" s="1"/>
  <c r="Q22"/>
  <c r="Q24" s="1"/>
  <c r="P22"/>
  <c r="P24" s="1"/>
  <c r="P2"/>
  <c r="O23"/>
  <c r="O22"/>
  <c r="O24" s="1"/>
  <c r="N23"/>
  <c r="M23"/>
  <c r="L23"/>
  <c r="N22"/>
  <c r="N24" s="1"/>
  <c r="M22"/>
  <c r="L22"/>
  <c r="L24" s="1"/>
  <c r="K23"/>
  <c r="J23"/>
  <c r="I23"/>
  <c r="K22"/>
  <c r="K24" s="1"/>
  <c r="J22"/>
  <c r="I22"/>
  <c r="I24" s="1"/>
  <c r="H23"/>
  <c r="H22"/>
  <c r="H24" s="1"/>
  <c r="G23"/>
  <c r="G22"/>
  <c r="G24" s="1"/>
  <c r="F23"/>
  <c r="F22"/>
  <c r="E23"/>
  <c r="E22"/>
  <c r="D23"/>
  <c r="C23"/>
  <c r="D22"/>
  <c r="C22"/>
  <c r="D24"/>
  <c r="C24"/>
  <c r="B24"/>
  <c r="B23"/>
  <c r="B22"/>
  <c r="G23" i="3"/>
  <c r="G21"/>
  <c r="D23"/>
  <c r="D21"/>
  <c r="G22"/>
  <c r="G20"/>
  <c r="D22"/>
  <c r="D20"/>
  <c r="D57" i="4"/>
  <c r="D34"/>
  <c r="D32"/>
  <c r="D33" s="1"/>
  <c r="D30"/>
  <c r="D29"/>
  <c r="D28"/>
  <c r="B32"/>
  <c r="B33" s="1"/>
  <c r="B65"/>
  <c r="B34"/>
  <c r="B30"/>
  <c r="B29"/>
  <c r="B28"/>
  <c r="C65"/>
  <c r="C32"/>
  <c r="C33" s="1"/>
  <c r="C34"/>
  <c r="C30"/>
  <c r="C29"/>
  <c r="C28"/>
  <c r="C17" i="3"/>
  <c r="E17" s="1"/>
  <c r="C16"/>
  <c r="E16" s="1"/>
  <c r="C15"/>
  <c r="E15" s="1"/>
  <c r="C14"/>
  <c r="E14" s="1"/>
  <c r="C13"/>
  <c r="E13" s="1"/>
  <c r="D7"/>
  <c r="D6"/>
  <c r="D5"/>
  <c r="D4"/>
  <c r="C1"/>
  <c r="D1" s="1"/>
  <c r="C23" i="1"/>
  <c r="C2"/>
  <c r="P25" i="5" l="1"/>
  <c r="Q2" s="1"/>
  <c r="Q25" s="1"/>
  <c r="R2" s="1"/>
  <c r="R25" s="1"/>
  <c r="S2" s="1"/>
  <c r="S25" s="1"/>
  <c r="T2" s="1"/>
  <c r="T25" s="1"/>
  <c r="U2" s="1"/>
  <c r="U25" s="1"/>
  <c r="V2" s="1"/>
  <c r="V25" s="1"/>
  <c r="W2" s="1"/>
  <c r="W25" s="1"/>
  <c r="X2" s="1"/>
  <c r="X25" s="1"/>
  <c r="Y2" s="1"/>
  <c r="Y25" s="1"/>
  <c r="Z2" s="1"/>
  <c r="Z25" s="1"/>
  <c r="AA2" s="1"/>
  <c r="AA25" s="1"/>
  <c r="M24"/>
  <c r="J24"/>
  <c r="F24"/>
  <c r="E24"/>
  <c r="B25"/>
  <c r="C2" s="1"/>
  <c r="C25" s="1"/>
  <c r="D2" s="1"/>
  <c r="D25" s="1"/>
  <c r="E2" s="1"/>
  <c r="E25" s="1"/>
  <c r="F2" s="1"/>
  <c r="F25" s="1"/>
  <c r="G2" s="1"/>
  <c r="G25" s="1"/>
  <c r="H2" s="1"/>
  <c r="H25" s="1"/>
  <c r="I2" s="1"/>
  <c r="I25" s="1"/>
  <c r="J2" s="1"/>
  <c r="J25" s="1"/>
  <c r="K2" s="1"/>
  <c r="K25" s="1"/>
  <c r="L2" s="1"/>
  <c r="L25" s="1"/>
  <c r="M2" s="1"/>
  <c r="M25" s="1"/>
  <c r="N2" s="1"/>
  <c r="N25" s="1"/>
  <c r="O2" s="1"/>
  <c r="O25" s="1"/>
  <c r="D31" i="4"/>
  <c r="B31"/>
  <c r="C31"/>
  <c r="D13" i="3"/>
  <c r="D14"/>
  <c r="D15"/>
  <c r="D16"/>
  <c r="D17"/>
  <c r="G17" l="1"/>
  <c r="F17"/>
  <c r="H17" s="1"/>
  <c r="G15"/>
  <c r="F15"/>
  <c r="H15" s="1"/>
  <c r="G13"/>
  <c r="F13"/>
  <c r="H13" s="1"/>
  <c r="G16"/>
  <c r="F16"/>
  <c r="H16" s="1"/>
  <c r="G14"/>
  <c r="F14"/>
  <c r="H14" s="1"/>
</calcChain>
</file>

<file path=xl/sharedStrings.xml><?xml version="1.0" encoding="utf-8"?>
<sst xmlns="http://schemas.openxmlformats.org/spreadsheetml/2006/main" count="155" uniqueCount="130">
  <si>
    <t>总价</t>
  </si>
  <si>
    <t>中介费</t>
  </si>
  <si>
    <t>订金</t>
  </si>
  <si>
    <t>第一批款</t>
  </si>
  <si>
    <t>第二批款</t>
  </si>
  <si>
    <t>银行贷款</t>
  </si>
  <si>
    <t>新房</t>
  </si>
  <si>
    <t>中介</t>
  </si>
  <si>
    <t>契税</t>
  </si>
  <si>
    <t>手头</t>
  </si>
  <si>
    <t>新龙城</t>
  </si>
  <si>
    <t>方案</t>
  </si>
  <si>
    <t>营业税</t>
  </si>
  <si>
    <t>商贷</t>
  </si>
  <si>
    <t>公贷</t>
  </si>
  <si>
    <t>基准利率</t>
  </si>
  <si>
    <t>实际利率</t>
  </si>
  <si>
    <t>公积金贷款</t>
  </si>
  <si>
    <t>卖房</t>
  </si>
  <si>
    <t>商贷费</t>
  </si>
  <si>
    <t>公贷费</t>
  </si>
  <si>
    <t>支出总计</t>
  </si>
  <si>
    <t>收入总计</t>
  </si>
  <si>
    <t>总计</t>
  </si>
  <si>
    <t>9月14日83250 * 0.4 = 29500, 建行信用卡;
9月20日83250 * 0.6 = 52750</t>
  </si>
  <si>
    <t>9月13日2万,已付, 工行储蓄卡;
9月14日8万,已付, 招行储蓄卡.</t>
  </si>
  <si>
    <t>固定支出(总价和中介)</t>
  </si>
  <si>
    <t>评估费</t>
  </si>
  <si>
    <t>月供</t>
  </si>
  <si>
    <t>一是评估费，按评估金额的千分之二或2。5收取（由评估公司收取）</t>
  </si>
  <si>
    <t>二是抵押登记费，按贷款金额的千分之四收取（房产局收）</t>
  </si>
  <si>
    <t>三是保险费，按贷款金额的万分之五收取</t>
  </si>
  <si>
    <t>贷款金额</t>
  </si>
  <si>
    <t>面积</t>
  </si>
  <si>
    <t>市场单价</t>
  </si>
  <si>
    <t>抵押登记费</t>
  </si>
  <si>
    <t>保险费</t>
  </si>
  <si>
    <t xml:space="preserve"> 评估金额</t>
  </si>
  <si>
    <t>合计</t>
  </si>
  <si>
    <t>上调</t>
  </si>
  <si>
    <t>抵押消费贷</t>
  </si>
  <si>
    <t>年供</t>
  </si>
  <si>
    <t>借-于志勇</t>
  </si>
  <si>
    <t>借-孙琴</t>
  </si>
  <si>
    <t>杨红园</t>
  </si>
  <si>
    <t>12月05日</t>
  </si>
  <si>
    <t>沈双兰</t>
  </si>
  <si>
    <t>王利清</t>
  </si>
  <si>
    <t>丁定华</t>
  </si>
  <si>
    <t>潘峥</t>
  </si>
  <si>
    <t>王颖</t>
  </si>
  <si>
    <t>刘姐</t>
  </si>
  <si>
    <t>张凯峰</t>
  </si>
  <si>
    <t>何宇明</t>
  </si>
  <si>
    <t>12月份联系, 1万</t>
  </si>
  <si>
    <t>邹亮</t>
  </si>
  <si>
    <t>个人借款总计</t>
  </si>
  <si>
    <t>刘新华</t>
  </si>
  <si>
    <t>待定</t>
  </si>
  <si>
    <t>陈志军</t>
  </si>
  <si>
    <t>刘旭</t>
  </si>
  <si>
    <t>韩春卓</t>
  </si>
  <si>
    <t>要求还款日</t>
  </si>
  <si>
    <t>年底</t>
  </si>
  <si>
    <t>明年年中或更晚</t>
  </si>
  <si>
    <t>不确定</t>
  </si>
  <si>
    <t>半年左右</t>
  </si>
  <si>
    <t>Maggie</t>
  </si>
  <si>
    <t>还能凑1万</t>
  </si>
  <si>
    <t>10月19日/工行</t>
  </si>
  <si>
    <t>10月19日/招行</t>
  </si>
  <si>
    <t>10月03日/工行</t>
  </si>
  <si>
    <t>备注</t>
  </si>
  <si>
    <t>12月份后联系,大概三四万</t>
  </si>
  <si>
    <t>12月份后联系,大概两三万</t>
  </si>
  <si>
    <t>10月23日/招行</t>
  </si>
  <si>
    <t>10月23日/工行</t>
  </si>
  <si>
    <t>10月24日/工行</t>
  </si>
  <si>
    <t>10月25日/招行</t>
  </si>
  <si>
    <t>小额无抵贷</t>
  </si>
  <si>
    <t>贷款(黎平)</t>
  </si>
  <si>
    <t>80万公贷30年</t>
  </si>
  <si>
    <t>17万小额贷3年(9%)</t>
  </si>
  <si>
    <t>80万公积金</t>
  </si>
  <si>
    <t>80万公积金+30万商贷</t>
  </si>
  <si>
    <t>80万公贷27年</t>
  </si>
  <si>
    <t>30万商贷27年</t>
  </si>
  <si>
    <t>110万商贷</t>
  </si>
  <si>
    <t>110万商贷27年基准利率</t>
  </si>
  <si>
    <t>110万商贷27年上浮利率</t>
  </si>
  <si>
    <t>11月01日/工行</t>
  </si>
  <si>
    <t>12月10日前</t>
  </si>
  <si>
    <t>10月25日/工行</t>
  </si>
  <si>
    <t>11月02日/建行</t>
  </si>
  <si>
    <t>11月04日/建行</t>
  </si>
  <si>
    <t>公积金</t>
  </si>
  <si>
    <t>类型</t>
  </si>
  <si>
    <t>上浮比率</t>
  </si>
  <si>
    <t>贷款年限</t>
  </si>
  <si>
    <t>月供/万</t>
  </si>
  <si>
    <t>27年</t>
  </si>
  <si>
    <t>30年</t>
  </si>
  <si>
    <t>11月2日</t>
  </si>
  <si>
    <t>余额</t>
  </si>
  <si>
    <t>平工资</t>
  </si>
  <si>
    <t>平住房</t>
  </si>
  <si>
    <t>平医保</t>
  </si>
  <si>
    <t>平补助</t>
  </si>
  <si>
    <t>舟工资</t>
  </si>
  <si>
    <t>舟住房</t>
  </si>
  <si>
    <t>舟医保</t>
  </si>
  <si>
    <t>舟补助</t>
  </si>
  <si>
    <t>平奖金</t>
  </si>
  <si>
    <t>舟奖金</t>
  </si>
  <si>
    <t>花销</t>
  </si>
  <si>
    <t>还钱</t>
  </si>
  <si>
    <t>贷款</t>
  </si>
  <si>
    <t>总收入</t>
  </si>
  <si>
    <t>总支出</t>
  </si>
  <si>
    <t>尾款,潘峥</t>
  </si>
  <si>
    <t>MAGGIE, 刘姐, 王颖</t>
  </si>
  <si>
    <t>剩余</t>
  </si>
  <si>
    <t>本月节余</t>
  </si>
  <si>
    <t>出租</t>
  </si>
  <si>
    <t>租金</t>
  </si>
  <si>
    <t>11月12日过户</t>
  </si>
  <si>
    <t>11月11日批贷</t>
  </si>
  <si>
    <t>总价90万,契税3%</t>
  </si>
  <si>
    <t>11月12日/农行</t>
  </si>
  <si>
    <t>10月18日/农,工行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</si>
</sst>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9"/>
      <color rgb="FF000000"/>
      <name val="宋体"/>
      <charset val="134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3" borderId="1" xfId="0" applyFill="1" applyBorder="1" applyAlignment="1">
      <alignment horizontal="right"/>
    </xf>
    <xf numFmtId="9" fontId="0" fillId="0" borderId="1" xfId="0" applyNumberFormat="1" applyBorder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0" borderId="2" xfId="0" applyFill="1" applyBorder="1" applyAlignment="1">
      <alignment horizontal="right"/>
    </xf>
    <xf numFmtId="0" fontId="2" fillId="0" borderId="0" xfId="0" applyFont="1" applyAlignment="1">
      <alignment horizontal="right"/>
    </xf>
    <xf numFmtId="0" fontId="0" fillId="4" borderId="0" xfId="0" applyFill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0" borderId="0" xfId="0" applyAlignment="1"/>
    <xf numFmtId="14" fontId="0" fillId="4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14" fontId="0" fillId="5" borderId="1" xfId="0" applyNumberFormat="1" applyFill="1" applyBorder="1" applyAlignment="1">
      <alignment horizontal="center"/>
    </xf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3"/>
  <sheetViews>
    <sheetView workbookViewId="0">
      <selection activeCell="C18" sqref="C18"/>
    </sheetView>
  </sheetViews>
  <sheetFormatPr defaultRowHeight="15"/>
  <cols>
    <col min="1" max="1" width="11.7109375" bestFit="1" customWidth="1"/>
    <col min="4" max="4" width="40.28515625" customWidth="1"/>
  </cols>
  <sheetData>
    <row r="1" spans="1:4">
      <c r="A1" s="4" t="s">
        <v>0</v>
      </c>
      <c r="B1" s="4"/>
      <c r="C1" s="4">
        <v>3330000</v>
      </c>
      <c r="D1" s="4"/>
    </row>
    <row r="2" spans="1:4" ht="30">
      <c r="A2" s="17" t="s">
        <v>1</v>
      </c>
      <c r="B2" s="17">
        <v>2.5000000000000001E-2</v>
      </c>
      <c r="C2" s="17">
        <f>C1 * B2</f>
        <v>83250</v>
      </c>
      <c r="D2" s="18" t="s">
        <v>24</v>
      </c>
    </row>
    <row r="3" spans="1:4" ht="30">
      <c r="A3" s="17" t="s">
        <v>2</v>
      </c>
      <c r="B3" s="17"/>
      <c r="C3" s="17">
        <v>100000</v>
      </c>
      <c r="D3" s="18" t="s">
        <v>25</v>
      </c>
    </row>
    <row r="4" spans="1:4">
      <c r="A4" s="17" t="s">
        <v>3</v>
      </c>
      <c r="B4" s="17"/>
      <c r="C4" s="17">
        <v>2000000</v>
      </c>
      <c r="D4" s="17" t="s">
        <v>102</v>
      </c>
    </row>
    <row r="5" spans="1:4">
      <c r="A5" s="17" t="s">
        <v>4</v>
      </c>
      <c r="B5" s="17"/>
      <c r="C5" s="17">
        <v>130000</v>
      </c>
      <c r="D5" s="17" t="s">
        <v>125</v>
      </c>
    </row>
    <row r="6" spans="1:4">
      <c r="A6" s="4" t="s">
        <v>5</v>
      </c>
      <c r="B6" s="4"/>
      <c r="C6" s="4">
        <v>1100000</v>
      </c>
      <c r="D6" s="4" t="s">
        <v>126</v>
      </c>
    </row>
    <row r="7" spans="1:4">
      <c r="A7" s="4"/>
      <c r="B7" s="4"/>
      <c r="C7" s="4"/>
      <c r="D7" s="4"/>
    </row>
    <row r="8" spans="1:4">
      <c r="A8" s="4"/>
      <c r="B8" s="4"/>
      <c r="C8" s="4"/>
      <c r="D8" s="4"/>
    </row>
    <row r="9" spans="1:4">
      <c r="A9" s="17" t="s">
        <v>6</v>
      </c>
      <c r="B9" s="17"/>
      <c r="C9" s="17">
        <v>-3330000</v>
      </c>
      <c r="D9" s="17"/>
    </row>
    <row r="10" spans="1:4">
      <c r="A10" s="17" t="s">
        <v>7</v>
      </c>
      <c r="B10" s="17"/>
      <c r="C10" s="17">
        <v>-83250</v>
      </c>
      <c r="D10" s="17"/>
    </row>
    <row r="11" spans="1:4">
      <c r="A11" s="17" t="s">
        <v>8</v>
      </c>
      <c r="B11" s="17"/>
      <c r="C11" s="17">
        <v>-27085</v>
      </c>
      <c r="D11" s="17" t="s">
        <v>127</v>
      </c>
    </row>
    <row r="12" spans="1:4">
      <c r="A12" s="4"/>
      <c r="B12" s="4"/>
      <c r="C12" s="4"/>
      <c r="D12" s="4"/>
    </row>
    <row r="13" spans="1:4">
      <c r="A13" s="4" t="s">
        <v>9</v>
      </c>
      <c r="B13" s="4"/>
      <c r="C13" s="4">
        <v>190000</v>
      </c>
      <c r="D13" s="4"/>
    </row>
    <row r="14" spans="1:4">
      <c r="A14" s="4" t="s">
        <v>10</v>
      </c>
      <c r="B14" s="4"/>
      <c r="C14" s="4">
        <v>1870000</v>
      </c>
      <c r="D14" s="4"/>
    </row>
    <row r="15" spans="1:4">
      <c r="A15" s="4"/>
      <c r="B15" s="4"/>
      <c r="C15" s="4"/>
      <c r="D15" s="4"/>
    </row>
    <row r="16" spans="1:4">
      <c r="A16" s="4"/>
      <c r="B16" s="4"/>
      <c r="C16" s="4"/>
      <c r="D16" s="4"/>
    </row>
    <row r="17" spans="1:4">
      <c r="A17" s="4"/>
      <c r="B17" s="4"/>
      <c r="C17" s="4"/>
      <c r="D17" s="4"/>
    </row>
    <row r="18" spans="1:4">
      <c r="A18" s="4"/>
      <c r="B18" s="4"/>
      <c r="C18" s="4"/>
      <c r="D18" s="4"/>
    </row>
    <row r="19" spans="1:4">
      <c r="A19" s="4"/>
      <c r="B19" s="4"/>
      <c r="C19" s="4"/>
      <c r="D19" s="4"/>
    </row>
    <row r="20" spans="1:4">
      <c r="A20" s="4"/>
      <c r="B20" s="4"/>
      <c r="C20" s="4"/>
      <c r="D20" s="4"/>
    </row>
    <row r="21" spans="1:4">
      <c r="A21" s="4"/>
      <c r="B21" s="4"/>
      <c r="C21" s="4"/>
      <c r="D21" s="4"/>
    </row>
    <row r="22" spans="1:4">
      <c r="A22" s="4"/>
      <c r="B22" s="4"/>
      <c r="C22" s="4"/>
      <c r="D22" s="4"/>
    </row>
    <row r="23" spans="1:4">
      <c r="A23" s="4"/>
      <c r="B23" s="4"/>
      <c r="C23" s="4">
        <f>SUM(C9:C22)</f>
        <v>-1380335</v>
      </c>
      <c r="D2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3"/>
  <sheetViews>
    <sheetView workbookViewId="0">
      <selection activeCell="F7" sqref="F7"/>
    </sheetView>
  </sheetViews>
  <sheetFormatPr defaultRowHeight="15"/>
  <cols>
    <col min="1" max="1" width="14.28515625" customWidth="1"/>
    <col min="2" max="2" width="12" customWidth="1"/>
    <col min="3" max="3" width="12.42578125" customWidth="1"/>
    <col min="4" max="4" width="14.28515625" customWidth="1"/>
  </cols>
  <sheetData>
    <row r="1" spans="1:9">
      <c r="A1">
        <v>6800</v>
      </c>
      <c r="B1">
        <v>137</v>
      </c>
      <c r="C1">
        <f>A1 * B1</f>
        <v>931600</v>
      </c>
      <c r="D1">
        <f>C1*0.03</f>
        <v>27948</v>
      </c>
    </row>
    <row r="3" spans="1:9">
      <c r="A3" s="3"/>
      <c r="B3" s="3" t="s">
        <v>15</v>
      </c>
      <c r="C3" s="3" t="s">
        <v>39</v>
      </c>
      <c r="D3" s="3" t="s">
        <v>16</v>
      </c>
      <c r="G3" s="1"/>
    </row>
    <row r="4" spans="1:9">
      <c r="A4" s="3" t="s">
        <v>13</v>
      </c>
      <c r="B4" s="3">
        <v>5.94</v>
      </c>
      <c r="C4" s="6">
        <v>0.1</v>
      </c>
      <c r="D4" s="3">
        <f>B4 * (1 + C4)</f>
        <v>6.5340000000000007</v>
      </c>
      <c r="E4">
        <v>6.14</v>
      </c>
      <c r="F4" s="11">
        <v>6.7539999999999996</v>
      </c>
      <c r="G4" s="1">
        <v>5.5259999999999998</v>
      </c>
    </row>
    <row r="5" spans="1:9">
      <c r="A5" s="3" t="s">
        <v>17</v>
      </c>
      <c r="B5" s="3">
        <v>3.87</v>
      </c>
      <c r="C5" s="6">
        <v>0.1</v>
      </c>
      <c r="D5" s="3">
        <f>B5 * (1 + C5)</f>
        <v>4.2570000000000006</v>
      </c>
      <c r="E5">
        <v>4.05</v>
      </c>
      <c r="F5" s="11">
        <v>4.4550000000000001</v>
      </c>
      <c r="G5" s="1"/>
    </row>
    <row r="6" spans="1:9">
      <c r="A6" s="3" t="s">
        <v>40</v>
      </c>
      <c r="B6" s="3">
        <v>5.4</v>
      </c>
      <c r="C6" s="6">
        <v>0.3</v>
      </c>
      <c r="D6" s="3">
        <f>B6 * (1 + C6)</f>
        <v>7.0200000000000005</v>
      </c>
      <c r="G6" s="1"/>
    </row>
    <row r="7" spans="1:9">
      <c r="A7" s="3" t="s">
        <v>27</v>
      </c>
      <c r="B7" s="3">
        <v>0.5</v>
      </c>
      <c r="C7" s="4">
        <v>0</v>
      </c>
      <c r="D7" s="3">
        <f>B7 * (1 + C7)</f>
        <v>0.5</v>
      </c>
    </row>
    <row r="8" spans="1:9">
      <c r="A8" s="7"/>
      <c r="B8" s="1"/>
      <c r="C8" s="1"/>
      <c r="D8" s="1"/>
      <c r="E8" s="1"/>
      <c r="F8" s="1"/>
      <c r="G8" s="1"/>
      <c r="H8" s="1"/>
      <c r="I8" s="1"/>
    </row>
    <row r="9" spans="1:9">
      <c r="A9" s="7" t="s">
        <v>29</v>
      </c>
      <c r="B9" s="1"/>
      <c r="C9" s="1"/>
      <c r="D9" s="1"/>
      <c r="E9" s="1"/>
      <c r="F9" s="1"/>
      <c r="G9" s="1"/>
      <c r="H9" s="1"/>
      <c r="I9" s="1"/>
    </row>
    <row r="10" spans="1:9">
      <c r="A10" s="7" t="s">
        <v>30</v>
      </c>
    </row>
    <row r="11" spans="1:9">
      <c r="A11" s="7" t="s">
        <v>31</v>
      </c>
    </row>
    <row r="12" spans="1:9">
      <c r="A12" s="8" t="s">
        <v>33</v>
      </c>
      <c r="B12" s="8" t="s">
        <v>34</v>
      </c>
      <c r="C12" s="8" t="s">
        <v>37</v>
      </c>
      <c r="D12" s="8" t="s">
        <v>32</v>
      </c>
      <c r="E12" s="9" t="s">
        <v>27</v>
      </c>
      <c r="F12" s="8" t="s">
        <v>35</v>
      </c>
      <c r="G12" s="8" t="s">
        <v>36</v>
      </c>
      <c r="H12" s="8" t="s">
        <v>38</v>
      </c>
      <c r="I12" s="1"/>
    </row>
    <row r="13" spans="1:9">
      <c r="A13" s="1">
        <v>140</v>
      </c>
      <c r="B13" s="1">
        <v>2800</v>
      </c>
      <c r="C13" s="1">
        <f>B13 * A13</f>
        <v>392000</v>
      </c>
      <c r="D13" s="1">
        <f>C13 * 0.57</f>
        <v>223439.99999999997</v>
      </c>
      <c r="E13" s="1">
        <f>C13 * 0.002</f>
        <v>784</v>
      </c>
      <c r="F13" s="1">
        <f>D13 * 0.004</f>
        <v>893.75999999999988</v>
      </c>
      <c r="G13" s="1">
        <f>D13*0.0005</f>
        <v>111.71999999999998</v>
      </c>
      <c r="H13" s="1">
        <f>E13 + F13 + G13</f>
        <v>1789.4799999999998</v>
      </c>
      <c r="I13" s="1"/>
    </row>
    <row r="14" spans="1:9">
      <c r="A14" s="1">
        <v>120</v>
      </c>
      <c r="B14" s="1">
        <v>2800</v>
      </c>
      <c r="C14" s="1">
        <f>B14 * A14</f>
        <v>336000</v>
      </c>
      <c r="D14" s="1">
        <f>C14 * 0.57</f>
        <v>191519.99999999997</v>
      </c>
      <c r="E14" s="1">
        <f>C14 * 0.002</f>
        <v>672</v>
      </c>
      <c r="F14" s="1">
        <f>D14 * 0.004</f>
        <v>766.07999999999993</v>
      </c>
      <c r="G14" s="1">
        <f>D14*0.0005</f>
        <v>95.759999999999991</v>
      </c>
      <c r="H14" s="1">
        <f>E14 + F14 + G14</f>
        <v>1533.84</v>
      </c>
      <c r="I14" s="1"/>
    </row>
    <row r="15" spans="1:9">
      <c r="A15" s="1">
        <v>120</v>
      </c>
      <c r="B15" s="1">
        <v>2800</v>
      </c>
      <c r="C15" s="1">
        <f>B15 * A15</f>
        <v>336000</v>
      </c>
      <c r="D15" s="1">
        <f>C15 * 0.57</f>
        <v>191519.99999999997</v>
      </c>
      <c r="E15" s="1">
        <f>C15 * 0.002</f>
        <v>672</v>
      </c>
      <c r="F15" s="1">
        <f>D15 * 0.004</f>
        <v>766.07999999999993</v>
      </c>
      <c r="G15" s="1">
        <f>D15*0.0005</f>
        <v>95.759999999999991</v>
      </c>
      <c r="H15" s="1">
        <f>E15 + F15 + G15</f>
        <v>1533.84</v>
      </c>
      <c r="I15" s="1"/>
    </row>
    <row r="16" spans="1:9">
      <c r="A16">
        <v>290</v>
      </c>
      <c r="B16" s="1">
        <v>2800</v>
      </c>
      <c r="C16" s="1">
        <f>B16 * A16</f>
        <v>812000</v>
      </c>
      <c r="D16" s="1">
        <f>C16 * 0.57</f>
        <v>462839.99999999994</v>
      </c>
      <c r="E16" s="1">
        <f>C16 * 0.002</f>
        <v>1624</v>
      </c>
      <c r="F16" s="1">
        <f>D16 * 0.004</f>
        <v>1851.36</v>
      </c>
      <c r="G16" s="1">
        <f>D16*0.0005</f>
        <v>231.42</v>
      </c>
      <c r="H16" s="1">
        <f>E16 + F16 + G16</f>
        <v>3706.7799999999997</v>
      </c>
    </row>
    <row r="17" spans="1:8">
      <c r="A17" s="1">
        <v>98</v>
      </c>
      <c r="B17" s="1">
        <v>2800</v>
      </c>
      <c r="C17" s="1">
        <f>B17 * A17</f>
        <v>274400</v>
      </c>
      <c r="D17" s="1">
        <f>C17 * 0.57</f>
        <v>156408</v>
      </c>
      <c r="E17" s="1">
        <f>C17 * 0.002</f>
        <v>548.80000000000007</v>
      </c>
      <c r="F17" s="1">
        <f>D17 * 0.004</f>
        <v>625.63200000000006</v>
      </c>
      <c r="G17" s="1">
        <f>D17*0.0005</f>
        <v>78.204000000000008</v>
      </c>
      <c r="H17" s="1">
        <f>E17 + F17 + G17</f>
        <v>1252.6360000000002</v>
      </c>
    </row>
    <row r="19" spans="1:8">
      <c r="A19" s="16" t="s">
        <v>96</v>
      </c>
      <c r="B19" s="16" t="s">
        <v>15</v>
      </c>
      <c r="C19" s="16" t="s">
        <v>97</v>
      </c>
      <c r="D19" s="16" t="s">
        <v>16</v>
      </c>
      <c r="E19" s="16" t="s">
        <v>98</v>
      </c>
      <c r="F19" s="16" t="s">
        <v>99</v>
      </c>
      <c r="G19" s="16">
        <v>110</v>
      </c>
      <c r="H19" s="14"/>
    </row>
    <row r="20" spans="1:8">
      <c r="A20" s="14" t="s">
        <v>13</v>
      </c>
      <c r="B20" s="14">
        <v>6.14</v>
      </c>
      <c r="C20" s="14">
        <v>0</v>
      </c>
      <c r="D20" s="14">
        <f>B20 * ( 1 + C20)</f>
        <v>6.14</v>
      </c>
      <c r="E20" s="14" t="s">
        <v>100</v>
      </c>
      <c r="F20" s="14">
        <v>63.28</v>
      </c>
      <c r="G20" s="14">
        <f>F20 * G19</f>
        <v>6960.8</v>
      </c>
      <c r="H20" s="14"/>
    </row>
    <row r="21" spans="1:8">
      <c r="A21" s="14" t="s">
        <v>13</v>
      </c>
      <c r="B21" s="14">
        <v>6.14</v>
      </c>
      <c r="C21" s="14">
        <v>0</v>
      </c>
      <c r="D21" s="14">
        <f>B21 * ( 1 + C21)</f>
        <v>6.14</v>
      </c>
      <c r="E21" s="14" t="s">
        <v>101</v>
      </c>
      <c r="F21" s="14">
        <v>60.86</v>
      </c>
      <c r="G21" s="14">
        <f>F21 * G19</f>
        <v>6694.6</v>
      </c>
    </row>
    <row r="22" spans="1:8">
      <c r="A22" s="14" t="s">
        <v>95</v>
      </c>
      <c r="B22" s="14">
        <v>4.05</v>
      </c>
      <c r="C22" s="15">
        <v>0.1</v>
      </c>
      <c r="D22" s="14">
        <f>B22 * ( 1 + C22)</f>
        <v>4.4550000000000001</v>
      </c>
      <c r="E22" s="14" t="s">
        <v>100</v>
      </c>
      <c r="F22" s="14">
        <v>53.11</v>
      </c>
      <c r="G22" s="14">
        <f>F22 * G19</f>
        <v>5842.1</v>
      </c>
      <c r="H22" s="14"/>
    </row>
    <row r="23" spans="1:8">
      <c r="A23" s="14" t="s">
        <v>95</v>
      </c>
      <c r="B23" s="14">
        <v>4.05</v>
      </c>
      <c r="C23" s="15">
        <v>0.1</v>
      </c>
      <c r="D23" s="14">
        <f>B23 * ( 1 + C23)</f>
        <v>4.4550000000000001</v>
      </c>
      <c r="E23" s="14" t="s">
        <v>101</v>
      </c>
      <c r="F23" s="14">
        <v>50.4</v>
      </c>
      <c r="G23" s="14">
        <f>F23 * G19</f>
        <v>5544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87"/>
  <sheetViews>
    <sheetView tabSelected="1" topLeftCell="A6" workbookViewId="0">
      <selection activeCell="G25" sqref="G25"/>
    </sheetView>
  </sheetViews>
  <sheetFormatPr defaultRowHeight="15"/>
  <cols>
    <col min="1" max="1" width="22.28515625" customWidth="1"/>
    <col min="2" max="3" width="23.42578125" customWidth="1"/>
    <col min="4" max="4" width="26.140625" customWidth="1"/>
    <col min="5" max="5" width="17.7109375" style="1" customWidth="1"/>
    <col min="6" max="6" width="16.140625" bestFit="1" customWidth="1"/>
    <col min="7" max="7" width="15.85546875" customWidth="1"/>
    <col min="8" max="8" width="7.28515625" customWidth="1"/>
    <col min="9" max="9" width="9.5703125" customWidth="1"/>
    <col min="10" max="10" width="10.140625" bestFit="1" customWidth="1"/>
    <col min="20" max="20" width="15.28515625" customWidth="1"/>
  </cols>
  <sheetData>
    <row r="1" spans="1:6" s="1" customFormat="1">
      <c r="A1" s="2" t="s">
        <v>11</v>
      </c>
      <c r="B1" s="5" t="s">
        <v>84</v>
      </c>
      <c r="C1" s="5" t="s">
        <v>83</v>
      </c>
      <c r="D1" s="5" t="s">
        <v>87</v>
      </c>
      <c r="E1" s="5" t="s">
        <v>72</v>
      </c>
      <c r="F1" s="5" t="s">
        <v>62</v>
      </c>
    </row>
    <row r="2" spans="1:6">
      <c r="A2" s="2" t="s">
        <v>0</v>
      </c>
      <c r="B2" s="4">
        <v>3330000</v>
      </c>
      <c r="C2" s="4">
        <v>3330000</v>
      </c>
      <c r="D2" s="4">
        <v>3330000</v>
      </c>
      <c r="E2" s="3"/>
      <c r="F2" s="4"/>
    </row>
    <row r="3" spans="1:6">
      <c r="A3" s="2" t="s">
        <v>1</v>
      </c>
      <c r="B3" s="4">
        <v>83250</v>
      </c>
      <c r="C3" s="4">
        <v>83250</v>
      </c>
      <c r="D3" s="4">
        <v>83250</v>
      </c>
      <c r="E3" s="3"/>
      <c r="F3" s="4"/>
    </row>
    <row r="4" spans="1:6">
      <c r="A4" s="2" t="s">
        <v>8</v>
      </c>
      <c r="B4" s="4">
        <v>66000</v>
      </c>
      <c r="C4" s="4">
        <v>48000</v>
      </c>
      <c r="D4" s="4">
        <v>27085</v>
      </c>
      <c r="E4" s="3"/>
      <c r="F4" s="4"/>
    </row>
    <row r="5" spans="1:6">
      <c r="A5" s="2" t="s">
        <v>12</v>
      </c>
      <c r="B5" s="4">
        <v>90475</v>
      </c>
      <c r="C5" s="4">
        <v>57475</v>
      </c>
      <c r="D5" s="4">
        <v>0</v>
      </c>
      <c r="E5" s="3"/>
      <c r="F5" s="4"/>
    </row>
    <row r="6" spans="1:6">
      <c r="A6" s="2" t="s">
        <v>19</v>
      </c>
      <c r="B6" s="4">
        <v>0</v>
      </c>
      <c r="C6" s="4">
        <v>500</v>
      </c>
      <c r="D6" s="4">
        <v>500</v>
      </c>
      <c r="E6" s="3"/>
      <c r="F6" s="4"/>
    </row>
    <row r="7" spans="1:6">
      <c r="A7" s="2" t="s">
        <v>20</v>
      </c>
      <c r="B7" s="4">
        <v>1500</v>
      </c>
      <c r="C7" s="4">
        <v>0</v>
      </c>
      <c r="D7" s="4">
        <v>0</v>
      </c>
      <c r="E7" s="3"/>
      <c r="F7" s="4"/>
    </row>
    <row r="8" spans="1:6">
      <c r="A8" s="2" t="s">
        <v>13</v>
      </c>
      <c r="B8" s="4">
        <v>300000</v>
      </c>
      <c r="C8" s="4">
        <v>0</v>
      </c>
      <c r="D8" s="4">
        <v>1100000</v>
      </c>
      <c r="E8" s="3"/>
      <c r="F8" s="4"/>
    </row>
    <row r="9" spans="1:6">
      <c r="A9" s="2" t="s">
        <v>14</v>
      </c>
      <c r="B9" s="4">
        <v>800000</v>
      </c>
      <c r="C9" s="4">
        <v>800000</v>
      </c>
      <c r="D9" s="4">
        <v>0</v>
      </c>
      <c r="E9" s="3"/>
      <c r="F9" s="4"/>
    </row>
    <row r="10" spans="1:6">
      <c r="A10" s="2" t="s">
        <v>79</v>
      </c>
      <c r="B10" s="4"/>
      <c r="C10" s="4">
        <v>170000</v>
      </c>
      <c r="D10" s="4"/>
      <c r="E10" s="3"/>
      <c r="F10" s="4"/>
    </row>
    <row r="11" spans="1:6">
      <c r="A11" s="2" t="s">
        <v>80</v>
      </c>
      <c r="B11" s="4">
        <v>230000</v>
      </c>
      <c r="C11" s="4">
        <v>230000</v>
      </c>
      <c r="D11" s="4">
        <v>230000</v>
      </c>
      <c r="E11" s="3" t="s">
        <v>128</v>
      </c>
      <c r="F11" s="4"/>
    </row>
    <row r="12" spans="1:6">
      <c r="A12" s="2" t="s">
        <v>18</v>
      </c>
      <c r="B12" s="4">
        <v>1870000</v>
      </c>
      <c r="C12" s="4">
        <v>1870000</v>
      </c>
      <c r="D12" s="4">
        <v>1870000</v>
      </c>
      <c r="E12" s="3" t="s">
        <v>129</v>
      </c>
      <c r="F12" s="4"/>
    </row>
    <row r="13" spans="1:6">
      <c r="A13" s="2" t="s">
        <v>9</v>
      </c>
      <c r="B13" s="4">
        <v>190000</v>
      </c>
      <c r="C13" s="4">
        <v>190000</v>
      </c>
      <c r="D13" s="4">
        <v>180000</v>
      </c>
      <c r="E13" s="3" t="s">
        <v>45</v>
      </c>
      <c r="F13" s="4"/>
    </row>
    <row r="14" spans="1:6" s="1" customFormat="1">
      <c r="A14" s="2" t="s">
        <v>42</v>
      </c>
      <c r="B14" s="10">
        <v>50000</v>
      </c>
      <c r="C14" s="10">
        <v>50000</v>
      </c>
      <c r="D14" s="10">
        <v>50000</v>
      </c>
      <c r="E14" s="3" t="s">
        <v>71</v>
      </c>
      <c r="F14" s="3" t="s">
        <v>64</v>
      </c>
    </row>
    <row r="15" spans="1:6" s="1" customFormat="1">
      <c r="A15" s="2" t="s">
        <v>43</v>
      </c>
      <c r="B15" s="10">
        <v>20000</v>
      </c>
      <c r="C15" s="10">
        <v>20000</v>
      </c>
      <c r="D15" s="10">
        <v>20000</v>
      </c>
      <c r="E15" s="3" t="s">
        <v>70</v>
      </c>
      <c r="F15" s="3" t="s">
        <v>65</v>
      </c>
    </row>
    <row r="16" spans="1:6" s="1" customFormat="1">
      <c r="A16" s="2" t="s">
        <v>44</v>
      </c>
      <c r="B16" s="10">
        <v>10000</v>
      </c>
      <c r="C16" s="10">
        <v>10000</v>
      </c>
      <c r="D16" s="10">
        <v>10000</v>
      </c>
      <c r="E16" s="3" t="s">
        <v>78</v>
      </c>
      <c r="F16" s="3" t="s">
        <v>65</v>
      </c>
    </row>
    <row r="17" spans="1:7" s="1" customFormat="1">
      <c r="A17" s="2" t="s">
        <v>46</v>
      </c>
      <c r="B17" s="10">
        <v>10000</v>
      </c>
      <c r="C17" s="10">
        <v>10000</v>
      </c>
      <c r="D17" s="10">
        <v>10000</v>
      </c>
      <c r="E17" s="3" t="s">
        <v>69</v>
      </c>
      <c r="F17" s="3" t="s">
        <v>58</v>
      </c>
      <c r="G17" s="1" t="s">
        <v>68</v>
      </c>
    </row>
    <row r="18" spans="1:7" s="1" customFormat="1">
      <c r="A18" s="2" t="s">
        <v>47</v>
      </c>
      <c r="B18" s="10">
        <v>30000</v>
      </c>
      <c r="C18" s="10">
        <v>30000</v>
      </c>
      <c r="D18" s="10">
        <v>30000</v>
      </c>
      <c r="E18" s="3" t="s">
        <v>76</v>
      </c>
      <c r="F18" s="3" t="s">
        <v>66</v>
      </c>
    </row>
    <row r="19" spans="1:7" s="1" customFormat="1">
      <c r="A19" s="2" t="s">
        <v>48</v>
      </c>
      <c r="B19" s="10">
        <v>20000</v>
      </c>
      <c r="C19" s="10">
        <v>20000</v>
      </c>
      <c r="D19" s="10">
        <v>20000</v>
      </c>
      <c r="E19" s="3" t="s">
        <v>77</v>
      </c>
      <c r="F19" s="3" t="s">
        <v>63</v>
      </c>
    </row>
    <row r="20" spans="1:7" s="1" customFormat="1">
      <c r="A20" s="2" t="s">
        <v>50</v>
      </c>
      <c r="B20" s="10">
        <v>20000</v>
      </c>
      <c r="C20" s="10">
        <v>20000</v>
      </c>
      <c r="D20" s="10">
        <v>20000</v>
      </c>
      <c r="E20" s="1" t="s">
        <v>69</v>
      </c>
      <c r="F20" s="3" t="s">
        <v>63</v>
      </c>
    </row>
    <row r="21" spans="1:7" s="1" customFormat="1">
      <c r="A21" s="2" t="s">
        <v>51</v>
      </c>
      <c r="B21" s="10">
        <v>20000</v>
      </c>
      <c r="C21" s="10">
        <v>20000</v>
      </c>
      <c r="D21" s="10">
        <v>20000</v>
      </c>
      <c r="E21" s="1" t="s">
        <v>90</v>
      </c>
      <c r="F21" s="3" t="s">
        <v>63</v>
      </c>
    </row>
    <row r="22" spans="1:7" s="1" customFormat="1">
      <c r="A22" s="2" t="s">
        <v>55</v>
      </c>
      <c r="B22" s="10">
        <v>20000</v>
      </c>
      <c r="C22" s="10">
        <v>20000</v>
      </c>
      <c r="D22" s="10">
        <v>20000</v>
      </c>
      <c r="E22" s="3" t="s">
        <v>75</v>
      </c>
      <c r="F22" s="3" t="s">
        <v>66</v>
      </c>
    </row>
    <row r="23" spans="1:7" s="1" customFormat="1">
      <c r="A23" s="2" t="s">
        <v>57</v>
      </c>
      <c r="B23" s="10">
        <v>20000</v>
      </c>
      <c r="C23" s="10">
        <v>20000</v>
      </c>
      <c r="D23" s="10">
        <v>20000</v>
      </c>
      <c r="E23" s="3" t="s">
        <v>76</v>
      </c>
      <c r="F23" s="3" t="s">
        <v>58</v>
      </c>
    </row>
    <row r="24" spans="1:7" s="1" customFormat="1">
      <c r="A24" s="2" t="s">
        <v>67</v>
      </c>
      <c r="B24" s="10">
        <v>10000</v>
      </c>
      <c r="C24" s="10">
        <v>10000</v>
      </c>
      <c r="D24" s="10">
        <v>10000</v>
      </c>
      <c r="E24" s="3" t="s">
        <v>92</v>
      </c>
      <c r="F24" s="3" t="s">
        <v>63</v>
      </c>
    </row>
    <row r="25" spans="1:7" s="1" customFormat="1">
      <c r="A25" s="2" t="s">
        <v>49</v>
      </c>
      <c r="B25" s="10">
        <v>10000</v>
      </c>
      <c r="C25" s="10">
        <v>10000</v>
      </c>
      <c r="D25" s="10">
        <v>10000</v>
      </c>
      <c r="E25" s="3" t="s">
        <v>93</v>
      </c>
      <c r="F25" s="3" t="s">
        <v>91</v>
      </c>
    </row>
    <row r="26" spans="1:7" s="1" customFormat="1">
      <c r="A26" s="2" t="s">
        <v>59</v>
      </c>
      <c r="B26" s="10">
        <v>10000</v>
      </c>
      <c r="C26" s="10">
        <v>10000</v>
      </c>
      <c r="D26" s="10">
        <v>10000</v>
      </c>
      <c r="E26" s="3" t="s">
        <v>94</v>
      </c>
      <c r="F26" s="3" t="s">
        <v>58</v>
      </c>
    </row>
    <row r="27" spans="1:7" s="1" customFormat="1">
      <c r="A27" s="2"/>
      <c r="B27" s="3"/>
      <c r="C27" s="3"/>
      <c r="D27" s="3"/>
      <c r="E27" s="3"/>
      <c r="F27" s="4"/>
    </row>
    <row r="28" spans="1:7">
      <c r="A28" s="2" t="s">
        <v>26</v>
      </c>
      <c r="B28" s="4">
        <f>B2+B3</f>
        <v>3413250</v>
      </c>
      <c r="C28" s="4">
        <f>C2+C3</f>
        <v>3413250</v>
      </c>
      <c r="D28" s="4">
        <f t="shared" ref="D28" si="0">D2+D3</f>
        <v>3413250</v>
      </c>
      <c r="E28" s="3"/>
      <c r="F28" s="4"/>
    </row>
    <row r="29" spans="1:7">
      <c r="A29" s="2" t="s">
        <v>21</v>
      </c>
      <c r="B29" s="4">
        <f>SUM(B2:B7)</f>
        <v>3571225</v>
      </c>
      <c r="C29" s="4">
        <f>SUM(C2:C7)</f>
        <v>3519225</v>
      </c>
      <c r="D29" s="4">
        <f>SUM(D2:D7)</f>
        <v>3440835</v>
      </c>
      <c r="E29" s="3"/>
      <c r="F29" s="4"/>
    </row>
    <row r="30" spans="1:7">
      <c r="A30" s="2" t="s">
        <v>22</v>
      </c>
      <c r="B30" s="4">
        <f t="shared" ref="B30:C30" si="1">SUM(B8:B27)</f>
        <v>3640000</v>
      </c>
      <c r="C30" s="4">
        <f t="shared" si="1"/>
        <v>3510000</v>
      </c>
      <c r="D30" s="4">
        <f t="shared" ref="D30" si="2">SUM(D8:D27)</f>
        <v>3630000</v>
      </c>
      <c r="E30" s="3"/>
      <c r="F30" s="4"/>
    </row>
    <row r="31" spans="1:7">
      <c r="A31" s="2" t="s">
        <v>23</v>
      </c>
      <c r="B31" s="4">
        <f t="shared" ref="B31" si="3">B30-B29</f>
        <v>68775</v>
      </c>
      <c r="C31" s="4">
        <f t="shared" ref="C31" si="4">C30-C29</f>
        <v>-9225</v>
      </c>
      <c r="D31" s="4">
        <f t="shared" ref="D31" si="5">D30-D29</f>
        <v>189165</v>
      </c>
      <c r="E31" s="3"/>
      <c r="F31" s="4"/>
    </row>
    <row r="32" spans="1:7">
      <c r="A32" s="3" t="s">
        <v>28</v>
      </c>
      <c r="B32" s="3">
        <f>B37+ B38+B36</f>
        <v>7962.23</v>
      </c>
      <c r="C32" s="3">
        <f t="shared" ref="C32:D32" si="6">C37+ C38</f>
        <v>5724.89</v>
      </c>
      <c r="D32" s="3">
        <f t="shared" si="6"/>
        <v>8601.06</v>
      </c>
      <c r="E32" s="3"/>
      <c r="F32" s="4"/>
    </row>
    <row r="33" spans="1:6">
      <c r="A33" s="3" t="s">
        <v>41</v>
      </c>
      <c r="B33" s="3">
        <f t="shared" ref="B33:C33" si="7">B32 * 12</f>
        <v>95546.76</v>
      </c>
      <c r="C33" s="3">
        <f t="shared" si="7"/>
        <v>68698.680000000008</v>
      </c>
      <c r="D33" s="3">
        <f t="shared" ref="D33" si="8">D32 * 12</f>
        <v>103212.72</v>
      </c>
      <c r="E33" s="3"/>
      <c r="F33" s="4"/>
    </row>
    <row r="34" spans="1:6">
      <c r="A34" s="3" t="s">
        <v>56</v>
      </c>
      <c r="B34" s="3">
        <f t="shared" ref="B34:C34" si="9">SUM(B14:B27)</f>
        <v>250000</v>
      </c>
      <c r="C34" s="3">
        <f t="shared" si="9"/>
        <v>250000</v>
      </c>
      <c r="D34" s="3">
        <f t="shared" ref="D34" si="10">SUM(D14:D27)</f>
        <v>250000</v>
      </c>
      <c r="E34" s="3"/>
      <c r="F34" s="4"/>
    </row>
    <row r="36" spans="1:6">
      <c r="B36">
        <v>2015.58</v>
      </c>
    </row>
    <row r="37" spans="1:6">
      <c r="B37">
        <v>4064.18</v>
      </c>
      <c r="C37">
        <v>3842.42</v>
      </c>
      <c r="D37">
        <v>6718.59</v>
      </c>
    </row>
    <row r="38" spans="1:6">
      <c r="B38">
        <v>1882.47</v>
      </c>
      <c r="C38">
        <v>1882.47</v>
      </c>
      <c r="D38">
        <v>1882.47</v>
      </c>
    </row>
    <row r="40" spans="1:6">
      <c r="B40" s="12" t="s">
        <v>85</v>
      </c>
      <c r="C40" s="12" t="s">
        <v>81</v>
      </c>
      <c r="D40" s="12" t="s">
        <v>89</v>
      </c>
    </row>
    <row r="41" spans="1:6">
      <c r="B41">
        <v>800000</v>
      </c>
      <c r="C41">
        <v>800000</v>
      </c>
      <c r="D41">
        <v>1100000</v>
      </c>
    </row>
    <row r="42" spans="1:6">
      <c r="B42">
        <v>516794.32</v>
      </c>
      <c r="C42">
        <v>583271.19999999995</v>
      </c>
      <c r="D42">
        <v>1294505.8</v>
      </c>
    </row>
    <row r="43" spans="1:6">
      <c r="B43">
        <v>1316794.32</v>
      </c>
      <c r="C43">
        <v>1383271.2</v>
      </c>
      <c r="D43">
        <v>2394505.7999999998</v>
      </c>
    </row>
    <row r="44" spans="1:6">
      <c r="D44">
        <v>7390.45</v>
      </c>
    </row>
    <row r="45" spans="1:6">
      <c r="B45" s="12" t="s">
        <v>86</v>
      </c>
      <c r="C45" s="12" t="s">
        <v>82</v>
      </c>
      <c r="D45" s="12"/>
    </row>
    <row r="46" spans="1:6">
      <c r="B46">
        <v>300000</v>
      </c>
      <c r="C46">
        <v>24614.2</v>
      </c>
    </row>
    <row r="47" spans="1:6">
      <c r="B47">
        <v>353047.92</v>
      </c>
      <c r="C47">
        <v>170000</v>
      </c>
    </row>
    <row r="48" spans="1:6">
      <c r="B48">
        <v>653047.92000000004</v>
      </c>
      <c r="C48">
        <v>194614.2</v>
      </c>
    </row>
    <row r="49" spans="3:4">
      <c r="C49">
        <v>5405.95</v>
      </c>
    </row>
    <row r="52" spans="3:4">
      <c r="D52" s="12" t="s">
        <v>88</v>
      </c>
    </row>
    <row r="53" spans="3:4">
      <c r="D53">
        <v>1100000</v>
      </c>
    </row>
    <row r="54" spans="3:4">
      <c r="D54">
        <v>1155133.96</v>
      </c>
    </row>
    <row r="55" spans="3:4">
      <c r="D55">
        <v>2255133.96</v>
      </c>
    </row>
    <row r="56" spans="3:4">
      <c r="D56" s="13">
        <v>6960.29</v>
      </c>
    </row>
    <row r="57" spans="3:4">
      <c r="D57">
        <f>D56 + D38</f>
        <v>8842.76</v>
      </c>
    </row>
    <row r="59" spans="3:4">
      <c r="D59" s="12"/>
    </row>
    <row r="65" spans="2:3">
      <c r="B65">
        <f>SUM(B61:B64)</f>
        <v>0</v>
      </c>
      <c r="C65">
        <f>SUM(C61:C64)</f>
        <v>0</v>
      </c>
    </row>
    <row r="84" spans="1:6" s="1" customFormat="1">
      <c r="A84" s="2" t="s">
        <v>52</v>
      </c>
      <c r="B84" s="3"/>
      <c r="C84" s="3"/>
      <c r="D84" s="3"/>
      <c r="E84" s="3" t="s">
        <v>54</v>
      </c>
      <c r="F84" s="4"/>
    </row>
    <row r="85" spans="1:6" s="1" customFormat="1">
      <c r="A85" s="2" t="s">
        <v>53</v>
      </c>
      <c r="B85" s="3"/>
      <c r="C85" s="3"/>
      <c r="D85" s="3"/>
      <c r="E85" s="3" t="s">
        <v>54</v>
      </c>
      <c r="F85" s="4"/>
    </row>
    <row r="86" spans="1:6" s="1" customFormat="1">
      <c r="A86" s="2" t="s">
        <v>61</v>
      </c>
      <c r="B86" s="3"/>
      <c r="C86" s="3"/>
      <c r="D86" s="3"/>
      <c r="E86" s="3" t="s">
        <v>73</v>
      </c>
      <c r="F86" s="4"/>
    </row>
    <row r="87" spans="1:6" s="1" customFormat="1">
      <c r="A87" s="2" t="s">
        <v>60</v>
      </c>
      <c r="B87" s="3"/>
      <c r="C87" s="3"/>
      <c r="D87" s="3"/>
      <c r="E87" s="3" t="s">
        <v>74</v>
      </c>
      <c r="F87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A28"/>
  <sheetViews>
    <sheetView workbookViewId="0">
      <selection activeCell="F18" sqref="F18"/>
    </sheetView>
  </sheetViews>
  <sheetFormatPr defaultRowHeight="15"/>
  <cols>
    <col min="1" max="1" width="9.5703125" bestFit="1" customWidth="1"/>
    <col min="2" max="2" width="10" bestFit="1" customWidth="1"/>
    <col min="3" max="3" width="10.7109375" bestFit="1" customWidth="1"/>
    <col min="4" max="4" width="13.5703125" customWidth="1"/>
    <col min="5" max="6" width="9" bestFit="1" customWidth="1"/>
    <col min="7" max="17" width="10" bestFit="1" customWidth="1"/>
    <col min="25" max="27" width="10" bestFit="1" customWidth="1"/>
  </cols>
  <sheetData>
    <row r="1" spans="1:27">
      <c r="A1" s="24"/>
      <c r="B1" s="20">
        <v>40487</v>
      </c>
      <c r="C1" s="20">
        <v>40517</v>
      </c>
      <c r="D1" s="23">
        <v>40548</v>
      </c>
      <c r="E1" s="23">
        <v>40579</v>
      </c>
      <c r="F1" s="23">
        <v>40607</v>
      </c>
      <c r="G1" s="23">
        <v>40638</v>
      </c>
      <c r="H1" s="23">
        <v>40668</v>
      </c>
      <c r="I1" s="23">
        <v>40699</v>
      </c>
      <c r="J1" s="23">
        <v>40729</v>
      </c>
      <c r="K1" s="23">
        <v>40760</v>
      </c>
      <c r="L1" s="23">
        <v>40791</v>
      </c>
      <c r="M1" s="23">
        <v>40821</v>
      </c>
      <c r="N1" s="23">
        <v>40852</v>
      </c>
      <c r="O1" s="23">
        <v>40882</v>
      </c>
      <c r="P1" s="20">
        <v>40913</v>
      </c>
      <c r="Q1" s="20">
        <v>40944</v>
      </c>
      <c r="R1" s="20">
        <v>40973</v>
      </c>
      <c r="S1" s="20">
        <v>41004</v>
      </c>
      <c r="T1" s="20">
        <v>41034</v>
      </c>
      <c r="U1" s="20">
        <v>41065</v>
      </c>
      <c r="V1" s="20">
        <v>41095</v>
      </c>
      <c r="W1" s="20">
        <v>41126</v>
      </c>
      <c r="X1" s="20">
        <v>41157</v>
      </c>
      <c r="Y1" s="20">
        <v>41187</v>
      </c>
      <c r="Z1" s="20">
        <v>41218</v>
      </c>
      <c r="AA1" s="20">
        <v>41248</v>
      </c>
    </row>
    <row r="2" spans="1:27">
      <c r="A2" s="24" t="s">
        <v>103</v>
      </c>
      <c r="B2" s="21">
        <v>113654.24</v>
      </c>
      <c r="C2" s="21">
        <f t="shared" ref="C2:AA2" si="0">B25</f>
        <v>263654.24</v>
      </c>
      <c r="D2" s="21">
        <f t="shared" si="0"/>
        <v>142944.88999999998</v>
      </c>
      <c r="E2" s="21">
        <f t="shared" si="0"/>
        <v>85195.049999999988</v>
      </c>
      <c r="F2" s="21">
        <f t="shared" si="0"/>
        <v>98720.209999999992</v>
      </c>
      <c r="G2" s="21">
        <f t="shared" si="0"/>
        <v>108867.56</v>
      </c>
      <c r="H2" s="21">
        <f t="shared" si="0"/>
        <v>119014.91</v>
      </c>
      <c r="I2" s="21">
        <f t="shared" si="0"/>
        <v>129837.26000000001</v>
      </c>
      <c r="J2" s="21">
        <f t="shared" si="0"/>
        <v>139984.61000000002</v>
      </c>
      <c r="K2" s="21">
        <f t="shared" si="0"/>
        <v>150131.96000000002</v>
      </c>
      <c r="L2" s="21">
        <f t="shared" si="0"/>
        <v>160954.31000000003</v>
      </c>
      <c r="M2" s="21">
        <f t="shared" si="0"/>
        <v>171101.66000000003</v>
      </c>
      <c r="N2" s="21">
        <f t="shared" si="0"/>
        <v>181249.01000000004</v>
      </c>
      <c r="O2" s="21">
        <f t="shared" si="0"/>
        <v>192071.36000000004</v>
      </c>
      <c r="P2" s="21">
        <f t="shared" si="0"/>
        <v>202218.71000000005</v>
      </c>
      <c r="Q2" s="21">
        <f t="shared" si="0"/>
        <v>211668.87000000005</v>
      </c>
      <c r="R2" s="21">
        <f t="shared" si="0"/>
        <v>241794.03000000006</v>
      </c>
      <c r="S2" s="21">
        <f t="shared" si="0"/>
        <v>252941.38000000006</v>
      </c>
      <c r="T2" s="21">
        <f t="shared" si="0"/>
        <v>264088.73000000004</v>
      </c>
      <c r="U2" s="21">
        <f t="shared" si="0"/>
        <v>275911.08</v>
      </c>
      <c r="V2" s="21">
        <f t="shared" si="0"/>
        <v>287058.43</v>
      </c>
      <c r="W2" s="21">
        <f t="shared" si="0"/>
        <v>298205.77999999997</v>
      </c>
      <c r="X2" s="21">
        <f t="shared" si="0"/>
        <v>310028.12999999995</v>
      </c>
      <c r="Y2" s="21">
        <f t="shared" si="0"/>
        <v>321175.47999999992</v>
      </c>
      <c r="Z2" s="21">
        <f t="shared" si="0"/>
        <v>332322.8299999999</v>
      </c>
      <c r="AA2" s="21">
        <f t="shared" si="0"/>
        <v>344145.17999999988</v>
      </c>
    </row>
    <row r="3" spans="1:27">
      <c r="A3" s="24" t="s">
        <v>104</v>
      </c>
      <c r="B3" s="21"/>
      <c r="C3" s="21">
        <v>11302.81</v>
      </c>
      <c r="D3" s="21">
        <v>11302.81</v>
      </c>
      <c r="E3" s="21">
        <v>11302.81</v>
      </c>
      <c r="F3" s="21">
        <v>12000</v>
      </c>
      <c r="G3" s="21">
        <v>12000</v>
      </c>
      <c r="H3" s="21">
        <v>12000</v>
      </c>
      <c r="I3" s="21">
        <v>12000</v>
      </c>
      <c r="J3" s="21">
        <v>12000</v>
      </c>
      <c r="K3" s="21">
        <v>12000</v>
      </c>
      <c r="L3" s="21">
        <v>12000</v>
      </c>
      <c r="M3" s="21">
        <v>12000</v>
      </c>
      <c r="N3" s="21">
        <v>12000</v>
      </c>
      <c r="O3" s="21">
        <v>12000</v>
      </c>
      <c r="P3" s="21">
        <v>11302.81</v>
      </c>
      <c r="Q3" s="21">
        <v>11302.81</v>
      </c>
      <c r="R3" s="21">
        <v>13000</v>
      </c>
      <c r="S3" s="21">
        <v>13000</v>
      </c>
      <c r="T3" s="21">
        <v>13000</v>
      </c>
      <c r="U3" s="21">
        <v>13000</v>
      </c>
      <c r="V3" s="21">
        <v>13000</v>
      </c>
      <c r="W3" s="21">
        <v>13000</v>
      </c>
      <c r="X3" s="21">
        <v>13000</v>
      </c>
      <c r="Y3" s="21">
        <v>13000</v>
      </c>
      <c r="Z3" s="21">
        <v>13000</v>
      </c>
      <c r="AA3" s="21">
        <v>13000</v>
      </c>
    </row>
    <row r="4" spans="1:27">
      <c r="A4" s="24" t="s">
        <v>105</v>
      </c>
      <c r="B4" s="21"/>
      <c r="C4" s="21">
        <v>2906</v>
      </c>
      <c r="D4" s="21">
        <v>2906</v>
      </c>
      <c r="E4" s="21">
        <v>2906</v>
      </c>
      <c r="F4" s="21">
        <v>2906</v>
      </c>
      <c r="G4" s="21">
        <v>2906</v>
      </c>
      <c r="H4" s="21">
        <v>2906</v>
      </c>
      <c r="I4" s="21">
        <v>2906</v>
      </c>
      <c r="J4" s="21">
        <v>2906</v>
      </c>
      <c r="K4" s="21">
        <v>2906</v>
      </c>
      <c r="L4" s="21">
        <v>2906</v>
      </c>
      <c r="M4" s="21">
        <v>2906</v>
      </c>
      <c r="N4" s="21">
        <v>2906</v>
      </c>
      <c r="O4" s="21">
        <v>2906</v>
      </c>
      <c r="P4" s="21">
        <v>2906</v>
      </c>
      <c r="Q4" s="21">
        <v>2906</v>
      </c>
      <c r="R4" s="21">
        <v>2906</v>
      </c>
      <c r="S4" s="21">
        <v>2906</v>
      </c>
      <c r="T4" s="21">
        <v>2906</v>
      </c>
      <c r="U4" s="21">
        <v>2906</v>
      </c>
      <c r="V4" s="21">
        <v>2906</v>
      </c>
      <c r="W4" s="21">
        <v>2906</v>
      </c>
      <c r="X4" s="21">
        <v>2906</v>
      </c>
      <c r="Y4" s="21">
        <v>2906</v>
      </c>
      <c r="Z4" s="21">
        <v>2906</v>
      </c>
      <c r="AA4" s="21">
        <v>2906</v>
      </c>
    </row>
    <row r="5" spans="1:27">
      <c r="A5" s="24" t="s">
        <v>106</v>
      </c>
      <c r="B5" s="21"/>
      <c r="C5" s="21"/>
      <c r="D5" s="21">
        <v>339.11</v>
      </c>
      <c r="E5" s="21">
        <v>339.11</v>
      </c>
      <c r="F5" s="21">
        <v>339.11</v>
      </c>
      <c r="G5" s="21">
        <v>339.11</v>
      </c>
      <c r="H5" s="21">
        <v>339.11</v>
      </c>
      <c r="I5" s="21">
        <v>339.11</v>
      </c>
      <c r="J5" s="21">
        <v>339.11</v>
      </c>
      <c r="K5" s="21">
        <v>339.11</v>
      </c>
      <c r="L5" s="21">
        <v>339.11</v>
      </c>
      <c r="M5" s="21">
        <v>339.11</v>
      </c>
      <c r="N5" s="21">
        <v>339.11</v>
      </c>
      <c r="O5" s="21">
        <v>339.11</v>
      </c>
      <c r="P5" s="21">
        <v>339.11</v>
      </c>
      <c r="Q5" s="21">
        <v>339.11</v>
      </c>
      <c r="R5" s="21">
        <v>339.11</v>
      </c>
      <c r="S5" s="21">
        <v>339.11</v>
      </c>
      <c r="T5" s="21">
        <v>339.11</v>
      </c>
      <c r="U5" s="21">
        <v>339.11</v>
      </c>
      <c r="V5" s="21">
        <v>339.11</v>
      </c>
      <c r="W5" s="21">
        <v>339.11</v>
      </c>
      <c r="X5" s="21">
        <v>339.11</v>
      </c>
      <c r="Y5" s="21">
        <v>339.11</v>
      </c>
      <c r="Z5" s="21">
        <v>339.11</v>
      </c>
      <c r="AA5" s="21">
        <v>339.11</v>
      </c>
    </row>
    <row r="6" spans="1:27">
      <c r="A6" s="24" t="s">
        <v>107</v>
      </c>
      <c r="B6" s="21"/>
      <c r="C6" s="21">
        <v>100</v>
      </c>
      <c r="D6" s="21">
        <v>100</v>
      </c>
      <c r="E6" s="21">
        <v>100</v>
      </c>
      <c r="F6" s="21">
        <v>100</v>
      </c>
      <c r="G6" s="21">
        <v>100</v>
      </c>
      <c r="H6" s="21">
        <v>100</v>
      </c>
      <c r="I6" s="21">
        <v>100</v>
      </c>
      <c r="J6" s="21">
        <v>100</v>
      </c>
      <c r="K6" s="21">
        <v>100</v>
      </c>
      <c r="L6" s="21">
        <v>100</v>
      </c>
      <c r="M6" s="21">
        <v>100</v>
      </c>
      <c r="N6" s="21">
        <v>100</v>
      </c>
      <c r="O6" s="21">
        <v>100</v>
      </c>
      <c r="P6" s="21">
        <v>100</v>
      </c>
      <c r="Q6" s="21">
        <v>100</v>
      </c>
      <c r="R6" s="21">
        <v>100</v>
      </c>
      <c r="S6" s="21">
        <v>100</v>
      </c>
      <c r="T6" s="21">
        <v>100</v>
      </c>
      <c r="U6" s="21">
        <v>100</v>
      </c>
      <c r="V6" s="21">
        <v>100</v>
      </c>
      <c r="W6" s="21">
        <v>100</v>
      </c>
      <c r="X6" s="21">
        <v>100</v>
      </c>
      <c r="Y6" s="21">
        <v>100</v>
      </c>
      <c r="Z6" s="21">
        <v>100</v>
      </c>
      <c r="AA6" s="21">
        <v>100</v>
      </c>
    </row>
    <row r="7" spans="1:27">
      <c r="A7" s="24" t="s">
        <v>112</v>
      </c>
      <c r="B7" s="21"/>
      <c r="C7" s="21"/>
      <c r="D7" s="21"/>
      <c r="E7" s="21">
        <v>8400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>
        <v>15000</v>
      </c>
      <c r="R7" s="21"/>
      <c r="S7" s="21"/>
      <c r="T7" s="21"/>
      <c r="U7" s="21"/>
      <c r="V7" s="21"/>
      <c r="W7" s="21"/>
      <c r="X7" s="21"/>
      <c r="Y7" s="21"/>
      <c r="Z7" s="21"/>
      <c r="AA7" s="21"/>
    </row>
    <row r="8" spans="1:27">
      <c r="A8" s="24" t="s">
        <v>108</v>
      </c>
      <c r="B8" s="21"/>
      <c r="C8" s="21">
        <v>2697.84</v>
      </c>
      <c r="D8" s="21">
        <v>2697.84</v>
      </c>
      <c r="E8" s="21">
        <v>3372.84</v>
      </c>
      <c r="F8" s="21">
        <v>2697.84</v>
      </c>
      <c r="G8" s="21">
        <v>2697.84</v>
      </c>
      <c r="H8" s="21">
        <v>3372.84</v>
      </c>
      <c r="I8" s="21">
        <v>2697.84</v>
      </c>
      <c r="J8" s="21">
        <v>2697.84</v>
      </c>
      <c r="K8" s="21">
        <v>3372.84</v>
      </c>
      <c r="L8" s="21">
        <v>2697.84</v>
      </c>
      <c r="M8" s="21">
        <v>2697.84</v>
      </c>
      <c r="N8" s="21">
        <v>3372.84</v>
      </c>
      <c r="O8" s="21">
        <v>2697.84</v>
      </c>
      <c r="P8" s="21">
        <v>2697.84</v>
      </c>
      <c r="Q8" s="21">
        <v>3372.84</v>
      </c>
      <c r="R8" s="21">
        <v>2697.84</v>
      </c>
      <c r="S8" s="21">
        <v>2697.84</v>
      </c>
      <c r="T8" s="21">
        <v>3372.84</v>
      </c>
      <c r="U8" s="21">
        <v>2697.84</v>
      </c>
      <c r="V8" s="21">
        <v>2697.84</v>
      </c>
      <c r="W8" s="21">
        <v>3372.84</v>
      </c>
      <c r="X8" s="21">
        <v>2697.84</v>
      </c>
      <c r="Y8" s="21">
        <v>2697.84</v>
      </c>
      <c r="Z8" s="21">
        <v>3372.84</v>
      </c>
      <c r="AA8" s="21">
        <v>2697.84</v>
      </c>
    </row>
    <row r="9" spans="1:27">
      <c r="A9" s="24" t="s">
        <v>109</v>
      </c>
      <c r="B9" s="21"/>
      <c r="C9" s="21">
        <v>648</v>
      </c>
      <c r="D9" s="21">
        <v>648</v>
      </c>
      <c r="E9" s="21">
        <v>648</v>
      </c>
      <c r="F9" s="21">
        <v>648</v>
      </c>
      <c r="G9" s="21">
        <v>648</v>
      </c>
      <c r="H9" s="21">
        <v>648</v>
      </c>
      <c r="I9" s="21">
        <v>648</v>
      </c>
      <c r="J9" s="21">
        <v>648</v>
      </c>
      <c r="K9" s="21">
        <v>648</v>
      </c>
      <c r="L9" s="21">
        <v>648</v>
      </c>
      <c r="M9" s="21">
        <v>648</v>
      </c>
      <c r="N9" s="21">
        <v>648</v>
      </c>
      <c r="O9" s="21">
        <v>648</v>
      </c>
      <c r="P9" s="21">
        <v>648</v>
      </c>
      <c r="Q9" s="21">
        <v>648</v>
      </c>
      <c r="R9" s="21">
        <v>648</v>
      </c>
      <c r="S9" s="21">
        <v>648</v>
      </c>
      <c r="T9" s="21">
        <v>648</v>
      </c>
      <c r="U9" s="21">
        <v>648</v>
      </c>
      <c r="V9" s="21">
        <v>648</v>
      </c>
      <c r="W9" s="21">
        <v>648</v>
      </c>
      <c r="X9" s="21">
        <v>648</v>
      </c>
      <c r="Y9" s="21">
        <v>648</v>
      </c>
      <c r="Z9" s="21">
        <v>648</v>
      </c>
      <c r="AA9" s="21">
        <v>648</v>
      </c>
    </row>
    <row r="10" spans="1:27">
      <c r="A10" s="24" t="s">
        <v>110</v>
      </c>
      <c r="B10" s="21"/>
      <c r="C10" s="21"/>
      <c r="D10" s="21">
        <v>81.2</v>
      </c>
      <c r="E10" s="21">
        <v>81.2</v>
      </c>
      <c r="F10" s="21">
        <v>81.2</v>
      </c>
      <c r="G10" s="21">
        <v>81.2</v>
      </c>
      <c r="H10" s="21">
        <v>81.2</v>
      </c>
      <c r="I10" s="21">
        <v>81.2</v>
      </c>
      <c r="J10" s="21">
        <v>81.2</v>
      </c>
      <c r="K10" s="21">
        <v>81.2</v>
      </c>
      <c r="L10" s="21">
        <v>81.2</v>
      </c>
      <c r="M10" s="21">
        <v>81.2</v>
      </c>
      <c r="N10" s="21">
        <v>81.2</v>
      </c>
      <c r="O10" s="21">
        <v>81.2</v>
      </c>
      <c r="P10" s="21">
        <v>81.2</v>
      </c>
      <c r="Q10" s="21">
        <v>81.2</v>
      </c>
      <c r="R10" s="21">
        <v>81.2</v>
      </c>
      <c r="S10" s="21">
        <v>81.2</v>
      </c>
      <c r="T10" s="21">
        <v>81.2</v>
      </c>
      <c r="U10" s="21">
        <v>81.2</v>
      </c>
      <c r="V10" s="21">
        <v>81.2</v>
      </c>
      <c r="W10" s="21">
        <v>81.2</v>
      </c>
      <c r="X10" s="21">
        <v>81.2</v>
      </c>
      <c r="Y10" s="21">
        <v>81.2</v>
      </c>
      <c r="Z10" s="21">
        <v>81.2</v>
      </c>
      <c r="AA10" s="21">
        <v>81.2</v>
      </c>
    </row>
    <row r="11" spans="1:27">
      <c r="A11" s="24" t="s">
        <v>111</v>
      </c>
      <c r="B11" s="21"/>
      <c r="C11" s="21">
        <v>436</v>
      </c>
      <c r="D11" s="21">
        <v>436</v>
      </c>
      <c r="E11" s="21">
        <v>436</v>
      </c>
      <c r="F11" s="21">
        <v>436</v>
      </c>
      <c r="G11" s="21">
        <v>436</v>
      </c>
      <c r="H11" s="21">
        <v>436</v>
      </c>
      <c r="I11" s="21">
        <v>436</v>
      </c>
      <c r="J11" s="21">
        <v>436</v>
      </c>
      <c r="K11" s="21">
        <v>436</v>
      </c>
      <c r="L11" s="21">
        <v>436</v>
      </c>
      <c r="M11" s="21">
        <v>436</v>
      </c>
      <c r="N11" s="21">
        <v>436</v>
      </c>
      <c r="O11" s="21">
        <v>436</v>
      </c>
      <c r="P11" s="21">
        <v>436</v>
      </c>
      <c r="Q11" s="21">
        <v>436</v>
      </c>
      <c r="R11" s="21">
        <v>436</v>
      </c>
      <c r="S11" s="21">
        <v>436</v>
      </c>
      <c r="T11" s="21">
        <v>436</v>
      </c>
      <c r="U11" s="21">
        <v>436</v>
      </c>
      <c r="V11" s="21">
        <v>436</v>
      </c>
      <c r="W11" s="21">
        <v>436</v>
      </c>
      <c r="X11" s="21">
        <v>436</v>
      </c>
      <c r="Y11" s="21">
        <v>436</v>
      </c>
      <c r="Z11" s="21">
        <v>436</v>
      </c>
      <c r="AA11" s="21">
        <v>436</v>
      </c>
    </row>
    <row r="12" spans="1:27">
      <c r="A12" s="24" t="s">
        <v>113</v>
      </c>
      <c r="B12" s="21"/>
      <c r="C12" s="21"/>
      <c r="D12" s="21"/>
      <c r="E12" s="21">
        <v>5000</v>
      </c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>
        <v>5000</v>
      </c>
      <c r="R12" s="21"/>
      <c r="S12" s="21"/>
      <c r="T12" s="21"/>
      <c r="U12" s="21"/>
      <c r="V12" s="21"/>
      <c r="W12" s="21"/>
      <c r="X12" s="21"/>
      <c r="Y12" s="21"/>
      <c r="Z12" s="21"/>
      <c r="AA12" s="21"/>
    </row>
    <row r="13" spans="1:27">
      <c r="A13" s="24" t="s">
        <v>116</v>
      </c>
      <c r="B13" s="21">
        <v>150000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</row>
    <row r="14" spans="1:27">
      <c r="A14" s="24" t="s">
        <v>123</v>
      </c>
      <c r="B14" s="21"/>
      <c r="C14" s="21">
        <v>5200</v>
      </c>
      <c r="D14" s="21">
        <v>5200</v>
      </c>
      <c r="E14" s="21">
        <v>5200</v>
      </c>
      <c r="F14" s="21">
        <v>5200</v>
      </c>
      <c r="G14" s="21">
        <v>5200</v>
      </c>
      <c r="H14" s="21">
        <v>5200</v>
      </c>
      <c r="I14" s="21">
        <v>5200</v>
      </c>
      <c r="J14" s="21">
        <v>5200</v>
      </c>
      <c r="K14" s="21">
        <v>5200</v>
      </c>
      <c r="L14" s="21">
        <v>5200</v>
      </c>
      <c r="M14" s="21">
        <v>5200</v>
      </c>
      <c r="N14" s="21">
        <v>5200</v>
      </c>
      <c r="O14" s="21">
        <v>5200</v>
      </c>
      <c r="P14" s="21">
        <v>5200</v>
      </c>
      <c r="Q14" s="21">
        <v>5200</v>
      </c>
      <c r="R14" s="21">
        <v>5200</v>
      </c>
      <c r="S14" s="21">
        <v>5200</v>
      </c>
      <c r="T14" s="21">
        <v>5200</v>
      </c>
      <c r="U14" s="21">
        <v>5200</v>
      </c>
      <c r="V14" s="21">
        <v>5200</v>
      </c>
      <c r="W14" s="21">
        <v>5200</v>
      </c>
      <c r="X14" s="21">
        <v>5200</v>
      </c>
      <c r="Y14" s="21">
        <v>5200</v>
      </c>
      <c r="Z14" s="21">
        <v>5200</v>
      </c>
      <c r="AA14" s="21">
        <v>5200</v>
      </c>
    </row>
    <row r="15" spans="1:27">
      <c r="A15" s="24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</row>
    <row r="16" spans="1:27">
      <c r="A16" s="24" t="s">
        <v>28</v>
      </c>
      <c r="B16" s="21"/>
      <c r="C16" s="21"/>
      <c r="D16" s="21">
        <v>-6960.8</v>
      </c>
      <c r="E16" s="21">
        <v>-6960.8</v>
      </c>
      <c r="F16" s="21">
        <v>-6960.8</v>
      </c>
      <c r="G16" s="21">
        <v>-6960.8</v>
      </c>
      <c r="H16" s="21">
        <v>-6960.8</v>
      </c>
      <c r="I16" s="21">
        <v>-6960.8</v>
      </c>
      <c r="J16" s="21">
        <v>-6960.8</v>
      </c>
      <c r="K16" s="21">
        <v>-6960.8</v>
      </c>
      <c r="L16" s="21">
        <v>-6960.8</v>
      </c>
      <c r="M16" s="21">
        <v>-6960.8</v>
      </c>
      <c r="N16" s="21">
        <v>-6960.8</v>
      </c>
      <c r="O16" s="21">
        <v>-6960.8</v>
      </c>
      <c r="P16" s="21">
        <v>-6960.8</v>
      </c>
      <c r="Q16" s="21">
        <v>-6960.8</v>
      </c>
      <c r="R16" s="21">
        <v>-6960.8</v>
      </c>
      <c r="S16" s="21">
        <v>-6960.8</v>
      </c>
      <c r="T16" s="21">
        <v>-6960.8</v>
      </c>
      <c r="U16" s="21">
        <v>-6960.8</v>
      </c>
      <c r="V16" s="21">
        <v>-6960.8</v>
      </c>
      <c r="W16" s="21">
        <v>-6960.8</v>
      </c>
      <c r="X16" s="21">
        <v>-6960.8</v>
      </c>
      <c r="Y16" s="21">
        <v>-6960.8</v>
      </c>
      <c r="Z16" s="21">
        <v>-6960.8</v>
      </c>
      <c r="AA16" s="21">
        <v>-6960.8</v>
      </c>
    </row>
    <row r="17" spans="1:27">
      <c r="A17" s="24" t="s">
        <v>114</v>
      </c>
      <c r="B17" s="21"/>
      <c r="C17" s="21">
        <v>-4000</v>
      </c>
      <c r="D17" s="21">
        <v>-4500</v>
      </c>
      <c r="E17" s="21">
        <v>-4500</v>
      </c>
      <c r="F17" s="21">
        <v>-4500</v>
      </c>
      <c r="G17" s="21">
        <v>-4500</v>
      </c>
      <c r="H17" s="21">
        <v>-4500</v>
      </c>
      <c r="I17" s="21">
        <v>-4500</v>
      </c>
      <c r="J17" s="21">
        <v>-4500</v>
      </c>
      <c r="K17" s="21">
        <v>-4500</v>
      </c>
      <c r="L17" s="21">
        <v>-4500</v>
      </c>
      <c r="M17" s="21">
        <v>-4500</v>
      </c>
      <c r="N17" s="21">
        <v>-4500</v>
      </c>
      <c r="O17" s="21">
        <v>-4500</v>
      </c>
      <c r="P17" s="21">
        <v>-4500</v>
      </c>
      <c r="Q17" s="21">
        <v>-4500</v>
      </c>
      <c r="R17" s="21">
        <v>-4500</v>
      </c>
      <c r="S17" s="21">
        <v>-4500</v>
      </c>
      <c r="T17" s="21">
        <v>-4500</v>
      </c>
      <c r="U17" s="21">
        <v>-4500</v>
      </c>
      <c r="V17" s="21">
        <v>-4500</v>
      </c>
      <c r="W17" s="21">
        <v>-4500</v>
      </c>
      <c r="X17" s="21">
        <v>-4500</v>
      </c>
      <c r="Y17" s="21">
        <v>-4500</v>
      </c>
      <c r="Z17" s="21">
        <v>-4500</v>
      </c>
      <c r="AA17" s="21">
        <v>-4500</v>
      </c>
    </row>
    <row r="18" spans="1:27">
      <c r="A18" s="24" t="s">
        <v>115</v>
      </c>
      <c r="B18" s="21"/>
      <c r="C18" s="21">
        <v>-140000</v>
      </c>
      <c r="D18" s="21">
        <v>-70000</v>
      </c>
      <c r="E18" s="21">
        <v>-10000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</row>
    <row r="19" spans="1:27">
      <c r="A19" s="24" t="s">
        <v>124</v>
      </c>
      <c r="B19" s="21"/>
      <c r="C19" s="21"/>
      <c r="D19" s="21"/>
      <c r="E19" s="21">
        <v>-2800</v>
      </c>
      <c r="F19" s="21">
        <v>-2800</v>
      </c>
      <c r="G19" s="21">
        <v>-2800</v>
      </c>
      <c r="H19" s="21">
        <v>-2800</v>
      </c>
      <c r="I19" s="21">
        <v>-2800</v>
      </c>
      <c r="J19" s="21">
        <v>-2800</v>
      </c>
      <c r="K19" s="21">
        <v>-2800</v>
      </c>
      <c r="L19" s="21">
        <v>-2800</v>
      </c>
      <c r="M19" s="21">
        <v>-2800</v>
      </c>
      <c r="N19" s="21">
        <v>-2800</v>
      </c>
      <c r="O19" s="21">
        <v>-2800</v>
      </c>
      <c r="P19" s="21">
        <v>-2800</v>
      </c>
      <c r="Q19" s="21">
        <v>-2800</v>
      </c>
      <c r="R19" s="21">
        <v>-2800</v>
      </c>
      <c r="S19" s="21">
        <v>-2800</v>
      </c>
      <c r="T19" s="21">
        <v>-2800</v>
      </c>
      <c r="U19" s="21">
        <v>-2800</v>
      </c>
      <c r="V19" s="21">
        <v>-2800</v>
      </c>
      <c r="W19" s="21">
        <v>-2800</v>
      </c>
      <c r="X19" s="21">
        <v>-2800</v>
      </c>
      <c r="Y19" s="21">
        <v>-2800</v>
      </c>
      <c r="Z19" s="21">
        <v>-2800</v>
      </c>
      <c r="AA19" s="21">
        <v>-2800</v>
      </c>
    </row>
    <row r="20" spans="1:27">
      <c r="A20" s="24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</row>
    <row r="21" spans="1:27">
      <c r="A21" s="24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</row>
    <row r="22" spans="1:27">
      <c r="A22" s="24" t="s">
        <v>117</v>
      </c>
      <c r="B22" s="21">
        <f t="shared" ref="B22:AA22" si="1">SUM(B3:B15)</f>
        <v>150000</v>
      </c>
      <c r="C22" s="21">
        <f t="shared" si="1"/>
        <v>23290.65</v>
      </c>
      <c r="D22" s="21">
        <f t="shared" si="1"/>
        <v>23710.960000000003</v>
      </c>
      <c r="E22" s="21">
        <f t="shared" si="1"/>
        <v>37785.96</v>
      </c>
      <c r="F22" s="21">
        <f t="shared" si="1"/>
        <v>24408.15</v>
      </c>
      <c r="G22" s="21">
        <f t="shared" si="1"/>
        <v>24408.15</v>
      </c>
      <c r="H22" s="21">
        <f t="shared" si="1"/>
        <v>25083.15</v>
      </c>
      <c r="I22" s="21">
        <f t="shared" si="1"/>
        <v>24408.15</v>
      </c>
      <c r="J22" s="21">
        <f t="shared" si="1"/>
        <v>24408.15</v>
      </c>
      <c r="K22" s="21">
        <f t="shared" si="1"/>
        <v>25083.15</v>
      </c>
      <c r="L22" s="21">
        <f t="shared" si="1"/>
        <v>24408.15</v>
      </c>
      <c r="M22" s="21">
        <f t="shared" si="1"/>
        <v>24408.15</v>
      </c>
      <c r="N22" s="21">
        <f t="shared" si="1"/>
        <v>25083.15</v>
      </c>
      <c r="O22" s="21">
        <f t="shared" si="1"/>
        <v>24408.15</v>
      </c>
      <c r="P22" s="21">
        <f t="shared" si="1"/>
        <v>23710.960000000003</v>
      </c>
      <c r="Q22" s="21">
        <f t="shared" si="1"/>
        <v>44385.959999999992</v>
      </c>
      <c r="R22" s="21">
        <f t="shared" si="1"/>
        <v>25408.15</v>
      </c>
      <c r="S22" s="21">
        <f t="shared" si="1"/>
        <v>25408.15</v>
      </c>
      <c r="T22" s="21">
        <f t="shared" si="1"/>
        <v>26083.15</v>
      </c>
      <c r="U22" s="21">
        <f t="shared" si="1"/>
        <v>25408.15</v>
      </c>
      <c r="V22" s="21">
        <f t="shared" si="1"/>
        <v>25408.15</v>
      </c>
      <c r="W22" s="21">
        <f t="shared" si="1"/>
        <v>26083.15</v>
      </c>
      <c r="X22" s="21">
        <f t="shared" si="1"/>
        <v>25408.15</v>
      </c>
      <c r="Y22" s="21">
        <f t="shared" si="1"/>
        <v>25408.15</v>
      </c>
      <c r="Z22" s="21">
        <f t="shared" si="1"/>
        <v>26083.15</v>
      </c>
      <c r="AA22" s="21">
        <f t="shared" si="1"/>
        <v>25408.15</v>
      </c>
    </row>
    <row r="23" spans="1:27">
      <c r="A23" s="24" t="s">
        <v>118</v>
      </c>
      <c r="B23" s="21">
        <f t="shared" ref="B23:AA23" si="2">SUM(B16:B21)</f>
        <v>0</v>
      </c>
      <c r="C23" s="21">
        <f t="shared" si="2"/>
        <v>-144000</v>
      </c>
      <c r="D23" s="21">
        <f t="shared" si="2"/>
        <v>-81460.800000000003</v>
      </c>
      <c r="E23" s="21">
        <f t="shared" si="2"/>
        <v>-24260.799999999999</v>
      </c>
      <c r="F23" s="21">
        <f t="shared" si="2"/>
        <v>-14260.8</v>
      </c>
      <c r="G23" s="21">
        <f t="shared" si="2"/>
        <v>-14260.8</v>
      </c>
      <c r="H23" s="21">
        <f t="shared" si="2"/>
        <v>-14260.8</v>
      </c>
      <c r="I23" s="21">
        <f t="shared" si="2"/>
        <v>-14260.8</v>
      </c>
      <c r="J23" s="21">
        <f t="shared" si="2"/>
        <v>-14260.8</v>
      </c>
      <c r="K23" s="21">
        <f t="shared" si="2"/>
        <v>-14260.8</v>
      </c>
      <c r="L23" s="21">
        <f t="shared" si="2"/>
        <v>-14260.8</v>
      </c>
      <c r="M23" s="21">
        <f t="shared" si="2"/>
        <v>-14260.8</v>
      </c>
      <c r="N23" s="21">
        <f t="shared" si="2"/>
        <v>-14260.8</v>
      </c>
      <c r="O23" s="21">
        <f t="shared" si="2"/>
        <v>-14260.8</v>
      </c>
      <c r="P23" s="21">
        <f t="shared" si="2"/>
        <v>-14260.8</v>
      </c>
      <c r="Q23" s="21">
        <f t="shared" si="2"/>
        <v>-14260.8</v>
      </c>
      <c r="R23" s="21">
        <f t="shared" si="2"/>
        <v>-14260.8</v>
      </c>
      <c r="S23" s="21">
        <f t="shared" si="2"/>
        <v>-14260.8</v>
      </c>
      <c r="T23" s="21">
        <f t="shared" si="2"/>
        <v>-14260.8</v>
      </c>
      <c r="U23" s="21">
        <f t="shared" si="2"/>
        <v>-14260.8</v>
      </c>
      <c r="V23" s="21">
        <f t="shared" si="2"/>
        <v>-14260.8</v>
      </c>
      <c r="W23" s="21">
        <f t="shared" si="2"/>
        <v>-14260.8</v>
      </c>
      <c r="X23" s="21">
        <f t="shared" si="2"/>
        <v>-14260.8</v>
      </c>
      <c r="Y23" s="21">
        <f t="shared" si="2"/>
        <v>-14260.8</v>
      </c>
      <c r="Z23" s="21">
        <f t="shared" si="2"/>
        <v>-14260.8</v>
      </c>
      <c r="AA23" s="21">
        <f t="shared" si="2"/>
        <v>-14260.8</v>
      </c>
    </row>
    <row r="24" spans="1:27">
      <c r="A24" s="24" t="s">
        <v>122</v>
      </c>
      <c r="B24" s="21">
        <f t="shared" ref="B24:AA24" si="3">SUM(B22:B23)</f>
        <v>150000</v>
      </c>
      <c r="C24" s="21">
        <f t="shared" si="3"/>
        <v>-120709.35</v>
      </c>
      <c r="D24" s="21">
        <f t="shared" si="3"/>
        <v>-57749.84</v>
      </c>
      <c r="E24" s="21">
        <f t="shared" si="3"/>
        <v>13525.16</v>
      </c>
      <c r="F24" s="21">
        <f t="shared" si="3"/>
        <v>10147.350000000002</v>
      </c>
      <c r="G24" s="21">
        <f t="shared" si="3"/>
        <v>10147.350000000002</v>
      </c>
      <c r="H24" s="21">
        <f t="shared" si="3"/>
        <v>10822.350000000002</v>
      </c>
      <c r="I24" s="21">
        <f t="shared" si="3"/>
        <v>10147.350000000002</v>
      </c>
      <c r="J24" s="21">
        <f t="shared" si="3"/>
        <v>10147.350000000002</v>
      </c>
      <c r="K24" s="21">
        <f t="shared" si="3"/>
        <v>10822.350000000002</v>
      </c>
      <c r="L24" s="21">
        <f t="shared" si="3"/>
        <v>10147.350000000002</v>
      </c>
      <c r="M24" s="21">
        <f t="shared" si="3"/>
        <v>10147.350000000002</v>
      </c>
      <c r="N24" s="21">
        <f t="shared" si="3"/>
        <v>10822.350000000002</v>
      </c>
      <c r="O24" s="21">
        <f t="shared" si="3"/>
        <v>10147.350000000002</v>
      </c>
      <c r="P24" s="21">
        <f t="shared" si="3"/>
        <v>9450.1600000000035</v>
      </c>
      <c r="Q24" s="21">
        <f t="shared" si="3"/>
        <v>30125.159999999993</v>
      </c>
      <c r="R24" s="21">
        <f t="shared" si="3"/>
        <v>11147.350000000002</v>
      </c>
      <c r="S24" s="21">
        <f t="shared" si="3"/>
        <v>11147.350000000002</v>
      </c>
      <c r="T24" s="21">
        <f t="shared" si="3"/>
        <v>11822.350000000002</v>
      </c>
      <c r="U24" s="21">
        <f t="shared" si="3"/>
        <v>11147.350000000002</v>
      </c>
      <c r="V24" s="21">
        <f t="shared" si="3"/>
        <v>11147.350000000002</v>
      </c>
      <c r="W24" s="21">
        <f t="shared" si="3"/>
        <v>11822.350000000002</v>
      </c>
      <c r="X24" s="21">
        <f t="shared" si="3"/>
        <v>11147.350000000002</v>
      </c>
      <c r="Y24" s="21">
        <f t="shared" si="3"/>
        <v>11147.350000000002</v>
      </c>
      <c r="Z24" s="21">
        <f t="shared" si="3"/>
        <v>11822.350000000002</v>
      </c>
      <c r="AA24" s="21">
        <f t="shared" si="3"/>
        <v>11147.350000000002</v>
      </c>
    </row>
    <row r="25" spans="1:27">
      <c r="A25" s="24" t="s">
        <v>121</v>
      </c>
      <c r="B25" s="21">
        <f t="shared" ref="B25:AA25" si="4">SUM(B2+B24)</f>
        <v>263654.24</v>
      </c>
      <c r="C25" s="21">
        <f t="shared" si="4"/>
        <v>142944.88999999998</v>
      </c>
      <c r="D25" s="21">
        <f t="shared" si="4"/>
        <v>85195.049999999988</v>
      </c>
      <c r="E25" s="21">
        <f t="shared" si="4"/>
        <v>98720.209999999992</v>
      </c>
      <c r="F25" s="21">
        <f t="shared" si="4"/>
        <v>108867.56</v>
      </c>
      <c r="G25" s="21">
        <f t="shared" si="4"/>
        <v>119014.91</v>
      </c>
      <c r="H25" s="21">
        <f t="shared" si="4"/>
        <v>129837.26000000001</v>
      </c>
      <c r="I25" s="21">
        <f t="shared" si="4"/>
        <v>139984.61000000002</v>
      </c>
      <c r="J25" s="21">
        <f t="shared" si="4"/>
        <v>150131.96000000002</v>
      </c>
      <c r="K25" s="21">
        <f t="shared" si="4"/>
        <v>160954.31000000003</v>
      </c>
      <c r="L25" s="21">
        <f t="shared" si="4"/>
        <v>171101.66000000003</v>
      </c>
      <c r="M25" s="21">
        <f t="shared" si="4"/>
        <v>181249.01000000004</v>
      </c>
      <c r="N25" s="21">
        <f t="shared" si="4"/>
        <v>192071.36000000004</v>
      </c>
      <c r="O25" s="21">
        <f t="shared" si="4"/>
        <v>202218.71000000005</v>
      </c>
      <c r="P25" s="21">
        <f t="shared" si="4"/>
        <v>211668.87000000005</v>
      </c>
      <c r="Q25" s="21">
        <f t="shared" si="4"/>
        <v>241794.03000000006</v>
      </c>
      <c r="R25" s="21">
        <f t="shared" si="4"/>
        <v>252941.38000000006</v>
      </c>
      <c r="S25" s="21">
        <f t="shared" si="4"/>
        <v>264088.73000000004</v>
      </c>
      <c r="T25" s="21">
        <f t="shared" si="4"/>
        <v>275911.08</v>
      </c>
      <c r="U25" s="21">
        <f t="shared" si="4"/>
        <v>287058.43</v>
      </c>
      <c r="V25" s="21">
        <f t="shared" si="4"/>
        <v>298205.77999999997</v>
      </c>
      <c r="W25" s="21">
        <f t="shared" si="4"/>
        <v>310028.12999999995</v>
      </c>
      <c r="X25" s="21">
        <f t="shared" si="4"/>
        <v>321175.47999999992</v>
      </c>
      <c r="Y25" s="21">
        <f t="shared" si="4"/>
        <v>332322.8299999999</v>
      </c>
      <c r="Z25" s="21">
        <f t="shared" si="4"/>
        <v>344145.17999999988</v>
      </c>
      <c r="AA25" s="21">
        <f t="shared" si="4"/>
        <v>355292.52999999985</v>
      </c>
    </row>
    <row r="26" spans="1:27">
      <c r="A26" s="24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2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</row>
    <row r="28" spans="1:27">
      <c r="B28" s="19"/>
      <c r="C28" s="19" t="s">
        <v>119</v>
      </c>
      <c r="D28" s="19" t="s">
        <v>120</v>
      </c>
      <c r="E28" s="19" t="s">
        <v>44</v>
      </c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2010-11-12T15:28:05Z</dcterms:modified>
</cp:coreProperties>
</file>