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295"/>
  </bookViews>
  <sheets>
    <sheet name="2015(So lao dong) " sheetId="3" r:id="rId1"/>
  </sheets>
  <externalReferences>
    <externalReference r:id="rId2"/>
  </externalReferences>
  <definedNames>
    <definedName name="_xlnm._FilterDatabase" localSheetId="0" hidden="1">'2015(So lao dong) '!$B$2:$AS$429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8" i="3"/>
  <c r="E428"/>
  <c r="D428"/>
  <c r="G428" s="1"/>
  <c r="F427"/>
  <c r="E427"/>
  <c r="D427"/>
  <c r="G427" s="1"/>
  <c r="F426"/>
  <c r="E426"/>
  <c r="D426"/>
  <c r="G426" s="1"/>
  <c r="F425"/>
  <c r="E425"/>
  <c r="D425"/>
  <c r="G425" s="1"/>
  <c r="F424"/>
  <c r="E424"/>
  <c r="D424"/>
  <c r="G424" s="1"/>
  <c r="F423"/>
  <c r="E423"/>
  <c r="D423"/>
  <c r="G423" s="1"/>
  <c r="F422"/>
  <c r="E422"/>
  <c r="D422"/>
  <c r="G422" s="1"/>
  <c r="F421"/>
  <c r="E421"/>
  <c r="D421"/>
  <c r="G421" s="1"/>
  <c r="F420"/>
  <c r="E420"/>
  <c r="D420"/>
  <c r="G420" s="1"/>
  <c r="F419"/>
  <c r="E419"/>
  <c r="D419"/>
  <c r="G419" s="1"/>
  <c r="F418"/>
  <c r="E418"/>
  <c r="D418"/>
  <c r="G418" s="1"/>
  <c r="F417"/>
  <c r="E417"/>
  <c r="D417"/>
  <c r="G417" s="1"/>
  <c r="F416"/>
  <c r="E416"/>
  <c r="D416"/>
  <c r="G416" s="1"/>
  <c r="F415"/>
  <c r="E415"/>
  <c r="D415"/>
  <c r="G415" s="1"/>
  <c r="F414"/>
  <c r="E414"/>
  <c r="D414"/>
  <c r="G414" s="1"/>
  <c r="F413"/>
  <c r="E413"/>
  <c r="D413"/>
  <c r="G413" s="1"/>
  <c r="F412"/>
  <c r="E412"/>
  <c r="D412"/>
  <c r="G412" s="1"/>
  <c r="F411"/>
  <c r="E411"/>
  <c r="D411"/>
  <c r="G411" s="1"/>
  <c r="F410"/>
  <c r="E410"/>
  <c r="D410"/>
  <c r="G410" s="1"/>
  <c r="F409"/>
  <c r="E409"/>
  <c r="D409"/>
  <c r="G409" s="1"/>
  <c r="F408"/>
  <c r="E408"/>
  <c r="D408"/>
  <c r="G408" s="1"/>
  <c r="F407"/>
  <c r="E407"/>
  <c r="D407"/>
  <c r="G407" s="1"/>
  <c r="F406"/>
  <c r="E406"/>
  <c r="D406"/>
  <c r="G406" s="1"/>
  <c r="F405"/>
  <c r="E405"/>
  <c r="D405"/>
  <c r="G405" s="1"/>
  <c r="F404"/>
  <c r="E404"/>
  <c r="D404"/>
  <c r="G404" s="1"/>
  <c r="F403"/>
  <c r="E403"/>
  <c r="D403"/>
  <c r="G403" s="1"/>
  <c r="F402"/>
  <c r="E402"/>
  <c r="D402"/>
  <c r="G402" s="1"/>
  <c r="F401"/>
  <c r="E401"/>
  <c r="D401"/>
  <c r="G401" s="1"/>
  <c r="F400"/>
  <c r="E400"/>
  <c r="D400"/>
  <c r="G400" s="1"/>
  <c r="F399"/>
  <c r="E399"/>
  <c r="D399"/>
  <c r="G399" s="1"/>
  <c r="F398"/>
  <c r="E398"/>
  <c r="D398"/>
  <c r="G398" s="1"/>
  <c r="F397"/>
  <c r="E397"/>
  <c r="D397"/>
  <c r="G397" s="1"/>
  <c r="F396"/>
  <c r="E396"/>
  <c r="D396"/>
  <c r="G396" s="1"/>
  <c r="F395"/>
  <c r="E395"/>
  <c r="D395"/>
  <c r="G395" s="1"/>
  <c r="F394"/>
  <c r="E394"/>
  <c r="D394"/>
  <c r="G394" s="1"/>
  <c r="F393"/>
  <c r="E393"/>
  <c r="D393"/>
  <c r="G393" s="1"/>
  <c r="F392"/>
  <c r="E392"/>
  <c r="D392"/>
  <c r="G392" s="1"/>
  <c r="F391"/>
  <c r="E391"/>
  <c r="D391"/>
  <c r="G391" s="1"/>
  <c r="F390"/>
  <c r="E390"/>
  <c r="D390"/>
  <c r="G390" s="1"/>
  <c r="F389"/>
  <c r="E389"/>
  <c r="D389"/>
  <c r="G389" s="1"/>
  <c r="F388"/>
  <c r="E388"/>
  <c r="D388"/>
  <c r="G388" s="1"/>
  <c r="F387"/>
  <c r="E387"/>
  <c r="D387"/>
  <c r="G387" s="1"/>
  <c r="F386"/>
  <c r="E386"/>
  <c r="D386"/>
  <c r="G386" s="1"/>
  <c r="F385"/>
  <c r="E385"/>
  <c r="D385"/>
  <c r="G385" s="1"/>
  <c r="F384"/>
  <c r="E384"/>
  <c r="D384"/>
  <c r="G384" s="1"/>
  <c r="F383"/>
  <c r="E383"/>
  <c r="D383"/>
  <c r="G383" s="1"/>
  <c r="F382"/>
  <c r="E382"/>
  <c r="D382"/>
  <c r="G382" s="1"/>
  <c r="F381"/>
  <c r="E381"/>
  <c r="D381"/>
  <c r="G381" s="1"/>
  <c r="F380"/>
  <c r="E380"/>
  <c r="D380"/>
  <c r="G380" s="1"/>
  <c r="F379"/>
  <c r="E379"/>
  <c r="D379"/>
  <c r="G379" s="1"/>
  <c r="F378"/>
  <c r="E378"/>
  <c r="D378"/>
  <c r="G378" s="1"/>
  <c r="F377"/>
  <c r="E377"/>
  <c r="D377"/>
  <c r="G377" s="1"/>
  <c r="F376"/>
  <c r="E376"/>
  <c r="D376"/>
  <c r="G376" s="1"/>
  <c r="F373"/>
  <c r="J373" s="1"/>
  <c r="E373"/>
  <c r="D373"/>
  <c r="F372"/>
  <c r="J372" s="1"/>
  <c r="E372"/>
  <c r="E374" s="1"/>
  <c r="D372"/>
  <c r="D374" s="1"/>
  <c r="F371"/>
  <c r="J371" s="1"/>
  <c r="E371"/>
  <c r="D371"/>
  <c r="F370"/>
  <c r="J370" s="1"/>
  <c r="E370"/>
  <c r="D370"/>
  <c r="F368"/>
  <c r="J368" s="1"/>
  <c r="E368"/>
  <c r="D368"/>
  <c r="G368" s="1"/>
  <c r="F367"/>
  <c r="J367" s="1"/>
  <c r="E367"/>
  <c r="D367"/>
  <c r="F366"/>
  <c r="J366" s="1"/>
  <c r="E366"/>
  <c r="D366"/>
  <c r="G366" s="1"/>
  <c r="F365"/>
  <c r="J365" s="1"/>
  <c r="E365"/>
  <c r="D365"/>
  <c r="F364"/>
  <c r="J364" s="1"/>
  <c r="E364"/>
  <c r="D364"/>
  <c r="F363"/>
  <c r="J363" s="1"/>
  <c r="E363"/>
  <c r="D363"/>
  <c r="F362"/>
  <c r="J362" s="1"/>
  <c r="E362"/>
  <c r="D362"/>
  <c r="F361"/>
  <c r="J361" s="1"/>
  <c r="E361"/>
  <c r="G360"/>
  <c r="F360"/>
  <c r="E360"/>
  <c r="D360"/>
  <c r="F359"/>
  <c r="E359"/>
  <c r="D359"/>
  <c r="M356"/>
  <c r="Q355"/>
  <c r="P355"/>
  <c r="L355"/>
  <c r="A355"/>
  <c r="Q354"/>
  <c r="P354"/>
  <c r="L354"/>
  <c r="A354"/>
  <c r="Q353"/>
  <c r="P353"/>
  <c r="L353"/>
  <c r="A353"/>
  <c r="Q352"/>
  <c r="P352"/>
  <c r="L352"/>
  <c r="A352"/>
  <c r="Q351"/>
  <c r="P351"/>
  <c r="L351"/>
  <c r="A351"/>
  <c r="Q350"/>
  <c r="P350"/>
  <c r="L350"/>
  <c r="A350"/>
  <c r="Q349"/>
  <c r="P349"/>
  <c r="L349"/>
  <c r="A349"/>
  <c r="Q348"/>
  <c r="P348"/>
  <c r="L348"/>
  <c r="A348"/>
  <c r="Q347"/>
  <c r="P347"/>
  <c r="L347"/>
  <c r="A347"/>
  <c r="Q346"/>
  <c r="P346"/>
  <c r="L346"/>
  <c r="A346"/>
  <c r="AF345"/>
  <c r="AE345"/>
  <c r="Q345"/>
  <c r="P345"/>
  <c r="L345"/>
  <c r="A345"/>
  <c r="AF344"/>
  <c r="AE344"/>
  <c r="Q344"/>
  <c r="P344"/>
  <c r="L344"/>
  <c r="A344"/>
  <c r="AF343"/>
  <c r="AE343"/>
  <c r="Q343"/>
  <c r="P343"/>
  <c r="L343"/>
  <c r="A343"/>
  <c r="AF342"/>
  <c r="AE342"/>
  <c r="Q342"/>
  <c r="P342"/>
  <c r="L342"/>
  <c r="A342"/>
  <c r="AF341"/>
  <c r="AE341"/>
  <c r="Q341"/>
  <c r="P341"/>
  <c r="L341"/>
  <c r="A341"/>
  <c r="AF340"/>
  <c r="AE340"/>
  <c r="Q340"/>
  <c r="P340"/>
  <c r="L340"/>
  <c r="A340"/>
  <c r="AF339"/>
  <c r="AE339"/>
  <c r="Q339"/>
  <c r="P339"/>
  <c r="L339"/>
  <c r="A339"/>
  <c r="AF338"/>
  <c r="AE338"/>
  <c r="Q338"/>
  <c r="P338"/>
  <c r="L338"/>
  <c r="A338"/>
  <c r="AF337"/>
  <c r="AE337"/>
  <c r="Q337"/>
  <c r="P337"/>
  <c r="L337"/>
  <c r="A337"/>
  <c r="AF336"/>
  <c r="AE336"/>
  <c r="Q336"/>
  <c r="P336"/>
  <c r="L336"/>
  <c r="A336"/>
  <c r="AF335"/>
  <c r="AE335"/>
  <c r="Q335"/>
  <c r="P335"/>
  <c r="L335"/>
  <c r="A335"/>
  <c r="AF334"/>
  <c r="AE334"/>
  <c r="Q334"/>
  <c r="P334"/>
  <c r="L334"/>
  <c r="A334"/>
  <c r="AF333"/>
  <c r="AE333"/>
  <c r="Q333"/>
  <c r="P333"/>
  <c r="L333"/>
  <c r="A333"/>
  <c r="AF332"/>
  <c r="AE332"/>
  <c r="Q332"/>
  <c r="P332"/>
  <c r="L332"/>
  <c r="A332"/>
  <c r="AF331"/>
  <c r="AE331"/>
  <c r="Q331"/>
  <c r="P331"/>
  <c r="L331"/>
  <c r="A331"/>
  <c r="AF330"/>
  <c r="AE330"/>
  <c r="Q330"/>
  <c r="P330"/>
  <c r="L330"/>
  <c r="A330"/>
  <c r="AF329"/>
  <c r="AE329"/>
  <c r="Q329"/>
  <c r="P329"/>
  <c r="L329"/>
  <c r="A329"/>
  <c r="AF328"/>
  <c r="AE328"/>
  <c r="Q328"/>
  <c r="P328"/>
  <c r="L328"/>
  <c r="A328"/>
  <c r="AF327"/>
  <c r="AE327"/>
  <c r="Q327"/>
  <c r="P327"/>
  <c r="L327"/>
  <c r="A327"/>
  <c r="AF326"/>
  <c r="AE326"/>
  <c r="Q326"/>
  <c r="P326"/>
  <c r="L326"/>
  <c r="A326"/>
  <c r="AF325"/>
  <c r="AE325"/>
  <c r="Q325"/>
  <c r="P325"/>
  <c r="L325"/>
  <c r="A325"/>
  <c r="AF324"/>
  <c r="AE324"/>
  <c r="Q324"/>
  <c r="P324"/>
  <c r="L324"/>
  <c r="A324"/>
  <c r="AF323"/>
  <c r="AE323"/>
  <c r="Q323"/>
  <c r="P323"/>
  <c r="L323"/>
  <c r="A323"/>
  <c r="AF322"/>
  <c r="AE322"/>
  <c r="Q322"/>
  <c r="P322"/>
  <c r="L322"/>
  <c r="A322"/>
  <c r="AF321"/>
  <c r="AE321"/>
  <c r="Q321"/>
  <c r="P321"/>
  <c r="L321"/>
  <c r="A321"/>
  <c r="AF320"/>
  <c r="AE320"/>
  <c r="Q320"/>
  <c r="P320"/>
  <c r="L320"/>
  <c r="A320"/>
  <c r="AF319"/>
  <c r="AE319"/>
  <c r="Q319"/>
  <c r="P319"/>
  <c r="L319"/>
  <c r="A319"/>
  <c r="AF318"/>
  <c r="AE318"/>
  <c r="Q318"/>
  <c r="P318"/>
  <c r="L318"/>
  <c r="A318"/>
  <c r="AF317"/>
  <c r="AE317"/>
  <c r="Q317"/>
  <c r="P317"/>
  <c r="L317"/>
  <c r="A317"/>
  <c r="AF316"/>
  <c r="AE316"/>
  <c r="Q316"/>
  <c r="P316"/>
  <c r="L316"/>
  <c r="A316"/>
  <c r="AF315"/>
  <c r="AE315"/>
  <c r="Q315"/>
  <c r="P315"/>
  <c r="L315"/>
  <c r="A315"/>
  <c r="AF314"/>
  <c r="AE314"/>
  <c r="Q314"/>
  <c r="P314"/>
  <c r="L314"/>
  <c r="A314"/>
  <c r="AF313"/>
  <c r="AE313"/>
  <c r="Q313"/>
  <c r="P313"/>
  <c r="L313"/>
  <c r="A313"/>
  <c r="AF312"/>
  <c r="AE312"/>
  <c r="Q312"/>
  <c r="P312"/>
  <c r="L312"/>
  <c r="A312"/>
  <c r="AF311"/>
  <c r="AE311"/>
  <c r="Q311"/>
  <c r="P311"/>
  <c r="L311"/>
  <c r="A311"/>
  <c r="AF310"/>
  <c r="AE310"/>
  <c r="Q310"/>
  <c r="P310"/>
  <c r="L310"/>
  <c r="A310"/>
  <c r="AF309"/>
  <c r="AE309"/>
  <c r="Q309"/>
  <c r="P309"/>
  <c r="L309"/>
  <c r="A309"/>
  <c r="AF308"/>
  <c r="AE308"/>
  <c r="Q308"/>
  <c r="P308"/>
  <c r="L308"/>
  <c r="A308"/>
  <c r="AF307"/>
  <c r="AE307"/>
  <c r="Q307"/>
  <c r="P307"/>
  <c r="L307"/>
  <c r="A307"/>
  <c r="AF306"/>
  <c r="AE306"/>
  <c r="Q306"/>
  <c r="P306"/>
  <c r="L306"/>
  <c r="A306"/>
  <c r="AF305"/>
  <c r="AE305"/>
  <c r="Q305"/>
  <c r="P305"/>
  <c r="L305"/>
  <c r="A305"/>
  <c r="AF304"/>
  <c r="AE304"/>
  <c r="Q304"/>
  <c r="P304"/>
  <c r="L304"/>
  <c r="A304"/>
  <c r="AF303"/>
  <c r="AE303"/>
  <c r="Q303"/>
  <c r="P303"/>
  <c r="L303"/>
  <c r="A303"/>
  <c r="AF302"/>
  <c r="AE302"/>
  <c r="Q302"/>
  <c r="P302"/>
  <c r="L302"/>
  <c r="A302"/>
  <c r="AF301"/>
  <c r="AE301"/>
  <c r="Q301"/>
  <c r="P301"/>
  <c r="L301"/>
  <c r="A301"/>
  <c r="AF300"/>
  <c r="AE300"/>
  <c r="Q300"/>
  <c r="P300"/>
  <c r="L300"/>
  <c r="AF299"/>
  <c r="Q299"/>
  <c r="L299"/>
  <c r="AF298"/>
  <c r="Q298"/>
  <c r="L298"/>
  <c r="AF297"/>
  <c r="L297"/>
  <c r="AF296"/>
  <c r="AE296"/>
  <c r="Q296"/>
  <c r="P296"/>
  <c r="L296"/>
  <c r="A296"/>
  <c r="AF295"/>
  <c r="AE295"/>
  <c r="Q295"/>
  <c r="P295"/>
  <c r="L295"/>
  <c r="A295"/>
  <c r="AF294"/>
  <c r="AE294"/>
  <c r="Q294"/>
  <c r="P294"/>
  <c r="L294"/>
  <c r="A294"/>
  <c r="AF293"/>
  <c r="AE293"/>
  <c r="Q293"/>
  <c r="P293"/>
  <c r="L293"/>
  <c r="A293"/>
  <c r="AF292"/>
  <c r="AE292"/>
  <c r="Q292"/>
  <c r="P292"/>
  <c r="L292"/>
  <c r="A292"/>
  <c r="AF291"/>
  <c r="AE291"/>
  <c r="Q291"/>
  <c r="P291"/>
  <c r="L291"/>
  <c r="A291"/>
  <c r="AF290"/>
  <c r="AE290"/>
  <c r="Q290"/>
  <c r="P290"/>
  <c r="L290"/>
  <c r="A290"/>
  <c r="AF289"/>
  <c r="AE289"/>
  <c r="Q289"/>
  <c r="P289"/>
  <c r="L289"/>
  <c r="A289"/>
  <c r="AF288"/>
  <c r="AE288"/>
  <c r="Q288"/>
  <c r="P288"/>
  <c r="L288"/>
  <c r="A288"/>
  <c r="AF287"/>
  <c r="AE287"/>
  <c r="Q287"/>
  <c r="P287"/>
  <c r="L287"/>
  <c r="A287"/>
  <c r="AF286"/>
  <c r="AE286"/>
  <c r="Q286"/>
  <c r="P286"/>
  <c r="L286"/>
  <c r="A286"/>
  <c r="AF285"/>
  <c r="AE285"/>
  <c r="Q285"/>
  <c r="P285"/>
  <c r="L285"/>
  <c r="A285"/>
  <c r="AF284"/>
  <c r="AE284"/>
  <c r="Q284"/>
  <c r="P284"/>
  <c r="L284"/>
  <c r="A284"/>
  <c r="AF283"/>
  <c r="AE283"/>
  <c r="Q283"/>
  <c r="P283"/>
  <c r="L283"/>
  <c r="A283"/>
  <c r="AF282"/>
  <c r="AE282"/>
  <c r="Q282"/>
  <c r="P282"/>
  <c r="L282"/>
  <c r="A282"/>
  <c r="AF281"/>
  <c r="AE281"/>
  <c r="Q281"/>
  <c r="P281"/>
  <c r="L281"/>
  <c r="A281"/>
  <c r="AF280"/>
  <c r="AE280"/>
  <c r="Q280"/>
  <c r="P280"/>
  <c r="L280"/>
  <c r="A280"/>
  <c r="AF279"/>
  <c r="AE279"/>
  <c r="Q279"/>
  <c r="P279"/>
  <c r="L279"/>
  <c r="A279"/>
  <c r="AF278"/>
  <c r="AE278"/>
  <c r="Q278"/>
  <c r="P278"/>
  <c r="L278"/>
  <c r="A278"/>
  <c r="AF277"/>
  <c r="AE277"/>
  <c r="Q277"/>
  <c r="P277"/>
  <c r="L277"/>
  <c r="A277"/>
  <c r="AF276"/>
  <c r="AE276"/>
  <c r="Q276"/>
  <c r="P276"/>
  <c r="L276"/>
  <c r="A276"/>
  <c r="AF275"/>
  <c r="AE275"/>
  <c r="Q275"/>
  <c r="P275"/>
  <c r="L275"/>
  <c r="A275"/>
  <c r="AF274"/>
  <c r="AE274"/>
  <c r="Q274"/>
  <c r="P274"/>
  <c r="L274"/>
  <c r="A274"/>
  <c r="AF273"/>
  <c r="AE273"/>
  <c r="Q273"/>
  <c r="P273"/>
  <c r="L273"/>
  <c r="A273"/>
  <c r="AF272"/>
  <c r="AE272"/>
  <c r="Q272"/>
  <c r="P272"/>
  <c r="L272"/>
  <c r="A272"/>
  <c r="AF271"/>
  <c r="AE271"/>
  <c r="Q271"/>
  <c r="P271"/>
  <c r="L271"/>
  <c r="A271"/>
  <c r="AF270"/>
  <c r="AE270"/>
  <c r="Q270"/>
  <c r="P270"/>
  <c r="L270"/>
  <c r="A270"/>
  <c r="AF269"/>
  <c r="AE269"/>
  <c r="Q269"/>
  <c r="P269"/>
  <c r="L269"/>
  <c r="A269"/>
  <c r="AF268"/>
  <c r="AE268"/>
  <c r="Q268"/>
  <c r="P268"/>
  <c r="L268"/>
  <c r="A268"/>
  <c r="AF267"/>
  <c r="AE267"/>
  <c r="Q267"/>
  <c r="P267"/>
  <c r="L267"/>
  <c r="A267"/>
  <c r="AF266"/>
  <c r="AE266"/>
  <c r="Q266"/>
  <c r="P266"/>
  <c r="L266"/>
  <c r="A266"/>
  <c r="AF265"/>
  <c r="AE265"/>
  <c r="Q265"/>
  <c r="P265"/>
  <c r="L265"/>
  <c r="A265"/>
  <c r="AF264"/>
  <c r="AE264"/>
  <c r="Q264"/>
  <c r="P264"/>
  <c r="L264"/>
  <c r="A264"/>
  <c r="AF263"/>
  <c r="AE263"/>
  <c r="Q263"/>
  <c r="P263"/>
  <c r="L263"/>
  <c r="A263"/>
  <c r="AF262"/>
  <c r="AE262"/>
  <c r="Q262"/>
  <c r="P262"/>
  <c r="L262"/>
  <c r="A262"/>
  <c r="AF261"/>
  <c r="AE261"/>
  <c r="Q261"/>
  <c r="P261"/>
  <c r="L261"/>
  <c r="A261"/>
  <c r="AF260"/>
  <c r="AE260"/>
  <c r="Q260"/>
  <c r="P260"/>
  <c r="L260"/>
  <c r="A260"/>
  <c r="AF259"/>
  <c r="AE259"/>
  <c r="Q259"/>
  <c r="P259"/>
  <c r="L259"/>
  <c r="A259"/>
  <c r="AF258"/>
  <c r="AE258"/>
  <c r="Q258"/>
  <c r="P258"/>
  <c r="L258"/>
  <c r="A258"/>
  <c r="AF257"/>
  <c r="AE257"/>
  <c r="Q257"/>
  <c r="P257"/>
  <c r="L257"/>
  <c r="A257"/>
  <c r="AF256"/>
  <c r="AE256"/>
  <c r="Q256"/>
  <c r="P256"/>
  <c r="L256"/>
  <c r="A256"/>
  <c r="AF255"/>
  <c r="AE255"/>
  <c r="Q255"/>
  <c r="P255"/>
  <c r="L255"/>
  <c r="A255"/>
  <c r="AF254"/>
  <c r="AE254"/>
  <c r="Q254"/>
  <c r="P254"/>
  <c r="L254"/>
  <c r="A254"/>
  <c r="AF253"/>
  <c r="AE253"/>
  <c r="Q253"/>
  <c r="P253"/>
  <c r="L253"/>
  <c r="A253"/>
  <c r="AF252"/>
  <c r="AE252"/>
  <c r="Q252"/>
  <c r="P252"/>
  <c r="L252"/>
  <c r="A252"/>
  <c r="AF251"/>
  <c r="AE251"/>
  <c r="Q251"/>
  <c r="P251"/>
  <c r="L251"/>
  <c r="A251"/>
  <c r="AF250"/>
  <c r="AE250"/>
  <c r="Q250"/>
  <c r="P250"/>
  <c r="L250"/>
  <c r="A250"/>
  <c r="AF249"/>
  <c r="AE249"/>
  <c r="Q249"/>
  <c r="P249"/>
  <c r="L249"/>
  <c r="A249"/>
  <c r="AF248"/>
  <c r="AE248"/>
  <c r="Q248"/>
  <c r="P248"/>
  <c r="L248"/>
  <c r="A248"/>
  <c r="AF247"/>
  <c r="AE247"/>
  <c r="Q247"/>
  <c r="P247"/>
  <c r="L247"/>
  <c r="A247"/>
  <c r="AF246"/>
  <c r="AE246"/>
  <c r="Q246"/>
  <c r="P246"/>
  <c r="L246"/>
  <c r="A246"/>
  <c r="AF245"/>
  <c r="AE245"/>
  <c r="Q245"/>
  <c r="P245"/>
  <c r="L245"/>
  <c r="A245"/>
  <c r="AF244"/>
  <c r="AE244"/>
  <c r="Q244"/>
  <c r="P244"/>
  <c r="L244"/>
  <c r="A244"/>
  <c r="AF243"/>
  <c r="AE243"/>
  <c r="Q243"/>
  <c r="P243"/>
  <c r="L243"/>
  <c r="A243"/>
  <c r="AF242"/>
  <c r="AE242"/>
  <c r="Q242"/>
  <c r="P242"/>
  <c r="L242"/>
  <c r="A242"/>
  <c r="AF241"/>
  <c r="AE241"/>
  <c r="Q241"/>
  <c r="P241"/>
  <c r="L241"/>
  <c r="A241"/>
  <c r="AF240"/>
  <c r="AE240"/>
  <c r="Q240"/>
  <c r="P240"/>
  <c r="L240"/>
  <c r="A240"/>
  <c r="AF239"/>
  <c r="AE239"/>
  <c r="Q239"/>
  <c r="P239"/>
  <c r="L239"/>
  <c r="A239"/>
  <c r="AF238"/>
  <c r="AE238"/>
  <c r="Q238"/>
  <c r="P238"/>
  <c r="L238"/>
  <c r="A238"/>
  <c r="AF237"/>
  <c r="AE237"/>
  <c r="Q237"/>
  <c r="P237"/>
  <c r="L237"/>
  <c r="A237"/>
  <c r="AF236"/>
  <c r="AE236"/>
  <c r="Q236"/>
  <c r="P236"/>
  <c r="L236"/>
  <c r="A236"/>
  <c r="AF235"/>
  <c r="AE235"/>
  <c r="Q235"/>
  <c r="P235"/>
  <c r="L235"/>
  <c r="A235"/>
  <c r="AF234"/>
  <c r="AE234"/>
  <c r="Q234"/>
  <c r="P234"/>
  <c r="L234"/>
  <c r="A234"/>
  <c r="AF233"/>
  <c r="AE233"/>
  <c r="Q233"/>
  <c r="P233"/>
  <c r="L233"/>
  <c r="A233"/>
  <c r="AF232"/>
  <c r="AE232"/>
  <c r="Q232"/>
  <c r="P232"/>
  <c r="L232"/>
  <c r="A232"/>
  <c r="AF231"/>
  <c r="AE231"/>
  <c r="Q231"/>
  <c r="P231"/>
  <c r="L231"/>
  <c r="A231"/>
  <c r="AF230"/>
  <c r="AE230"/>
  <c r="Q230"/>
  <c r="P230"/>
  <c r="L230"/>
  <c r="A230"/>
  <c r="AF229"/>
  <c r="AE229"/>
  <c r="Q229"/>
  <c r="P229"/>
  <c r="L229"/>
  <c r="A229"/>
  <c r="AF228"/>
  <c r="AE228"/>
  <c r="Q228"/>
  <c r="P228"/>
  <c r="L228"/>
  <c r="A228"/>
  <c r="AF227"/>
  <c r="AE227"/>
  <c r="Q227"/>
  <c r="P227"/>
  <c r="L227"/>
  <c r="A227"/>
  <c r="AF226"/>
  <c r="AE226"/>
  <c r="Q226"/>
  <c r="P226"/>
  <c r="L226"/>
  <c r="A226"/>
  <c r="AF225"/>
  <c r="AE225"/>
  <c r="Q225"/>
  <c r="P225"/>
  <c r="L225"/>
  <c r="A225"/>
  <c r="AF224"/>
  <c r="AE224"/>
  <c r="Q224"/>
  <c r="P224"/>
  <c r="L224"/>
  <c r="A224"/>
  <c r="AF223"/>
  <c r="AE223"/>
  <c r="Q223"/>
  <c r="P223"/>
  <c r="L223"/>
  <c r="A223"/>
  <c r="AF222"/>
  <c r="AE222"/>
  <c r="Q222"/>
  <c r="P222"/>
  <c r="L222"/>
  <c r="A222"/>
  <c r="AF221"/>
  <c r="AE221"/>
  <c r="Q221"/>
  <c r="P221"/>
  <c r="L221"/>
  <c r="A221"/>
  <c r="AF220"/>
  <c r="AE220"/>
  <c r="Q220"/>
  <c r="P220"/>
  <c r="L220"/>
  <c r="A220"/>
  <c r="AF219"/>
  <c r="AE219"/>
  <c r="Q219"/>
  <c r="P219"/>
  <c r="L219"/>
  <c r="A219"/>
  <c r="AF218"/>
  <c r="AE218"/>
  <c r="Q218"/>
  <c r="P218"/>
  <c r="L218"/>
  <c r="A218"/>
  <c r="AF217"/>
  <c r="AE217"/>
  <c r="Q217"/>
  <c r="P217"/>
  <c r="L217"/>
  <c r="A217"/>
  <c r="AF216"/>
  <c r="AE216"/>
  <c r="Q216"/>
  <c r="P216"/>
  <c r="L216"/>
  <c r="A216"/>
  <c r="AF215"/>
  <c r="AE215"/>
  <c r="Q215"/>
  <c r="P215"/>
  <c r="L215"/>
  <c r="A215"/>
  <c r="AF214"/>
  <c r="AE214"/>
  <c r="Q214"/>
  <c r="P214"/>
  <c r="L214"/>
  <c r="A214"/>
  <c r="AF213"/>
  <c r="AE213"/>
  <c r="Q213"/>
  <c r="P213"/>
  <c r="L213"/>
  <c r="A213"/>
  <c r="AF212"/>
  <c r="AE212"/>
  <c r="Q212"/>
  <c r="P212"/>
  <c r="L212"/>
  <c r="A212"/>
  <c r="AF211"/>
  <c r="AE211"/>
  <c r="Q211"/>
  <c r="P211"/>
  <c r="L211"/>
  <c r="A211"/>
  <c r="AF210"/>
  <c r="AE210"/>
  <c r="Q210"/>
  <c r="P210"/>
  <c r="L210"/>
  <c r="A210"/>
  <c r="AF209"/>
  <c r="AE209"/>
  <c r="Q209"/>
  <c r="P209"/>
  <c r="L209"/>
  <c r="A209"/>
  <c r="AF208"/>
  <c r="AE208"/>
  <c r="Q208"/>
  <c r="P208"/>
  <c r="L208"/>
  <c r="A208"/>
  <c r="AF207"/>
  <c r="AE207"/>
  <c r="Q207"/>
  <c r="P207"/>
  <c r="L207"/>
  <c r="A207"/>
  <c r="AF206"/>
  <c r="AE206"/>
  <c r="Q206"/>
  <c r="P206"/>
  <c r="L206"/>
  <c r="A206"/>
  <c r="AF205"/>
  <c r="AE205"/>
  <c r="Q205"/>
  <c r="P205"/>
  <c r="L205"/>
  <c r="A205"/>
  <c r="AF204"/>
  <c r="AE204"/>
  <c r="Q204"/>
  <c r="P204"/>
  <c r="L204"/>
  <c r="A204"/>
  <c r="AF203"/>
  <c r="AE203"/>
  <c r="Q203"/>
  <c r="P203"/>
  <c r="L203"/>
  <c r="A203"/>
  <c r="AF202"/>
  <c r="AE202"/>
  <c r="Q202"/>
  <c r="P202"/>
  <c r="L202"/>
  <c r="A202"/>
  <c r="AF201"/>
  <c r="AE201"/>
  <c r="Q201"/>
  <c r="P201"/>
  <c r="L201"/>
  <c r="A201"/>
  <c r="AF200"/>
  <c r="AE200"/>
  <c r="Q200"/>
  <c r="P200"/>
  <c r="L200"/>
  <c r="A200"/>
  <c r="AF199"/>
  <c r="AE199"/>
  <c r="Q199"/>
  <c r="P199"/>
  <c r="L199"/>
  <c r="A199"/>
  <c r="AF198"/>
  <c r="AE198"/>
  <c r="Q198"/>
  <c r="P198"/>
  <c r="L198"/>
  <c r="A198"/>
  <c r="AF197"/>
  <c r="AE197"/>
  <c r="Q197"/>
  <c r="P197"/>
  <c r="L197"/>
  <c r="A197"/>
  <c r="AF196"/>
  <c r="AE196"/>
  <c r="Q196"/>
  <c r="P196"/>
  <c r="L196"/>
  <c r="A196"/>
  <c r="AF195"/>
  <c r="AE195"/>
  <c r="Q195"/>
  <c r="P195"/>
  <c r="L195"/>
  <c r="A195"/>
  <c r="AF194"/>
  <c r="AE194"/>
  <c r="Q194"/>
  <c r="P194"/>
  <c r="L194"/>
  <c r="A194"/>
  <c r="AF193"/>
  <c r="AE193"/>
  <c r="Q193"/>
  <c r="P193"/>
  <c r="L193"/>
  <c r="A193"/>
  <c r="AF192"/>
  <c r="AE192"/>
  <c r="Q192"/>
  <c r="P192"/>
  <c r="L192"/>
  <c r="A192"/>
  <c r="AF191"/>
  <c r="AE191"/>
  <c r="Q191"/>
  <c r="P191"/>
  <c r="L191"/>
  <c r="A191"/>
  <c r="AF190"/>
  <c r="AE190"/>
  <c r="Q190"/>
  <c r="P190"/>
  <c r="L190"/>
  <c r="A190"/>
  <c r="AF189"/>
  <c r="AE189"/>
  <c r="Q189"/>
  <c r="P189"/>
  <c r="L189"/>
  <c r="A189"/>
  <c r="AF188"/>
  <c r="AE188"/>
  <c r="Q188"/>
  <c r="P188"/>
  <c r="L188"/>
  <c r="AF187"/>
  <c r="AE187"/>
  <c r="Q187"/>
  <c r="P187"/>
  <c r="L187"/>
  <c r="A187"/>
  <c r="AF186"/>
  <c r="AE186"/>
  <c r="Q186"/>
  <c r="P186"/>
  <c r="L186"/>
  <c r="A186"/>
  <c r="AF185"/>
  <c r="AE185"/>
  <c r="Q185"/>
  <c r="P185"/>
  <c r="L185"/>
  <c r="A185"/>
  <c r="AF184"/>
  <c r="AE184"/>
  <c r="Q184"/>
  <c r="P184"/>
  <c r="L184"/>
  <c r="A184"/>
  <c r="AF183"/>
  <c r="AE183"/>
  <c r="Q183"/>
  <c r="P183"/>
  <c r="L183"/>
  <c r="A183"/>
  <c r="AF182"/>
  <c r="AE182"/>
  <c r="Q182"/>
  <c r="P182"/>
  <c r="L182"/>
  <c r="A182"/>
  <c r="AF181"/>
  <c r="AE181"/>
  <c r="Q181"/>
  <c r="P181"/>
  <c r="L181"/>
  <c r="A181"/>
  <c r="AF180"/>
  <c r="AE180"/>
  <c r="Q180"/>
  <c r="P180"/>
  <c r="L180"/>
  <c r="A180"/>
  <c r="AF179"/>
  <c r="AE179"/>
  <c r="Q179"/>
  <c r="P179"/>
  <c r="L179"/>
  <c r="A179"/>
  <c r="AF178"/>
  <c r="AE178"/>
  <c r="Q178"/>
  <c r="P178"/>
  <c r="L178"/>
  <c r="A178"/>
  <c r="AF177"/>
  <c r="AE177"/>
  <c r="Q177"/>
  <c r="P177"/>
  <c r="L177"/>
  <c r="A177"/>
  <c r="AF176"/>
  <c r="AE176"/>
  <c r="Q176"/>
  <c r="P176"/>
  <c r="L176"/>
  <c r="A176"/>
  <c r="AF175"/>
  <c r="AE175"/>
  <c r="Q175"/>
  <c r="P175"/>
  <c r="L175"/>
  <c r="A175"/>
  <c r="AF174"/>
  <c r="AE174"/>
  <c r="Q174"/>
  <c r="P174"/>
  <c r="L174"/>
  <c r="A174"/>
  <c r="AF173"/>
  <c r="AE173"/>
  <c r="Q173"/>
  <c r="P173"/>
  <c r="L173"/>
  <c r="A173"/>
  <c r="AF172"/>
  <c r="AE172"/>
  <c r="Q172"/>
  <c r="P172"/>
  <c r="L172"/>
  <c r="A172"/>
  <c r="AF171"/>
  <c r="AE171"/>
  <c r="Q171"/>
  <c r="P171"/>
  <c r="L171"/>
  <c r="A171"/>
  <c r="AF170"/>
  <c r="AE170"/>
  <c r="Q170"/>
  <c r="P170"/>
  <c r="L170"/>
  <c r="A170"/>
  <c r="AF169"/>
  <c r="AE169"/>
  <c r="Q169"/>
  <c r="P169"/>
  <c r="L169"/>
  <c r="A169"/>
  <c r="Q168"/>
  <c r="L168"/>
  <c r="AF167"/>
  <c r="AE167"/>
  <c r="Q167"/>
  <c r="P167"/>
  <c r="L167"/>
  <c r="A167"/>
  <c r="AF166"/>
  <c r="AE166"/>
  <c r="Q166"/>
  <c r="P166"/>
  <c r="L166"/>
  <c r="A166"/>
  <c r="AF165"/>
  <c r="AE165"/>
  <c r="Q165"/>
  <c r="P165"/>
  <c r="L165"/>
  <c r="A165"/>
  <c r="AF164"/>
  <c r="AE164"/>
  <c r="Q164"/>
  <c r="P164"/>
  <c r="L164"/>
  <c r="A164"/>
  <c r="AF163"/>
  <c r="AE163"/>
  <c r="Q163"/>
  <c r="P163"/>
  <c r="L163"/>
  <c r="A163"/>
  <c r="AF162"/>
  <c r="AE162"/>
  <c r="Q162"/>
  <c r="P162"/>
  <c r="L162"/>
  <c r="A162"/>
  <c r="AF161"/>
  <c r="AE161"/>
  <c r="Q161"/>
  <c r="P161"/>
  <c r="L161"/>
  <c r="A161"/>
  <c r="AF160"/>
  <c r="AE160"/>
  <c r="Q160"/>
  <c r="P160"/>
  <c r="L160"/>
  <c r="A160"/>
  <c r="AF159"/>
  <c r="AE159"/>
  <c r="Q159"/>
  <c r="P159"/>
  <c r="L159"/>
  <c r="A159"/>
  <c r="AF158"/>
  <c r="AE158"/>
  <c r="Q158"/>
  <c r="P158"/>
  <c r="L158"/>
  <c r="A158"/>
  <c r="AF157"/>
  <c r="AE157"/>
  <c r="Q157"/>
  <c r="P157"/>
  <c r="L157"/>
  <c r="A157"/>
  <c r="AF156"/>
  <c r="AE156"/>
  <c r="Q156"/>
  <c r="P156"/>
  <c r="L156"/>
  <c r="A156"/>
  <c r="AF155"/>
  <c r="AE155"/>
  <c r="Q155"/>
  <c r="P155"/>
  <c r="L155"/>
  <c r="A155"/>
  <c r="AF154"/>
  <c r="AE154"/>
  <c r="Q154"/>
  <c r="P154"/>
  <c r="L154"/>
  <c r="A154"/>
  <c r="AF153"/>
  <c r="AE153"/>
  <c r="Q153"/>
  <c r="P153"/>
  <c r="L153"/>
  <c r="A153"/>
  <c r="AF152"/>
  <c r="AE152"/>
  <c r="Q152"/>
  <c r="P152"/>
  <c r="L152"/>
  <c r="A152"/>
  <c r="AF151"/>
  <c r="AE151"/>
  <c r="Q151"/>
  <c r="P151"/>
  <c r="L151"/>
  <c r="A151"/>
  <c r="AF150"/>
  <c r="AE150"/>
  <c r="Q150"/>
  <c r="P150"/>
  <c r="L150"/>
  <c r="A150"/>
  <c r="AF149"/>
  <c r="AE149"/>
  <c r="Q149"/>
  <c r="P149"/>
  <c r="L149"/>
  <c r="A149"/>
  <c r="AF148"/>
  <c r="AE148"/>
  <c r="Q148"/>
  <c r="P148"/>
  <c r="L148"/>
  <c r="A148"/>
  <c r="AF147"/>
  <c r="AE147"/>
  <c r="Q147"/>
  <c r="P147"/>
  <c r="L147"/>
  <c r="A147"/>
  <c r="AF146"/>
  <c r="AE146"/>
  <c r="Q146"/>
  <c r="P146"/>
  <c r="L146"/>
  <c r="A146"/>
  <c r="AF145"/>
  <c r="AE145"/>
  <c r="Q145"/>
  <c r="P145"/>
  <c r="L145"/>
  <c r="A145"/>
  <c r="AF144"/>
  <c r="AE144"/>
  <c r="Q144"/>
  <c r="P144"/>
  <c r="L144"/>
  <c r="A144"/>
  <c r="AF143"/>
  <c r="AE143"/>
  <c r="Q143"/>
  <c r="P143"/>
  <c r="L143"/>
  <c r="A143"/>
  <c r="AF142"/>
  <c r="AE142"/>
  <c r="Q142"/>
  <c r="P142"/>
  <c r="L142"/>
  <c r="A142"/>
  <c r="AF141"/>
  <c r="AE141"/>
  <c r="Q141"/>
  <c r="P141"/>
  <c r="L141"/>
  <c r="A141"/>
  <c r="AF140"/>
  <c r="AE140"/>
  <c r="Q140"/>
  <c r="P140"/>
  <c r="L140"/>
  <c r="A140"/>
  <c r="AF139"/>
  <c r="AE139"/>
  <c r="Q139"/>
  <c r="P139"/>
  <c r="L139"/>
  <c r="A139"/>
  <c r="AF138"/>
  <c r="AE138"/>
  <c r="Q138"/>
  <c r="P138"/>
  <c r="L138"/>
  <c r="A138"/>
  <c r="AF137"/>
  <c r="AE137"/>
  <c r="Q137"/>
  <c r="P137"/>
  <c r="L137"/>
  <c r="A137"/>
  <c r="AF136"/>
  <c r="AE136"/>
  <c r="Q136"/>
  <c r="P136"/>
  <c r="L136"/>
  <c r="A136"/>
  <c r="AF135"/>
  <c r="AE135"/>
  <c r="Q135"/>
  <c r="P135"/>
  <c r="L135"/>
  <c r="A135"/>
  <c r="AF134"/>
  <c r="AE134"/>
  <c r="Q134"/>
  <c r="P134"/>
  <c r="L134"/>
  <c r="A134"/>
  <c r="AF133"/>
  <c r="AE133"/>
  <c r="Q133"/>
  <c r="P133"/>
  <c r="L133"/>
  <c r="A133"/>
  <c r="AF132"/>
  <c r="AE132"/>
  <c r="Q132"/>
  <c r="P132"/>
  <c r="L132"/>
  <c r="A132"/>
  <c r="AF131"/>
  <c r="AE131"/>
  <c r="Q131"/>
  <c r="P131"/>
  <c r="L131"/>
  <c r="A131"/>
  <c r="AF130"/>
  <c r="AE130"/>
  <c r="Q130"/>
  <c r="P130"/>
  <c r="L130"/>
  <c r="A130"/>
  <c r="AF129"/>
  <c r="AE129"/>
  <c r="Q129"/>
  <c r="P129"/>
  <c r="L129"/>
  <c r="A129"/>
  <c r="AF128"/>
  <c r="AE128"/>
  <c r="Q128"/>
  <c r="P128"/>
  <c r="L128"/>
  <c r="A128"/>
  <c r="AF127"/>
  <c r="AE127"/>
  <c r="Q127"/>
  <c r="P127"/>
  <c r="L127"/>
  <c r="A127"/>
  <c r="AF126"/>
  <c r="AE126"/>
  <c r="Q126"/>
  <c r="P126"/>
  <c r="L126"/>
  <c r="A126"/>
  <c r="AF125"/>
  <c r="AE125"/>
  <c r="Q125"/>
  <c r="P125"/>
  <c r="L125"/>
  <c r="A125"/>
  <c r="AF124"/>
  <c r="AE124"/>
  <c r="Q124"/>
  <c r="P124"/>
  <c r="L124"/>
  <c r="A124"/>
  <c r="AF123"/>
  <c r="AE123"/>
  <c r="Q123"/>
  <c r="P123"/>
  <c r="L123"/>
  <c r="A123"/>
  <c r="AF122"/>
  <c r="AE122"/>
  <c r="Q122"/>
  <c r="P122"/>
  <c r="L122"/>
  <c r="A122"/>
  <c r="AF121"/>
  <c r="AE121"/>
  <c r="Q121"/>
  <c r="P121"/>
  <c r="L121"/>
  <c r="A121"/>
  <c r="AF120"/>
  <c r="AE120"/>
  <c r="Q120"/>
  <c r="P120"/>
  <c r="L120"/>
  <c r="A120"/>
  <c r="AF119"/>
  <c r="AE119"/>
  <c r="Q119"/>
  <c r="P119"/>
  <c r="L119"/>
  <c r="A119"/>
  <c r="AF118"/>
  <c r="AE118"/>
  <c r="Q118"/>
  <c r="P118"/>
  <c r="L118"/>
  <c r="A118"/>
  <c r="AF117"/>
  <c r="AE117"/>
  <c r="Q117"/>
  <c r="P117"/>
  <c r="L117"/>
  <c r="A117"/>
  <c r="AF116"/>
  <c r="AE116"/>
  <c r="Q116"/>
  <c r="P116"/>
  <c r="L116"/>
  <c r="AF115"/>
  <c r="AE115"/>
  <c r="Q115"/>
  <c r="P115"/>
  <c r="L115"/>
  <c r="A115"/>
  <c r="AF114"/>
  <c r="AE114"/>
  <c r="Q114"/>
  <c r="P114"/>
  <c r="L114"/>
  <c r="A114"/>
  <c r="AF113"/>
  <c r="AE113"/>
  <c r="Q113"/>
  <c r="P113"/>
  <c r="L113"/>
  <c r="A113"/>
  <c r="AF112"/>
  <c r="AE112"/>
  <c r="Q112"/>
  <c r="P112"/>
  <c r="L112"/>
  <c r="A112"/>
  <c r="AF111"/>
  <c r="AE111"/>
  <c r="Q111"/>
  <c r="P111"/>
  <c r="L111"/>
  <c r="A111"/>
  <c r="AF110"/>
  <c r="AE110"/>
  <c r="Q110"/>
  <c r="P110"/>
  <c r="L110"/>
  <c r="A110"/>
  <c r="AF109"/>
  <c r="AE109"/>
  <c r="Q109"/>
  <c r="P109"/>
  <c r="L109"/>
  <c r="A109"/>
  <c r="AF108"/>
  <c r="AE108"/>
  <c r="Q108"/>
  <c r="P108"/>
  <c r="L108"/>
  <c r="A108"/>
  <c r="AF107"/>
  <c r="AE107"/>
  <c r="Q107"/>
  <c r="P107"/>
  <c r="L107"/>
  <c r="A107"/>
  <c r="AF106"/>
  <c r="AE106"/>
  <c r="Q106"/>
  <c r="P106"/>
  <c r="L106"/>
  <c r="A106"/>
  <c r="AF105"/>
  <c r="AE105"/>
  <c r="Q105"/>
  <c r="P105"/>
  <c r="L105"/>
  <c r="A105"/>
  <c r="AF104"/>
  <c r="AE104"/>
  <c r="Q104"/>
  <c r="P104"/>
  <c r="L104"/>
  <c r="A104"/>
  <c r="AF103"/>
  <c r="AE103"/>
  <c r="Q103"/>
  <c r="P103"/>
  <c r="L103"/>
  <c r="A103"/>
  <c r="AF102"/>
  <c r="AE102"/>
  <c r="Q102"/>
  <c r="P102"/>
  <c r="L102"/>
  <c r="A102"/>
  <c r="AF101"/>
  <c r="AE101"/>
  <c r="Q101"/>
  <c r="P101"/>
  <c r="L101"/>
  <c r="A101"/>
  <c r="AF100"/>
  <c r="AE100"/>
  <c r="Q100"/>
  <c r="P100"/>
  <c r="L100"/>
  <c r="A100"/>
  <c r="AF99"/>
  <c r="AE99"/>
  <c r="Q99"/>
  <c r="P99"/>
  <c r="L99"/>
  <c r="A99"/>
  <c r="AF98"/>
  <c r="AE98"/>
  <c r="Q98"/>
  <c r="P98"/>
  <c r="L98"/>
  <c r="A98"/>
  <c r="AF97"/>
  <c r="AE97"/>
  <c r="Q97"/>
  <c r="P97"/>
  <c r="L97"/>
  <c r="A97"/>
  <c r="AF96"/>
  <c r="AE96"/>
  <c r="Q96"/>
  <c r="P96"/>
  <c r="L96"/>
  <c r="A96"/>
  <c r="AF95"/>
  <c r="AE95"/>
  <c r="Q95"/>
  <c r="P95"/>
  <c r="L95"/>
  <c r="A95"/>
  <c r="AF94"/>
  <c r="AE94"/>
  <c r="Q94"/>
  <c r="P94"/>
  <c r="L94"/>
  <c r="A94"/>
  <c r="AF93"/>
  <c r="AE93"/>
  <c r="Q93"/>
  <c r="P93"/>
  <c r="L93"/>
  <c r="A93"/>
  <c r="AF92"/>
  <c r="AE92"/>
  <c r="Q92"/>
  <c r="P92"/>
  <c r="L92"/>
  <c r="A92"/>
  <c r="AF91"/>
  <c r="AE91"/>
  <c r="Q91"/>
  <c r="P91"/>
  <c r="L91"/>
  <c r="A91"/>
  <c r="AF90"/>
  <c r="AE90"/>
  <c r="Q90"/>
  <c r="P90"/>
  <c r="L90"/>
  <c r="A90"/>
  <c r="AF89"/>
  <c r="AE89"/>
  <c r="Q89"/>
  <c r="P89"/>
  <c r="L89"/>
  <c r="A89"/>
  <c r="AF88"/>
  <c r="AE88"/>
  <c r="Q88"/>
  <c r="P88"/>
  <c r="L88"/>
  <c r="A88"/>
  <c r="AF87"/>
  <c r="AE87"/>
  <c r="Q87"/>
  <c r="P87"/>
  <c r="L87"/>
  <c r="A87"/>
  <c r="AF86"/>
  <c r="AE86"/>
  <c r="Q86"/>
  <c r="P86"/>
  <c r="L86"/>
  <c r="A86"/>
  <c r="AF85"/>
  <c r="AE85"/>
  <c r="Q85"/>
  <c r="P85"/>
  <c r="L85"/>
  <c r="A85"/>
  <c r="AF84"/>
  <c r="AE84"/>
  <c r="Q84"/>
  <c r="P84"/>
  <c r="L84"/>
  <c r="A84"/>
  <c r="AF83"/>
  <c r="AE83"/>
  <c r="Q83"/>
  <c r="P83"/>
  <c r="L83"/>
  <c r="A83"/>
  <c r="AF82"/>
  <c r="AE82"/>
  <c r="Q82"/>
  <c r="P82"/>
  <c r="L82"/>
  <c r="A82"/>
  <c r="AF81"/>
  <c r="AE81"/>
  <c r="Q81"/>
  <c r="P81"/>
  <c r="L81"/>
  <c r="A81"/>
  <c r="AF80"/>
  <c r="AE80"/>
  <c r="Q80"/>
  <c r="P80"/>
  <c r="L80"/>
  <c r="A80"/>
  <c r="AF79"/>
  <c r="AE79"/>
  <c r="Q79"/>
  <c r="P79"/>
  <c r="L79"/>
  <c r="A79"/>
  <c r="AF78"/>
  <c r="AE78"/>
  <c r="Q78"/>
  <c r="P78"/>
  <c r="L78"/>
  <c r="A78"/>
  <c r="AF77"/>
  <c r="AE77"/>
  <c r="Q77"/>
  <c r="P77"/>
  <c r="L77"/>
  <c r="A77"/>
  <c r="AF76"/>
  <c r="AE76"/>
  <c r="Q76"/>
  <c r="P76"/>
  <c r="L76"/>
  <c r="A76"/>
  <c r="AF75"/>
  <c r="AE75"/>
  <c r="Q75"/>
  <c r="P75"/>
  <c r="L75"/>
  <c r="A75"/>
  <c r="AF74"/>
  <c r="AE74"/>
  <c r="Q74"/>
  <c r="P74"/>
  <c r="L74"/>
  <c r="A74"/>
  <c r="AF73"/>
  <c r="AE73"/>
  <c r="Q73"/>
  <c r="P73"/>
  <c r="L73"/>
  <c r="A73"/>
  <c r="AF72"/>
  <c r="AE72"/>
  <c r="Q72"/>
  <c r="P72"/>
  <c r="L72"/>
  <c r="A72"/>
  <c r="AF71"/>
  <c r="AE71"/>
  <c r="Q71"/>
  <c r="P71"/>
  <c r="L71"/>
  <c r="A71"/>
  <c r="AF70"/>
  <c r="AE70"/>
  <c r="Q70"/>
  <c r="P70"/>
  <c r="L70"/>
  <c r="A70"/>
  <c r="AF69"/>
  <c r="AE69"/>
  <c r="Q69"/>
  <c r="P69"/>
  <c r="L69"/>
  <c r="A69"/>
  <c r="AF68"/>
  <c r="AE68"/>
  <c r="Q68"/>
  <c r="P68"/>
  <c r="L68"/>
  <c r="A68"/>
  <c r="AF67"/>
  <c r="AE67"/>
  <c r="Q67"/>
  <c r="P67"/>
  <c r="L67"/>
  <c r="A67"/>
  <c r="AF66"/>
  <c r="AE66"/>
  <c r="Q66"/>
  <c r="P66"/>
  <c r="L66"/>
  <c r="A66"/>
  <c r="AF65"/>
  <c r="AE65"/>
  <c r="Q65"/>
  <c r="P65"/>
  <c r="L65"/>
  <c r="A65"/>
  <c r="AF64"/>
  <c r="AE64"/>
  <c r="Q64"/>
  <c r="P64"/>
  <c r="L64"/>
  <c r="A64"/>
  <c r="AF63"/>
  <c r="AE63"/>
  <c r="Q63"/>
  <c r="P63"/>
  <c r="L63"/>
  <c r="A63"/>
  <c r="AF62"/>
  <c r="AE62"/>
  <c r="Q62"/>
  <c r="P62"/>
  <c r="L62"/>
  <c r="A62"/>
  <c r="AF61"/>
  <c r="AE61"/>
  <c r="Q61"/>
  <c r="P61"/>
  <c r="L61"/>
  <c r="A61"/>
  <c r="AF60"/>
  <c r="AE60"/>
  <c r="Q60"/>
  <c r="P60"/>
  <c r="L60"/>
  <c r="A60"/>
  <c r="AF59"/>
  <c r="AE59"/>
  <c r="Q59"/>
  <c r="P59"/>
  <c r="L59"/>
  <c r="A59"/>
  <c r="AF58"/>
  <c r="AE58"/>
  <c r="Q58"/>
  <c r="P58"/>
  <c r="L58"/>
  <c r="A58"/>
  <c r="AF57"/>
  <c r="AE57"/>
  <c r="Q57"/>
  <c r="P57"/>
  <c r="L57"/>
  <c r="A57"/>
  <c r="AF56"/>
  <c r="AE56"/>
  <c r="Q56"/>
  <c r="P56"/>
  <c r="L56"/>
  <c r="A56"/>
  <c r="AF55"/>
  <c r="AE55"/>
  <c r="Q55"/>
  <c r="P55"/>
  <c r="L55"/>
  <c r="A55"/>
  <c r="AF54"/>
  <c r="AE54"/>
  <c r="Q54"/>
  <c r="P54"/>
  <c r="L54"/>
  <c r="A54"/>
  <c r="AF53"/>
  <c r="AE53"/>
  <c r="Q53"/>
  <c r="P53"/>
  <c r="L53"/>
  <c r="A53"/>
  <c r="AF52"/>
  <c r="AE52"/>
  <c r="Q52"/>
  <c r="P52"/>
  <c r="L52"/>
  <c r="A52"/>
  <c r="AF51"/>
  <c r="AE51"/>
  <c r="Q51"/>
  <c r="P51"/>
  <c r="L51"/>
  <c r="A51"/>
  <c r="AF50"/>
  <c r="AE50"/>
  <c r="Q50"/>
  <c r="P50"/>
  <c r="L50"/>
  <c r="A50"/>
  <c r="AF49"/>
  <c r="AE49"/>
  <c r="Q49"/>
  <c r="P49"/>
  <c r="L49"/>
  <c r="A49"/>
  <c r="AF48"/>
  <c r="AE48"/>
  <c r="Q48"/>
  <c r="P48"/>
  <c r="L48"/>
  <c r="A48"/>
  <c r="AF47"/>
  <c r="AE47"/>
  <c r="Q47"/>
  <c r="P47"/>
  <c r="L47"/>
  <c r="A47"/>
  <c r="AF46"/>
  <c r="AE46"/>
  <c r="Q46"/>
  <c r="P46"/>
  <c r="L46"/>
  <c r="A46"/>
  <c r="AF45"/>
  <c r="AE45"/>
  <c r="Q45"/>
  <c r="P45"/>
  <c r="L45"/>
  <c r="A45"/>
  <c r="AF44"/>
  <c r="AE44"/>
  <c r="Q44"/>
  <c r="P44"/>
  <c r="L44"/>
  <c r="A44"/>
  <c r="AF43"/>
  <c r="AE43"/>
  <c r="Q43"/>
  <c r="P43"/>
  <c r="L43"/>
  <c r="A43"/>
  <c r="AF42"/>
  <c r="AE42"/>
  <c r="Q42"/>
  <c r="P42"/>
  <c r="L42"/>
  <c r="A42"/>
  <c r="AF41"/>
  <c r="AE41"/>
  <c r="Q41"/>
  <c r="P41"/>
  <c r="L41"/>
  <c r="A41"/>
  <c r="AF40"/>
  <c r="AE40"/>
  <c r="Q40"/>
  <c r="P40"/>
  <c r="L40"/>
  <c r="A40"/>
  <c r="AF39"/>
  <c r="AE39"/>
  <c r="Q39"/>
  <c r="P39"/>
  <c r="L39"/>
  <c r="A39"/>
  <c r="AF38"/>
  <c r="AE38"/>
  <c r="Q38"/>
  <c r="P38"/>
  <c r="L38"/>
  <c r="A38"/>
  <c r="AF37"/>
  <c r="AE37"/>
  <c r="Q37"/>
  <c r="P37"/>
  <c r="L37"/>
  <c r="A37"/>
  <c r="AF36"/>
  <c r="AE36"/>
  <c r="Q36"/>
  <c r="P36"/>
  <c r="L36"/>
  <c r="A36"/>
  <c r="AF35"/>
  <c r="AE35"/>
  <c r="Q35"/>
  <c r="P35"/>
  <c r="L35"/>
  <c r="A35"/>
  <c r="AF34"/>
  <c r="AE34"/>
  <c r="Q34"/>
  <c r="P34"/>
  <c r="L34"/>
  <c r="A34"/>
  <c r="AF33"/>
  <c r="AE33"/>
  <c r="Q33"/>
  <c r="P33"/>
  <c r="L33"/>
  <c r="A33"/>
  <c r="AF32"/>
  <c r="AE32"/>
  <c r="Q32"/>
  <c r="P32"/>
  <c r="L32"/>
  <c r="A32"/>
  <c r="AF31"/>
  <c r="AE31"/>
  <c r="Q31"/>
  <c r="P31"/>
  <c r="L31"/>
  <c r="A31"/>
  <c r="AF30"/>
  <c r="AE30"/>
  <c r="Q30"/>
  <c r="P30"/>
  <c r="L30"/>
  <c r="A30"/>
  <c r="AF29"/>
  <c r="AE29"/>
  <c r="Q29"/>
  <c r="P29"/>
  <c r="L29"/>
  <c r="A29"/>
  <c r="AF28"/>
  <c r="AE28"/>
  <c r="Q28"/>
  <c r="P28"/>
  <c r="L28"/>
  <c r="A28"/>
  <c r="AF27"/>
  <c r="AE27"/>
  <c r="Q27"/>
  <c r="P27"/>
  <c r="L27"/>
  <c r="A27"/>
  <c r="AF26"/>
  <c r="AE26"/>
  <c r="Q26"/>
  <c r="P26"/>
  <c r="L26"/>
  <c r="A26"/>
  <c r="AF25"/>
  <c r="AE25"/>
  <c r="Q25"/>
  <c r="P25"/>
  <c r="L25"/>
  <c r="A25"/>
  <c r="AF24"/>
  <c r="AE24"/>
  <c r="Q24"/>
  <c r="P24"/>
  <c r="L24"/>
  <c r="A24"/>
  <c r="AF23"/>
  <c r="AE23"/>
  <c r="Q23"/>
  <c r="P23"/>
  <c r="L23"/>
  <c r="A23"/>
  <c r="AF22"/>
  <c r="AE22"/>
  <c r="Q22"/>
  <c r="P22"/>
  <c r="L22"/>
  <c r="A22"/>
  <c r="AF21"/>
  <c r="AE21"/>
  <c r="Q21"/>
  <c r="P21"/>
  <c r="L21"/>
  <c r="A21"/>
  <c r="AF20"/>
  <c r="AE20"/>
  <c r="Q20"/>
  <c r="P20"/>
  <c r="L20"/>
  <c r="A20"/>
  <c r="AF19"/>
  <c r="AE19"/>
  <c r="Q19"/>
  <c r="P19"/>
  <c r="L19"/>
  <c r="A19"/>
  <c r="AF18"/>
  <c r="AE18"/>
  <c r="Q18"/>
  <c r="P18"/>
  <c r="L18"/>
  <c r="A18"/>
  <c r="AF17"/>
  <c r="AE17"/>
  <c r="Q17"/>
  <c r="P17"/>
  <c r="L17"/>
  <c r="A17"/>
  <c r="AF16"/>
  <c r="AE16"/>
  <c r="Q16"/>
  <c r="P16"/>
  <c r="L16"/>
  <c r="A16"/>
  <c r="AF15"/>
  <c r="AE15"/>
  <c r="Q15"/>
  <c r="P15"/>
  <c r="L15"/>
  <c r="A15"/>
  <c r="AF14"/>
  <c r="AE14"/>
  <c r="Q14"/>
  <c r="P14"/>
  <c r="L14"/>
  <c r="A14"/>
  <c r="AF13"/>
  <c r="AE13"/>
  <c r="Q13"/>
  <c r="P13"/>
  <c r="L13"/>
  <c r="A13"/>
  <c r="AF12"/>
  <c r="AE12"/>
  <c r="Q12"/>
  <c r="P12"/>
  <c r="L12"/>
  <c r="A12"/>
  <c r="AF11"/>
  <c r="AE11"/>
  <c r="Q11"/>
  <c r="P11"/>
  <c r="L11"/>
  <c r="A11"/>
  <c r="AF10"/>
  <c r="AE10"/>
  <c r="Q10"/>
  <c r="P10"/>
  <c r="L10"/>
  <c r="A10"/>
  <c r="AF9"/>
  <c r="AE9"/>
  <c r="Q9"/>
  <c r="P9"/>
  <c r="L9"/>
  <c r="A9"/>
  <c r="AF8"/>
  <c r="AE8"/>
  <c r="Q8"/>
  <c r="P8"/>
  <c r="L8"/>
  <c r="A8"/>
  <c r="AF7"/>
  <c r="AE7"/>
  <c r="Q7"/>
  <c r="P7"/>
  <c r="L7"/>
  <c r="A7"/>
  <c r="AF6"/>
  <c r="AE6"/>
  <c r="F369" s="1"/>
  <c r="J369" s="1"/>
  <c r="Q6"/>
  <c r="P6"/>
  <c r="L6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A6"/>
  <c r="AF5"/>
  <c r="AE5"/>
  <c r="Q5"/>
  <c r="P5"/>
  <c r="L5"/>
  <c r="B5"/>
  <c r="A5"/>
  <c r="AF4"/>
  <c r="AE4"/>
  <c r="Q4"/>
  <c r="P4"/>
  <c r="L4"/>
  <c r="A4"/>
  <c r="G370" l="1"/>
  <c r="F374"/>
  <c r="J374" s="1"/>
  <c r="D369"/>
  <c r="E375"/>
  <c r="I375" s="1"/>
  <c r="F375"/>
  <c r="J375" s="1"/>
  <c r="D375"/>
  <c r="E369"/>
  <c r="I369" s="1"/>
  <c r="G359"/>
  <c r="G361" s="1"/>
  <c r="D361"/>
  <c r="I362"/>
  <c r="I363"/>
  <c r="I364"/>
  <c r="I366"/>
  <c r="I367"/>
  <c r="I368"/>
  <c r="J360"/>
  <c r="G362"/>
  <c r="K362" s="1"/>
  <c r="H363"/>
  <c r="G364"/>
  <c r="K364" s="1"/>
  <c r="K366"/>
  <c r="H367"/>
  <c r="K368"/>
  <c r="I371"/>
  <c r="I374"/>
  <c r="I373"/>
  <c r="H362"/>
  <c r="H364"/>
  <c r="H366"/>
  <c r="H370"/>
  <c r="H372"/>
  <c r="G363"/>
  <c r="K363" s="1"/>
  <c r="G365"/>
  <c r="K365" s="1"/>
  <c r="G367"/>
  <c r="K367" s="1"/>
  <c r="G371"/>
  <c r="K371" s="1"/>
  <c r="G372"/>
  <c r="K372" s="1"/>
  <c r="G373"/>
  <c r="K373" s="1"/>
  <c r="H368" l="1"/>
  <c r="I372"/>
  <c r="I370"/>
  <c r="H365"/>
  <c r="I365"/>
  <c r="H373"/>
  <c r="H374"/>
  <c r="G375"/>
  <c r="K375" s="1"/>
  <c r="H375"/>
  <c r="G374"/>
  <c r="K374" s="1"/>
  <c r="H369"/>
  <c r="G369"/>
  <c r="K369" s="1"/>
  <c r="K370"/>
  <c r="H371"/>
</calcChain>
</file>

<file path=xl/comments1.xml><?xml version="1.0" encoding="utf-8"?>
<comments xmlns="http://schemas.openxmlformats.org/spreadsheetml/2006/main">
  <authors>
    <author>ngantt</author>
    <author>Bach Thuy My Hanh</author>
    <author>linhtdm</author>
  </authors>
  <commentList>
    <comment ref="G2" authorId="0">
      <text>
        <r>
          <rPr>
            <b/>
            <sz val="9"/>
            <color indexed="81"/>
            <rFont val="Tahoma"/>
            <family val="2"/>
          </rPr>
          <t>ngantt:</t>
        </r>
        <r>
          <rPr>
            <sz val="9"/>
            <color indexed="81"/>
            <rFont val="Tahoma"/>
            <family val="2"/>
          </rPr>
          <t xml:space="preserve">
ngay lam vc cuoi cung</t>
        </r>
      </text>
    </comment>
    <comment ref="C10" authorId="1">
      <text>
        <r>
          <rPr>
            <b/>
            <sz val="9"/>
            <color indexed="81"/>
            <rFont val="Tahoma"/>
            <family val="2"/>
          </rPr>
          <t>Bach Thuy My Hanh:</t>
        </r>
        <r>
          <rPr>
            <sz val="9"/>
            <color indexed="81"/>
            <rFont val="Tahoma"/>
            <family val="2"/>
          </rPr>
          <t xml:space="preserve">
ngay nghi cuoi la 2015/6/1
</t>
        </r>
      </text>
    </comment>
    <comment ref="C15" authorId="1">
      <text>
        <r>
          <rPr>
            <b/>
            <sz val="9"/>
            <color indexed="81"/>
            <rFont val="Tahoma"/>
            <family val="2"/>
          </rPr>
          <t>Bach Thuy My Hanh:</t>
        </r>
        <r>
          <rPr>
            <sz val="9"/>
            <color indexed="81"/>
            <rFont val="Tahoma"/>
            <family val="2"/>
          </rPr>
          <t xml:space="preserve">
Vao lam lai, ngay nghi cuoi la 1/5/2015</t>
        </r>
      </text>
    </comment>
    <comment ref="K73" authorId="1">
      <text>
        <r>
          <rPr>
            <b/>
            <sz val="9"/>
            <color indexed="81"/>
            <rFont val="Tahoma"/>
            <family val="2"/>
          </rPr>
          <t>Bach Thuy My Hanh:</t>
        </r>
        <r>
          <rPr>
            <sz val="9"/>
            <color indexed="81"/>
            <rFont val="Tahoma"/>
            <family val="2"/>
          </rPr>
          <t xml:space="preserve">
tu ngay 2/11,chuyen tu KO sang CD</t>
        </r>
      </text>
    </comment>
    <comment ref="E79" authorId="2">
      <text>
        <r>
          <rPr>
            <b/>
            <sz val="8"/>
            <color indexed="81"/>
            <rFont val="Tahoma"/>
            <family val="2"/>
          </rPr>
          <t>linhtdm:</t>
        </r>
        <r>
          <rPr>
            <sz val="8"/>
            <color indexed="81"/>
            <rFont val="Tahoma"/>
            <family val="2"/>
          </rPr>
          <t xml:space="preserve">
7/12/2007-26/04/2009 Mitani</t>
        </r>
      </text>
    </comment>
    <comment ref="E82" authorId="2">
      <text>
        <r>
          <rPr>
            <b/>
            <sz val="8"/>
            <color indexed="81"/>
            <rFont val="Tahoma"/>
            <family val="2"/>
          </rPr>
          <t>linhtdm:</t>
        </r>
        <r>
          <rPr>
            <sz val="8"/>
            <color indexed="81"/>
            <rFont val="Tahoma"/>
            <family val="2"/>
          </rPr>
          <t xml:space="preserve">
7/12/2007-01/06/2009: Mitani</t>
        </r>
      </text>
    </comment>
    <comment ref="E96" authorId="2">
      <text>
        <r>
          <rPr>
            <b/>
            <sz val="8"/>
            <color indexed="81"/>
            <rFont val="Tahoma"/>
            <family val="2"/>
          </rPr>
          <t>linhtdm:</t>
        </r>
        <r>
          <rPr>
            <sz val="8"/>
            <color indexed="81"/>
            <rFont val="Tahoma"/>
            <family val="2"/>
          </rPr>
          <t xml:space="preserve">
7/12/2007-30/11/2010: Mitani
01/03/2013: vo ACSD</t>
        </r>
      </text>
    </comment>
    <comment ref="K104" authorId="1">
      <text>
        <r>
          <rPr>
            <b/>
            <sz val="9"/>
            <color indexed="81"/>
            <rFont val="Tahoma"/>
            <family val="2"/>
          </rPr>
          <t>Bach Thuy My Hanh:</t>
        </r>
        <r>
          <rPr>
            <sz val="9"/>
            <color indexed="81"/>
            <rFont val="Tahoma"/>
            <family val="2"/>
          </rPr>
          <t xml:space="preserve">
2016/1/26 tu MH qua</t>
        </r>
      </text>
    </comment>
    <comment ref="K145" authorId="1">
      <text>
        <r>
          <rPr>
            <b/>
            <sz val="9"/>
            <color indexed="81"/>
            <rFont val="Tahoma"/>
            <family val="2"/>
          </rPr>
          <t>Bach Thuy My Hanh:</t>
        </r>
        <r>
          <rPr>
            <sz val="9"/>
            <color indexed="81"/>
            <rFont val="Tahoma"/>
            <family val="2"/>
          </rPr>
          <t xml:space="preserve">
25/10 di Nhat kenshuu</t>
        </r>
      </text>
    </comment>
    <comment ref="K173" authorId="1">
      <text>
        <r>
          <rPr>
            <b/>
            <sz val="9"/>
            <color indexed="81"/>
            <rFont val="Tahoma"/>
            <family val="2"/>
          </rPr>
          <t>Bach Thuy My Hanh:</t>
        </r>
        <r>
          <rPr>
            <sz val="9"/>
            <color indexed="81"/>
            <rFont val="Tahoma"/>
            <family val="2"/>
          </rPr>
          <t xml:space="preserve">
25/10 di Nhat</t>
        </r>
      </text>
    </comment>
    <comment ref="K258" authorId="1">
      <text>
        <r>
          <rPr>
            <b/>
            <sz val="9"/>
            <color indexed="81"/>
            <rFont val="Tahoma"/>
            <family val="2"/>
          </rPr>
          <t>Bach Thuy My Hanh:</t>
        </r>
        <r>
          <rPr>
            <sz val="9"/>
            <color indexed="81"/>
            <rFont val="Tahoma"/>
            <family val="2"/>
          </rPr>
          <t xml:space="preserve">
tu 14/3 thu MJH sang CG</t>
        </r>
      </text>
    </comment>
    <comment ref="K263" authorId="1">
      <text>
        <r>
          <rPr>
            <b/>
            <sz val="9"/>
            <color indexed="81"/>
            <rFont val="Tahoma"/>
            <family val="2"/>
          </rPr>
          <t>Bach Thuy My Hanh:</t>
        </r>
        <r>
          <rPr>
            <sz val="9"/>
            <color indexed="81"/>
            <rFont val="Tahoma"/>
            <family val="2"/>
          </rPr>
          <t xml:space="preserve">
tu thang 2/11 chuyen sang KO
TU 1/4/2016 SANG KG</t>
        </r>
      </text>
    </comment>
    <comment ref="K309" authorId="1">
      <text>
        <r>
          <rPr>
            <b/>
            <sz val="9"/>
            <color indexed="81"/>
            <rFont val="Tahoma"/>
            <family val="2"/>
          </rPr>
          <t>Bach Thuy My Hanh:</t>
        </r>
        <r>
          <rPr>
            <sz val="9"/>
            <color indexed="81"/>
            <rFont val="Tahoma"/>
            <family val="2"/>
          </rPr>
          <t xml:space="preserve">
2016/1/26 tu MI qua</t>
        </r>
      </text>
    </comment>
    <comment ref="AQ310" authorId="1">
      <text>
        <r>
          <rPr>
            <b/>
            <sz val="9"/>
            <color indexed="81"/>
            <rFont val="Tahoma"/>
            <family val="2"/>
          </rPr>
          <t>Bach Thuy My Hanh:</t>
        </r>
        <r>
          <rPr>
            <sz val="9"/>
            <color indexed="81"/>
            <rFont val="Tahoma"/>
            <family val="2"/>
          </rPr>
          <t xml:space="preserve">
chưa tốt nghiệp</t>
        </r>
      </text>
    </comment>
  </commentList>
</comments>
</file>

<file path=xl/sharedStrings.xml><?xml version="1.0" encoding="utf-8"?>
<sst xmlns="http://schemas.openxmlformats.org/spreadsheetml/2006/main" count="2432" uniqueCount="1338">
  <si>
    <t>IS YOUR BIRTHDAY TODAY?</t>
  </si>
  <si>
    <t>NO</t>
  </si>
  <si>
    <t>DOB</t>
  </si>
  <si>
    <t>ACSD start date</t>
  </si>
  <si>
    <t>Status</t>
  </si>
  <si>
    <t>Resigned date</t>
  </si>
  <si>
    <t>Sex</t>
  </si>
  <si>
    <t>Office</t>
  </si>
  <si>
    <t>Position</t>
  </si>
  <si>
    <t>Section</t>
  </si>
  <si>
    <r>
      <t>Section(</t>
    </r>
    <r>
      <rPr>
        <b/>
        <sz val="11"/>
        <color indexed="8"/>
        <rFont val="ＭＳ Ｐゴシック"/>
        <family val="3"/>
        <charset val="128"/>
      </rPr>
      <t>日本語）</t>
    </r>
    <rPh sb="8" eb="11">
      <t>ﾆﾎﾝｺﾞ</t>
    </rPh>
    <phoneticPr fontId="5" type="noConversion"/>
  </si>
  <si>
    <t>Japanese certificate</t>
  </si>
  <si>
    <t>Lasted training</t>
  </si>
  <si>
    <t>Training commitment</t>
  </si>
  <si>
    <t>LIFE AGE</t>
  </si>
  <si>
    <t>ACSD AGE</t>
  </si>
  <si>
    <t>Phone to contact in case emergency</t>
  </si>
  <si>
    <t>Cell phone</t>
  </si>
  <si>
    <t>Tình trạng gia đình</t>
  </si>
  <si>
    <t>Số con</t>
  </si>
  <si>
    <t>Sáng phải đưa con đi học</t>
  </si>
  <si>
    <t>Chiều phải đón con về</t>
  </si>
  <si>
    <t>Độc thân</t>
  </si>
  <si>
    <t>Đã kết hôn</t>
  </si>
  <si>
    <t>Soá con</t>
  </si>
  <si>
    <t>Năm sinh con thứ 1
( kể cả năm dự sanh em bé)</t>
  </si>
  <si>
    <t>Năm sinh con thứ 2</t>
  </si>
  <si>
    <t>Năm dự định</t>
  </si>
  <si>
    <t>Yes/No</t>
  </si>
  <si>
    <t>Giờ</t>
  </si>
  <si>
    <t>Nguyễn Hải An</t>
  </si>
  <si>
    <t>HN</t>
  </si>
  <si>
    <t>D</t>
  </si>
  <si>
    <t>ADMIN</t>
  </si>
  <si>
    <t>Marriaged</t>
  </si>
  <si>
    <t>Trần Thanh Đan</t>
  </si>
  <si>
    <t>HCM</t>
  </si>
  <si>
    <t>N3</t>
  </si>
  <si>
    <t>Trần Thị Mỹ Linh</t>
  </si>
  <si>
    <t>GM</t>
  </si>
  <si>
    <t>ES</t>
  </si>
  <si>
    <t>Yes</t>
  </si>
  <si>
    <t>Trương Thị Phương Liên</t>
  </si>
  <si>
    <t>No</t>
  </si>
  <si>
    <t>Đinh Ngọc Hoàng Oanh</t>
  </si>
  <si>
    <t>E</t>
  </si>
  <si>
    <t>Single</t>
  </si>
  <si>
    <t>Cao Thị Minh Hà</t>
  </si>
  <si>
    <t>LD</t>
  </si>
  <si>
    <t>Đặng Lệ Trinh</t>
  </si>
  <si>
    <t>M</t>
  </si>
  <si>
    <t>SK</t>
  </si>
  <si>
    <t>Nguyễn Thị Nam Phương</t>
  </si>
  <si>
    <t>Lê Thị Mỹ Hạnh</t>
  </si>
  <si>
    <t>CE</t>
  </si>
  <si>
    <t>LX</t>
  </si>
  <si>
    <t>Nguyễn Mai Thảo</t>
  </si>
  <si>
    <r>
      <t>Hu</t>
    </r>
    <r>
      <rPr>
        <sz val="11"/>
        <color indexed="8"/>
        <rFont val="Calibri"/>
        <family val="2"/>
      </rPr>
      <t>ỳ</t>
    </r>
    <r>
      <rPr>
        <sz val="11"/>
        <color indexed="8"/>
        <rFont val="Times New Roman"/>
        <family val="1"/>
      </rPr>
      <t>nh Thị Thanh Vân</t>
    </r>
  </si>
  <si>
    <t>HS</t>
  </si>
  <si>
    <t>HT</t>
  </si>
  <si>
    <t>Bùi Thanh Sang</t>
  </si>
  <si>
    <t>OS</t>
  </si>
  <si>
    <r>
      <t>Hu</t>
    </r>
    <r>
      <rPr>
        <sz val="11"/>
        <color indexed="8"/>
        <rFont val="Calibri"/>
        <family val="2"/>
      </rPr>
      <t>ỳ</t>
    </r>
    <r>
      <rPr>
        <sz val="11"/>
        <color indexed="8"/>
        <rFont val="Times New Roman"/>
        <family val="1"/>
      </rPr>
      <t>nh Ngọc Hân</t>
    </r>
  </si>
  <si>
    <r>
      <t>Hu</t>
    </r>
    <r>
      <rPr>
        <sz val="11"/>
        <color indexed="8"/>
        <rFont val="Calibri"/>
        <family val="2"/>
      </rPr>
      <t>ỳ</t>
    </r>
    <r>
      <rPr>
        <sz val="11"/>
        <color indexed="8"/>
        <rFont val="Times New Roman"/>
        <family val="1"/>
      </rPr>
      <t>nh Bảo Long</t>
    </r>
  </si>
  <si>
    <t>Lê Cao Khanh</t>
  </si>
  <si>
    <t>Phạm Tăng Quí Anh</t>
  </si>
  <si>
    <t>Nguyễn Cẩm Tú</t>
  </si>
  <si>
    <r>
      <t>Nguyễn Hoàng Anh D</t>
    </r>
    <r>
      <rPr>
        <sz val="11"/>
        <color indexed="8"/>
        <rFont val="Calibri"/>
        <family val="2"/>
      </rPr>
      <t>ũ</t>
    </r>
    <r>
      <rPr>
        <sz val="11"/>
        <color indexed="8"/>
        <rFont val="Times New Roman"/>
        <family val="1"/>
      </rPr>
      <t>ng</t>
    </r>
  </si>
  <si>
    <t>SD</t>
  </si>
  <si>
    <r>
      <t>Hu</t>
    </r>
    <r>
      <rPr>
        <sz val="11"/>
        <color indexed="8"/>
        <rFont val="Calibri"/>
        <family val="2"/>
      </rPr>
      <t>ỳ</t>
    </r>
    <r>
      <rPr>
        <sz val="11"/>
        <color indexed="8"/>
        <rFont val="Times New Roman"/>
        <family val="1"/>
      </rPr>
      <t>nh Thanh Trúc</t>
    </r>
  </si>
  <si>
    <t>SCE</t>
  </si>
  <si>
    <t>Nguyễn Quang Minh</t>
  </si>
  <si>
    <t>Trần Minh Hoàng</t>
  </si>
  <si>
    <t>Võ Ngọc Minh Trang</t>
  </si>
  <si>
    <t>Nguyễn Hồng Khả tú</t>
  </si>
  <si>
    <t>Nguyễn Duy Tân</t>
  </si>
  <si>
    <t>PD</t>
  </si>
  <si>
    <t>Đặng Quang Đại</t>
  </si>
  <si>
    <t>YKK</t>
  </si>
  <si>
    <t>Trần Đắc Mạnh</t>
  </si>
  <si>
    <t>TH</t>
  </si>
  <si>
    <t>-</t>
  </si>
  <si>
    <t>Hoàng Thị Tùng Hải</t>
  </si>
  <si>
    <t>Nguyễn Trọng Hoàng</t>
  </si>
  <si>
    <t>Phạm Hồng Vân</t>
  </si>
  <si>
    <t>Trương Thị Vân</t>
  </si>
  <si>
    <t>Phạm Thị Hoàng Hiệp</t>
  </si>
  <si>
    <t>Vương Ngọc Minh</t>
  </si>
  <si>
    <t>CD</t>
  </si>
  <si>
    <t>Dương Thị Kim Ngân</t>
  </si>
  <si>
    <t>Phạm Thị Ngọc Hiền</t>
  </si>
  <si>
    <t>PA</t>
  </si>
  <si>
    <t>Nguyễn Quốc Phú</t>
  </si>
  <si>
    <t>Nguyễn Thị Ngọc</t>
  </si>
  <si>
    <t>KANESHIN</t>
  </si>
  <si>
    <t>Hà Đức Duy</t>
  </si>
  <si>
    <t>Ngô Thị Thu</t>
  </si>
  <si>
    <t>?</t>
  </si>
  <si>
    <t>Nguyễn Thị Thủy</t>
  </si>
  <si>
    <t>Đinh Tuấn Anh</t>
  </si>
  <si>
    <t>Nguyễn Thị Vân Thanh</t>
  </si>
  <si>
    <t>Nguyễn Thị Phượng</t>
  </si>
  <si>
    <r>
      <t>Hu</t>
    </r>
    <r>
      <rPr>
        <sz val="11"/>
        <color indexed="8"/>
        <rFont val="Calibri"/>
        <family val="2"/>
      </rPr>
      <t>ỳ</t>
    </r>
    <r>
      <rPr>
        <sz val="11"/>
        <color indexed="8"/>
        <rFont val="Times New Roman"/>
        <family val="1"/>
      </rPr>
      <t>nh Phi Bảo</t>
    </r>
  </si>
  <si>
    <t>Trương Phi Hùng</t>
  </si>
  <si>
    <t>Lê Thị Thanh</t>
  </si>
  <si>
    <t>Phạm Thị Thanh Trang</t>
  </si>
  <si>
    <t>Lê Thu Giang</t>
  </si>
  <si>
    <t>Nguyễn Thị Loan</t>
  </si>
  <si>
    <t>Yokoyama Sachiko</t>
  </si>
  <si>
    <t>JP</t>
  </si>
  <si>
    <t>AM</t>
  </si>
  <si>
    <t>Dương Thị Chu</t>
  </si>
  <si>
    <t>C</t>
  </si>
  <si>
    <t>Nguyễn Thị Đặng</t>
  </si>
  <si>
    <t>GA</t>
  </si>
  <si>
    <t>Nguyễn Thị Tuyết Nga</t>
  </si>
  <si>
    <t>AC</t>
  </si>
  <si>
    <t>Kazuno Hiroyoshi</t>
  </si>
  <si>
    <t>Đặng Quang Đạt</t>
  </si>
  <si>
    <t>Trần Công Lý</t>
  </si>
  <si>
    <t>Trần Thị Thu Hiền</t>
  </si>
  <si>
    <t>Lê Văn Lưu</t>
  </si>
  <si>
    <t>Phạm Thị Hoàng Yến</t>
  </si>
  <si>
    <t>Nguyễn Tuấn Phúc</t>
  </si>
  <si>
    <r>
      <t>Phạm Nhật V</t>
    </r>
    <r>
      <rPr>
        <sz val="11"/>
        <color indexed="8"/>
        <rFont val="Calibri"/>
        <family val="2"/>
      </rPr>
      <t>ũ</t>
    </r>
  </si>
  <si>
    <t>Đỗ Thị Khuyên</t>
  </si>
  <si>
    <t>Trần Hạnh Tiên</t>
  </si>
  <si>
    <t>Đào Nguyên Vương</t>
  </si>
  <si>
    <t>Lê Đức Hiền</t>
  </si>
  <si>
    <t>Dương Thị Mai</t>
  </si>
  <si>
    <t>Lê Thị Hà</t>
  </si>
  <si>
    <r>
      <t>Nguyễn Văn V</t>
    </r>
    <r>
      <rPr>
        <sz val="11"/>
        <color indexed="8"/>
        <rFont val="Calibri"/>
        <family val="2"/>
      </rPr>
      <t>ĩ</t>
    </r>
    <r>
      <rPr>
        <sz val="11"/>
        <color indexed="8"/>
        <rFont val="Times New Roman"/>
        <family val="1"/>
      </rPr>
      <t>nh</t>
    </r>
  </si>
  <si>
    <t>Đoàn Thị Hợi</t>
  </si>
  <si>
    <t>Nguyễn Thị Thúy</t>
  </si>
  <si>
    <t>Nguyễn Thanh An</t>
  </si>
  <si>
    <t>Tăng Anh Thời</t>
  </si>
  <si>
    <t>Lương Trí Minh</t>
  </si>
  <si>
    <t>Lê Thị Hoàng Quyên</t>
  </si>
  <si>
    <t>Nguyễn Minh Sơn</t>
  </si>
  <si>
    <t>Nguyễn Công Khẩn</t>
  </si>
  <si>
    <t>Lê Thị Minh Tâm</t>
  </si>
  <si>
    <r>
      <t>V</t>
    </r>
    <r>
      <rPr>
        <sz val="11"/>
        <color indexed="8"/>
        <rFont val="Calibri"/>
        <family val="2"/>
      </rPr>
      <t>ũ</t>
    </r>
    <r>
      <rPr>
        <sz val="11"/>
        <color indexed="8"/>
        <rFont val="Times New Roman"/>
        <family val="1"/>
      </rPr>
      <t xml:space="preserve"> Văn Hoàng</t>
    </r>
  </si>
  <si>
    <r>
      <t>Hu</t>
    </r>
    <r>
      <rPr>
        <sz val="11"/>
        <color indexed="8"/>
        <rFont val="Calibri"/>
        <family val="2"/>
      </rPr>
      <t>ỳ</t>
    </r>
    <r>
      <rPr>
        <sz val="11"/>
        <color indexed="8"/>
        <rFont val="Times New Roman"/>
        <family val="1"/>
      </rPr>
      <t>nh Thị Anh</t>
    </r>
  </si>
  <si>
    <r>
      <t>Nguyễn Đăng D</t>
    </r>
    <r>
      <rPr>
        <sz val="11"/>
        <color indexed="8"/>
        <rFont val="Calibri"/>
        <family val="2"/>
      </rPr>
      <t>ũ</t>
    </r>
    <r>
      <rPr>
        <sz val="11"/>
        <color indexed="8"/>
        <rFont val="Times New Roman"/>
        <family val="1"/>
      </rPr>
      <t>ng</t>
    </r>
  </si>
  <si>
    <t>Đoàn Xuân Vịnh</t>
  </si>
  <si>
    <t>Phạm Văn Hậu</t>
  </si>
  <si>
    <t>Kozaki Sanae</t>
  </si>
  <si>
    <t>Nguyễn Trọng Khánh</t>
  </si>
  <si>
    <t>Tô Thị Nhài</t>
  </si>
  <si>
    <t>Nguyễn Thị Thảo</t>
  </si>
  <si>
    <t>Nguyễn Duy Chính</t>
  </si>
  <si>
    <t>Trần Thanh Toàn</t>
  </si>
  <si>
    <t>IT</t>
  </si>
  <si>
    <t>Lê Minh Thành</t>
  </si>
  <si>
    <t>Phạm Thị Thanh Trâm</t>
  </si>
  <si>
    <t>Nguyễn Thị Thuấn</t>
  </si>
  <si>
    <t>Dương Thu Liễu</t>
  </si>
  <si>
    <t>Đoàn Thị Trang</t>
  </si>
  <si>
    <t>Jun Kanyama</t>
  </si>
  <si>
    <t>GD</t>
  </si>
  <si>
    <t>STAFF</t>
  </si>
  <si>
    <t>Nguyễn Tố Quyên</t>
  </si>
  <si>
    <t>Phạm Quang Hào</t>
  </si>
  <si>
    <t>Bùi Diễm Thanh</t>
  </si>
  <si>
    <t>Hồ Thị Kim</t>
  </si>
  <si>
    <t>Phan Thanh Hải</t>
  </si>
  <si>
    <t>Đoàn Hoàng Anh</t>
  </si>
  <si>
    <t>Đậu Xuân Diệu</t>
  </si>
  <si>
    <t>Ro Ki Giah</t>
  </si>
  <si>
    <t>Đặng Quang Thuận</t>
  </si>
  <si>
    <t>Ngô Hồng Vân</t>
  </si>
  <si>
    <t>Kiều Khắc Mạnh</t>
  </si>
  <si>
    <t>Nguyễn Thị Thu Giang</t>
  </si>
  <si>
    <t>Nguyễn Văn Trọng</t>
  </si>
  <si>
    <t>Nguyễn Thị Hà</t>
  </si>
  <si>
    <r>
      <t>Quách Thị Qu</t>
    </r>
    <r>
      <rPr>
        <sz val="11"/>
        <color indexed="8"/>
        <rFont val="Calibri"/>
        <family val="2"/>
      </rPr>
      <t>ỳ</t>
    </r>
    <r>
      <rPr>
        <sz val="11"/>
        <color indexed="8"/>
        <rFont val="Times New Roman"/>
        <family val="1"/>
      </rPr>
      <t>nh Như</t>
    </r>
  </si>
  <si>
    <r>
      <t>Hu</t>
    </r>
    <r>
      <rPr>
        <sz val="11"/>
        <color indexed="8"/>
        <rFont val="Calibri"/>
        <family val="2"/>
      </rPr>
      <t>ỳ</t>
    </r>
    <r>
      <rPr>
        <sz val="11"/>
        <color indexed="8"/>
        <rFont val="Times New Roman"/>
        <family val="1"/>
      </rPr>
      <t>nh Thị Ngọc Tuyết</t>
    </r>
  </si>
  <si>
    <r>
      <t>Nguyễn V</t>
    </r>
    <r>
      <rPr>
        <sz val="11"/>
        <color indexed="8"/>
        <rFont val="Calibri"/>
        <family val="2"/>
      </rPr>
      <t>ũ</t>
    </r>
    <r>
      <rPr>
        <sz val="11"/>
        <color indexed="8"/>
        <rFont val="Times New Roman"/>
        <family val="1"/>
      </rPr>
      <t xml:space="preserve"> Anh</t>
    </r>
  </si>
  <si>
    <t>Nguyễn Hữu La</t>
  </si>
  <si>
    <t/>
  </si>
  <si>
    <t>Nguyễn Thị Thanh Sang</t>
  </si>
  <si>
    <t>Nguyễn Thị Thanh Tuyền</t>
  </si>
  <si>
    <t>Nguyễn Minh Thành</t>
  </si>
  <si>
    <t>Phạm Trung Hiếu</t>
  </si>
  <si>
    <r>
      <t>Nguyễn V</t>
    </r>
    <r>
      <rPr>
        <sz val="11"/>
        <color indexed="8"/>
        <rFont val="Calibri"/>
        <family val="2"/>
      </rPr>
      <t>ũ</t>
    </r>
    <r>
      <rPr>
        <sz val="11"/>
        <color indexed="8"/>
        <rFont val="Times New Roman"/>
        <family val="1"/>
      </rPr>
      <t xml:space="preserve"> Thi An</t>
    </r>
  </si>
  <si>
    <t>Nguyễn Thị Mỹ Trinh</t>
  </si>
  <si>
    <r>
      <t>Lý Hồ S</t>
    </r>
    <r>
      <rPr>
        <sz val="11"/>
        <color indexed="8"/>
        <rFont val="Calibri"/>
        <family val="2"/>
      </rPr>
      <t>ĩ</t>
    </r>
  </si>
  <si>
    <t>Trần Nguyễn Ngọc Bảo Hạnh</t>
  </si>
  <si>
    <t>Nguyễn Thị Kim Hương</t>
  </si>
  <si>
    <t>CA</t>
  </si>
  <si>
    <t>Nguyễn Thị Thanh Vi</t>
  </si>
  <si>
    <t>Đàm Thị Huyền Hạnh</t>
  </si>
  <si>
    <t>Đinh Thị Ngọc Hân</t>
  </si>
  <si>
    <t>Ung Nguyễn Hoàng Bửu</t>
  </si>
  <si>
    <t>Nguyễn Thị Phương Thúy</t>
  </si>
  <si>
    <t>Lê Thái Thùy Mỵ</t>
  </si>
  <si>
    <t>Nguyễn Thị Dung-1990</t>
  </si>
  <si>
    <t>Nguyễn Văn Toàn</t>
  </si>
  <si>
    <r>
      <t>Hoàng Anh Hu</t>
    </r>
    <r>
      <rPr>
        <sz val="11"/>
        <color indexed="8"/>
        <rFont val="Calibri"/>
        <family val="2"/>
      </rPr>
      <t>ỳ</t>
    </r>
    <r>
      <rPr>
        <sz val="11"/>
        <color indexed="8"/>
        <rFont val="Times New Roman"/>
        <family val="1"/>
      </rPr>
      <t>nh</t>
    </r>
  </si>
  <si>
    <t>Phạm Thị Hiền</t>
  </si>
  <si>
    <t>Phạm Thị Phương Thùy</t>
  </si>
  <si>
    <t>Ngô Thị Vân Thi</t>
  </si>
  <si>
    <t>Phùng Hạnh Nhiêu</t>
  </si>
  <si>
    <t>Đoàn Thị Thảo Trân</t>
  </si>
  <si>
    <t>Trần Mạnh Linh</t>
  </si>
  <si>
    <t>Nguyễn Minh Đại</t>
  </si>
  <si>
    <t>Lê Thị Hồng Diễm</t>
  </si>
  <si>
    <t>Nguyễn Văn Luân</t>
  </si>
  <si>
    <t>Nguyễn Như Vấn</t>
  </si>
  <si>
    <t>Phạm Thị Bích Ngọc</t>
  </si>
  <si>
    <t>Phạm văn Phúc</t>
  </si>
  <si>
    <t>Lê Minh Thỏa</t>
  </si>
  <si>
    <t>Hoàng Dương Minh</t>
  </si>
  <si>
    <t>Hồ Ngọc Thu Thảo</t>
  </si>
  <si>
    <t>Nguyễn Thị Ngọc Bích</t>
  </si>
  <si>
    <t>Trần Mỹ Kim</t>
  </si>
  <si>
    <t>Phan Thị Ngọc Hiền</t>
  </si>
  <si>
    <t>An Thị Hương</t>
  </si>
  <si>
    <t>Honda Nozomi</t>
  </si>
  <si>
    <t>Phan Thanh Tiến</t>
  </si>
  <si>
    <t>Lê Văn Tuấn</t>
  </si>
  <si>
    <r>
      <t>Trần Hu</t>
    </r>
    <r>
      <rPr>
        <sz val="11"/>
        <color theme="1"/>
        <rFont val="Calibri"/>
        <family val="2"/>
      </rPr>
      <t>ỳ</t>
    </r>
    <r>
      <rPr>
        <sz val="11"/>
        <color theme="1"/>
        <rFont val="Times New Roman"/>
        <family val="1"/>
      </rPr>
      <t>nh Thu Ngân</t>
    </r>
  </si>
  <si>
    <t>Phan Thị Thùy My</t>
  </si>
  <si>
    <t>Hồ Thế Khoa</t>
  </si>
  <si>
    <t>Đào Duy Khánh</t>
  </si>
  <si>
    <t>Nguyễn Công Trứ</t>
  </si>
  <si>
    <t>Ngô Văn Thắng</t>
  </si>
  <si>
    <t>Phan Tấn Danh</t>
  </si>
  <si>
    <t>Bùi Trương Kim Anh</t>
  </si>
  <si>
    <t>Yoshiki Tomohiko</t>
  </si>
  <si>
    <t>Akira Ido</t>
  </si>
  <si>
    <t>Lại Thị Hồng</t>
  </si>
  <si>
    <t>Nguyễn Hoàng Việt</t>
  </si>
  <si>
    <t>Nguyễn Xuân Lộc</t>
  </si>
  <si>
    <t>Nguyễn Nhật Lan</t>
  </si>
  <si>
    <t>Trần Quang Phát</t>
  </si>
  <si>
    <r>
      <t>Lâm Quang V</t>
    </r>
    <r>
      <rPr>
        <sz val="11"/>
        <color indexed="8"/>
        <rFont val="Arial"/>
        <family val="2"/>
      </rPr>
      <t>ũ</t>
    </r>
  </si>
  <si>
    <r>
      <t>Hu</t>
    </r>
    <r>
      <rPr>
        <sz val="11"/>
        <color indexed="8"/>
        <rFont val="Arial"/>
        <family val="2"/>
      </rPr>
      <t>ỳ</t>
    </r>
    <r>
      <rPr>
        <sz val="11"/>
        <color indexed="8"/>
        <rFont val="Times New Roman"/>
        <family val="1"/>
      </rPr>
      <t>nh Quốc Huy</t>
    </r>
  </si>
  <si>
    <t>Trần Trọng Vinh</t>
  </si>
  <si>
    <t>Hoàng Nhựt Anh</t>
  </si>
  <si>
    <t>Nguyễn Thùy Linh</t>
  </si>
  <si>
    <t>Phạm Xuân Chữ</t>
  </si>
  <si>
    <t>Phạm Hoài Nam</t>
  </si>
  <si>
    <r>
      <t>0</t>
    </r>
    <r>
      <rPr>
        <sz val="11"/>
        <color theme="1"/>
        <rFont val="Calibri"/>
        <family val="2"/>
      </rPr>
      <t>年</t>
    </r>
    <r>
      <rPr>
        <sz val="11"/>
        <color theme="1"/>
        <rFont val="Times New Roman"/>
        <family val="1"/>
      </rPr>
      <t>0</t>
    </r>
    <r>
      <rPr>
        <sz val="11"/>
        <color theme="1"/>
        <rFont val="Calibri"/>
        <family val="2"/>
      </rPr>
      <t>ヶ月</t>
    </r>
    <r>
      <rPr>
        <sz val="11"/>
        <color theme="1"/>
        <rFont val="Times New Roman"/>
        <family val="1"/>
      </rPr>
      <t>9</t>
    </r>
    <r>
      <rPr>
        <sz val="11"/>
        <color theme="1"/>
        <rFont val="Calibri"/>
        <family val="2"/>
      </rPr>
      <t>日</t>
    </r>
  </si>
  <si>
    <t>Vũ Thị Liên</t>
  </si>
  <si>
    <t>Lê Duy Tuấn</t>
  </si>
  <si>
    <t>Nguyễn Vĩnh Khánh</t>
  </si>
  <si>
    <t>%</t>
  </si>
  <si>
    <t>ACSD TOTAL</t>
  </si>
  <si>
    <t>CURRENT</t>
  </si>
  <si>
    <t>TOTAL</t>
  </si>
  <si>
    <t>RESIGNED</t>
  </si>
  <si>
    <t>SEX</t>
  </si>
  <si>
    <t>Male</t>
  </si>
  <si>
    <t>Female</t>
  </si>
  <si>
    <t>no child</t>
  </si>
  <si>
    <t>1 child</t>
  </si>
  <si>
    <t>&gt; 1child</t>
  </si>
  <si>
    <t>POSITION</t>
  </si>
  <si>
    <t>General Director</t>
  </si>
  <si>
    <t>Executive Managing Director</t>
  </si>
  <si>
    <t>Director</t>
  </si>
  <si>
    <t>Branch Manager</t>
  </si>
  <si>
    <t>Manager</t>
  </si>
  <si>
    <t>Expert</t>
  </si>
  <si>
    <t>Chief Engineer</t>
  </si>
  <si>
    <t>Sub Chief Engineer</t>
  </si>
  <si>
    <t>Engineer</t>
  </si>
  <si>
    <t>Assistant Manager</t>
  </si>
  <si>
    <t>Chief Accountant</t>
  </si>
  <si>
    <t>Cashier</t>
  </si>
  <si>
    <t>Accountant</t>
  </si>
  <si>
    <t>Staff</t>
  </si>
  <si>
    <t>Cleaner</t>
  </si>
  <si>
    <t>JAPANESE SKILL</t>
  </si>
  <si>
    <r>
      <t>1</t>
    </r>
    <r>
      <rPr>
        <sz val="11"/>
        <color indexed="8"/>
        <rFont val="Calibri"/>
        <family val="2"/>
      </rPr>
      <t>級</t>
    </r>
    <r>
      <rPr>
        <sz val="11"/>
        <color indexed="8"/>
        <rFont val="Times New Roman"/>
        <family val="1"/>
      </rPr>
      <t>or N1</t>
    </r>
  </si>
  <si>
    <r>
      <t>2</t>
    </r>
    <r>
      <rPr>
        <sz val="11"/>
        <color indexed="8"/>
        <rFont val="Calibri"/>
        <family val="2"/>
      </rPr>
      <t>級</t>
    </r>
    <r>
      <rPr>
        <sz val="11"/>
        <color indexed="8"/>
        <rFont val="Times New Roman"/>
        <family val="1"/>
      </rPr>
      <t xml:space="preserve"> or N2</t>
    </r>
  </si>
  <si>
    <r>
      <t>3</t>
    </r>
    <r>
      <rPr>
        <sz val="11"/>
        <color indexed="8"/>
        <rFont val="Calibri"/>
        <family val="2"/>
      </rPr>
      <t>級</t>
    </r>
    <r>
      <rPr>
        <sz val="11"/>
        <color indexed="8"/>
        <rFont val="Times New Roman"/>
        <family val="1"/>
      </rPr>
      <t xml:space="preserve"> or N4</t>
    </r>
  </si>
  <si>
    <r>
      <t>4</t>
    </r>
    <r>
      <rPr>
        <sz val="11"/>
        <color indexed="8"/>
        <rFont val="Calibri"/>
        <family val="2"/>
      </rPr>
      <t>級</t>
    </r>
    <r>
      <rPr>
        <sz val="11"/>
        <color indexed="8"/>
        <rFont val="Times New Roman"/>
        <family val="1"/>
      </rPr>
      <t xml:space="preserve"> or N5</t>
    </r>
  </si>
  <si>
    <t>Đào Chí Tài</t>
  </si>
  <si>
    <t>acsd_admin@aureole-net.com.vn</t>
  </si>
  <si>
    <t>ptt.dung@aureole-net.com.vn</t>
  </si>
  <si>
    <t>ntt.diem@aureole-net.com.vn</t>
  </si>
  <si>
    <t>ll.phung@aureole-net.com.vn</t>
  </si>
  <si>
    <t>btm.hanh@aureole-net.com.vn</t>
  </si>
  <si>
    <t>dh.anh@aureole-net.com.vn</t>
  </si>
  <si>
    <t>ltm.trang@aureole-net.com.vn</t>
  </si>
  <si>
    <t>nm.son@aureole-net.com.vn</t>
  </si>
  <si>
    <t>ttc.loan@aureole-net.com.vn</t>
  </si>
  <si>
    <t>ta.thoi@aureole-net.com.vn</t>
  </si>
  <si>
    <t>lt.minh@aureole-net.com.vn</t>
  </si>
  <si>
    <t>lta.phuong@aureole-net.com.vn</t>
  </si>
  <si>
    <t>ltt.suong@aureole-net.com.vn</t>
  </si>
  <si>
    <t>th.tien@aureole-net.com.vn</t>
  </si>
  <si>
    <t>dn.vuong@aureole-net.com.vn</t>
  </si>
  <si>
    <t>ntt.ngan@aureole-net.com.vn</t>
  </si>
  <si>
    <t>dq.dat@aureole-net.com.vn</t>
  </si>
  <si>
    <t>tc.ly@aureole-net.com.vn</t>
  </si>
  <si>
    <t>ttt.hien@aureole-net.com.vn</t>
  </si>
  <si>
    <t>pth.yen@aureole-net.com.vn</t>
  </si>
  <si>
    <t>nt.phuc@aureole-net.com.vn</t>
  </si>
  <si>
    <t>ntm.dung@aureole-net.com.vn</t>
  </si>
  <si>
    <t>ntt.trang@aureole-net.com.vn</t>
  </si>
  <si>
    <t>tth.nhung@aureole-net.com.vn</t>
  </si>
  <si>
    <t>hp.bao@aureole-net.com.vn</t>
  </si>
  <si>
    <t>tp.hung@aureole-net.com.vn</t>
  </si>
  <si>
    <t>lt.thanh@aureole-net.com.vn</t>
  </si>
  <si>
    <t>ptt.trang@aureole-net.com.vn</t>
  </si>
  <si>
    <t>lt.giang@aureole-net.com.vn</t>
  </si>
  <si>
    <t>ltx.hong@aureole-net.com.vn</t>
  </si>
  <si>
    <t>nc.huynh@aureole-net.com.vn</t>
  </si>
  <si>
    <t>bomy@aureole-net.com.vn</t>
  </si>
  <si>
    <t>n.minh@aureole-net.com.vn</t>
  </si>
  <si>
    <t>htk.mi@aureole-net.com.vn</t>
  </si>
  <si>
    <t>q.phu@aureole-net.com.vn</t>
  </si>
  <si>
    <t>t.ngoc@aureole-net.com.vn</t>
  </si>
  <si>
    <t>t.vu@aureole-net.com.vn</t>
  </si>
  <si>
    <t>hk.thinh@aureole-net.com.vn</t>
  </si>
  <si>
    <t>k.chau@aureole-net.com.vn</t>
  </si>
  <si>
    <t>nt.dung@aureole-net.com.vn</t>
  </si>
  <si>
    <t>dt.anh@aureole-net.com.vn</t>
  </si>
  <si>
    <t>t.nhan@aureole-net.com.vn</t>
  </si>
  <si>
    <t>ntv.thanh@aureole-net.com.vn</t>
  </si>
  <si>
    <t>nth.the@aureole-net.com.vn</t>
  </si>
  <si>
    <t>pth.van@aureole-net.com.vn</t>
  </si>
  <si>
    <t>bt.sang@aureole-net.com.vn</t>
  </si>
  <si>
    <t>han.hn@aureole-net.com.vn</t>
  </si>
  <si>
    <t>long@aureole-net.com.vn</t>
  </si>
  <si>
    <t>Khanh@aureole-net.com.vn</t>
  </si>
  <si>
    <t>Q.anh@aureole-net.com.vn</t>
  </si>
  <si>
    <t>C.tu@aureole-net.com.vn</t>
  </si>
  <si>
    <t>t.huong@aureole-net.com.vn</t>
  </si>
  <si>
    <t>t.truc@aureole-net.com.vn</t>
  </si>
  <si>
    <t>Q.minh@aureole-net.com.vn</t>
  </si>
  <si>
    <t>m.trang@aureole-net.com.vn</t>
  </si>
  <si>
    <t>k.tu@aureole-net.com.vn</t>
  </si>
  <si>
    <t>t.tan@aureole-net.com.vn</t>
  </si>
  <si>
    <t>q.dai@aureole-net.com.vn</t>
  </si>
  <si>
    <t>d.khoa@aureole-net.com.vn</t>
  </si>
  <si>
    <t>t.hai@aureole-net.com.vn</t>
  </si>
  <si>
    <t>t.hoang@aureole-net.com.vn</t>
  </si>
  <si>
    <t>h.van@aureole-net.com.vn</t>
  </si>
  <si>
    <t>p_lien@aureole-net.com.vn</t>
  </si>
  <si>
    <t>ha@aureole-net.com.vn</t>
  </si>
  <si>
    <t>my_hanh@aureole-net.com.vn</t>
  </si>
  <si>
    <t>thuy@aureole-net.com.vn</t>
  </si>
  <si>
    <t>Full Name alphabet</t>
    <phoneticPr fontId="5" type="noConversion"/>
  </si>
  <si>
    <t>Place birth</t>
    <phoneticPr fontId="4"/>
  </si>
  <si>
    <t>Permanent Address</t>
    <phoneticPr fontId="4"/>
  </si>
  <si>
    <t>SCE</t>
    <phoneticPr fontId="4"/>
  </si>
  <si>
    <t>ｸﾞｪﾝ　ﾎｱﾝ　ｱﾝ　ｽﾞﾝ</t>
    <phoneticPr fontId="4"/>
  </si>
  <si>
    <t>Nguyen Hoang Anh Dung</t>
    <phoneticPr fontId="5" type="noConversion"/>
  </si>
  <si>
    <t>Nguyễn Thị Thanh Hương-1985</t>
    <phoneticPr fontId="5" type="noConversion"/>
  </si>
  <si>
    <r>
      <rPr>
        <sz val="11"/>
        <color theme="1"/>
        <rFont val="ＭＳ Ｐゴシック"/>
        <family val="3"/>
        <charset val="128"/>
      </rPr>
      <t>ｸﾞｪﾝ　ﾃｨ　ﾀﾝ　ﾌｵﾝ</t>
    </r>
    <phoneticPr fontId="4"/>
  </si>
  <si>
    <t>HF</t>
    <phoneticPr fontId="5" type="noConversion"/>
  </si>
  <si>
    <r>
      <rPr>
        <sz val="11"/>
        <color theme="1"/>
        <rFont val="ＭＳ Ｐゴシック"/>
        <family val="3"/>
        <charset val="128"/>
      </rPr>
      <t>ﾌｲﾝ　ﾌｨ　ﾊﾞｵ</t>
    </r>
    <phoneticPr fontId="4"/>
  </si>
  <si>
    <t>Truong Phi Hung</t>
    <phoneticPr fontId="5" type="noConversion"/>
  </si>
  <si>
    <r>
      <rPr>
        <sz val="11"/>
        <color theme="1"/>
        <rFont val="ＭＳ Ｐゴシック"/>
        <family val="3"/>
        <charset val="128"/>
      </rPr>
      <t>ｸﾞｪﾝ　ｳﾞｰ　ｱﾝ</t>
    </r>
    <phoneticPr fontId="4"/>
  </si>
  <si>
    <t>Nguyen Vu Anh</t>
    <phoneticPr fontId="5" type="noConversion"/>
  </si>
  <si>
    <t>SD</t>
    <phoneticPr fontId="5" type="noConversion"/>
  </si>
  <si>
    <t>Nguyen Huu La</t>
    <phoneticPr fontId="5" type="noConversion"/>
  </si>
  <si>
    <t>Lê Thị Hồng Nhi</t>
    <phoneticPr fontId="17" type="noConversion"/>
  </si>
  <si>
    <t>E</t>
    <phoneticPr fontId="5" type="noConversion"/>
  </si>
  <si>
    <t>PA</t>
    <phoneticPr fontId="5" type="noConversion"/>
  </si>
  <si>
    <r>
      <rPr>
        <sz val="11"/>
        <color theme="1"/>
        <rFont val="ＭＳ Ｐゴシック"/>
        <family val="3"/>
        <charset val="128"/>
      </rPr>
      <t>ｸﾞｪﾝ　ｳﾞｰ　ﾃｨ　ｱﾝ</t>
    </r>
    <phoneticPr fontId="4"/>
  </si>
  <si>
    <t>Nguyen Vu Thi An</t>
    <phoneticPr fontId="5" type="noConversion"/>
  </si>
  <si>
    <r>
      <rPr>
        <b/>
        <sz val="22"/>
        <color indexed="8"/>
        <rFont val="ＭＳ Ｐゴシック"/>
        <family val="3"/>
        <charset val="128"/>
      </rPr>
      <t>平成２</t>
    </r>
    <r>
      <rPr>
        <b/>
        <sz val="22"/>
        <color indexed="8"/>
        <rFont val="Times New Roman"/>
        <family val="1"/>
      </rPr>
      <t>7</t>
    </r>
    <r>
      <rPr>
        <b/>
        <sz val="22"/>
        <color indexed="8"/>
        <rFont val="ＭＳ Ｐゴシック"/>
        <family val="3"/>
        <charset val="128"/>
      </rPr>
      <t>年</t>
    </r>
    <r>
      <rPr>
        <b/>
        <sz val="22"/>
        <color indexed="8"/>
        <rFont val="Times New Roman"/>
        <family val="1"/>
      </rPr>
      <t xml:space="preserve"> </t>
    </r>
    <r>
      <rPr>
        <b/>
        <sz val="22"/>
        <color indexed="8"/>
        <rFont val="ＭＳ Ｐゴシック"/>
        <family val="3"/>
        <charset val="128"/>
      </rPr>
      <t>１月</t>
    </r>
    <r>
      <rPr>
        <b/>
        <sz val="22"/>
        <color indexed="8"/>
        <rFont val="Times New Roman"/>
        <family val="1"/>
      </rPr>
      <t xml:space="preserve"> </t>
    </r>
    <r>
      <rPr>
        <b/>
        <sz val="22"/>
        <color indexed="8"/>
        <rFont val="ＭＳ Ｐゴシック"/>
        <family val="3"/>
        <charset val="128"/>
      </rPr>
      <t>１日</t>
    </r>
    <r>
      <rPr>
        <b/>
        <sz val="22"/>
        <color indexed="8"/>
        <rFont val="Times New Roman"/>
        <family val="1"/>
      </rPr>
      <t xml:space="preserve"> </t>
    </r>
    <r>
      <rPr>
        <b/>
        <sz val="22"/>
        <color indexed="8"/>
        <rFont val="ＭＳ Ｐゴシック"/>
        <family val="3"/>
        <charset val="128"/>
      </rPr>
      <t>から</t>
    </r>
    <r>
      <rPr>
        <b/>
        <sz val="22"/>
        <color indexed="8"/>
        <rFont val="Times New Roman"/>
        <family val="1"/>
      </rPr>
      <t xml:space="preserve"> </t>
    </r>
    <r>
      <rPr>
        <b/>
        <sz val="22"/>
        <color indexed="8"/>
        <rFont val="ＭＳ Ｐゴシック"/>
        <family val="3"/>
        <charset val="128"/>
      </rPr>
      <t>平成２</t>
    </r>
    <r>
      <rPr>
        <b/>
        <sz val="22"/>
        <color indexed="8"/>
        <rFont val="Times New Roman"/>
        <family val="1"/>
      </rPr>
      <t>7</t>
    </r>
    <r>
      <rPr>
        <b/>
        <sz val="22"/>
        <color indexed="8"/>
        <rFont val="ＭＳ Ｐゴシック"/>
        <family val="3"/>
        <charset val="128"/>
      </rPr>
      <t>年</t>
    </r>
    <r>
      <rPr>
        <b/>
        <sz val="22"/>
        <color indexed="8"/>
        <rFont val="Times New Roman"/>
        <family val="1"/>
      </rPr>
      <t xml:space="preserve"> </t>
    </r>
    <r>
      <rPr>
        <b/>
        <sz val="22"/>
        <color indexed="8"/>
        <rFont val="ＭＳ Ｐゴシック"/>
        <family val="3"/>
        <charset val="128"/>
      </rPr>
      <t>１２月３１日</t>
    </r>
    <r>
      <rPr>
        <b/>
        <sz val="22"/>
        <color indexed="8"/>
        <rFont val="Times New Roman"/>
        <family val="1"/>
      </rPr>
      <t xml:space="preserve"> </t>
    </r>
    <r>
      <rPr>
        <b/>
        <sz val="22"/>
        <color indexed="8"/>
        <rFont val="ＭＳ Ｐゴシック"/>
        <family val="3"/>
        <charset val="128"/>
      </rPr>
      <t>まで</t>
    </r>
    <phoneticPr fontId="5" type="noConversion"/>
  </si>
  <si>
    <t>Date of signing the contract</t>
    <phoneticPr fontId="5" type="noConversion"/>
  </si>
  <si>
    <t>Tuoi cua con &lt;6</t>
    <phoneticPr fontId="5" type="noConversion"/>
  </si>
  <si>
    <t>Full Name Katakana</t>
    <phoneticPr fontId="5" type="noConversion"/>
  </si>
  <si>
    <t>Current Address</t>
    <phoneticPr fontId="4"/>
  </si>
  <si>
    <t>ID card No.</t>
    <phoneticPr fontId="4"/>
  </si>
  <si>
    <t>Date of Issue</t>
    <phoneticPr fontId="4"/>
  </si>
  <si>
    <t>Authority</t>
    <phoneticPr fontId="4"/>
  </si>
  <si>
    <t>Graduated from (VN)</t>
    <phoneticPr fontId="4"/>
  </si>
  <si>
    <t>Graduated from (JP)</t>
    <phoneticPr fontId="4"/>
  </si>
  <si>
    <t>Major(VN)</t>
    <phoneticPr fontId="4"/>
  </si>
  <si>
    <t>Major(JP)</t>
    <phoneticPr fontId="4"/>
  </si>
  <si>
    <t>ｸﾞｪﾝ　ﾊｲ　ｱﾝ</t>
    <phoneticPr fontId="4"/>
  </si>
  <si>
    <t>Nguyen Hai An</t>
    <phoneticPr fontId="5" type="noConversion"/>
  </si>
  <si>
    <t>Tran Thanh Dan</t>
    <phoneticPr fontId="5" type="noConversion"/>
  </si>
  <si>
    <r>
      <rPr>
        <sz val="11"/>
        <color theme="1"/>
        <rFont val="ＭＳ Ｐゴシック"/>
        <family val="3"/>
        <charset val="128"/>
      </rPr>
      <t>ﾁｬﾝ　ﾃｨ　ﾐ　ﾘﾝ</t>
    </r>
    <phoneticPr fontId="4"/>
  </si>
  <si>
    <t>Tran Thi My Linh</t>
    <phoneticPr fontId="5" type="noConversion"/>
  </si>
  <si>
    <t>CE</t>
    <phoneticPr fontId="4"/>
  </si>
  <si>
    <r>
      <rPr>
        <sz val="11"/>
        <color theme="1"/>
        <rFont val="ＭＳ Ｐゴシック"/>
        <family val="3"/>
        <charset val="128"/>
      </rPr>
      <t>ﾁｭｵﾝ　ﾃｨ　ﾌｵﾝ　ﾘｴﾝ</t>
    </r>
    <phoneticPr fontId="4"/>
  </si>
  <si>
    <t>Truong Thi Phuong Lien</t>
    <phoneticPr fontId="5" type="noConversion"/>
  </si>
  <si>
    <t>MJH</t>
    <phoneticPr fontId="5" type="noConversion"/>
  </si>
  <si>
    <t>ｶｵ　ﾃｨ　ﾐﾝ　ﾊ</t>
    <phoneticPr fontId="4"/>
  </si>
  <si>
    <t>Cao Thi Minh Ha</t>
    <phoneticPr fontId="5" type="noConversion"/>
  </si>
  <si>
    <t>M</t>
    <phoneticPr fontId="4"/>
  </si>
  <si>
    <t>事業開発部</t>
    <phoneticPr fontId="4"/>
  </si>
  <si>
    <t>ﾀﾞﾝ　ﾚ　ﾁﾝ</t>
    <phoneticPr fontId="4"/>
  </si>
  <si>
    <t>Dang Le Trinh</t>
    <phoneticPr fontId="4"/>
  </si>
  <si>
    <t>TOTO</t>
    <phoneticPr fontId="5" type="noConversion"/>
  </si>
  <si>
    <r>
      <rPr>
        <sz val="11"/>
        <color theme="1"/>
        <rFont val="ＭＳ Ｐゴシック"/>
        <family val="3"/>
        <charset val="128"/>
      </rPr>
      <t>ｸﾞｪﾝ　ﾃｨ　ﾅﾝ　ﾌｵﾝ</t>
    </r>
    <phoneticPr fontId="4"/>
  </si>
  <si>
    <t>Nguyen Thi Nam Phuong</t>
    <phoneticPr fontId="5" type="noConversion"/>
  </si>
  <si>
    <r>
      <rPr>
        <sz val="11"/>
        <color theme="1"/>
        <rFont val="ＭＳ Ｐゴシック"/>
        <family val="3"/>
        <charset val="128"/>
      </rPr>
      <t>ﾚ　ﾃｨ　ミ　ﾊﾝ</t>
    </r>
    <phoneticPr fontId="4"/>
  </si>
  <si>
    <t>Le Thi My Hanh</t>
    <phoneticPr fontId="5" type="noConversion"/>
  </si>
  <si>
    <t>Trương Thị Thanh Thủy</t>
    <phoneticPr fontId="4"/>
  </si>
  <si>
    <t>ﾂｫﾝ　ﾃｨ　ﾀﾝ　ﾃｭｲ</t>
    <phoneticPr fontId="4"/>
  </si>
  <si>
    <t>Truong Thi Thanh Thuy</t>
    <phoneticPr fontId="5" type="noConversion"/>
  </si>
  <si>
    <t>Nguyen Mai Thao</t>
    <phoneticPr fontId="5" type="noConversion"/>
  </si>
  <si>
    <t>ﾌｲﾝ　ﾃｨ　ﾀﾝ　ｳﾞｧﾝ</t>
    <phoneticPr fontId="4"/>
  </si>
  <si>
    <t>Huynh Thi Thanh Van</t>
    <phoneticPr fontId="4"/>
  </si>
  <si>
    <t>Lê Hữu Thịnh</t>
    <phoneticPr fontId="4"/>
  </si>
  <si>
    <r>
      <rPr>
        <sz val="11"/>
        <color theme="1"/>
        <rFont val="ＭＳ Ｐゴシック"/>
        <family val="3"/>
        <charset val="128"/>
      </rPr>
      <t>ﾚ　ﾌｳ　ﾃｨﾝ</t>
    </r>
    <phoneticPr fontId="4"/>
  </si>
  <si>
    <t>Le Huu Thinh</t>
    <phoneticPr fontId="5" type="noConversion"/>
  </si>
  <si>
    <t>SCE</t>
    <phoneticPr fontId="4"/>
  </si>
  <si>
    <t>ﾌﾞｲ　ﾀﾝ　ｻﾝ</t>
    <phoneticPr fontId="4"/>
  </si>
  <si>
    <t>Bui Thanh Sang</t>
    <phoneticPr fontId="5" type="noConversion"/>
  </si>
  <si>
    <t>OS</t>
    <phoneticPr fontId="5" type="noConversion"/>
  </si>
  <si>
    <t>ﾌｲﾝ　ｺﾞｯｸ　ﾊﾝ</t>
    <phoneticPr fontId="4"/>
  </si>
  <si>
    <t>Huynh Ngoc Han</t>
    <phoneticPr fontId="5" type="noConversion"/>
  </si>
  <si>
    <t>CE</t>
    <phoneticPr fontId="4"/>
  </si>
  <si>
    <t>BIM</t>
    <phoneticPr fontId="4"/>
  </si>
  <si>
    <t>ﾌｲﾝ　ﾊﾞｵ　ﾛﾝ</t>
    <phoneticPr fontId="4"/>
  </si>
  <si>
    <t>Huynh Bao Long</t>
    <phoneticPr fontId="5" type="noConversion"/>
  </si>
  <si>
    <t>Le Cao Khanh</t>
    <phoneticPr fontId="5" type="noConversion"/>
  </si>
  <si>
    <r>
      <t>Nguyễn V</t>
    </r>
    <r>
      <rPr>
        <sz val="11"/>
        <color indexed="8"/>
        <rFont val="ＭＳ Ｐゴシック"/>
        <family val="3"/>
        <charset val="128"/>
      </rPr>
      <t>ũ</t>
    </r>
    <phoneticPr fontId="4"/>
  </si>
  <si>
    <r>
      <rPr>
        <sz val="11"/>
        <color theme="1"/>
        <rFont val="ＭＳ Ｐゴシック"/>
        <family val="3"/>
        <charset val="128"/>
      </rPr>
      <t>ｸﾞｪﾝ　ｳﾞｰ</t>
    </r>
    <phoneticPr fontId="4"/>
  </si>
  <si>
    <t>Nguyen Vu</t>
    <phoneticPr fontId="5" type="noConversion"/>
  </si>
  <si>
    <t>TOTO</t>
    <phoneticPr fontId="5" type="noConversion"/>
  </si>
  <si>
    <t>Pham Tang Qui Anh</t>
    <phoneticPr fontId="5" type="noConversion"/>
  </si>
  <si>
    <t>SCE</t>
    <phoneticPr fontId="4"/>
  </si>
  <si>
    <r>
      <rPr>
        <sz val="11"/>
        <color theme="1"/>
        <rFont val="ＭＳ Ｐゴシック"/>
        <family val="3"/>
        <charset val="128"/>
      </rPr>
      <t>ｸﾞｪﾝ　ｶﾝ　ﾂｰ</t>
    </r>
    <phoneticPr fontId="4"/>
  </si>
  <si>
    <t>Nguyen Cam Tu</t>
    <phoneticPr fontId="5" type="noConversion"/>
  </si>
  <si>
    <t>Nguyen Thi Thanh Huong</t>
    <phoneticPr fontId="5" type="noConversion"/>
  </si>
  <si>
    <t>LD</t>
    <phoneticPr fontId="5" type="noConversion"/>
  </si>
  <si>
    <r>
      <rPr>
        <sz val="11"/>
        <color theme="1"/>
        <rFont val="ＭＳ Ｐゴシック"/>
        <family val="3"/>
        <charset val="128"/>
      </rPr>
      <t>ﾌｲﾝ　ﾀﾝ　ﾁｭｯｸ</t>
    </r>
    <phoneticPr fontId="4"/>
  </si>
  <si>
    <t>Huynh Thanh Truc</t>
    <phoneticPr fontId="5" type="noConversion"/>
  </si>
  <si>
    <r>
      <rPr>
        <sz val="11"/>
        <color theme="1"/>
        <rFont val="ＭＳ Ｐゴシック"/>
        <family val="3"/>
        <charset val="128"/>
      </rPr>
      <t>ｸﾞｪﾝ　ｸｱﾝ　ﾐﾝ</t>
    </r>
    <phoneticPr fontId="4"/>
  </si>
  <si>
    <t>Nguyen Quang Minh</t>
    <phoneticPr fontId="5" type="noConversion"/>
  </si>
  <si>
    <r>
      <rPr>
        <sz val="11"/>
        <color theme="1"/>
        <rFont val="ＭＳ Ｐゴシック"/>
        <family val="3"/>
        <charset val="128"/>
      </rPr>
      <t>ﾁｬﾝ　ﾐﾝ　ﾎｱﾝ</t>
    </r>
    <phoneticPr fontId="4"/>
  </si>
  <si>
    <t>Tran Minh Hoang</t>
    <phoneticPr fontId="5" type="noConversion"/>
  </si>
  <si>
    <t>CE</t>
    <phoneticPr fontId="5" type="noConversion"/>
  </si>
  <si>
    <r>
      <rPr>
        <sz val="11"/>
        <color theme="1"/>
        <rFont val="ＭＳ Ｐゴシック"/>
        <family val="3"/>
        <charset val="128"/>
      </rPr>
      <t>ｳﾞｫ　ｺﾞｯｸ　ﾐﾝ　ﾁｬﾝ</t>
    </r>
    <phoneticPr fontId="4"/>
  </si>
  <si>
    <t>Vo Ngoc Minh Trang</t>
    <phoneticPr fontId="5" type="noConversion"/>
  </si>
  <si>
    <t>HF</t>
    <phoneticPr fontId="5" type="noConversion"/>
  </si>
  <si>
    <r>
      <rPr>
        <sz val="11"/>
        <color theme="1"/>
        <rFont val="ＭＳ Ｐゴシック"/>
        <family val="3"/>
        <charset val="128"/>
      </rPr>
      <t>ｸﾞｪﾝ　ﾎﾝ　ｶｰ　ﾂｰ</t>
    </r>
    <phoneticPr fontId="4"/>
  </si>
  <si>
    <t>Nguyen Hong Kha Tu</t>
    <phoneticPr fontId="5" type="noConversion"/>
  </si>
  <si>
    <t>Nguyen Duy Tan</t>
    <phoneticPr fontId="5" type="noConversion"/>
  </si>
  <si>
    <t>ﾀﾞﾝ　ｸｱﾝ　ﾀﾞｲ</t>
    <phoneticPr fontId="4"/>
  </si>
  <si>
    <t>Dang Quang Dai</t>
    <phoneticPr fontId="5" type="noConversion"/>
  </si>
  <si>
    <t>Hà Ngọc Đăng Khoa</t>
    <phoneticPr fontId="4"/>
  </si>
  <si>
    <r>
      <rPr>
        <sz val="11"/>
        <color theme="1"/>
        <rFont val="ＭＳ Ｐゴシック"/>
        <family val="3"/>
        <charset val="128"/>
      </rPr>
      <t>ﾊ　ｺﾞｯｸ　ﾀﾞﾝ　ｸオア</t>
    </r>
    <phoneticPr fontId="4"/>
  </si>
  <si>
    <t>Ha Ngoc Dang Khoa</t>
    <phoneticPr fontId="5" type="noConversion"/>
  </si>
  <si>
    <t>ﾁｬﾝ　ﾀﾞｯｸ　ﾏﾝ</t>
    <phoneticPr fontId="4"/>
  </si>
  <si>
    <t>Tran Dac Manh</t>
    <phoneticPr fontId="5" type="noConversion"/>
  </si>
  <si>
    <t>M</t>
    <phoneticPr fontId="4"/>
  </si>
  <si>
    <t>ﾎｱﾝ　ﾃｨ　ﾂﾝ　ﾊｲ</t>
    <phoneticPr fontId="4"/>
  </si>
  <si>
    <t>Hoang Thi Tung Hai</t>
    <phoneticPr fontId="5" type="noConversion"/>
  </si>
  <si>
    <r>
      <rPr>
        <sz val="11"/>
        <color theme="1"/>
        <rFont val="ＭＳ Ｐゴシック"/>
        <family val="3"/>
        <charset val="128"/>
      </rPr>
      <t>ｸﾞｪﾝ　ﾁｮﾝ　ﾎｱﾝ</t>
    </r>
    <phoneticPr fontId="4"/>
  </si>
  <si>
    <t>Nguyen Trong Hoang</t>
    <phoneticPr fontId="5" type="noConversion"/>
  </si>
  <si>
    <t>Trần Thanh Thùy</t>
    <phoneticPr fontId="4"/>
  </si>
  <si>
    <t>SA</t>
    <phoneticPr fontId="4"/>
  </si>
  <si>
    <t>ﾁｬﾝ　ﾀﾝ　ﾃｭｲ</t>
    <phoneticPr fontId="4"/>
  </si>
  <si>
    <t>Tran Thanh Thuy</t>
    <phoneticPr fontId="5" type="noConversion"/>
  </si>
  <si>
    <t>ﾊｧﾝ　ﾎﾝ　ｳﾞｧﾝ</t>
    <phoneticPr fontId="4"/>
  </si>
  <si>
    <t>Pham Hong Van</t>
    <phoneticPr fontId="5" type="noConversion"/>
  </si>
  <si>
    <t>Hoàng Thị Quyên</t>
    <phoneticPr fontId="4"/>
  </si>
  <si>
    <t>SA</t>
    <phoneticPr fontId="4"/>
  </si>
  <si>
    <t>ﾎｱﾝ　ﾃｨ　ｸｪﾝ</t>
    <phoneticPr fontId="4"/>
  </si>
  <si>
    <t>Hoang Thi Quyen</t>
    <phoneticPr fontId="5" type="noConversion"/>
  </si>
  <si>
    <t>ﾁｭｵﾝ　ﾃｨ　ｳﾞｧﾝ</t>
    <phoneticPr fontId="4"/>
  </si>
  <si>
    <t>Truong Thi Van</t>
    <phoneticPr fontId="5" type="noConversion"/>
  </si>
  <si>
    <t>NCN</t>
    <phoneticPr fontId="5" type="noConversion"/>
  </si>
  <si>
    <t>Pham Thi Hoang Hiep</t>
    <phoneticPr fontId="5" type="noConversion"/>
  </si>
  <si>
    <t>SCE</t>
    <phoneticPr fontId="4"/>
  </si>
  <si>
    <r>
      <rPr>
        <sz val="11"/>
        <color theme="1"/>
        <rFont val="ＭＳ Ｐゴシック"/>
        <family val="3"/>
        <charset val="128"/>
      </rPr>
      <t>ｳﾞｵﾝ　ｺﾞｯｸ　ﾐﾝ</t>
    </r>
    <phoneticPr fontId="4"/>
  </si>
  <si>
    <t>Vuong Ngoc Minh</t>
    <phoneticPr fontId="5" type="noConversion"/>
  </si>
  <si>
    <t>ﾂﾞｵﾝ　ﾃｨ　ｷﾝ　ｶﾞﾝ</t>
    <phoneticPr fontId="4"/>
  </si>
  <si>
    <t>Duong Thi Kim Ngan</t>
    <phoneticPr fontId="5" type="noConversion"/>
  </si>
  <si>
    <r>
      <rPr>
        <sz val="11"/>
        <color theme="1"/>
        <rFont val="ＭＳ Ｐゴシック"/>
        <family val="3"/>
        <charset val="128"/>
      </rPr>
      <t>ﾊｧﾝ　ﾃｨ　ｺﾞｯｸ　ﾋｴﾝ</t>
    </r>
    <phoneticPr fontId="4"/>
  </si>
  <si>
    <t>Pham Thi Ngoc Hien</t>
    <phoneticPr fontId="5" type="noConversion"/>
  </si>
  <si>
    <r>
      <t>Hu</t>
    </r>
    <r>
      <rPr>
        <sz val="11"/>
        <color indexed="8"/>
        <rFont val="MS Gothic"/>
        <family val="3"/>
        <charset val="128"/>
      </rPr>
      <t>ỳ</t>
    </r>
    <r>
      <rPr>
        <sz val="11"/>
        <color indexed="8"/>
        <rFont val="Times New Roman"/>
        <family val="1"/>
      </rPr>
      <t>nh Thị Kim My</t>
    </r>
    <phoneticPr fontId="5" type="noConversion"/>
  </si>
  <si>
    <t>SCE</t>
    <phoneticPr fontId="4"/>
  </si>
  <si>
    <r>
      <rPr>
        <sz val="11"/>
        <color theme="1"/>
        <rFont val="ＭＳ Ｐゴシック"/>
        <family val="3"/>
        <charset val="128"/>
      </rPr>
      <t>ﾌｲﾝ　ﾃｨ　ｷﾝ　ミ</t>
    </r>
    <phoneticPr fontId="4"/>
  </si>
  <si>
    <t>Huynh Thi Kim My</t>
    <phoneticPr fontId="5" type="noConversion"/>
  </si>
  <si>
    <t>Từ Thanh Vinh</t>
    <phoneticPr fontId="5" type="noConversion"/>
  </si>
  <si>
    <r>
      <rPr>
        <sz val="11"/>
        <color theme="1"/>
        <rFont val="ＭＳ Ｐゴシック"/>
        <family val="3"/>
        <charset val="128"/>
      </rPr>
      <t>ﾂ　ﾀﾝ　ｳﾞｨﾝ</t>
    </r>
    <phoneticPr fontId="4"/>
  </si>
  <si>
    <t>Tu Thanh Vinh</t>
    <phoneticPr fontId="5" type="noConversion"/>
  </si>
  <si>
    <r>
      <rPr>
        <sz val="11"/>
        <color theme="1"/>
        <rFont val="ＭＳ Ｐゴシック"/>
        <family val="3"/>
        <charset val="128"/>
      </rPr>
      <t>ｸﾞｪﾝ　ｸｫｯｸ　ﾌｰ</t>
    </r>
    <phoneticPr fontId="4"/>
  </si>
  <si>
    <t>Nguyen Quoc Phu</t>
    <phoneticPr fontId="5" type="noConversion"/>
  </si>
  <si>
    <r>
      <rPr>
        <sz val="11"/>
        <color theme="1"/>
        <rFont val="ＭＳ Ｐゴシック"/>
        <family val="3"/>
        <charset val="128"/>
      </rPr>
      <t>ｸﾞｪﾝ　ﾃｨ　ｺﾞｯｸ</t>
    </r>
    <phoneticPr fontId="4"/>
  </si>
  <si>
    <t>Nguyen Thi Ngoc</t>
    <phoneticPr fontId="5" type="noConversion"/>
  </si>
  <si>
    <r>
      <t>Nguyễn Thị Thụy V</t>
    </r>
    <r>
      <rPr>
        <sz val="11"/>
        <color indexed="8"/>
        <rFont val="MS Gothic"/>
        <family val="3"/>
        <charset val="128"/>
      </rPr>
      <t>ũ</t>
    </r>
    <phoneticPr fontId="5" type="noConversion"/>
  </si>
  <si>
    <t>CE</t>
    <phoneticPr fontId="4"/>
  </si>
  <si>
    <r>
      <rPr>
        <sz val="11"/>
        <color theme="1"/>
        <rFont val="ＭＳ Ｐゴシック"/>
        <family val="3"/>
        <charset val="128"/>
      </rPr>
      <t>ｸﾞｪﾝ　ﾃｨ　ﾃｭｲ　ｳﾞｰ</t>
    </r>
    <phoneticPr fontId="4"/>
  </si>
  <si>
    <t>Nguyen Thi Thuy Vu</t>
    <phoneticPr fontId="5" type="noConversion"/>
  </si>
  <si>
    <r>
      <t>Hu</t>
    </r>
    <r>
      <rPr>
        <sz val="11"/>
        <color indexed="8"/>
        <rFont val="ＭＳ Ｐゴシック"/>
        <family val="3"/>
        <charset val="128"/>
      </rPr>
      <t>ỳ</t>
    </r>
    <r>
      <rPr>
        <sz val="11"/>
        <color indexed="8"/>
        <rFont val="Times New Roman"/>
        <family val="1"/>
      </rPr>
      <t>nh Kế Thịnh</t>
    </r>
    <phoneticPr fontId="4"/>
  </si>
  <si>
    <r>
      <rPr>
        <sz val="11"/>
        <color theme="1"/>
        <rFont val="ＭＳ Ｐゴシック"/>
        <family val="3"/>
        <charset val="128"/>
      </rPr>
      <t>ﾌｲﾝ　ｹ　ﾃｨﾝ</t>
    </r>
    <phoneticPr fontId="4"/>
  </si>
  <si>
    <t>Huynh Ke Thinh</t>
    <phoneticPr fontId="5" type="noConversion"/>
  </si>
  <si>
    <t>Ngo Thi Thu</t>
    <phoneticPr fontId="5" type="noConversion"/>
  </si>
  <si>
    <t>NCN</t>
    <phoneticPr fontId="5" type="noConversion"/>
  </si>
  <si>
    <t>ｸﾞｪﾝ　ﾃｨ　ﾃｭｲ　</t>
    <phoneticPr fontId="4"/>
  </si>
  <si>
    <t xml:space="preserve">Nguyen Thi Thuy </t>
    <phoneticPr fontId="5" type="noConversion"/>
  </si>
  <si>
    <t>Phạm Thị Kim Châu</t>
    <phoneticPr fontId="5" type="noConversion"/>
  </si>
  <si>
    <t>CE</t>
    <phoneticPr fontId="5" type="noConversion"/>
  </si>
  <si>
    <t>OSCG</t>
    <phoneticPr fontId="5" type="noConversion"/>
  </si>
  <si>
    <t>ﾌｧﾝ　ﾃｨ　ｷﾝ　ﾁｬｳ</t>
    <phoneticPr fontId="4"/>
  </si>
  <si>
    <t>Pham Thi Kim Chau</t>
    <phoneticPr fontId="5" type="noConversion"/>
  </si>
  <si>
    <r>
      <t>V</t>
    </r>
    <r>
      <rPr>
        <sz val="11"/>
        <color indexed="8"/>
        <rFont val="MS Gothic"/>
        <family val="3"/>
        <charset val="128"/>
      </rPr>
      <t>ũ</t>
    </r>
    <r>
      <rPr>
        <sz val="11"/>
        <color indexed="8"/>
        <rFont val="Times New Roman"/>
        <family val="1"/>
      </rPr>
      <t xml:space="preserve"> Thị Thu Hương</t>
    </r>
    <phoneticPr fontId="5" type="noConversion"/>
  </si>
  <si>
    <r>
      <rPr>
        <sz val="11"/>
        <color theme="1"/>
        <rFont val="ＭＳ Ｐゴシック"/>
        <family val="3"/>
        <charset val="128"/>
      </rPr>
      <t>ｳﾞｰ　ﾃｨ　ﾂｰ　ﾌｵﾝ</t>
    </r>
    <phoneticPr fontId="4"/>
  </si>
  <si>
    <t>Vu Thi Thu Huong</t>
    <phoneticPr fontId="5" type="noConversion"/>
  </si>
  <si>
    <t>Nguyễn Thị Dung-1981</t>
    <phoneticPr fontId="5" type="noConversion"/>
  </si>
  <si>
    <r>
      <rPr>
        <sz val="11"/>
        <color theme="1"/>
        <rFont val="ＭＳ Ｐゴシック"/>
        <family val="3"/>
        <charset val="128"/>
      </rPr>
      <t>ｸﾞｪﾝ　ﾃｨ　ｽﾞﾝ</t>
    </r>
    <phoneticPr fontId="4"/>
  </si>
  <si>
    <t>Nguyen Thi Dung</t>
    <phoneticPr fontId="5" type="noConversion"/>
  </si>
  <si>
    <t>Dinh Tuan Anh</t>
    <phoneticPr fontId="5" type="noConversion"/>
  </si>
  <si>
    <t>Hồ Thị Thùy Nhân</t>
    <phoneticPr fontId="5" type="noConversion"/>
  </si>
  <si>
    <r>
      <rPr>
        <sz val="11"/>
        <color theme="1"/>
        <rFont val="ＭＳ Ｐゴシック"/>
        <family val="3"/>
        <charset val="128"/>
      </rPr>
      <t>ﾎ　ﾃｨ　ﾃｭｲ　ﾆｬﾝ</t>
    </r>
    <phoneticPr fontId="4"/>
  </si>
  <si>
    <t>Ho Thi Thuy Nhan</t>
    <phoneticPr fontId="5" type="noConversion"/>
  </si>
  <si>
    <t>SK</t>
    <phoneticPr fontId="4"/>
  </si>
  <si>
    <r>
      <rPr>
        <sz val="11"/>
        <color theme="1"/>
        <rFont val="ＭＳ Ｐゴシック"/>
        <family val="3"/>
        <charset val="128"/>
      </rPr>
      <t>ｸﾞｪﾝ　ﾃｨ　ｳﾞｧﾝ　ﾀﾝ</t>
    </r>
    <phoneticPr fontId="4"/>
  </si>
  <si>
    <t>Nguyen Thi Van Thanh</t>
    <phoneticPr fontId="5" type="noConversion"/>
  </si>
  <si>
    <t>Nguyễn Thị Hồng The</t>
    <phoneticPr fontId="5" type="noConversion"/>
  </si>
  <si>
    <t>TOTO</t>
    <phoneticPr fontId="5" type="noConversion"/>
  </si>
  <si>
    <t>ｸﾞｪﾝ　ﾃｨ　ﾎﾝ　ﾁｪｰ</t>
    <phoneticPr fontId="4"/>
  </si>
  <si>
    <t>Nguyen Thi Hong The</t>
    <phoneticPr fontId="5" type="noConversion"/>
  </si>
  <si>
    <t>Phạm Thị Hồng Vân</t>
    <phoneticPr fontId="5" type="noConversion"/>
  </si>
  <si>
    <t>CE</t>
    <phoneticPr fontId="4"/>
  </si>
  <si>
    <t>Pham Thi Hong Van</t>
    <phoneticPr fontId="5" type="noConversion"/>
  </si>
  <si>
    <t>Nguyễn Thị Thu Huyền</t>
    <phoneticPr fontId="5" type="noConversion"/>
  </si>
  <si>
    <t>Nguyen Thi Thu Huyen</t>
    <phoneticPr fontId="5" type="noConversion"/>
  </si>
  <si>
    <t>Phạm Thị Biên Thùy</t>
    <phoneticPr fontId="5" type="noConversion"/>
  </si>
  <si>
    <t>ﾌｧﾝ　ﾃｨ　ﾋﾞｴﾝ　ﾃｭｲ</t>
    <phoneticPr fontId="4"/>
  </si>
  <si>
    <t>Pham Thi Bien Thuy</t>
    <phoneticPr fontId="5" type="noConversion"/>
  </si>
  <si>
    <t>KON</t>
    <phoneticPr fontId="5" type="noConversion"/>
  </si>
  <si>
    <t>Huynh Phi Bao</t>
    <phoneticPr fontId="5" type="noConversion"/>
  </si>
  <si>
    <r>
      <rPr>
        <sz val="11"/>
        <color theme="1"/>
        <rFont val="ＭＳ Ｐゴシック"/>
        <family val="3"/>
        <charset val="128"/>
      </rPr>
      <t>ﾚ　ﾃｨ　ﾀﾝ</t>
    </r>
    <phoneticPr fontId="4"/>
  </si>
  <si>
    <t>Le Thi Thanh</t>
    <phoneticPr fontId="5" type="noConversion"/>
  </si>
  <si>
    <r>
      <rPr>
        <sz val="11"/>
        <color theme="1"/>
        <rFont val="ＭＳ Ｐゴシック"/>
        <family val="3"/>
        <charset val="128"/>
      </rPr>
      <t>ﾌｧﾝ　ﾃｨ　ﾀﾝ　ﾁｬﾝ</t>
    </r>
    <phoneticPr fontId="4"/>
  </si>
  <si>
    <t>Pham Thi Thanh Trang</t>
    <phoneticPr fontId="5" type="noConversion"/>
  </si>
  <si>
    <t>Trần Thị Thu Trang</t>
    <phoneticPr fontId="5" type="noConversion"/>
  </si>
  <si>
    <r>
      <rPr>
        <sz val="11"/>
        <color theme="1"/>
        <rFont val="ＭＳ Ｐゴシック"/>
        <family val="3"/>
        <charset val="128"/>
      </rPr>
      <t>ﾚ　ﾂｰ　ｼﾞｬﾝ</t>
    </r>
    <phoneticPr fontId="4"/>
  </si>
  <si>
    <t>Le Thu Giang</t>
    <phoneticPr fontId="5" type="noConversion"/>
  </si>
  <si>
    <t>ｸﾞｪﾝ　ﾃｨ　ﾛｱﾝ</t>
    <phoneticPr fontId="4"/>
  </si>
  <si>
    <t>Nguyen Thi Loan</t>
    <phoneticPr fontId="5" type="noConversion"/>
  </si>
  <si>
    <t>Lê Thị Xuân Hồng</t>
    <phoneticPr fontId="5" type="noConversion"/>
  </si>
  <si>
    <t>ﾚ　ﾃｨ　ｽｱﾝ　ﾎﾝ</t>
    <phoneticPr fontId="4"/>
  </si>
  <si>
    <t>Le Thi Xuan Hong</t>
    <phoneticPr fontId="5" type="noConversion"/>
  </si>
  <si>
    <r>
      <t>Ngô Chí Hu</t>
    </r>
    <r>
      <rPr>
        <sz val="11"/>
        <color indexed="8"/>
        <rFont val="ＭＳ Ｐゴシック"/>
        <family val="3"/>
        <charset val="128"/>
      </rPr>
      <t>ỳ</t>
    </r>
    <r>
      <rPr>
        <sz val="11"/>
        <color indexed="8"/>
        <rFont val="Times New Roman"/>
        <family val="1"/>
      </rPr>
      <t>nh</t>
    </r>
    <phoneticPr fontId="4"/>
  </si>
  <si>
    <t>CD</t>
    <phoneticPr fontId="5" type="noConversion"/>
  </si>
  <si>
    <r>
      <rPr>
        <sz val="11"/>
        <color theme="1"/>
        <rFont val="ＭＳ Ｐゴシック"/>
        <family val="3"/>
        <charset val="128"/>
      </rPr>
      <t>ｺﾞ　ﾁｰ　ﾌｨﾝ</t>
    </r>
    <phoneticPr fontId="4"/>
  </si>
  <si>
    <t>Ngo Chi Huynh</t>
    <phoneticPr fontId="5" type="noConversion"/>
  </si>
  <si>
    <t>ﾖｺﾊﾏ　ｻﾁｺ</t>
    <phoneticPr fontId="4"/>
  </si>
  <si>
    <t>Yokohama Sachiko</t>
    <phoneticPr fontId="5" type="noConversion"/>
  </si>
  <si>
    <r>
      <rPr>
        <sz val="11"/>
        <color theme="1"/>
        <rFont val="ＭＳ Ｐゴシック"/>
        <family val="3"/>
        <charset val="128"/>
      </rPr>
      <t>ﾂﾞｵﾝ　ﾃｨ　ﾁｭｰ</t>
    </r>
    <phoneticPr fontId="4"/>
  </si>
  <si>
    <t>Duong Thi Chu</t>
    <phoneticPr fontId="5" type="noConversion"/>
  </si>
  <si>
    <r>
      <rPr>
        <sz val="11"/>
        <color theme="1"/>
        <rFont val="ＭＳ Ｐゴシック"/>
        <family val="3"/>
        <charset val="128"/>
      </rPr>
      <t>ｸﾞｪﾝ　ﾃｨ　ﾀﾞﾝ</t>
    </r>
    <phoneticPr fontId="4"/>
  </si>
  <si>
    <t>Nguyen Thi Dang</t>
    <phoneticPr fontId="5" type="noConversion"/>
  </si>
  <si>
    <t>ｶｽﾞﾉ　ﾋﾛﾖｼ</t>
    <phoneticPr fontId="4"/>
  </si>
  <si>
    <t>Kazuno Hiroyoshi</t>
    <phoneticPr fontId="5" type="noConversion"/>
  </si>
  <si>
    <t>Dang Quang Dat</t>
    <phoneticPr fontId="5" type="noConversion"/>
  </si>
  <si>
    <t>Tran Cong Ly</t>
    <phoneticPr fontId="5" type="noConversion"/>
  </si>
  <si>
    <r>
      <rPr>
        <sz val="11"/>
        <color theme="1"/>
        <rFont val="ＭＳ Ｐゴシック"/>
        <family val="3"/>
        <charset val="128"/>
      </rPr>
      <t>ﾁｬﾝ　ﾃｨ　ﾂｰ　ﾋｴﾝ</t>
    </r>
    <phoneticPr fontId="4"/>
  </si>
  <si>
    <t>Tran Thi Thu Hien</t>
    <phoneticPr fontId="5" type="noConversion"/>
  </si>
  <si>
    <t>Le Van Luu</t>
    <phoneticPr fontId="5" type="noConversion"/>
  </si>
  <si>
    <r>
      <rPr>
        <sz val="11"/>
        <color theme="1"/>
        <rFont val="ＭＳ Ｐゴシック"/>
        <family val="3"/>
        <charset val="128"/>
      </rPr>
      <t>ﾌｧﾝ　ﾃｨ　ﾎｱﾝ　ｲｪﾝ</t>
    </r>
    <phoneticPr fontId="4"/>
  </si>
  <si>
    <t>Pham Thi Hoang Yen</t>
    <phoneticPr fontId="5" type="noConversion"/>
  </si>
  <si>
    <t>Trương Kim Minh Nhựt</t>
    <phoneticPr fontId="5" type="noConversion"/>
  </si>
  <si>
    <r>
      <rPr>
        <sz val="11"/>
        <color theme="1"/>
        <rFont val="ＭＳ Ｐゴシック"/>
        <family val="3"/>
        <charset val="128"/>
      </rPr>
      <t>ﾁｭｵﾝ　ｷﾝ　ﾐﾝ　ﾆｭｯﾄ</t>
    </r>
    <phoneticPr fontId="4"/>
  </si>
  <si>
    <t>Truong Kim Minh Nhut</t>
    <phoneticPr fontId="5" type="noConversion"/>
  </si>
  <si>
    <r>
      <rPr>
        <sz val="11"/>
        <color theme="1"/>
        <rFont val="ＭＳ Ｐゴシック"/>
        <family val="3"/>
        <charset val="128"/>
      </rPr>
      <t>ｸﾞｪﾝ　ﾂｱﾝ　ﾌｯｸ</t>
    </r>
    <phoneticPr fontId="4"/>
  </si>
  <si>
    <t>Nguyen Tuan Phuc</t>
    <phoneticPr fontId="5" type="noConversion"/>
  </si>
  <si>
    <t>ﾌｧﾝ　ﾆｬｯﾄ　ｳﾞｰ</t>
    <phoneticPr fontId="4"/>
  </si>
  <si>
    <t>Pham Nhat Vu</t>
    <phoneticPr fontId="5" type="noConversion"/>
  </si>
  <si>
    <t>Nguyễn Thị Mỹ Dung</t>
    <phoneticPr fontId="5" type="noConversion"/>
  </si>
  <si>
    <t>Nguyen Thi My Dung</t>
    <phoneticPr fontId="5" type="noConversion"/>
  </si>
  <si>
    <t>Nguyễn Thị Thu Trang</t>
    <phoneticPr fontId="5" type="noConversion"/>
  </si>
  <si>
    <r>
      <rPr>
        <sz val="11"/>
        <color theme="1"/>
        <rFont val="ＭＳ Ｐゴシック"/>
        <family val="3"/>
        <charset val="128"/>
      </rPr>
      <t>ｸﾞｪﾝ　ﾃｨ　ﾂｰ　ﾁｬﾝ</t>
    </r>
    <phoneticPr fontId="4"/>
  </si>
  <si>
    <t>Nguyen Thi Thu Trang</t>
    <phoneticPr fontId="5" type="noConversion"/>
  </si>
  <si>
    <t>HN</t>
    <phoneticPr fontId="5" type="noConversion"/>
  </si>
  <si>
    <t>ﾄﾞ　ﾃｨ　ｸｲｪﾝ</t>
    <phoneticPr fontId="4"/>
  </si>
  <si>
    <t>Do Thi Khuyen</t>
    <phoneticPr fontId="5" type="noConversion"/>
  </si>
  <si>
    <t>Võ Thị Kim Lộc</t>
    <phoneticPr fontId="5" type="noConversion"/>
  </si>
  <si>
    <t>ADMIN</t>
    <phoneticPr fontId="5" type="noConversion"/>
  </si>
  <si>
    <t>ｳﾞｫ　ﾃｨ　ｷﾝ　ﾛｯｸ</t>
    <phoneticPr fontId="4"/>
  </si>
  <si>
    <t>Vo Thi Kim Loc</t>
    <phoneticPr fontId="5" type="noConversion"/>
  </si>
  <si>
    <t>Trang Thị Hồng Nhung</t>
    <phoneticPr fontId="5" type="noConversion"/>
  </si>
  <si>
    <r>
      <rPr>
        <sz val="11"/>
        <color theme="1"/>
        <rFont val="ＭＳ Ｐゴシック"/>
        <family val="3"/>
        <charset val="128"/>
      </rPr>
      <t>ﾁｬﾝ　ﾃｨ　ﾎﾝ　ﾆｭﾝ</t>
    </r>
    <phoneticPr fontId="4"/>
  </si>
  <si>
    <t>Trang Thi Hong Nhung</t>
    <phoneticPr fontId="5" type="noConversion"/>
  </si>
  <si>
    <t>Trần Thị Thu Thủy</t>
    <phoneticPr fontId="5" type="noConversion"/>
  </si>
  <si>
    <t>ﾁｬﾝ　ﾃｨ　ﾂｰ　ﾃｭｲ</t>
    <phoneticPr fontId="4"/>
  </si>
  <si>
    <t>Tran Thi Thu Thuy</t>
    <phoneticPr fontId="5" type="noConversion"/>
  </si>
  <si>
    <t>Lê Thị Anh Phương</t>
    <phoneticPr fontId="5" type="noConversion"/>
  </si>
  <si>
    <r>
      <rPr>
        <sz val="11"/>
        <color theme="1"/>
        <rFont val="ＭＳ Ｐゴシック"/>
        <family val="3"/>
        <charset val="128"/>
      </rPr>
      <t>ﾚ　ﾃｨ　ｱﾝ　ﾌｵﾝ</t>
    </r>
    <phoneticPr fontId="4"/>
  </si>
  <si>
    <t>Le Thi Anh Phuong</t>
    <phoneticPr fontId="5" type="noConversion"/>
  </si>
  <si>
    <t>Lê Thị Thu Sương</t>
    <phoneticPr fontId="5" type="noConversion"/>
  </si>
  <si>
    <r>
      <rPr>
        <sz val="11"/>
        <color theme="1"/>
        <rFont val="ＭＳ Ｐゴシック"/>
        <family val="3"/>
        <charset val="128"/>
      </rPr>
      <t>ﾚ　ﾃｨ　ﾂｰ　ｽｵﾝ</t>
    </r>
    <phoneticPr fontId="4"/>
  </si>
  <si>
    <t>Le Thi Thu Suong</t>
    <phoneticPr fontId="5" type="noConversion"/>
  </si>
  <si>
    <r>
      <rPr>
        <sz val="11"/>
        <color theme="1"/>
        <rFont val="ＭＳ Ｐゴシック"/>
        <family val="3"/>
        <charset val="128"/>
      </rPr>
      <t>ﾁｬﾝ　ﾊﾝ　ﾁｴﾝ</t>
    </r>
    <phoneticPr fontId="4"/>
  </si>
  <si>
    <t>Tran Hanh Tien</t>
    <phoneticPr fontId="5" type="noConversion"/>
  </si>
  <si>
    <r>
      <rPr>
        <sz val="11"/>
        <color theme="1"/>
        <rFont val="ＭＳ Ｐゴシック"/>
        <family val="3"/>
        <charset val="128"/>
      </rPr>
      <t>ﾀﾞｵ　ｸﾞｪﾝ　ｳﾞｵﾝ</t>
    </r>
    <phoneticPr fontId="4"/>
  </si>
  <si>
    <t>Dao Nguyen Vuong</t>
    <phoneticPr fontId="5" type="noConversion"/>
  </si>
  <si>
    <t>Nguyễn Thị Thanh Ngân</t>
    <phoneticPr fontId="5" type="noConversion"/>
  </si>
  <si>
    <r>
      <rPr>
        <sz val="11"/>
        <color theme="1"/>
        <rFont val="ＭＳ Ｐゴシック"/>
        <family val="3"/>
        <charset val="128"/>
      </rPr>
      <t>ｸﾞｪﾝ　ﾃｨ　ﾀﾝ　ｶﾞﾝ</t>
    </r>
    <phoneticPr fontId="4"/>
  </si>
  <si>
    <t>Nguyen Thi Thanh Ngan</t>
    <phoneticPr fontId="5" type="noConversion"/>
  </si>
  <si>
    <r>
      <rPr>
        <sz val="11"/>
        <color theme="1"/>
        <rFont val="ＭＳ Ｐゴシック"/>
        <family val="3"/>
        <charset val="128"/>
      </rPr>
      <t>ﾚ　デック　ﾋｴﾝ</t>
    </r>
    <phoneticPr fontId="4"/>
  </si>
  <si>
    <t>Le Duc Hien</t>
    <phoneticPr fontId="5" type="noConversion"/>
  </si>
  <si>
    <t>ﾂﾞｵﾝ　ﾃｨ　ﾏｲ</t>
    <phoneticPr fontId="4"/>
  </si>
  <si>
    <t>Duong Thi Mai</t>
    <phoneticPr fontId="5" type="noConversion"/>
  </si>
  <si>
    <t>ﾚ　ﾃｨ　ﾊ</t>
    <phoneticPr fontId="4"/>
  </si>
  <si>
    <t>Le Thi Ha</t>
    <phoneticPr fontId="5" type="noConversion"/>
  </si>
  <si>
    <r>
      <t>Hu</t>
    </r>
    <r>
      <rPr>
        <sz val="11"/>
        <color indexed="8"/>
        <rFont val="MS Gothic"/>
        <family val="3"/>
        <charset val="128"/>
      </rPr>
      <t>ỳ</t>
    </r>
    <r>
      <rPr>
        <sz val="11"/>
        <color indexed="8"/>
        <rFont val="Times New Roman"/>
        <family val="1"/>
      </rPr>
      <t>nh Thị Ngọc Như</t>
    </r>
    <phoneticPr fontId="5" type="noConversion"/>
  </si>
  <si>
    <r>
      <rPr>
        <sz val="11"/>
        <color theme="1"/>
        <rFont val="ＭＳ Ｐゴシック"/>
        <family val="3"/>
        <charset val="128"/>
      </rPr>
      <t>ﾌｲﾝ　ﾃｨ　ｺﾞｯｸ　ﾂﾞｰ</t>
    </r>
    <phoneticPr fontId="4"/>
  </si>
  <si>
    <t>Huynh Thi Ngoc Nhu</t>
    <phoneticPr fontId="5" type="noConversion"/>
  </si>
  <si>
    <t>ｸﾞｪﾝ　ｳﾞｧﾝ　ｳﾞｨﾝ</t>
    <phoneticPr fontId="4"/>
  </si>
  <si>
    <t>Nguyen Van Vinh</t>
    <phoneticPr fontId="5" type="noConversion"/>
  </si>
  <si>
    <t>ﾄﾞｱﾝ　ﾃｨ　ﾎｲ</t>
    <phoneticPr fontId="4"/>
  </si>
  <si>
    <t>Doan Thi Hoi</t>
    <phoneticPr fontId="5" type="noConversion"/>
  </si>
  <si>
    <t>ｸﾞｪﾝ　ﾃｨ　ﾃｭｲ</t>
    <phoneticPr fontId="4"/>
  </si>
  <si>
    <t>Nguyen Thi Thuy</t>
    <phoneticPr fontId="5" type="noConversion"/>
  </si>
  <si>
    <r>
      <rPr>
        <sz val="11"/>
        <color theme="1"/>
        <rFont val="ＭＳ Ｐゴシック"/>
        <family val="3"/>
        <charset val="128"/>
      </rPr>
      <t>ｸﾞｪﾝ　ﾀﾝ　ｱﾝ</t>
    </r>
    <phoneticPr fontId="4"/>
  </si>
  <si>
    <t>Nguyen Thanh An</t>
    <phoneticPr fontId="5" type="noConversion"/>
  </si>
  <si>
    <t>Nguyễn Hoàng Trúc Tiên</t>
    <phoneticPr fontId="5" type="noConversion"/>
  </si>
  <si>
    <r>
      <rPr>
        <sz val="11"/>
        <color theme="1"/>
        <rFont val="ＭＳ Ｐゴシック"/>
        <family val="3"/>
        <charset val="128"/>
      </rPr>
      <t>ｸﾞｪﾝ　ﾎｱﾝ　ﾁｭｯｸ　ﾁｴﾝ</t>
    </r>
    <phoneticPr fontId="4"/>
  </si>
  <si>
    <t>Nguyen Hoang Truc Tien</t>
    <phoneticPr fontId="5" type="noConversion"/>
  </si>
  <si>
    <t>Trần Thị Cẩm Loan</t>
    <phoneticPr fontId="5" type="noConversion"/>
  </si>
  <si>
    <r>
      <rPr>
        <sz val="11"/>
        <color theme="1"/>
        <rFont val="ＭＳ Ｐゴシック"/>
        <family val="3"/>
        <charset val="128"/>
      </rPr>
      <t>ﾁｬﾝ　ﾃｨ　ｶﾝ　ﾛｱﾝ</t>
    </r>
    <phoneticPr fontId="4"/>
  </si>
  <si>
    <t>Tran Thi Cam Loan</t>
    <phoneticPr fontId="5" type="noConversion"/>
  </si>
  <si>
    <r>
      <rPr>
        <sz val="11"/>
        <color theme="1"/>
        <rFont val="ＭＳ Ｐゴシック"/>
        <family val="3"/>
        <charset val="128"/>
      </rPr>
      <t>ﾀﾝ　ｱﾝ　ﾃｮｲ</t>
    </r>
    <phoneticPr fontId="4"/>
  </si>
  <si>
    <t>Tang Anh Thoi</t>
    <phoneticPr fontId="5" type="noConversion"/>
  </si>
  <si>
    <r>
      <rPr>
        <sz val="11"/>
        <color theme="1"/>
        <rFont val="ＭＳ Ｐゴシック"/>
        <family val="3"/>
        <charset val="128"/>
      </rPr>
      <t>ﾙｵﾝ　ﾁｰ　ﾐﾝ</t>
    </r>
    <phoneticPr fontId="4"/>
  </si>
  <si>
    <t>Luong Tri Minh</t>
    <phoneticPr fontId="5" type="noConversion"/>
  </si>
  <si>
    <r>
      <rPr>
        <sz val="11"/>
        <color theme="1"/>
        <rFont val="ＭＳ Ｐゴシック"/>
        <family val="3"/>
        <charset val="128"/>
      </rPr>
      <t>ｸﾞｪﾝ　ﾐﾝ　ｿﾝ</t>
    </r>
    <phoneticPr fontId="4"/>
  </si>
  <si>
    <t>Nguyen Minh Son</t>
    <phoneticPr fontId="5" type="noConversion"/>
  </si>
  <si>
    <t>Nguyễn Thị Hải Yến</t>
    <phoneticPr fontId="5" type="noConversion"/>
  </si>
  <si>
    <r>
      <rPr>
        <sz val="11"/>
        <color theme="1"/>
        <rFont val="ＭＳ Ｐゴシック"/>
        <family val="3"/>
        <charset val="128"/>
      </rPr>
      <t>ｸﾞｪﾝ　ﾃｨ　ﾊｲ　ｲｪﾝ</t>
    </r>
    <phoneticPr fontId="4"/>
  </si>
  <si>
    <t>Nguyen Thi Hai Yen</t>
    <phoneticPr fontId="5" type="noConversion"/>
  </si>
  <si>
    <t>ｸﾞｪﾝ　ｺﾝ　ｶﾝ</t>
    <phoneticPr fontId="4"/>
  </si>
  <si>
    <t>Nguyen Cong Khan</t>
    <phoneticPr fontId="5" type="noConversion"/>
  </si>
  <si>
    <t>Hoàng Minh Bảo Duy</t>
    <phoneticPr fontId="5" type="noConversion"/>
  </si>
  <si>
    <r>
      <rPr>
        <sz val="11"/>
        <color theme="1"/>
        <rFont val="ＭＳ Ｐゴシック"/>
        <family val="3"/>
        <charset val="128"/>
      </rPr>
      <t>ﾎｱﾝ　ﾐﾝ　ﾊﾞｵ　ｽﾞｲ</t>
    </r>
    <phoneticPr fontId="4"/>
  </si>
  <si>
    <t>Hoang Minh Bao Duy</t>
    <phoneticPr fontId="5" type="noConversion"/>
  </si>
  <si>
    <t>Nguyễn Thị Thoa-1984</t>
    <phoneticPr fontId="5" type="noConversion"/>
  </si>
  <si>
    <t>ｸﾞｪﾝ　ﾃｨ　ﾃｮｱ</t>
    <phoneticPr fontId="4"/>
  </si>
  <si>
    <t>Nguyen Thi Thoa</t>
    <phoneticPr fontId="5" type="noConversion"/>
  </si>
  <si>
    <t>x</t>
    <phoneticPr fontId="5" type="noConversion"/>
  </si>
  <si>
    <t>Nguyễn Thị Thanh Hương-1981</t>
    <phoneticPr fontId="5" type="noConversion"/>
  </si>
  <si>
    <t>ｸﾞｪﾝ　ﾃｨ　ﾀﾝ　ﾌｵﾝ</t>
    <phoneticPr fontId="4"/>
  </si>
  <si>
    <t>Nguyen Thi Thanh Huong</t>
    <phoneticPr fontId="5" type="noConversion"/>
  </si>
  <si>
    <t>ﾚ　ﾃｨ　ﾐﾝ　ﾀﾝ</t>
    <phoneticPr fontId="4"/>
  </si>
  <si>
    <t>Le Thi Minh Tam</t>
    <phoneticPr fontId="5" type="noConversion"/>
  </si>
  <si>
    <t>ｳﾞｰ　ｳﾞｧﾝ　ﾎｱﾝ</t>
    <phoneticPr fontId="4"/>
  </si>
  <si>
    <t>Vu Van Hoang</t>
    <phoneticPr fontId="5" type="noConversion"/>
  </si>
  <si>
    <t>ｸﾞｪﾝ　ﾀﾞﾝ　ｽﾞﾝ</t>
    <phoneticPr fontId="4"/>
  </si>
  <si>
    <t>Nguyen Dang Dung</t>
    <phoneticPr fontId="5" type="noConversion"/>
  </si>
  <si>
    <t>ﾄﾞｱﾝ　ｽｱﾝ　ｳﾞｨﾝ</t>
    <phoneticPr fontId="4"/>
  </si>
  <si>
    <t>Doan Xuan Vinh</t>
    <phoneticPr fontId="5" type="noConversion"/>
  </si>
  <si>
    <t>ﾌｧﾝ　ｳﾞｧﾝ　ﾊｳ</t>
    <phoneticPr fontId="4"/>
  </si>
  <si>
    <t>Pham Van Hau</t>
    <phoneticPr fontId="5" type="noConversion"/>
  </si>
  <si>
    <t>Lê Thị Mỹ Trang</t>
    <phoneticPr fontId="5" type="noConversion"/>
  </si>
  <si>
    <r>
      <rPr>
        <sz val="11"/>
        <color theme="1"/>
        <rFont val="ＭＳ Ｐゴシック"/>
        <family val="3"/>
        <charset val="128"/>
      </rPr>
      <t>ﾚ　ﾃｨ　ﾐ　ﾁｬﾝ</t>
    </r>
    <phoneticPr fontId="4"/>
  </si>
  <si>
    <t>Le Thi My Trang</t>
    <phoneticPr fontId="5" type="noConversion"/>
  </si>
  <si>
    <t>ｺｻﾞｷ　ｻﾅｴ</t>
    <phoneticPr fontId="4"/>
  </si>
  <si>
    <t>Kozaki Sanae</t>
    <phoneticPr fontId="5" type="noConversion"/>
  </si>
  <si>
    <r>
      <t>Hu</t>
    </r>
    <r>
      <rPr>
        <sz val="11"/>
        <color indexed="8"/>
        <rFont val="MS Gothic"/>
        <family val="3"/>
        <charset val="128"/>
      </rPr>
      <t>ỳ</t>
    </r>
    <r>
      <rPr>
        <sz val="11"/>
        <color indexed="8"/>
        <rFont val="Times New Roman"/>
        <family val="1"/>
      </rPr>
      <t>nh Mai Hiếu Hạnh</t>
    </r>
    <phoneticPr fontId="5" type="noConversion"/>
  </si>
  <si>
    <r>
      <rPr>
        <sz val="11"/>
        <color theme="1"/>
        <rFont val="ＭＳ Ｐゴシック"/>
        <family val="3"/>
        <charset val="128"/>
      </rPr>
      <t>ﾌｲﾝ　ﾏｲ　ﾋｴｳ　ﾊﾝ</t>
    </r>
    <phoneticPr fontId="4"/>
  </si>
  <si>
    <t>Huynh Mai Hieu Hanh</t>
    <phoneticPr fontId="5" type="noConversion"/>
  </si>
  <si>
    <t>ｸﾞｪﾝ　ﾁｮﾝ　ｶﾝ</t>
    <phoneticPr fontId="4"/>
  </si>
  <si>
    <t>Nguyen Trong Khanh</t>
    <phoneticPr fontId="5" type="noConversion"/>
  </si>
  <si>
    <t>ﾄ　ﾃｨ　ﾆｬｲ</t>
    <phoneticPr fontId="4"/>
  </si>
  <si>
    <t>To Thi Nhai</t>
    <phoneticPr fontId="5" type="noConversion"/>
  </si>
  <si>
    <t>ｸﾞｪﾝ　ﾃｨ　ﾀｵ</t>
    <phoneticPr fontId="4"/>
  </si>
  <si>
    <t>Nguyen Thi Thao</t>
    <phoneticPr fontId="5" type="noConversion"/>
  </si>
  <si>
    <t>ｸﾞｪﾝ　ｽﾞｲ　ﾁﾝ</t>
    <phoneticPr fontId="4"/>
  </si>
  <si>
    <t>Nguyen Duy Chinh</t>
    <phoneticPr fontId="5" type="noConversion"/>
  </si>
  <si>
    <t>Dương Thị Mỹ Hạnh</t>
    <phoneticPr fontId="5" type="noConversion"/>
  </si>
  <si>
    <t>Phạm Thụy Ngọc Hương</t>
    <phoneticPr fontId="5" type="noConversion"/>
  </si>
  <si>
    <r>
      <rPr>
        <sz val="11"/>
        <color theme="1"/>
        <rFont val="ＭＳ Ｐゴシック"/>
        <family val="3"/>
        <charset val="128"/>
      </rPr>
      <t>ﾌｧﾝ　ﾃｭｲ　ｺﾞｯｸ　ﾌｵﾝ</t>
    </r>
    <phoneticPr fontId="4"/>
  </si>
  <si>
    <t>Pham Thuy Ngoc Huong</t>
    <phoneticPr fontId="5" type="noConversion"/>
  </si>
  <si>
    <r>
      <rPr>
        <sz val="11"/>
        <color theme="1"/>
        <rFont val="ＭＳ Ｐゴシック"/>
        <family val="3"/>
        <charset val="128"/>
      </rPr>
      <t>ﾚ　ﾐﾝ　ﾀﾝ</t>
    </r>
    <phoneticPr fontId="4"/>
  </si>
  <si>
    <t>Le Minh Thanh</t>
    <phoneticPr fontId="5" type="noConversion"/>
  </si>
  <si>
    <t>Pham Thi Thanh Tram</t>
    <phoneticPr fontId="5" type="noConversion"/>
  </si>
  <si>
    <t>ｸﾞｪﾝ　ﾃｨ　ﾃｭｱﾝ</t>
    <phoneticPr fontId="4"/>
  </si>
  <si>
    <t>Nguyen Thi Thuan</t>
    <phoneticPr fontId="5" type="noConversion"/>
  </si>
  <si>
    <t>ﾂﾞｵﾝ　ﾂｰ　ﾘｴｳ</t>
    <phoneticPr fontId="4"/>
  </si>
  <si>
    <t>Duong Thu Lieu</t>
    <phoneticPr fontId="5" type="noConversion"/>
  </si>
  <si>
    <t>ﾄﾞｱﾝ　ﾃｨ　ﾁｬﾝ</t>
    <phoneticPr fontId="4"/>
  </si>
  <si>
    <t>Doan Thi Trang</t>
    <phoneticPr fontId="5" type="noConversion"/>
  </si>
  <si>
    <r>
      <rPr>
        <sz val="11"/>
        <color theme="1"/>
        <rFont val="ＭＳ Ｐゴシック"/>
        <family val="3"/>
        <charset val="128"/>
      </rPr>
      <t>ｼﾞｭﾝ　ｶﾅﾔﾏ</t>
    </r>
    <phoneticPr fontId="4"/>
  </si>
  <si>
    <t>Jun Kanayama</t>
    <phoneticPr fontId="5" type="noConversion"/>
  </si>
  <si>
    <t>Nguyễn Thị Thoa-1970</t>
    <phoneticPr fontId="5" type="noConversion"/>
  </si>
  <si>
    <r>
      <rPr>
        <sz val="11"/>
        <color theme="1"/>
        <rFont val="ＭＳ Ｐゴシック"/>
        <family val="3"/>
        <charset val="128"/>
      </rPr>
      <t>ｸﾞｪﾝ　ﾃｨ　ﾃｮｱ</t>
    </r>
    <phoneticPr fontId="4"/>
  </si>
  <si>
    <t>Lê Thị Thu Hà</t>
    <phoneticPr fontId="5" type="noConversion"/>
  </si>
  <si>
    <t>SK</t>
    <phoneticPr fontId="5" type="noConversion"/>
  </si>
  <si>
    <t>HN</t>
    <phoneticPr fontId="5" type="noConversion"/>
  </si>
  <si>
    <t>SA</t>
    <phoneticPr fontId="5" type="noConversion"/>
  </si>
  <si>
    <t>ﾌｧﾝ　ｸｱﾝ　ﾊｵ</t>
    <phoneticPr fontId="4"/>
  </si>
  <si>
    <t>Pham Quang Hao</t>
    <phoneticPr fontId="5" type="noConversion"/>
  </si>
  <si>
    <t>Nguyễn Phạm Trúc Quyên</t>
    <phoneticPr fontId="5" type="noConversion"/>
  </si>
  <si>
    <r>
      <rPr>
        <sz val="11"/>
        <color theme="1"/>
        <rFont val="ＭＳ Ｐゴシック"/>
        <family val="3"/>
        <charset val="128"/>
      </rPr>
      <t>ｸﾞｪﾝ　ﾌｧﾝ　ﾁｭｯｸ　ｸｲｪﾝ</t>
    </r>
    <phoneticPr fontId="4"/>
  </si>
  <si>
    <t>Nguyen Pham Truc Quyen</t>
    <phoneticPr fontId="5" type="noConversion"/>
  </si>
  <si>
    <t>ﾎ　ﾃｨ　ｷﾝ</t>
    <phoneticPr fontId="4"/>
  </si>
  <si>
    <t>Ho Thi Kim</t>
    <phoneticPr fontId="5" type="noConversion"/>
  </si>
  <si>
    <r>
      <t>Hu</t>
    </r>
    <r>
      <rPr>
        <sz val="11"/>
        <color indexed="8"/>
        <rFont val="MS Gothic"/>
        <family val="3"/>
        <charset val="128"/>
      </rPr>
      <t>ỳ</t>
    </r>
    <r>
      <rPr>
        <sz val="11"/>
        <color indexed="8"/>
        <rFont val="Times New Roman"/>
        <family val="1"/>
      </rPr>
      <t>nh Thị Ngọc Duyên</t>
    </r>
    <phoneticPr fontId="5" type="noConversion"/>
  </si>
  <si>
    <r>
      <rPr>
        <sz val="11"/>
        <color theme="1"/>
        <rFont val="ＭＳ Ｐゴシック"/>
        <family val="3"/>
        <charset val="128"/>
      </rPr>
      <t>ﾌｲﾝ　ﾃｨ　ｺﾞｯｸ　ﾁﾞｪﾝ</t>
    </r>
    <phoneticPr fontId="4"/>
  </si>
  <si>
    <t>Huynh Thi Ngoc Duyen</t>
    <phoneticPr fontId="5" type="noConversion"/>
  </si>
  <si>
    <r>
      <rPr>
        <sz val="11"/>
        <color theme="1"/>
        <rFont val="ＭＳ Ｐゴシック"/>
        <family val="3"/>
        <charset val="128"/>
      </rPr>
      <t>ﾌｧﾝ　ﾀﾝ　ﾊｲ</t>
    </r>
    <phoneticPr fontId="4"/>
  </si>
  <si>
    <t>Phan Thanh Hai</t>
    <phoneticPr fontId="5" type="noConversion"/>
  </si>
  <si>
    <r>
      <rPr>
        <sz val="11"/>
        <color theme="1"/>
        <rFont val="ＭＳ Ｐゴシック"/>
        <family val="3"/>
        <charset val="128"/>
      </rPr>
      <t>ﾄﾞｱﾝ　ﾎｱﾝ　ｱﾝ</t>
    </r>
    <phoneticPr fontId="4"/>
  </si>
  <si>
    <t>Doan Hoang Anh</t>
    <phoneticPr fontId="5" type="noConversion"/>
  </si>
  <si>
    <t>Bạch Thùy Mỹ Hạnh</t>
    <phoneticPr fontId="5" type="noConversion"/>
  </si>
  <si>
    <r>
      <rPr>
        <sz val="11"/>
        <color theme="1"/>
        <rFont val="ＭＳ Ｐゴシック"/>
        <family val="3"/>
        <charset val="128"/>
      </rPr>
      <t>ﾊﾞｯｸ　ﾃｭｲ　ミ　ﾊﾝ</t>
    </r>
    <phoneticPr fontId="4"/>
  </si>
  <si>
    <t>Bach Thuy My Hanh</t>
    <phoneticPr fontId="5" type="noConversion"/>
  </si>
  <si>
    <t>Nguyễn Thoại Tú Chi</t>
    <phoneticPr fontId="5" type="noConversion"/>
  </si>
  <si>
    <r>
      <rPr>
        <sz val="11"/>
        <color theme="1"/>
        <rFont val="ＭＳ Ｐゴシック"/>
        <family val="3"/>
        <charset val="128"/>
      </rPr>
      <t>ｸﾞｪﾝ　ﾃｮｱｲ　ﾂｰ　ﾁｰ</t>
    </r>
    <phoneticPr fontId="4"/>
  </si>
  <si>
    <t>Nguyen Thoai Tu Chi</t>
    <phoneticPr fontId="5" type="noConversion"/>
  </si>
  <si>
    <t>Nguyễn Thị Hồng Loan</t>
    <phoneticPr fontId="5" type="noConversion"/>
  </si>
  <si>
    <t>ｸﾞｪﾝ　ﾃｨ　ﾎﾝ　ﾛｱﾝ</t>
    <phoneticPr fontId="4"/>
  </si>
  <si>
    <t>Nguyen Thi Hong Loan</t>
    <phoneticPr fontId="5" type="noConversion"/>
  </si>
  <si>
    <r>
      <rPr>
        <sz val="11"/>
        <color theme="1"/>
        <rFont val="ＭＳ Ｐゴシック"/>
        <family val="3"/>
        <charset val="128"/>
      </rPr>
      <t>ﾛ　キ　ｼﾞｬﾝ</t>
    </r>
    <phoneticPr fontId="4"/>
  </si>
  <si>
    <t>Ro Ki Giah</t>
    <phoneticPr fontId="5" type="noConversion"/>
  </si>
  <si>
    <t>Lê Xuân Hiển</t>
    <phoneticPr fontId="4"/>
  </si>
  <si>
    <t>Le Xuan Hien</t>
    <phoneticPr fontId="5" type="noConversion"/>
  </si>
  <si>
    <r>
      <rPr>
        <sz val="11"/>
        <color theme="1"/>
        <rFont val="ＭＳ Ｐゴシック"/>
        <family val="3"/>
        <charset val="128"/>
      </rPr>
      <t>ﾀﾞﾝ　ｸｱﾝ　ﾃｭｱﾝ</t>
    </r>
    <phoneticPr fontId="4"/>
  </si>
  <si>
    <t>Dang Quang Thuan</t>
    <phoneticPr fontId="5" type="noConversion"/>
  </si>
  <si>
    <r>
      <rPr>
        <sz val="11"/>
        <color theme="1"/>
        <rFont val="ＭＳ Ｐゴシック"/>
        <family val="3"/>
        <charset val="128"/>
      </rPr>
      <t>ｺﾞ　ﾎﾝ　ｳﾞｧﾝ</t>
    </r>
    <phoneticPr fontId="4"/>
  </si>
  <si>
    <t>Ngo Hong Van</t>
    <phoneticPr fontId="5" type="noConversion"/>
  </si>
  <si>
    <t>ｷｴｳ　ｶｰ　ﾏﾝ</t>
    <phoneticPr fontId="4"/>
  </si>
  <si>
    <t>Kieu Khac Manh</t>
    <phoneticPr fontId="5" type="noConversion"/>
  </si>
  <si>
    <t>Phạm Văn Hưng</t>
    <phoneticPr fontId="5" type="noConversion"/>
  </si>
  <si>
    <t>ﾌｧﾝ　ｳﾞｧﾝ　ﾌﾝ</t>
    <phoneticPr fontId="4"/>
  </si>
  <si>
    <t>Pham Van Hung</t>
    <phoneticPr fontId="5" type="noConversion"/>
  </si>
  <si>
    <t>ｸﾞｪﾝ　ﾃｨ　ﾂｰ　ｼﾞｬﾝ</t>
    <phoneticPr fontId="4"/>
  </si>
  <si>
    <t>Nguyen Thi Thu Giang</t>
    <phoneticPr fontId="5" type="noConversion"/>
  </si>
  <si>
    <t>ｸﾞｪﾝ　ｳﾞｧﾝ　ﾁｮﾝ</t>
    <phoneticPr fontId="4"/>
  </si>
  <si>
    <t>Nguyen Van Trong</t>
    <phoneticPr fontId="5" type="noConversion"/>
  </si>
  <si>
    <r>
      <rPr>
        <sz val="11"/>
        <color theme="1"/>
        <rFont val="ＭＳ Ｐゴシック"/>
        <family val="3"/>
        <charset val="128"/>
      </rPr>
      <t>ｸﾞｪﾝ　ﾃｨ　ﾎﾝ　ﾆｭﾝ</t>
    </r>
    <phoneticPr fontId="4"/>
  </si>
  <si>
    <t>Nguyen Thi Hong Nhung</t>
    <phoneticPr fontId="5" type="noConversion"/>
  </si>
  <si>
    <t>ｸﾞｪﾝ　ﾃｨ　ハー</t>
    <phoneticPr fontId="4"/>
  </si>
  <si>
    <t>Nguyen Thi Ha</t>
    <phoneticPr fontId="5" type="noConversion"/>
  </si>
  <si>
    <t>Quach Thi Quynh Nhu</t>
    <phoneticPr fontId="5" type="noConversion"/>
  </si>
  <si>
    <r>
      <rPr>
        <sz val="11"/>
        <color theme="1"/>
        <rFont val="ＭＳ Ｐゴシック"/>
        <family val="3"/>
        <charset val="128"/>
      </rPr>
      <t>ﾌｲﾝ　ﾃｨ　ｺﾞｯｸ　ﾂｪｯﾄ</t>
    </r>
    <phoneticPr fontId="4"/>
  </si>
  <si>
    <t>Huynh Thi Ngoc Tuyet</t>
    <phoneticPr fontId="5" type="noConversion"/>
  </si>
  <si>
    <t>Shibata Miyuki</t>
    <phoneticPr fontId="4"/>
  </si>
  <si>
    <t>JP</t>
    <phoneticPr fontId="5" type="noConversion"/>
  </si>
  <si>
    <t>ｼﾊﾞﾀ　ﾐﾕｷ</t>
    <phoneticPr fontId="4"/>
  </si>
  <si>
    <t>Shibata Miyuki</t>
    <phoneticPr fontId="5" type="noConversion"/>
  </si>
  <si>
    <t>ES</t>
    <phoneticPr fontId="5" type="noConversion"/>
  </si>
  <si>
    <r>
      <rPr>
        <sz val="11"/>
        <color theme="1"/>
        <rFont val="ＭＳ Ｐゴシック"/>
        <family val="3"/>
        <charset val="128"/>
      </rPr>
      <t>ｸﾞｪﾝ　ﾐﾝ　ﾀﾝ</t>
    </r>
    <phoneticPr fontId="4"/>
  </si>
  <si>
    <t>Nguyen Minh Thanh</t>
    <phoneticPr fontId="5" type="noConversion"/>
  </si>
  <si>
    <t>E</t>
    <phoneticPr fontId="5" type="noConversion"/>
  </si>
  <si>
    <r>
      <rPr>
        <sz val="11"/>
        <color theme="1"/>
        <rFont val="ＭＳ Ｐゴシック"/>
        <family val="3"/>
        <charset val="128"/>
      </rPr>
      <t>ﾌｧﾝ　ﾁｭﾝ　ﾋｴｳ</t>
    </r>
    <phoneticPr fontId="4"/>
  </si>
  <si>
    <t>Pham Trung Hieu</t>
    <phoneticPr fontId="5" type="noConversion"/>
  </si>
  <si>
    <r>
      <rPr>
        <sz val="11"/>
        <color theme="1"/>
        <rFont val="ＭＳ Ｐゴシック"/>
        <family val="3"/>
        <charset val="128"/>
      </rPr>
      <t>ｸﾞｪﾝ　ﾃｨ　ミ　ﾁﾝ</t>
    </r>
    <phoneticPr fontId="4"/>
  </si>
  <si>
    <t>Nguyen Thi My Trinh</t>
    <phoneticPr fontId="5" type="noConversion"/>
  </si>
  <si>
    <t>HS</t>
    <phoneticPr fontId="5" type="noConversion"/>
  </si>
  <si>
    <r>
      <rPr>
        <sz val="11"/>
        <color theme="1"/>
        <rFont val="ＭＳ Ｐゴシック"/>
        <family val="3"/>
        <charset val="128"/>
      </rPr>
      <t>ｸﾞｪﾝ　ﾃｨ　ｷﾝ　ﾌｵﾝ</t>
    </r>
    <phoneticPr fontId="4"/>
  </si>
  <si>
    <t>Nguyen Thi Kim Huong</t>
    <phoneticPr fontId="5" type="noConversion"/>
  </si>
  <si>
    <t>E</t>
    <phoneticPr fontId="5" type="noConversion"/>
  </si>
  <si>
    <t>OS</t>
    <phoneticPr fontId="5" type="noConversion"/>
  </si>
  <si>
    <r>
      <rPr>
        <sz val="11"/>
        <color theme="1"/>
        <rFont val="ＭＳ Ｐゴシック"/>
        <family val="3"/>
        <charset val="128"/>
      </rPr>
      <t>ﾃﾞｲﾝ　ﾃｨ　ｺﾞｯｸ　ﾊﾝ</t>
    </r>
    <phoneticPr fontId="4"/>
  </si>
  <si>
    <t>Dinh Thi Ngoc Han</t>
    <phoneticPr fontId="5" type="noConversion"/>
  </si>
  <si>
    <t>DE</t>
    <phoneticPr fontId="5" type="noConversion"/>
  </si>
  <si>
    <r>
      <rPr>
        <sz val="11"/>
        <color theme="1"/>
        <rFont val="ＭＳ Ｐゴシック"/>
        <family val="3"/>
        <charset val="128"/>
      </rPr>
      <t>ｳﾝ　ｸﾞｪﾝ　ﾎｱﾝ　ﾌﾞｳ</t>
    </r>
    <phoneticPr fontId="4"/>
  </si>
  <si>
    <t>Ung Nguyen Hoang Buu</t>
    <phoneticPr fontId="5" type="noConversion"/>
  </si>
  <si>
    <r>
      <rPr>
        <sz val="11"/>
        <color theme="1"/>
        <rFont val="ＭＳ Ｐゴシック"/>
        <family val="3"/>
        <charset val="128"/>
      </rPr>
      <t>ｸﾞｪﾝ　ﾃｨ　ﾌｵﾝ　ﾃｭｲ</t>
    </r>
    <phoneticPr fontId="4"/>
  </si>
  <si>
    <t>Nguyen Thi Phuong Thuy</t>
    <phoneticPr fontId="5" type="noConversion"/>
  </si>
  <si>
    <r>
      <rPr>
        <sz val="11"/>
        <color theme="1"/>
        <rFont val="ＭＳ Ｐゴシック"/>
        <family val="3"/>
        <charset val="128"/>
      </rPr>
      <t>ﾚ　ﾀｲ　ﾃｭｲ　ミ</t>
    </r>
    <phoneticPr fontId="4"/>
  </si>
  <si>
    <t>Le Thai Thuy My</t>
    <phoneticPr fontId="5" type="noConversion"/>
  </si>
  <si>
    <t>Lâm Thị Diễm Khánh</t>
    <phoneticPr fontId="5" type="noConversion"/>
  </si>
  <si>
    <r>
      <rPr>
        <sz val="11"/>
        <color theme="1"/>
        <rFont val="ＭＳ Ｐゴシック"/>
        <family val="3"/>
        <charset val="128"/>
      </rPr>
      <t>ﾗﾝ　ﾃｨ　ﾁﾞｴﾝ　ｶﾝ</t>
    </r>
    <phoneticPr fontId="4"/>
  </si>
  <si>
    <t>Lam Thi Diem Khanh</t>
    <phoneticPr fontId="5" type="noConversion"/>
  </si>
  <si>
    <t>TM</t>
    <phoneticPr fontId="5" type="noConversion"/>
  </si>
  <si>
    <t>ｸﾞｪﾝ　ﾃｨ　ｽﾞﾝ</t>
    <phoneticPr fontId="4"/>
  </si>
  <si>
    <t>Nguyen Thi Dung</t>
    <phoneticPr fontId="5" type="noConversion"/>
  </si>
  <si>
    <t>ｸﾞｪﾝ　ｳﾞｧﾝ　ﾄｱﾝ</t>
    <phoneticPr fontId="4"/>
  </si>
  <si>
    <t>Nguyen Van Toan</t>
    <phoneticPr fontId="5" type="noConversion"/>
  </si>
  <si>
    <t>TH</t>
    <phoneticPr fontId="5" type="noConversion"/>
  </si>
  <si>
    <t>ﾎｱﾝ　ｱﾝ　ﾌｲﾝ</t>
    <phoneticPr fontId="4"/>
  </si>
  <si>
    <t>Hoang Anh Huynh</t>
    <phoneticPr fontId="5" type="noConversion"/>
  </si>
  <si>
    <t>x</t>
    <phoneticPr fontId="5" type="noConversion"/>
  </si>
  <si>
    <t>Trần Đắc Mẽ</t>
    <phoneticPr fontId="4"/>
  </si>
  <si>
    <t>ﾁｬﾝ　ﾀﾞｯｸ　ﾒ</t>
    <phoneticPr fontId="4"/>
  </si>
  <si>
    <t>Tran Dac Me</t>
    <phoneticPr fontId="5" type="noConversion"/>
  </si>
  <si>
    <t>ﾌｧﾝ　ﾃｨ　ﾋｴﾝ</t>
    <phoneticPr fontId="4"/>
  </si>
  <si>
    <t>Pham Thi Hien</t>
    <phoneticPr fontId="5" type="noConversion"/>
  </si>
  <si>
    <r>
      <rPr>
        <sz val="11"/>
        <color theme="1"/>
        <rFont val="ＭＳ Ｐゴシック"/>
        <family val="3"/>
        <charset val="128"/>
      </rPr>
      <t>ﾌｧﾝ　ﾃｨ　ﾌｵﾝ　ﾃｭｲ</t>
    </r>
    <phoneticPr fontId="4"/>
  </si>
  <si>
    <t>Pham Thi Phuong Thuy</t>
    <phoneticPr fontId="5" type="noConversion"/>
  </si>
  <si>
    <r>
      <rPr>
        <sz val="11"/>
        <color theme="1"/>
        <rFont val="ＭＳ Ｐゴシック"/>
        <family val="3"/>
        <charset val="128"/>
      </rPr>
      <t>ｺﾞ　ﾃｨ　ｳﾞｧﾝ　ﾃｨ</t>
    </r>
    <phoneticPr fontId="4"/>
  </si>
  <si>
    <t>Ngo Thi Van Thi</t>
    <phoneticPr fontId="5" type="noConversion"/>
  </si>
  <si>
    <t>ﾌﾝ　ﾊﾝ　ﾆｨｳ</t>
    <phoneticPr fontId="4"/>
  </si>
  <si>
    <t>Phung Hanh Nhieu</t>
    <phoneticPr fontId="5" type="noConversion"/>
  </si>
  <si>
    <t>Nguyễn Thị Hương</t>
    <phoneticPr fontId="4"/>
  </si>
  <si>
    <r>
      <rPr>
        <sz val="11"/>
        <color theme="1"/>
        <rFont val="ＭＳ Ｐゴシック"/>
        <family val="3"/>
        <charset val="128"/>
      </rPr>
      <t>ｸﾞｪﾝ　ﾃｨ　ﾌｵﾝ　</t>
    </r>
    <phoneticPr fontId="4"/>
  </si>
  <si>
    <t>Nguyen Thi Huong</t>
    <phoneticPr fontId="5" type="noConversion"/>
  </si>
  <si>
    <r>
      <rPr>
        <sz val="11"/>
        <color theme="1"/>
        <rFont val="ＭＳ Ｐゴシック"/>
        <family val="3"/>
        <charset val="128"/>
      </rPr>
      <t>ﾄﾞｱﾝ　ﾃｨ　ﾀｵ　ｸﾞｪﾝ</t>
    </r>
    <phoneticPr fontId="5" type="noConversion"/>
  </si>
  <si>
    <t>Doan Thi Thao Tran</t>
    <phoneticPr fontId="5" type="noConversion"/>
  </si>
  <si>
    <r>
      <t>Hu</t>
    </r>
    <r>
      <rPr>
        <sz val="11"/>
        <color indexed="8"/>
        <rFont val="MS Gothic"/>
        <family val="3"/>
        <charset val="128"/>
      </rPr>
      <t>ỳ</t>
    </r>
    <r>
      <rPr>
        <sz val="11"/>
        <color indexed="8"/>
        <rFont val="Times New Roman"/>
        <family val="1"/>
      </rPr>
      <t>nh Nhiều Minh</t>
    </r>
    <phoneticPr fontId="5" type="noConversion"/>
  </si>
  <si>
    <r>
      <rPr>
        <sz val="11"/>
        <color theme="1"/>
        <rFont val="ＭＳ Ｐゴシック"/>
        <family val="3"/>
        <charset val="128"/>
      </rPr>
      <t>ﾌｨﾝ　ﾆｨｳ　ﾐﾝ</t>
    </r>
    <phoneticPr fontId="4"/>
  </si>
  <si>
    <t>Huynh Nhieu Minh</t>
    <phoneticPr fontId="5" type="noConversion"/>
  </si>
  <si>
    <t>Hà Trường An</t>
    <phoneticPr fontId="5" type="noConversion"/>
  </si>
  <si>
    <r>
      <rPr>
        <sz val="11"/>
        <color theme="1"/>
        <rFont val="ＭＳ Ｐゴシック"/>
        <family val="3"/>
        <charset val="128"/>
      </rPr>
      <t>ハ　ﾁｭｵﾝ　ｱﾝ</t>
    </r>
    <phoneticPr fontId="4"/>
  </si>
  <si>
    <t>Ha Truong An</t>
    <phoneticPr fontId="5" type="noConversion"/>
  </si>
  <si>
    <t>Từ Bội Thanh</t>
    <phoneticPr fontId="5" type="noConversion"/>
  </si>
  <si>
    <t>Lê Mai Thanh</t>
    <phoneticPr fontId="5" type="noConversion"/>
  </si>
  <si>
    <t>ﾁｬﾝ　ﾏﾝ　ﾘﾝ</t>
    <phoneticPr fontId="4"/>
  </si>
  <si>
    <t>Tran Manh Linh</t>
    <phoneticPr fontId="5" type="noConversion"/>
  </si>
  <si>
    <t>La Bảo Khánh</t>
    <phoneticPr fontId="5" type="noConversion"/>
  </si>
  <si>
    <t>Ma Mạnh Hải</t>
    <phoneticPr fontId="5" type="noConversion"/>
  </si>
  <si>
    <t>ﾏ　ﾏﾝ　ﾊｲ</t>
    <phoneticPr fontId="4"/>
  </si>
  <si>
    <t>Ma Manh Hai</t>
    <phoneticPr fontId="5" type="noConversion"/>
  </si>
  <si>
    <r>
      <rPr>
        <sz val="11"/>
        <color theme="1"/>
        <rFont val="ＭＳ Ｐゴシック"/>
        <family val="3"/>
        <charset val="128"/>
      </rPr>
      <t>ｸﾞｪﾝ　ﾐﾝ　ﾀﾞｲ</t>
    </r>
    <phoneticPr fontId="4"/>
  </si>
  <si>
    <t>Nguyen Minh Dai</t>
    <phoneticPr fontId="5" type="noConversion"/>
  </si>
  <si>
    <r>
      <rPr>
        <sz val="11"/>
        <color theme="1"/>
        <rFont val="ＭＳ Ｐゴシック"/>
        <family val="3"/>
        <charset val="128"/>
      </rPr>
      <t>ﾚ　ﾃｨ　ﾎﾝ　ｼﾞｴﾝ</t>
    </r>
    <phoneticPr fontId="4"/>
  </si>
  <si>
    <t>Le Thi Hong Diem</t>
    <phoneticPr fontId="5" type="noConversion"/>
  </si>
  <si>
    <r>
      <t>Lê Xuân V</t>
    </r>
    <r>
      <rPr>
        <sz val="11"/>
        <color indexed="8"/>
        <rFont val="MS Gothic"/>
        <family val="3"/>
        <charset val="128"/>
      </rPr>
      <t>ũ</t>
    </r>
    <phoneticPr fontId="5" type="noConversion"/>
  </si>
  <si>
    <r>
      <rPr>
        <sz val="11"/>
        <color theme="1"/>
        <rFont val="ＭＳ Ｐゴシック"/>
        <family val="3"/>
        <charset val="128"/>
      </rPr>
      <t>ﾚ　ｽｱﾝ　ｳﾞｰ</t>
    </r>
    <phoneticPr fontId="4"/>
  </si>
  <si>
    <t>Le Xuan Vu</t>
    <phoneticPr fontId="5" type="noConversion"/>
  </si>
  <si>
    <r>
      <t>Hu</t>
    </r>
    <r>
      <rPr>
        <sz val="11"/>
        <color indexed="8"/>
        <rFont val="ＭＳ Ｐゴシック"/>
        <family val="3"/>
        <charset val="128"/>
      </rPr>
      <t>ỳ</t>
    </r>
    <r>
      <rPr>
        <sz val="11"/>
        <color indexed="8"/>
        <rFont val="Times New Roman"/>
        <family val="1"/>
      </rPr>
      <t>nh Tấn Phong</t>
    </r>
    <phoneticPr fontId="5" type="noConversion"/>
  </si>
  <si>
    <r>
      <rPr>
        <sz val="11"/>
        <color theme="1"/>
        <rFont val="ＭＳ Ｐゴシック"/>
        <family val="3"/>
        <charset val="128"/>
      </rPr>
      <t>ﾌｨﾝ　ﾀﾝ　ﾌｫﾝ</t>
    </r>
    <phoneticPr fontId="4"/>
  </si>
  <si>
    <t>Huynh Tan Phong</t>
    <phoneticPr fontId="5" type="noConversion"/>
  </si>
  <si>
    <t>Diệp Nguyên Luân</t>
    <phoneticPr fontId="5" type="noConversion"/>
  </si>
  <si>
    <r>
      <rPr>
        <sz val="11"/>
        <color theme="1"/>
        <rFont val="ＭＳ Ｐゴシック"/>
        <family val="3"/>
        <charset val="128"/>
      </rPr>
      <t>ｼﾞｴｯﾌﾟ　ｸﾞｪﾝ　ﾙｱﾝ</t>
    </r>
    <phoneticPr fontId="4"/>
  </si>
  <si>
    <t>Diep Nguyen Luan</t>
    <phoneticPr fontId="5" type="noConversion"/>
  </si>
  <si>
    <t>Trần Đặng Phúc</t>
    <phoneticPr fontId="5" type="noConversion"/>
  </si>
  <si>
    <r>
      <rPr>
        <sz val="11"/>
        <color theme="1"/>
        <rFont val="ＭＳ Ｐゴシック"/>
        <family val="3"/>
        <charset val="128"/>
      </rPr>
      <t>ﾁｬﾝ　ﾀﾞﾝ　ﾌｯｸ</t>
    </r>
    <phoneticPr fontId="4"/>
  </si>
  <si>
    <t>Tran Dang Phuc</t>
    <phoneticPr fontId="5" type="noConversion"/>
  </si>
  <si>
    <t>PA</t>
    <phoneticPr fontId="5" type="noConversion"/>
  </si>
  <si>
    <r>
      <rPr>
        <sz val="11"/>
        <color theme="1"/>
        <rFont val="ＭＳ Ｐゴシック"/>
        <family val="3"/>
        <charset val="128"/>
      </rPr>
      <t>ｸﾞｪﾝ　ｳﾞｧﾝ　ﾙｱﾝ</t>
    </r>
    <phoneticPr fontId="4"/>
  </si>
  <si>
    <t>Nguyen Van Luan</t>
    <phoneticPr fontId="5" type="noConversion"/>
  </si>
  <si>
    <t>ｸﾞｪﾝ　ﾇｰ　ｳﾞｧﾝ</t>
    <phoneticPr fontId="4"/>
  </si>
  <si>
    <t>Nguyen Nhu Van</t>
    <phoneticPr fontId="5" type="noConversion"/>
  </si>
  <si>
    <r>
      <rPr>
        <sz val="11"/>
        <color theme="1"/>
        <rFont val="ＭＳ Ｐゴシック"/>
        <family val="3"/>
        <charset val="128"/>
      </rPr>
      <t>ﾌｧﾝ　ﾃｨ　ﾋﾞｯｸ　ｺﾞｯｸ</t>
    </r>
    <phoneticPr fontId="4"/>
  </si>
  <si>
    <t>Pham Thi Bich Ngoc</t>
    <phoneticPr fontId="5" type="noConversion"/>
  </si>
  <si>
    <t>Phạm Anh Toàn</t>
    <phoneticPr fontId="5" type="noConversion"/>
  </si>
  <si>
    <t>ﾌｧﾝ　ｱﾝ　ﾄｱﾝ</t>
    <phoneticPr fontId="4"/>
  </si>
  <si>
    <t>Pham Anh Toan</t>
    <phoneticPr fontId="5" type="noConversion"/>
  </si>
  <si>
    <t>ﾚ　ﾐﾝ　ﾄｱ</t>
    <phoneticPr fontId="4"/>
  </si>
  <si>
    <t>Le Minh Thoa</t>
    <phoneticPr fontId="5" type="noConversion"/>
  </si>
  <si>
    <t>ﾎｱﾝ　ﾂﾞｵﾝ　ﾐﾝ</t>
    <phoneticPr fontId="4"/>
  </si>
  <si>
    <t>Hoang Duong Minh</t>
    <phoneticPr fontId="5" type="noConversion"/>
  </si>
  <si>
    <t>Ngô Thị Chà Giang</t>
    <phoneticPr fontId="4"/>
  </si>
  <si>
    <t>ｺﾞ　ﾃｨ　ﾁｬ　ｼﾞｬﾝ</t>
    <phoneticPr fontId="4"/>
  </si>
  <si>
    <t>Ngo Thi Cha Giang</t>
    <phoneticPr fontId="5" type="noConversion"/>
  </si>
  <si>
    <r>
      <rPr>
        <sz val="11"/>
        <color theme="1"/>
        <rFont val="ＭＳ Ｐゴシック"/>
        <family val="3"/>
        <charset val="128"/>
      </rPr>
      <t>ﾎ　ｺﾞｯｸ　ツ　ﾀｵ</t>
    </r>
    <phoneticPr fontId="4"/>
  </si>
  <si>
    <t>Ho Ngoc Thu Thao</t>
    <phoneticPr fontId="5" type="noConversion"/>
  </si>
  <si>
    <t>Phan Thi Ngoc Hien</t>
    <phoneticPr fontId="5" type="noConversion"/>
  </si>
  <si>
    <t>Lìu Lệ Phụng</t>
    <phoneticPr fontId="5" type="noConversion"/>
  </si>
  <si>
    <r>
      <rPr>
        <sz val="11"/>
        <color theme="1"/>
        <rFont val="ＭＳ Ｐゴシック"/>
        <family val="3"/>
        <charset val="128"/>
      </rPr>
      <t>ﾘｨｳ　ﾚ　ﾌﾝ</t>
    </r>
    <phoneticPr fontId="4"/>
  </si>
  <si>
    <t>Liu Le Phung</t>
    <phoneticPr fontId="5" type="noConversion"/>
  </si>
  <si>
    <t>KANESHIN</t>
    <phoneticPr fontId="5" type="noConversion"/>
  </si>
  <si>
    <r>
      <rPr>
        <sz val="11"/>
        <color theme="1"/>
        <rFont val="ＭＳ Ｐゴシック"/>
        <family val="3"/>
        <charset val="128"/>
      </rPr>
      <t>ｱﾝ　ﾃｨ　ﾌｵﾝ</t>
    </r>
    <phoneticPr fontId="4"/>
  </si>
  <si>
    <t>An Thi Huong</t>
    <phoneticPr fontId="5" type="noConversion"/>
  </si>
  <si>
    <r>
      <rPr>
        <sz val="11"/>
        <color theme="1"/>
        <rFont val="ＭＳ Ｐゴシック"/>
        <family val="3"/>
        <charset val="128"/>
      </rPr>
      <t>ﾎﾝﾀﾞ　ﾉｿﾞﾐ</t>
    </r>
    <phoneticPr fontId="4"/>
  </si>
  <si>
    <t>Honda Nozomi</t>
    <phoneticPr fontId="5" type="noConversion"/>
  </si>
  <si>
    <r>
      <rPr>
        <sz val="11"/>
        <color theme="1"/>
        <rFont val="ＭＳ Ｐゴシック"/>
        <family val="3"/>
        <charset val="128"/>
      </rPr>
      <t>ﾊﾝ　ﾀﾝ　ﾁｴﾝ</t>
    </r>
    <phoneticPr fontId="4"/>
  </si>
  <si>
    <t>Phan Thanh Tien</t>
    <phoneticPr fontId="5" type="noConversion"/>
  </si>
  <si>
    <r>
      <rPr>
        <sz val="11"/>
        <color theme="1"/>
        <rFont val="ＭＳ Ｐゴシック"/>
        <family val="3"/>
        <charset val="128"/>
      </rPr>
      <t>ｸﾞｪﾝ　ｺﾝ　ﾂｰ</t>
    </r>
    <phoneticPr fontId="4"/>
  </si>
  <si>
    <t>Nguyen Cong Tru</t>
    <phoneticPr fontId="5" type="noConversion"/>
  </si>
  <si>
    <r>
      <rPr>
        <sz val="11"/>
        <color theme="1"/>
        <rFont val="ＭＳ Ｐゴシック"/>
        <family val="3"/>
        <charset val="128"/>
      </rPr>
      <t>ｺﾞ　ｳﾞｧﾝ　ﾀﾝ</t>
    </r>
    <phoneticPr fontId="4"/>
  </si>
  <si>
    <t>Ngo Van Thang</t>
    <phoneticPr fontId="5" type="noConversion"/>
  </si>
  <si>
    <r>
      <rPr>
        <sz val="11"/>
        <color theme="1"/>
        <rFont val="ＭＳ Ｐゴシック"/>
        <family val="3"/>
        <charset val="128"/>
      </rPr>
      <t>ﾊﾝ　ﾀﾝ　ﾀﾞﾝ</t>
    </r>
    <phoneticPr fontId="4"/>
  </si>
  <si>
    <t>Phan Tan Danh</t>
    <phoneticPr fontId="5" type="noConversion"/>
  </si>
  <si>
    <r>
      <rPr>
        <sz val="11"/>
        <color theme="1"/>
        <rFont val="ＭＳ Ｐゴシック"/>
        <family val="3"/>
        <charset val="128"/>
      </rPr>
      <t>ﾌﾞｲ　ﾁｭｵﾝ　ｷﾝ　ｱﾝ</t>
    </r>
    <phoneticPr fontId="4"/>
  </si>
  <si>
    <t>Bui Truong Kim Anh</t>
    <phoneticPr fontId="5" type="noConversion"/>
  </si>
  <si>
    <r>
      <rPr>
        <sz val="11"/>
        <color theme="1"/>
        <rFont val="ＭＳ Ｐゴシック"/>
        <family val="3"/>
        <charset val="128"/>
      </rPr>
      <t>ﾖｼｷ　ﾄﾓﾋｺ</t>
    </r>
    <phoneticPr fontId="4"/>
  </si>
  <si>
    <t>Yoshiki Tomohiko</t>
    <phoneticPr fontId="5" type="noConversion"/>
  </si>
  <si>
    <t>D</t>
    <phoneticPr fontId="4"/>
  </si>
  <si>
    <t>ｱｷﾗ　ｲﾄﾞ</t>
    <phoneticPr fontId="4"/>
  </si>
  <si>
    <t>Akira Ido</t>
    <phoneticPr fontId="5" type="noConversion"/>
  </si>
  <si>
    <t>Phạm Quang Giàu</t>
    <phoneticPr fontId="4"/>
  </si>
  <si>
    <r>
      <rPr>
        <sz val="11"/>
        <color theme="1"/>
        <rFont val="ＭＳ Ｐゴシック"/>
        <family val="3"/>
        <charset val="128"/>
      </rPr>
      <t>ﾌｧﾝ　ｸｱﾝ　ｼﾞｧｳ</t>
    </r>
    <phoneticPr fontId="4"/>
  </si>
  <si>
    <t>Pham Quang Giau</t>
    <phoneticPr fontId="5" type="noConversion"/>
  </si>
  <si>
    <r>
      <rPr>
        <sz val="11"/>
        <color theme="1"/>
        <rFont val="ＭＳ Ｐゴシック"/>
        <family val="3"/>
        <charset val="128"/>
      </rPr>
      <t>ﾗｲ　ﾃｨ　ﾎﾝ</t>
    </r>
    <phoneticPr fontId="4"/>
  </si>
  <si>
    <t>Lai Thi Hong</t>
    <phoneticPr fontId="5" type="noConversion"/>
  </si>
  <si>
    <r>
      <rPr>
        <sz val="11"/>
        <color theme="1"/>
        <rFont val="ＭＳ Ｐゴシック"/>
        <family val="3"/>
        <charset val="128"/>
      </rPr>
      <t>ｸﾞｪﾝ　ｽｱﾝ　ﾛｯｸ</t>
    </r>
    <phoneticPr fontId="4"/>
  </si>
  <si>
    <t>Nguyen Xuan Loc</t>
    <phoneticPr fontId="5" type="noConversion"/>
  </si>
  <si>
    <t>Nguyễn Thanh Thúy Diễm</t>
    <phoneticPr fontId="19" type="noConversion"/>
  </si>
  <si>
    <r>
      <rPr>
        <sz val="11"/>
        <color theme="1"/>
        <rFont val="ＭＳ Ｐゴシック"/>
        <family val="3"/>
        <charset val="128"/>
      </rPr>
      <t>ｸﾞｪﾝ　ﾀﾝ　ﾃｭｲ　ﾁﾞｴﾝ</t>
    </r>
    <phoneticPr fontId="4"/>
  </si>
  <si>
    <t>Nguyen Thanh Thuy Diem</t>
    <phoneticPr fontId="5" type="noConversion"/>
  </si>
  <si>
    <t>HCM</t>
    <phoneticPr fontId="5" type="noConversion"/>
  </si>
  <si>
    <r>
      <rPr>
        <sz val="11"/>
        <color theme="1"/>
        <rFont val="ＭＳ Ｐゴシック"/>
        <family val="3"/>
        <charset val="128"/>
      </rPr>
      <t>ｸﾞｪﾝ　ﾆｬｯﾄ　ﾗﾝ</t>
    </r>
    <phoneticPr fontId="4"/>
  </si>
  <si>
    <t>Nguyen Nhat Lan</t>
    <phoneticPr fontId="5" type="noConversion"/>
  </si>
  <si>
    <t>Nguyễn Thị Bích Quyên</t>
    <phoneticPr fontId="5" type="noConversion"/>
  </si>
  <si>
    <r>
      <rPr>
        <sz val="11"/>
        <color theme="1"/>
        <rFont val="ＭＳ Ｐゴシック"/>
        <family val="3"/>
        <charset val="128"/>
      </rPr>
      <t>ｸﾞｪﾝ　ﾃｨ　ﾋﾞｯｸ　ｸｨﾝ</t>
    </r>
    <phoneticPr fontId="4"/>
  </si>
  <si>
    <t>Nguyen Thi Bich Quyen</t>
    <phoneticPr fontId="5" type="noConversion"/>
  </si>
  <si>
    <t>Phạm Thị Thùy Dung</t>
    <phoneticPr fontId="5" type="noConversion"/>
  </si>
  <si>
    <t>HCM</t>
    <phoneticPr fontId="5" type="noConversion"/>
  </si>
  <si>
    <r>
      <rPr>
        <sz val="11"/>
        <color theme="1"/>
        <rFont val="ＭＳ Ｐゴシック"/>
        <family val="3"/>
        <charset val="128"/>
      </rPr>
      <t>ﾌｧﾝ　ﾃｨ　ﾃｭｲ　ｽﾞﾝ</t>
    </r>
    <phoneticPr fontId="4"/>
  </si>
  <si>
    <t>Pham Thi Thuy Dung</t>
    <phoneticPr fontId="5" type="noConversion"/>
  </si>
  <si>
    <t>Đặng Thị Ánh Ngà</t>
    <phoneticPr fontId="5" type="noConversion"/>
  </si>
  <si>
    <t>HCM</t>
    <phoneticPr fontId="5" type="noConversion"/>
  </si>
  <si>
    <r>
      <rPr>
        <sz val="11"/>
        <color theme="1"/>
        <rFont val="ＭＳ Ｐゴシック"/>
        <family val="3"/>
        <charset val="128"/>
      </rPr>
      <t>ﾀﾞﾝ　ﾃｨ　ｱﾝ　ｶﾞｰ</t>
    </r>
    <phoneticPr fontId="4"/>
  </si>
  <si>
    <t>Dang Thi Anh Nga</t>
    <phoneticPr fontId="5" type="noConversion"/>
  </si>
  <si>
    <r>
      <t>Hu</t>
    </r>
    <r>
      <rPr>
        <sz val="11"/>
        <color indexed="8"/>
        <rFont val="ＭＳ Ｐゴシック"/>
        <family val="3"/>
        <charset val="128"/>
      </rPr>
      <t>ỳ</t>
    </r>
    <r>
      <rPr>
        <sz val="11"/>
        <color theme="1"/>
        <rFont val="Times New Roman"/>
        <family val="1"/>
      </rPr>
      <t>nh Hà Bảo Trinh</t>
    </r>
    <phoneticPr fontId="5" type="noConversion"/>
  </si>
  <si>
    <r>
      <rPr>
        <sz val="11"/>
        <color theme="1"/>
        <rFont val="ＭＳ Ｐゴシック"/>
        <family val="3"/>
        <charset val="128"/>
      </rPr>
      <t>ﾌｨﾝ　ﾌｨｰ　ﾊﾞｵ</t>
    </r>
    <phoneticPr fontId="4"/>
  </si>
  <si>
    <t>Huynh Ha Bao Trinh</t>
    <phoneticPr fontId="5" type="noConversion"/>
  </si>
  <si>
    <t>Nguyễn Trung Thanh</t>
    <phoneticPr fontId="5" type="noConversion"/>
  </si>
  <si>
    <t>HCM</t>
    <phoneticPr fontId="5" type="noConversion"/>
  </si>
  <si>
    <r>
      <rPr>
        <sz val="11"/>
        <color theme="1"/>
        <rFont val="ＭＳ Ｐゴシック"/>
        <family val="3"/>
        <charset val="128"/>
      </rPr>
      <t>ｸﾞｪﾝ　ﾁｭﾝ　ﾀﾝ</t>
    </r>
    <phoneticPr fontId="4"/>
  </si>
  <si>
    <t>Nguyen Trung Thanh</t>
    <phoneticPr fontId="5" type="noConversion"/>
  </si>
  <si>
    <t>Đặng Thị Huệ</t>
    <phoneticPr fontId="5" type="noConversion"/>
  </si>
  <si>
    <r>
      <rPr>
        <sz val="11"/>
        <color theme="1"/>
        <rFont val="ＭＳ Ｐゴシック"/>
        <family val="3"/>
        <charset val="128"/>
      </rPr>
      <t>ﾀﾞﾝ　ﾃｨ　ﾌｴ</t>
    </r>
    <phoneticPr fontId="4"/>
  </si>
  <si>
    <t>Dang Thi Hue</t>
    <phoneticPr fontId="5" type="noConversion"/>
  </si>
  <si>
    <t>Trần Thị Thanh Hiền</t>
    <phoneticPr fontId="5" type="noConversion"/>
  </si>
  <si>
    <t>Đặng Hoàng Hữu</t>
    <phoneticPr fontId="5" type="noConversion"/>
  </si>
  <si>
    <t>ﾀﾞﾝ　ﾎｱﾝ　ﾌｳ</t>
    <phoneticPr fontId="4"/>
  </si>
  <si>
    <t>Dang Hoang Huu</t>
    <phoneticPr fontId="5" type="noConversion"/>
  </si>
  <si>
    <t>Châu Minh Toàn</t>
    <phoneticPr fontId="5" type="noConversion"/>
  </si>
  <si>
    <t>E</t>
    <phoneticPr fontId="5" type="noConversion"/>
  </si>
  <si>
    <t>Nguyễn Phan Bảo Vinh</t>
    <phoneticPr fontId="5" type="noConversion"/>
  </si>
  <si>
    <r>
      <rPr>
        <sz val="11"/>
        <color theme="1"/>
        <rFont val="ＭＳ Ｐゴシック"/>
        <family val="3"/>
        <charset val="128"/>
      </rPr>
      <t>ｸﾞｪﾝ　ﾊﾝ　ﾊﾞｵ　ｳﾞｨﾝ</t>
    </r>
    <phoneticPr fontId="4"/>
  </si>
  <si>
    <t>Nguyen Phan Bao Vinh</t>
    <phoneticPr fontId="5" type="noConversion"/>
  </si>
  <si>
    <t>Phan Thị Minh Trang</t>
    <phoneticPr fontId="5" type="noConversion"/>
  </si>
  <si>
    <t>Trần Ngọc Viên Dung</t>
    <phoneticPr fontId="5" type="noConversion"/>
  </si>
  <si>
    <t>Tran Ngoc Vien Dung</t>
    <phoneticPr fontId="5" type="noConversion"/>
  </si>
  <si>
    <t>Thái Hồ Bảo Ngọc</t>
    <phoneticPr fontId="5" type="noConversion"/>
  </si>
  <si>
    <r>
      <t>Thái V</t>
    </r>
    <r>
      <rPr>
        <sz val="11"/>
        <color theme="1"/>
        <rFont val="ＭＳ Ｐ明朝"/>
        <family val="1"/>
        <charset val="128"/>
      </rPr>
      <t>ũ</t>
    </r>
    <r>
      <rPr>
        <sz val="11"/>
        <color theme="1"/>
        <rFont val="Times New Roman"/>
        <family val="1"/>
      </rPr>
      <t xml:space="preserve"> Lin Đa</t>
    </r>
    <phoneticPr fontId="5" type="noConversion"/>
  </si>
  <si>
    <r>
      <t>Hồ V</t>
    </r>
    <r>
      <rPr>
        <sz val="11"/>
        <color theme="1"/>
        <rFont val="ＭＳ Ｐゴシック"/>
        <family val="3"/>
        <charset val="128"/>
      </rPr>
      <t>ũ</t>
    </r>
    <r>
      <rPr>
        <sz val="11"/>
        <color theme="1"/>
        <rFont val="Times New Roman"/>
        <family val="1"/>
      </rPr>
      <t xml:space="preserve"> Nhật Mai</t>
    </r>
    <phoneticPr fontId="5" type="noConversion"/>
  </si>
  <si>
    <r>
      <rPr>
        <sz val="11"/>
        <color theme="1"/>
        <rFont val="ＭＳ Ｐゴシック"/>
        <family val="3"/>
        <charset val="128"/>
      </rPr>
      <t>ﾎ　ｳﾞｰ　ﾆｬｯﾄ　ﾏｲ</t>
    </r>
    <phoneticPr fontId="4"/>
  </si>
  <si>
    <t>Ho Vu Nhat Mai</t>
    <phoneticPr fontId="5" type="noConversion"/>
  </si>
  <si>
    <t>Đoàn Thảo Nguyên</t>
    <phoneticPr fontId="5" type="noConversion"/>
  </si>
  <si>
    <t>HCM</t>
    <phoneticPr fontId="5" type="noConversion"/>
  </si>
  <si>
    <r>
      <rPr>
        <sz val="11"/>
        <color theme="1"/>
        <rFont val="ＭＳ Ｐゴシック"/>
        <family val="3"/>
        <charset val="128"/>
      </rPr>
      <t>ﾄﾞｱﾝ　ﾀｵ　ｸﾞｪﾝ</t>
    </r>
    <phoneticPr fontId="4"/>
  </si>
  <si>
    <t>Doan Thao Nguyen</t>
    <phoneticPr fontId="5" type="noConversion"/>
  </si>
  <si>
    <t>Dương Văn Phong</t>
    <phoneticPr fontId="5" type="noConversion"/>
  </si>
  <si>
    <r>
      <rPr>
        <sz val="11"/>
        <color theme="1"/>
        <rFont val="ＭＳ Ｐゴシック"/>
        <family val="3"/>
        <charset val="128"/>
      </rPr>
      <t>ｼﾞｭｵﾝ　ｳﾞｧﾝ　ﾌｵﾝ</t>
    </r>
    <phoneticPr fontId="4"/>
  </si>
  <si>
    <t>Duong Van Phong</t>
    <phoneticPr fontId="5" type="noConversion"/>
  </si>
  <si>
    <t>Phan Thị Thanh Trung</t>
    <phoneticPr fontId="5" type="noConversion"/>
  </si>
  <si>
    <r>
      <rPr>
        <sz val="11"/>
        <color theme="1"/>
        <rFont val="ＭＳ Ｐゴシック"/>
        <family val="3"/>
        <charset val="128"/>
      </rPr>
      <t>ﾊﾝ　ﾃｨ　ﾀﾝ　ﾁｭﾝ</t>
    </r>
    <phoneticPr fontId="4"/>
  </si>
  <si>
    <t>Phan Thi Thanh Trung</t>
    <phoneticPr fontId="5" type="noConversion"/>
  </si>
  <si>
    <t>Võ Thị Thủy Tiên</t>
    <phoneticPr fontId="5" type="noConversion"/>
  </si>
  <si>
    <t>HCM</t>
    <phoneticPr fontId="5" type="noConversion"/>
  </si>
  <si>
    <t>Vo Thi Thuy Tien</t>
    <phoneticPr fontId="5" type="noConversion"/>
  </si>
  <si>
    <t>Châu Hoàng Bảo Trung</t>
    <phoneticPr fontId="5" type="noConversion"/>
  </si>
  <si>
    <t>ﾁｬｳ　ﾎｱﾝ　ﾊﾞｵ　ﾁｭﾝ</t>
    <phoneticPr fontId="4"/>
  </si>
  <si>
    <t>Chau Hoang Bao Trung</t>
    <phoneticPr fontId="5" type="noConversion"/>
  </si>
  <si>
    <t>Nguyễn Hoàng Bảo Trân</t>
    <phoneticPr fontId="5" type="noConversion"/>
  </si>
  <si>
    <r>
      <rPr>
        <sz val="11"/>
        <color theme="1"/>
        <rFont val="ＭＳ Ｐゴシック"/>
        <family val="3"/>
        <charset val="128"/>
      </rPr>
      <t>ｸﾞｪﾝ　ﾎｱﾝ　ﾊﾞｵ　ﾁｬﾝ</t>
    </r>
    <phoneticPr fontId="4"/>
  </si>
  <si>
    <t>Nguyen Hoang Bao Tran</t>
    <phoneticPr fontId="5" type="noConversion"/>
  </si>
  <si>
    <t>Lò Thanh Tuấn</t>
    <phoneticPr fontId="5" type="noConversion"/>
  </si>
  <si>
    <r>
      <rPr>
        <sz val="11"/>
        <color theme="1"/>
        <rFont val="ＭＳ Ｐゴシック"/>
        <family val="3"/>
        <charset val="128"/>
      </rPr>
      <t>ロ　ﾀﾝ　ﾂｱﾝ</t>
    </r>
    <phoneticPr fontId="4"/>
  </si>
  <si>
    <t>Lo Thanh Tuan</t>
    <phoneticPr fontId="5" type="noConversion"/>
  </si>
  <si>
    <t>Nguyễn Minh</t>
    <phoneticPr fontId="5" type="noConversion"/>
  </si>
  <si>
    <r>
      <rPr>
        <sz val="11"/>
        <color theme="1"/>
        <rFont val="ＭＳ Ｐゴシック"/>
        <family val="3"/>
        <charset val="128"/>
      </rPr>
      <t>ｸﾞｪﾝ　ﾐﾝ</t>
    </r>
    <phoneticPr fontId="4"/>
  </si>
  <si>
    <t>Nguyen Minh</t>
    <phoneticPr fontId="5" type="noConversion"/>
  </si>
  <si>
    <t>Nguyễn Ngọc Quang Minh</t>
    <phoneticPr fontId="5" type="noConversion"/>
  </si>
  <si>
    <r>
      <rPr>
        <sz val="11"/>
        <color theme="1"/>
        <rFont val="ＭＳ Ｐゴシック"/>
        <family val="3"/>
        <charset val="128"/>
      </rPr>
      <t>ｸﾞｪﾝ　ｺﾞｯｸ　ｸｱﾝ　ﾐﾝ</t>
    </r>
    <phoneticPr fontId="4"/>
  </si>
  <si>
    <t>Nguyen Ngoc Quang Minh</t>
    <phoneticPr fontId="5" type="noConversion"/>
  </si>
  <si>
    <t>Vương Mạnh Khang</t>
    <phoneticPr fontId="5" type="noConversion"/>
  </si>
  <si>
    <t>HCM</t>
    <phoneticPr fontId="5" type="noConversion"/>
  </si>
  <si>
    <r>
      <rPr>
        <sz val="11"/>
        <color theme="1"/>
        <rFont val="ＭＳ Ｐゴシック"/>
        <family val="3"/>
        <charset val="128"/>
      </rPr>
      <t>ｳﾞｵﾝ　ﾏﾝ　ｶﾝ</t>
    </r>
    <phoneticPr fontId="4"/>
  </si>
  <si>
    <t>Vuong Manh Khang</t>
    <phoneticPr fontId="5" type="noConversion"/>
  </si>
  <si>
    <t>Nguyễn Kim Yến</t>
    <phoneticPr fontId="5" type="noConversion"/>
  </si>
  <si>
    <r>
      <rPr>
        <sz val="11"/>
        <color theme="1"/>
        <rFont val="ＭＳ Ｐゴシック"/>
        <family val="3"/>
        <charset val="128"/>
      </rPr>
      <t>ｸﾞｪﾝ　ｷﾝ　ｲｪﾝ</t>
    </r>
    <phoneticPr fontId="4"/>
  </si>
  <si>
    <t>Nguyen Kim Yen</t>
    <phoneticPr fontId="5" type="noConversion"/>
  </si>
  <si>
    <t>Trần Đăng Huy</t>
    <phoneticPr fontId="5" type="noConversion"/>
  </si>
  <si>
    <r>
      <rPr>
        <sz val="11"/>
        <color theme="1"/>
        <rFont val="ＭＳ Ｐゴシック"/>
        <family val="3"/>
        <charset val="128"/>
      </rPr>
      <t>ﾁｬﾝ　ﾀﾞﾝ　ﾌｲ</t>
    </r>
    <phoneticPr fontId="4"/>
  </si>
  <si>
    <t>Tran Dang Huy</t>
    <phoneticPr fontId="5" type="noConversion"/>
  </si>
  <si>
    <t>Ngô Thị Thu Cúc</t>
    <phoneticPr fontId="5" type="noConversion"/>
  </si>
  <si>
    <r>
      <rPr>
        <sz val="11"/>
        <color theme="1"/>
        <rFont val="ＭＳ Ｐゴシック"/>
        <family val="3"/>
        <charset val="128"/>
      </rPr>
      <t>ｺﾞ　ﾃｨ　ﾂｰ　ｸｯｸ</t>
    </r>
    <phoneticPr fontId="4"/>
  </si>
  <si>
    <t>Ngo Thi Thu Cuc</t>
    <phoneticPr fontId="5" type="noConversion"/>
  </si>
  <si>
    <t>Nguyễn Đức Hạnh</t>
    <phoneticPr fontId="5" type="noConversion"/>
  </si>
  <si>
    <r>
      <rPr>
        <sz val="11"/>
        <color theme="1"/>
        <rFont val="ＭＳ Ｐゴシック"/>
        <family val="3"/>
        <charset val="128"/>
      </rPr>
      <t>ｸﾞｪﾝ　ﾂﾞｯｸ　ﾊﾝ</t>
    </r>
    <phoneticPr fontId="4"/>
  </si>
  <si>
    <t>Nguyen Duc Hanh</t>
    <phoneticPr fontId="5" type="noConversion"/>
  </si>
  <si>
    <r>
      <t>Hu</t>
    </r>
    <r>
      <rPr>
        <sz val="11"/>
        <color indexed="8"/>
        <rFont val="ＭＳ Ｐゴシック"/>
        <family val="3"/>
        <charset val="128"/>
      </rPr>
      <t>ỳ</t>
    </r>
    <r>
      <rPr>
        <sz val="11"/>
        <color indexed="8"/>
        <rFont val="Times New Roman"/>
        <family val="1"/>
      </rPr>
      <t>nh Thanh Phong</t>
    </r>
    <phoneticPr fontId="5" type="noConversion"/>
  </si>
  <si>
    <t>HCM</t>
    <phoneticPr fontId="5" type="noConversion"/>
  </si>
  <si>
    <t>Huynh Thanh Phong</t>
    <phoneticPr fontId="5" type="noConversion"/>
  </si>
  <si>
    <t>Lưu Quốc Quốc</t>
    <phoneticPr fontId="5" type="noConversion"/>
  </si>
  <si>
    <r>
      <rPr>
        <sz val="11"/>
        <color theme="1"/>
        <rFont val="ＭＳ Ｐゴシック"/>
        <family val="3"/>
        <charset val="128"/>
      </rPr>
      <t>ﾘｭｳ　ｸｫｯｸ　ｸｫｯｸ</t>
    </r>
    <phoneticPr fontId="4"/>
  </si>
  <si>
    <t>Luu Quoc Quoc</t>
    <phoneticPr fontId="5" type="noConversion"/>
  </si>
  <si>
    <t>Nguyễn Thị Phúc</t>
    <phoneticPr fontId="5" type="noConversion"/>
  </si>
  <si>
    <r>
      <t>Lưu Qu</t>
    </r>
    <r>
      <rPr>
        <sz val="11"/>
        <color indexed="8"/>
        <rFont val="ＭＳ Ｐゴシック"/>
        <family val="3"/>
        <charset val="128"/>
      </rPr>
      <t>ỳ</t>
    </r>
    <r>
      <rPr>
        <sz val="11"/>
        <color indexed="8"/>
        <rFont val="Arial"/>
        <family val="2"/>
      </rPr>
      <t>nh Nga</t>
    </r>
    <phoneticPr fontId="5" type="noConversion"/>
  </si>
  <si>
    <t>HN</t>
    <phoneticPr fontId="5" type="noConversion"/>
  </si>
  <si>
    <t>ﾘｭｰ　ｸｨﾝ　ｶﾞｰ</t>
    <phoneticPr fontId="5" type="noConversion"/>
  </si>
  <si>
    <t>Luu Quynh Nga</t>
    <phoneticPr fontId="5" type="noConversion"/>
  </si>
  <si>
    <t>Dương Kim Mai</t>
    <phoneticPr fontId="5" type="noConversion"/>
  </si>
  <si>
    <r>
      <rPr>
        <sz val="11"/>
        <color theme="1"/>
        <rFont val="ＭＳ Ｐゴシック"/>
        <family val="3"/>
        <charset val="128"/>
      </rPr>
      <t>ｼﾞｭｵﾝ　ｷﾝ　ﾏｲ</t>
    </r>
    <phoneticPr fontId="4"/>
  </si>
  <si>
    <t>Duong Kim Mai</t>
    <phoneticPr fontId="5" type="noConversion"/>
  </si>
  <si>
    <t>Lê Trần Yến Châu</t>
    <phoneticPr fontId="5" type="noConversion"/>
  </si>
  <si>
    <r>
      <rPr>
        <sz val="11"/>
        <color theme="1"/>
        <rFont val="ＭＳ Ｐゴシック"/>
        <family val="3"/>
        <charset val="128"/>
      </rPr>
      <t>ﾚ　ﾁｬﾝ　ｲｪﾝ　ﾁｬｳ</t>
    </r>
    <phoneticPr fontId="4"/>
  </si>
  <si>
    <t>Le Tran Yen Chau</t>
    <phoneticPr fontId="5" type="noConversion"/>
  </si>
  <si>
    <t>Trần Ngọc Thiên Thanh</t>
    <phoneticPr fontId="5" type="noConversion"/>
  </si>
  <si>
    <t>Tran Ngoc Thien Thanh</t>
    <phoneticPr fontId="5" type="noConversion"/>
  </si>
  <si>
    <t>Đinh Quang Nhựt</t>
    <phoneticPr fontId="5" type="noConversion"/>
  </si>
  <si>
    <r>
      <rPr>
        <sz val="11"/>
        <color theme="1"/>
        <rFont val="ＭＳ Ｐゴシック"/>
        <family val="3"/>
        <charset val="128"/>
      </rPr>
      <t>ﾁﾞﾝ　ｸｱﾝ　ﾆｭｯﾄ</t>
    </r>
    <phoneticPr fontId="4"/>
  </si>
  <si>
    <t>Dinh Quoang Nhut</t>
    <phoneticPr fontId="5" type="noConversion"/>
  </si>
  <si>
    <t>Voòng Phước Thắng</t>
    <phoneticPr fontId="5" type="noConversion"/>
  </si>
  <si>
    <r>
      <rPr>
        <sz val="11"/>
        <color theme="1"/>
        <rFont val="ＭＳ Ｐゴシック"/>
        <family val="3"/>
        <charset val="128"/>
      </rPr>
      <t>ｳﾞｫﾝ　ﾌｫｯｸ　ﾀﾝ</t>
    </r>
    <phoneticPr fontId="4"/>
  </si>
  <si>
    <t>Voong Phuoc Thang</t>
    <phoneticPr fontId="5" type="noConversion"/>
  </si>
  <si>
    <r>
      <t>Lê Tùng V</t>
    </r>
    <r>
      <rPr>
        <sz val="11"/>
        <color indexed="8"/>
        <rFont val="ＭＳ Ｐゴシック"/>
        <family val="3"/>
        <charset val="128"/>
      </rPr>
      <t>ũ</t>
    </r>
    <phoneticPr fontId="5" type="noConversion"/>
  </si>
  <si>
    <r>
      <rPr>
        <sz val="11"/>
        <color theme="1"/>
        <rFont val="ＭＳ Ｐゴシック"/>
        <family val="3"/>
        <charset val="128"/>
      </rPr>
      <t>ﾚ　ﾂﾝ　ｳﾞｰ</t>
    </r>
    <phoneticPr fontId="4"/>
  </si>
  <si>
    <t>Le Tung Vu</t>
    <phoneticPr fontId="5" type="noConversion"/>
  </si>
  <si>
    <t>Nghiêm Thùy Ngân</t>
    <phoneticPr fontId="5" type="noConversion"/>
  </si>
  <si>
    <t>KANESHIN</t>
    <phoneticPr fontId="5" type="noConversion"/>
  </si>
  <si>
    <t>Lê Thế Mẫn</t>
    <phoneticPr fontId="5" type="noConversion"/>
  </si>
  <si>
    <r>
      <rPr>
        <sz val="11"/>
        <color theme="1"/>
        <rFont val="ＭＳ Ｐゴシック"/>
        <family val="3"/>
        <charset val="128"/>
      </rPr>
      <t>ﾚ　ﾃｪ　ﾏﾝ</t>
    </r>
    <phoneticPr fontId="4"/>
  </si>
  <si>
    <t>Le The Man</t>
    <phoneticPr fontId="5" type="noConversion"/>
  </si>
  <si>
    <r>
      <t>Lưu Tiến s</t>
    </r>
    <r>
      <rPr>
        <sz val="11"/>
        <color indexed="8"/>
        <rFont val="ＭＳ Ｐゴシック"/>
        <family val="3"/>
        <charset val="128"/>
      </rPr>
      <t>ĩ</t>
    </r>
    <phoneticPr fontId="5" type="noConversion"/>
  </si>
  <si>
    <t>Luu Tien Si</t>
    <phoneticPr fontId="5" type="noConversion"/>
  </si>
  <si>
    <t>Chu Đức Công</t>
    <phoneticPr fontId="5" type="noConversion"/>
  </si>
  <si>
    <r>
      <rPr>
        <sz val="11"/>
        <color theme="1"/>
        <rFont val="ＭＳ Ｐゴシック"/>
        <family val="3"/>
        <charset val="128"/>
      </rPr>
      <t>ﾁｭｰ　ﾂﾞｯｸ　ｺﾝ</t>
    </r>
    <phoneticPr fontId="4"/>
  </si>
  <si>
    <t>Chu Duc Cong</t>
    <phoneticPr fontId="5" type="noConversion"/>
  </si>
  <si>
    <r>
      <rPr>
        <sz val="11"/>
        <color theme="1"/>
        <rFont val="ＭＳ Ｐゴシック"/>
        <family val="3"/>
        <charset val="128"/>
      </rPr>
      <t>ﾁｬﾝ　ｸｱﾝ　ﾌｧｯﾄ</t>
    </r>
    <phoneticPr fontId="4"/>
  </si>
  <si>
    <t>Tran Quang Phat</t>
    <phoneticPr fontId="5" type="noConversion"/>
  </si>
  <si>
    <t>Lam Quang Vu</t>
    <phoneticPr fontId="5" type="noConversion"/>
  </si>
  <si>
    <r>
      <rPr>
        <sz val="11"/>
        <color theme="1"/>
        <rFont val="ＭＳ Ｐゴシック"/>
        <family val="3"/>
        <charset val="128"/>
      </rPr>
      <t>ﾌｨﾝ　ｸｵｯｸ　ﾌｲ</t>
    </r>
    <phoneticPr fontId="4"/>
  </si>
  <si>
    <t>Huynh Quoc Huy</t>
    <phoneticPr fontId="5" type="noConversion"/>
  </si>
  <si>
    <t>Nguyễn Thị Mỹ Trinh</t>
    <phoneticPr fontId="5" type="noConversion"/>
  </si>
  <si>
    <r>
      <rPr>
        <sz val="11"/>
        <color theme="1"/>
        <rFont val="ＭＳ Ｐゴシック"/>
        <family val="3"/>
        <charset val="128"/>
      </rPr>
      <t>ｸﾞｪﾝ　ﾃｨ　ミ　ﾁﾝ</t>
    </r>
    <phoneticPr fontId="5" type="noConversion"/>
  </si>
  <si>
    <t>Lê Thị Hải Yến</t>
    <phoneticPr fontId="4"/>
  </si>
  <si>
    <t>ﾚ　ﾃｨ　ﾊｲ　ｲｪﾝ</t>
    <phoneticPr fontId="4"/>
  </si>
  <si>
    <t>Le Thi Hai Yen</t>
    <phoneticPr fontId="5" type="noConversion"/>
  </si>
  <si>
    <t>Lê Thanh Tùng</t>
    <phoneticPr fontId="4"/>
  </si>
  <si>
    <t>ﾚ　ﾀﾝ　ﾂﾝ</t>
    <phoneticPr fontId="4"/>
  </si>
  <si>
    <t>Le Thanh Tung</t>
    <phoneticPr fontId="5" type="noConversion"/>
  </si>
  <si>
    <t>Lê Văn Nam</t>
    <phoneticPr fontId="4"/>
  </si>
  <si>
    <t>ﾚ　ｳﾞｧﾝ　ﾅﾝ</t>
    <phoneticPr fontId="4"/>
  </si>
  <si>
    <t>Le Van Nam</t>
    <phoneticPr fontId="5" type="noConversion"/>
  </si>
  <si>
    <t>Tran Trong Vinh</t>
    <phoneticPr fontId="5" type="noConversion"/>
  </si>
  <si>
    <t>ﾎｱﾝ　ﾆｭｯﾄ　ｱﾝ</t>
    <phoneticPr fontId="5" type="noConversion"/>
  </si>
  <si>
    <t>Hoang Nhut Anh</t>
    <phoneticPr fontId="5" type="noConversion"/>
  </si>
  <si>
    <t>Nguyen Thuy Linh</t>
    <phoneticPr fontId="5" type="noConversion"/>
  </si>
  <si>
    <t>Nguyễn Thị Anh Hương</t>
    <phoneticPr fontId="4"/>
  </si>
  <si>
    <t>ｸﾞｪﾝ　ﾃｨ　ｱﾝ　ﾌｵﾝ</t>
    <phoneticPr fontId="5" type="noConversion"/>
  </si>
  <si>
    <t>Nguyen Thi Anh Huong</t>
    <phoneticPr fontId="5" type="noConversion"/>
  </si>
  <si>
    <r>
      <rPr>
        <sz val="11"/>
        <color theme="1"/>
        <rFont val="ＭＳ Ｐゴシック"/>
        <family val="3"/>
        <charset val="128"/>
      </rPr>
      <t>ﾌｧﾝ　ｽｱﾝ　ﾁｭｰ</t>
    </r>
    <phoneticPr fontId="5" type="noConversion"/>
  </si>
  <si>
    <t>Pham Xuan Chu</t>
    <phoneticPr fontId="5" type="noConversion"/>
  </si>
  <si>
    <r>
      <rPr>
        <sz val="11"/>
        <color theme="1"/>
        <rFont val="ＭＳ Ｐゴシック"/>
        <family val="3"/>
        <charset val="128"/>
      </rPr>
      <t>ﾌｧﾝ　ﾎｱｲ　ﾅﾝ</t>
    </r>
    <phoneticPr fontId="5" type="noConversion"/>
  </si>
  <si>
    <t>Pham Hoai Nam</t>
    <phoneticPr fontId="5" type="noConversion"/>
  </si>
  <si>
    <t>Miura Shuhei</t>
    <phoneticPr fontId="4"/>
  </si>
  <si>
    <t>GD</t>
    <phoneticPr fontId="4"/>
  </si>
  <si>
    <t>ﾐｳﾗ　ｼｭﾍｲ</t>
    <phoneticPr fontId="5" type="noConversion"/>
  </si>
  <si>
    <r>
      <rPr>
        <sz val="11"/>
        <color theme="1"/>
        <rFont val="ＭＳ Ｐゴシック"/>
        <family val="3"/>
        <charset val="128"/>
      </rPr>
      <t>ﾐｳﾗ　ｼｭﾍｲ</t>
    </r>
    <phoneticPr fontId="5" type="noConversion"/>
  </si>
  <si>
    <t>Đặng Như Lượng</t>
    <phoneticPr fontId="4"/>
  </si>
  <si>
    <t>E</t>
    <phoneticPr fontId="4"/>
  </si>
  <si>
    <t>ﾀﾞﾝ　ﾂﾞｰ　ﾙｵﾝ</t>
    <phoneticPr fontId="5" type="noConversion"/>
  </si>
  <si>
    <t>Dang Nhu Luong</t>
    <phoneticPr fontId="4"/>
  </si>
  <si>
    <r>
      <rPr>
        <sz val="11"/>
        <color theme="1"/>
        <rFont val="ＭＳ Ｐゴシック"/>
        <family val="3"/>
        <charset val="128"/>
      </rPr>
      <t>ﾀﾞﾝ　ﾂﾞｰ　ﾙｵﾝ</t>
    </r>
    <phoneticPr fontId="5" type="noConversion"/>
  </si>
  <si>
    <t>Phạm Văn Tuyên</t>
    <phoneticPr fontId="4"/>
  </si>
  <si>
    <t>ﾊｧﾝ　ｳﾞｧﾝ　ﾂｪﾝ</t>
    <phoneticPr fontId="5" type="noConversion"/>
  </si>
  <si>
    <t>Pham Van Tuyen</t>
    <phoneticPr fontId="4"/>
  </si>
  <si>
    <r>
      <rPr>
        <sz val="11"/>
        <color theme="1"/>
        <rFont val="ＭＳ Ｐゴシック"/>
        <family val="3"/>
        <charset val="128"/>
      </rPr>
      <t>ﾊｧﾝ　ｳﾞｧﾝ　ﾂｪﾝ</t>
    </r>
    <phoneticPr fontId="5" type="noConversion"/>
  </si>
  <si>
    <t>Lê Phi Hùng</t>
    <phoneticPr fontId="4"/>
  </si>
  <si>
    <t>E</t>
    <phoneticPr fontId="4"/>
  </si>
  <si>
    <r>
      <rPr>
        <sz val="11"/>
        <color theme="1"/>
        <rFont val="ＭＳ Ｐゴシック"/>
        <family val="3"/>
        <charset val="128"/>
      </rPr>
      <t>ﾚ　ﾌｨ　ﾌﾝ</t>
    </r>
    <phoneticPr fontId="4"/>
  </si>
  <si>
    <t>Le Phi Hung</t>
    <phoneticPr fontId="4"/>
  </si>
  <si>
    <t>Nguyễn Nhựt Ninh</t>
    <phoneticPr fontId="4"/>
  </si>
  <si>
    <t>E</t>
    <phoneticPr fontId="4"/>
  </si>
  <si>
    <t>Nguyen Nhut Ninh</t>
    <phoneticPr fontId="4"/>
  </si>
  <si>
    <t>Viên Ngọc Bích Hồng</t>
    <phoneticPr fontId="4"/>
  </si>
  <si>
    <t>LX</t>
    <phoneticPr fontId="5" type="noConversion"/>
  </si>
  <si>
    <r>
      <rPr>
        <sz val="11"/>
        <color theme="1"/>
        <rFont val="ＭＳ Ｐゴシック"/>
        <family val="3"/>
        <charset val="128"/>
      </rPr>
      <t>ｸﾞｪﾝ　ｺﾞｯｸ　ﾋﾞｯｸ　ﾎﾝ</t>
    </r>
    <phoneticPr fontId="4"/>
  </si>
  <si>
    <t>Vien Ngoc Bich Hong</t>
    <phoneticPr fontId="4"/>
  </si>
  <si>
    <r>
      <t>Hu</t>
    </r>
    <r>
      <rPr>
        <sz val="11"/>
        <color indexed="8"/>
        <rFont val="ＭＳ Ｐゴシック"/>
        <family val="3"/>
        <charset val="128"/>
      </rPr>
      <t>ỳ</t>
    </r>
    <r>
      <rPr>
        <sz val="11"/>
        <color indexed="8"/>
        <rFont val="Times New Roman"/>
        <family val="1"/>
      </rPr>
      <t>nh Diệu Tôn</t>
    </r>
    <phoneticPr fontId="4"/>
  </si>
  <si>
    <r>
      <rPr>
        <sz val="11"/>
        <color theme="1"/>
        <rFont val="ＭＳ Ｐゴシック"/>
        <family val="3"/>
        <charset val="128"/>
      </rPr>
      <t>ﾌｲﾝ　ﾁﾞｴｳ　ﾄﾝ</t>
    </r>
    <phoneticPr fontId="4"/>
  </si>
  <si>
    <t>Huynh Dieu Ton</t>
    <phoneticPr fontId="4"/>
  </si>
  <si>
    <r>
      <t>Hu</t>
    </r>
    <r>
      <rPr>
        <sz val="11"/>
        <color indexed="8"/>
        <rFont val="ＭＳ Ｐゴシック"/>
        <family val="3"/>
        <charset val="128"/>
      </rPr>
      <t>ỳ</t>
    </r>
    <r>
      <rPr>
        <sz val="11"/>
        <color indexed="8"/>
        <rFont val="Times New Roman"/>
        <family val="1"/>
      </rPr>
      <t>nh Thị Anh</t>
    </r>
    <phoneticPr fontId="4"/>
  </si>
  <si>
    <t>E</t>
    <phoneticPr fontId="4"/>
  </si>
  <si>
    <t>OSCG</t>
    <phoneticPr fontId="5" type="noConversion"/>
  </si>
  <si>
    <t>ﾌｲﾝ　ﾃｨ　ｱﾝ</t>
    <phoneticPr fontId="4"/>
  </si>
  <si>
    <t>Huynh Thi Anh</t>
    <phoneticPr fontId="4"/>
  </si>
  <si>
    <t>ｳﾞｰ　ﾃｨ　ﾘｴﾝ</t>
    <phoneticPr fontId="4"/>
  </si>
  <si>
    <t>Vu Thi Lien</t>
    <phoneticPr fontId="4"/>
  </si>
  <si>
    <t>ﾚ　ﾂﾞｲ　ﾂｱﾝ　</t>
    <phoneticPr fontId="4"/>
  </si>
  <si>
    <t>Le Duy Tuan</t>
    <phoneticPr fontId="4"/>
  </si>
  <si>
    <r>
      <rPr>
        <sz val="11"/>
        <color theme="1"/>
        <rFont val="ＭＳ Ｐ明朝"/>
        <family val="1"/>
        <charset val="128"/>
      </rPr>
      <t>ｸﾞｪﾝ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ＭＳ Ｐ明朝"/>
        <family val="1"/>
        <charset val="128"/>
      </rPr>
      <t>ｳﾞｨﾝ　ｷｬﾝ</t>
    </r>
    <phoneticPr fontId="4"/>
  </si>
  <si>
    <t>Nguyen Vinh Khanh</t>
    <phoneticPr fontId="4"/>
  </si>
  <si>
    <t>Aoki yoshihiro</t>
    <phoneticPr fontId="4"/>
  </si>
  <si>
    <t>JP</t>
    <phoneticPr fontId="5" type="noConversion"/>
  </si>
  <si>
    <t>ｱｵｷ　ﾖｼﾋﾛ</t>
    <phoneticPr fontId="4"/>
  </si>
  <si>
    <t>ﾀﾞｵ　チ　ﾀｲ</t>
    <phoneticPr fontId="4"/>
  </si>
  <si>
    <t>Dao Chi Tai</t>
    <phoneticPr fontId="4"/>
  </si>
  <si>
    <t>Trần Thanh Hiếu</t>
    <phoneticPr fontId="4"/>
  </si>
  <si>
    <t>ﾁｬﾝ　ﾀﾝ　ﾋｴｳ</t>
    <phoneticPr fontId="4"/>
  </si>
  <si>
    <t>Tran Thanh Hieu</t>
    <phoneticPr fontId="4"/>
  </si>
  <si>
    <t>Phan Lê Bôi</t>
    <phoneticPr fontId="4"/>
  </si>
  <si>
    <t>ﾌｧﾝ　ﾚ　ﾎﾞｲ</t>
    <phoneticPr fontId="4"/>
  </si>
  <si>
    <t>Phan Le Boi</t>
    <phoneticPr fontId="4"/>
  </si>
  <si>
    <t>Đỗ Thị Kim Xuyến</t>
    <phoneticPr fontId="4"/>
  </si>
  <si>
    <t>ﾄﾞ　ﾃｨ　ｷﾝ ｽｴﾝ</t>
    <phoneticPr fontId="4"/>
  </si>
  <si>
    <t>Do Thi Kim Xuyen</t>
    <phoneticPr fontId="4"/>
  </si>
  <si>
    <t>Nguyễn Thị Xuân Thảo</t>
    <phoneticPr fontId="4"/>
  </si>
  <si>
    <t>KANESHIN</t>
    <phoneticPr fontId="5" type="noConversion"/>
  </si>
  <si>
    <t>ｸﾞｪﾝ　ﾃｨ　ｽｱﾝ　ﾀｵ</t>
    <phoneticPr fontId="4"/>
  </si>
  <si>
    <t>Nguyen Thi Xuan Thao</t>
    <phoneticPr fontId="4"/>
  </si>
  <si>
    <t>Bùi Thị Tân</t>
    <phoneticPr fontId="4"/>
  </si>
  <si>
    <t>HN</t>
    <phoneticPr fontId="4"/>
  </si>
  <si>
    <t>ﾌﾞｲ　ﾃｨ　ﾀﾝ</t>
    <phoneticPr fontId="4"/>
  </si>
  <si>
    <t>Bui Thi Tan</t>
    <phoneticPr fontId="4"/>
  </si>
  <si>
    <t>Đoàn Minh Tân</t>
    <phoneticPr fontId="4"/>
  </si>
  <si>
    <t>LD</t>
    <phoneticPr fontId="5" type="noConversion"/>
  </si>
  <si>
    <t>ﾄﾞｱﾝ　ﾐﾝ　ﾀﾝ</t>
    <phoneticPr fontId="4"/>
  </si>
  <si>
    <t>Doan Minh Tan</t>
    <phoneticPr fontId="4"/>
  </si>
  <si>
    <t>Phùng Thị Dung</t>
    <phoneticPr fontId="4"/>
  </si>
  <si>
    <t>HN</t>
    <phoneticPr fontId="4"/>
  </si>
  <si>
    <t>ﾌﾝ　ﾃｨ　ｽﾞﾝ</t>
    <phoneticPr fontId="4"/>
  </si>
  <si>
    <t>Phung Thi Dung</t>
    <phoneticPr fontId="4"/>
  </si>
  <si>
    <t>Trần Văn Chắc</t>
    <phoneticPr fontId="4"/>
  </si>
  <si>
    <t>ﾁｬﾝ　ｳﾞｧﾝ　ﾁｬｸ</t>
    <phoneticPr fontId="4"/>
  </si>
  <si>
    <t>Tran Van Chac</t>
    <phoneticPr fontId="4"/>
  </si>
  <si>
    <t>Đặng Mai Trúc Nhi</t>
    <phoneticPr fontId="4"/>
  </si>
  <si>
    <t>HCM</t>
    <phoneticPr fontId="4"/>
  </si>
  <si>
    <t>ﾀﾞﾝ　ﾏｲ　ﾁｭｯｸ　ﾆ</t>
    <phoneticPr fontId="4"/>
  </si>
  <si>
    <t>Dang Mai Truc Nhi</t>
    <phoneticPr fontId="4"/>
  </si>
  <si>
    <t>Đỗ Trường Minh</t>
    <phoneticPr fontId="4"/>
  </si>
  <si>
    <t>ﾄﾞ　ﾁｭｵﾝ　ﾐﾝ</t>
    <phoneticPr fontId="4"/>
  </si>
  <si>
    <t>Do Truong Minh</t>
    <phoneticPr fontId="4"/>
  </si>
  <si>
    <t>Nông Thế Long</t>
    <phoneticPr fontId="4"/>
  </si>
  <si>
    <t>Nong The Long</t>
    <phoneticPr fontId="4"/>
  </si>
  <si>
    <t>Bùi Thành Tín</t>
    <phoneticPr fontId="4"/>
  </si>
  <si>
    <t>HCM</t>
    <phoneticPr fontId="4"/>
  </si>
  <si>
    <t>PA</t>
    <phoneticPr fontId="5" type="noConversion"/>
  </si>
  <si>
    <t>ﾌﾞｲ　ﾀﾝ　ﾁﾝ</t>
    <phoneticPr fontId="4"/>
  </si>
  <si>
    <t>Bui Thanh Tin</t>
    <phoneticPr fontId="4"/>
  </si>
  <si>
    <t>Kashima Haruko</t>
    <phoneticPr fontId="4"/>
  </si>
  <si>
    <t>ｶｼﾏ　ﾊﾙｺ</t>
    <phoneticPr fontId="4"/>
  </si>
  <si>
    <t>Lê Minh Nhật</t>
    <phoneticPr fontId="4"/>
  </si>
  <si>
    <t>ﾚ　ﾐﾝ　ﾆｬｯﾄ　</t>
    <phoneticPr fontId="4"/>
  </si>
  <si>
    <t>Le Minh Nhat</t>
    <phoneticPr fontId="5" type="noConversion"/>
  </si>
  <si>
    <t>Đặng Hoàng Thái</t>
    <phoneticPr fontId="4"/>
  </si>
  <si>
    <t>ﾀﾞﾝ　ﾎｱﾝ　ﾀｲ</t>
    <phoneticPr fontId="4"/>
  </si>
  <si>
    <t>Dang Hoang Thai</t>
    <phoneticPr fontId="5" type="noConversion"/>
  </si>
  <si>
    <t>Hoàng Thị Thanh Tâm</t>
    <phoneticPr fontId="4"/>
  </si>
  <si>
    <t>ﾎｱﾝ　ﾃｨ　ﾀﾝ　ﾀﾝ</t>
    <phoneticPr fontId="4"/>
  </si>
  <si>
    <t>Trần Lê Kiều Phương</t>
    <phoneticPr fontId="4"/>
  </si>
  <si>
    <t>ﾁｬﾝ　ﾚ　ｷｴｳ　ﾌｵﾝ</t>
    <phoneticPr fontId="4"/>
  </si>
  <si>
    <t>Tran Le Kieu Phuong</t>
    <phoneticPr fontId="4"/>
  </si>
  <si>
    <t>ﾁｬﾝ　ﾃｨ　ﾀﾝ　</t>
    <phoneticPr fontId="4"/>
  </si>
  <si>
    <r>
      <t>&lt;</t>
    </r>
    <r>
      <rPr>
        <sz val="11"/>
        <color theme="1"/>
        <rFont val="Times New Roman"/>
        <family val="1"/>
      </rPr>
      <t xml:space="preserve"> 6years old</t>
    </r>
    <phoneticPr fontId="5" type="noConversion"/>
  </si>
  <si>
    <t>Male</t>
    <phoneticPr fontId="5" type="noConversion"/>
  </si>
  <si>
    <t>Female</t>
    <phoneticPr fontId="5" type="noConversion"/>
  </si>
  <si>
    <t>Nguyen To Quyen</t>
    <phoneticPr fontId="4"/>
  </si>
  <si>
    <t>Dau Xuan Dieu</t>
    <phoneticPr fontId="4"/>
  </si>
  <si>
    <t>d.manh@aureole-net.com.vn</t>
    <phoneticPr fontId="4"/>
  </si>
  <si>
    <t>t.van@aureole-net.com.vn</t>
  </si>
  <si>
    <t>dtk.ngan@mitani.co.jp</t>
    <phoneticPr fontId="4"/>
  </si>
  <si>
    <t>nt.thu@mitani.co.jp</t>
  </si>
  <si>
    <t>ntt.huyen@mitani.co.jp</t>
  </si>
  <si>
    <t>ntt.huong@aureole-net.com.vn</t>
  </si>
  <si>
    <t>nd.dung@aureole-net.com.vn</t>
  </si>
  <si>
    <t>nt.khanh@aureole-net.com.vn</t>
  </si>
  <si>
    <t>tt.nhai@aureole-net.com.vn</t>
  </si>
  <si>
    <t>ha.huynh@aureole-net.com.vn</t>
  </si>
  <si>
    <t>Full Name</t>
    <phoneticPr fontId="4"/>
  </si>
  <si>
    <t>ヴウ　ﾁｮﾝ　ﾁﾝ</t>
    <phoneticPr fontId="4"/>
  </si>
  <si>
    <t>ﾗﾝ　ｸｱﾝ　ｳﾞｰ</t>
    <phoneticPr fontId="4"/>
  </si>
  <si>
    <t>ntt.diem@aureole-net.com.vn</t>
    <phoneticPr fontId="4"/>
  </si>
  <si>
    <t>Trần Thị Thanh</t>
    <phoneticPr fontId="4"/>
  </si>
  <si>
    <t>Vưu Trọng Tín</t>
    <phoneticPr fontId="4"/>
  </si>
  <si>
    <t>ﾊｧﾝ　ﾃｨ　ﾎｱﾝ　ﾋｴｯﾌﾟ</t>
    <phoneticPr fontId="4"/>
  </si>
  <si>
    <t>ｳﾞｫ　ﾃｨ　ﾃｭｲ　ﾁｴﾝ</t>
    <phoneticPr fontId="5" type="noConversion"/>
  </si>
  <si>
    <t>ﾌｧﾝ　ﾃｨ　ﾎﾝ　ｳﾞｧﾝ</t>
    <phoneticPr fontId="4"/>
  </si>
  <si>
    <t>ﾀﾞﾝ　ｸｱﾝ　ﾀﾞｯﾄ</t>
    <phoneticPr fontId="4"/>
  </si>
  <si>
    <t>ｸﾞｪﾝ　ﾃｭｲ　ﾘﾝ</t>
    <phoneticPr fontId="5" type="noConversion"/>
  </si>
  <si>
    <t>Phạm Thị Thủy Tiên</t>
    <phoneticPr fontId="4"/>
  </si>
  <si>
    <t>Nguyễn Tấn Đạt</t>
    <phoneticPr fontId="4"/>
  </si>
  <si>
    <t>Phạm Thị Tường Vi</t>
    <phoneticPr fontId="4"/>
  </si>
  <si>
    <t>Nguyễn Thụy Tường Vi</t>
    <phoneticPr fontId="4"/>
  </si>
  <si>
    <t>ﾌｧﾝ　ﾃｨ　ﾃｭｲ　ﾁｴﾝ</t>
    <phoneticPr fontId="4"/>
  </si>
  <si>
    <t>ｸﾞｴﾝ　ﾀﾝ　ﾀﾞｯﾄ</t>
    <phoneticPr fontId="4"/>
  </si>
  <si>
    <t>ﾌｧﾝ　ﾃｨ　ﾂｵﾝ　ｳﾞｨ</t>
    <phoneticPr fontId="4"/>
  </si>
  <si>
    <t>ｸﾞｪﾝ　ﾃｭｲ　ﾂｵﾝ　ｳﾞｨ</t>
    <phoneticPr fontId="4"/>
  </si>
  <si>
    <t>ﾚ　ｽｱﾝ　ﾋｴﾝ</t>
    <phoneticPr fontId="4"/>
  </si>
  <si>
    <t>Tran Thi Thanh</t>
    <phoneticPr fontId="4"/>
  </si>
  <si>
    <t>Vuu Trong Tin</t>
    <phoneticPr fontId="4"/>
  </si>
  <si>
    <t>Pham Thi Thuy Tien</t>
    <phoneticPr fontId="4"/>
  </si>
  <si>
    <t>Nguyen Tan Dat</t>
    <phoneticPr fontId="4"/>
  </si>
  <si>
    <t>Pham Thi Tuong Vi</t>
    <phoneticPr fontId="4"/>
  </si>
  <si>
    <t>Nguyen Thuy Tuong Vi</t>
    <phoneticPr fontId="4"/>
  </si>
  <si>
    <t>ﾉﾝ　ﾁｪｰ　ﾛﾝ</t>
    <phoneticPr fontId="4"/>
  </si>
  <si>
    <t>Hoang Thi Thanh Tam</t>
    <phoneticPr fontId="4"/>
  </si>
  <si>
    <r>
      <t>Hu</t>
    </r>
    <r>
      <rPr>
        <sz val="11"/>
        <color indexed="8"/>
        <rFont val="ＭＳ Ｐ明朝"/>
        <family val="1"/>
        <charset val="128"/>
      </rPr>
      <t>ỳ</t>
    </r>
    <r>
      <rPr>
        <sz val="11"/>
        <color indexed="8"/>
        <rFont val="Times New Roman"/>
        <family val="1"/>
      </rPr>
      <t>nh Thanh Thảo</t>
    </r>
    <phoneticPr fontId="4"/>
  </si>
  <si>
    <t>Hồ Duy Hưng</t>
    <phoneticPr fontId="4"/>
  </si>
  <si>
    <t>Mai Trần Ngọc Dung</t>
    <phoneticPr fontId="4"/>
  </si>
  <si>
    <t>Nghi khong luong</t>
    <phoneticPr fontId="4"/>
  </si>
  <si>
    <t>Ho Duy Hung</t>
    <phoneticPr fontId="4"/>
  </si>
  <si>
    <t>Mai Tran Ngoc Dung</t>
    <phoneticPr fontId="4"/>
  </si>
  <si>
    <t>Au Thi Kim Oanh</t>
    <phoneticPr fontId="4"/>
  </si>
  <si>
    <t>ﾌｨﾝ　ﾀﾝ　ﾌｫﾝ</t>
    <phoneticPr fontId="4"/>
  </si>
  <si>
    <t>ｸﾞｪﾝ　ﾏｲ　ﾀｵ</t>
    <phoneticPr fontId="4"/>
  </si>
  <si>
    <t>ｸﾞｪﾝ　ﾂﾞｲ　ﾀﾝ</t>
    <phoneticPr fontId="4"/>
  </si>
  <si>
    <t>ﾁｭｵﾝ　ﾌｨ　ﾌﾝ</t>
    <phoneticPr fontId="4"/>
  </si>
  <si>
    <t>ﾎｰ　ﾂﾞｲ 　ﾌﾝ</t>
    <phoneticPr fontId="4"/>
  </si>
  <si>
    <t>ﾁｬﾝ　ｺﾞｯｸ　ｸﾞｪﾝ　ｽﾞﾝ</t>
    <phoneticPr fontId="4"/>
  </si>
  <si>
    <t>ﾏｲ　ﾁｬﾝ　ｺﾞｯｸ　ｽﾞﾝ</t>
    <phoneticPr fontId="4"/>
  </si>
  <si>
    <t>Huynh Thanh Thao</t>
    <phoneticPr fontId="4"/>
  </si>
  <si>
    <t>ﾌｨﾝ　ﾀﾝ　ﾀｵ</t>
    <phoneticPr fontId="4"/>
  </si>
  <si>
    <t>Do Lam Minh Tam</t>
    <phoneticPr fontId="4"/>
  </si>
  <si>
    <t>Nguyen Duy Thanh</t>
    <phoneticPr fontId="4"/>
  </si>
  <si>
    <t>Ngo Thi My Huyen</t>
    <phoneticPr fontId="4"/>
  </si>
  <si>
    <t>ﾁｬﾝ　ｺﾝ　ﾘｰ</t>
    <phoneticPr fontId="5" type="noConversion"/>
  </si>
  <si>
    <t>ﾄﾞ　ﾗﾝ　ﾐﾝ　ﾀﾝ</t>
    <phoneticPr fontId="4"/>
  </si>
  <si>
    <t>ｺﾞ　ﾃｨ　ﾂｰ</t>
    <phoneticPr fontId="4"/>
  </si>
  <si>
    <t>ｸﾞｪﾝ　ﾃｨ　ﾂｰ　ﾌｲｪﾝ</t>
    <phoneticPr fontId="4"/>
  </si>
  <si>
    <t>ｺﾞ　ﾃｨ　ﾐ　ﾌｲｪﾝ</t>
    <phoneticPr fontId="4"/>
  </si>
  <si>
    <t>Âu Thị Kim Oanh</t>
    <phoneticPr fontId="4"/>
  </si>
  <si>
    <r>
      <t>Hu</t>
    </r>
    <r>
      <rPr>
        <sz val="11"/>
        <color indexed="8"/>
        <rFont val="ＭＳ Ｐ明朝"/>
        <family val="1"/>
        <charset val="128"/>
      </rPr>
      <t>ỳ</t>
    </r>
    <r>
      <rPr>
        <sz val="11"/>
        <color indexed="8"/>
        <rFont val="Times New Roman"/>
        <family val="1"/>
      </rPr>
      <t>nh Thị Thùy</t>
    </r>
    <phoneticPr fontId="4"/>
  </si>
  <si>
    <t>ES</t>
    <phoneticPr fontId="4"/>
  </si>
  <si>
    <t>Nguyễn Công Lý</t>
    <phoneticPr fontId="4"/>
  </si>
  <si>
    <t>Nguyen Cong Ly</t>
    <phoneticPr fontId="4"/>
  </si>
  <si>
    <t>ｸﾞｴﾝ　ｺﾝ　ﾘｰ</t>
    <phoneticPr fontId="4"/>
  </si>
  <si>
    <t>Huynh Thi Thuy</t>
    <phoneticPr fontId="4"/>
  </si>
  <si>
    <t>ﾌｲﾝ　ﾃｨ　ﾃｭｲ　</t>
    <phoneticPr fontId="4"/>
  </si>
  <si>
    <t>Đỗ Lâm Minh Tâm</t>
    <phoneticPr fontId="4"/>
  </si>
  <si>
    <t>Ngô Thị Mỹ Huyền</t>
    <phoneticPr fontId="4"/>
  </si>
  <si>
    <t>Nguyễn Duy Thanh</t>
    <phoneticPr fontId="4"/>
  </si>
  <si>
    <t>PA</t>
    <phoneticPr fontId="4"/>
  </si>
  <si>
    <t>ES</t>
    <phoneticPr fontId="4"/>
  </si>
  <si>
    <t>PD</t>
    <phoneticPr fontId="4"/>
  </si>
  <si>
    <t>Pham Minh Tri</t>
    <phoneticPr fontId="4"/>
  </si>
  <si>
    <t>Nguyen Tuan Anh</t>
    <phoneticPr fontId="4"/>
  </si>
  <si>
    <t>Vy Minh Tam</t>
    <phoneticPr fontId="4"/>
  </si>
  <si>
    <t>Phan Hong Dung</t>
    <phoneticPr fontId="4"/>
  </si>
  <si>
    <t>ﾊｧﾝ　ﾀﾝ　ｸｲ　ｱﾝ</t>
    <phoneticPr fontId="4"/>
  </si>
  <si>
    <t>ｸﾞｴﾝ　ﾂｱﾝ　ｱﾝ</t>
    <phoneticPr fontId="4"/>
  </si>
  <si>
    <t>ｳﾞｨ　ﾐﾝ　ﾀﾝ</t>
    <phoneticPr fontId="4"/>
  </si>
  <si>
    <t>ｸﾞｪﾝ　ﾃｨ　ミ　ｽﾞﾝ</t>
    <phoneticPr fontId="4"/>
  </si>
  <si>
    <t>Phạm Minh Trí</t>
    <phoneticPr fontId="4"/>
  </si>
  <si>
    <t>Nguyễn Tuấn Anh</t>
    <phoneticPr fontId="4"/>
  </si>
  <si>
    <t>Vy Minh Tâm</t>
    <phoneticPr fontId="4"/>
  </si>
  <si>
    <r>
      <t>Phan Hồng D</t>
    </r>
    <r>
      <rPr>
        <sz val="11"/>
        <color indexed="8"/>
        <rFont val="ＭＳ Ｐ明朝"/>
        <family val="1"/>
        <charset val="128"/>
      </rPr>
      <t>ũ</t>
    </r>
    <r>
      <rPr>
        <sz val="11"/>
        <color indexed="8"/>
        <rFont val="Times New Roman"/>
        <family val="1"/>
      </rPr>
      <t>ng</t>
    </r>
    <phoneticPr fontId="4"/>
  </si>
  <si>
    <t>Hà Văn Trung</t>
    <phoneticPr fontId="4"/>
  </si>
  <si>
    <t>SD</t>
    <phoneticPr fontId="4"/>
  </si>
  <si>
    <t>ﾌｧﾝ　ﾃｨ　ｺﾞｯｸ　ﾋｴﾝ</t>
    <phoneticPr fontId="4"/>
  </si>
  <si>
    <t>ﾁｬﾝ　ｺﾞｯｸ　ﾁｴﾝ　ﾀﾝ</t>
    <phoneticPr fontId="4"/>
  </si>
  <si>
    <t>ﾚ　ｳﾞｧﾝ　ﾘｭｰ</t>
    <phoneticPr fontId="4"/>
  </si>
  <si>
    <t>ｸﾞｪﾝ　ﾃｨ　ﾀﾝ　ﾂｪﾝ</t>
    <phoneticPr fontId="4"/>
  </si>
  <si>
    <t>Nguyen Thi ThanhTuyen</t>
    <phoneticPr fontId="5" type="noConversion"/>
  </si>
  <si>
    <t>ｸﾞｴﾝ　ﾆｭｯﾄ　ﾆﾝ</t>
    <phoneticPr fontId="4"/>
  </si>
  <si>
    <t>ﾘｭｰ　ﾁｴﾝ　ｼ</t>
    <phoneticPr fontId="5" type="noConversion"/>
  </si>
  <si>
    <t>ｸｱｯｸ　ﾃｨ　ｸｲﾝ　ﾂﾞｰ</t>
    <phoneticPr fontId="4"/>
  </si>
  <si>
    <t>PD</t>
    <phoneticPr fontId="4"/>
  </si>
  <si>
    <t>RK</t>
    <phoneticPr fontId="4"/>
  </si>
  <si>
    <t>PD</t>
    <phoneticPr fontId="5" type="noConversion"/>
  </si>
  <si>
    <t>MHC-OS</t>
    <phoneticPr fontId="5" type="noConversion"/>
  </si>
  <si>
    <t>MHC-2重床</t>
    <phoneticPr fontId="5" type="noConversion"/>
  </si>
  <si>
    <t>MHC-2重床</t>
    <phoneticPr fontId="5" type="noConversion"/>
  </si>
  <si>
    <t>HK</t>
    <phoneticPr fontId="5" type="noConversion"/>
  </si>
  <si>
    <t>PD</t>
    <phoneticPr fontId="5" type="noConversion"/>
  </si>
  <si>
    <t>DE</t>
    <phoneticPr fontId="5" type="noConversion"/>
  </si>
  <si>
    <t>ES</t>
    <phoneticPr fontId="5" type="noConversion"/>
  </si>
  <si>
    <t>MJH</t>
    <phoneticPr fontId="5" type="noConversion"/>
  </si>
  <si>
    <t>PA</t>
    <phoneticPr fontId="5" type="noConversion"/>
  </si>
  <si>
    <t>MHC-OS</t>
    <phoneticPr fontId="5" type="noConversion"/>
  </si>
  <si>
    <t>LD</t>
    <phoneticPr fontId="5" type="noConversion"/>
  </si>
  <si>
    <t>MH</t>
    <phoneticPr fontId="5" type="noConversion"/>
  </si>
  <si>
    <t>ADMIN</t>
    <phoneticPr fontId="5" type="noConversion"/>
  </si>
  <si>
    <t>TT</t>
    <phoneticPr fontId="5" type="noConversion"/>
  </si>
  <si>
    <t>OSCG</t>
    <phoneticPr fontId="5" type="noConversion"/>
  </si>
  <si>
    <t>MHC-OS</t>
    <phoneticPr fontId="5" type="noConversion"/>
  </si>
  <si>
    <t>MJH</t>
    <phoneticPr fontId="5" type="noConversion"/>
  </si>
  <si>
    <t>OSCG</t>
    <phoneticPr fontId="5" type="noConversion"/>
  </si>
  <si>
    <t>TOTO</t>
    <phoneticPr fontId="5" type="noConversion"/>
  </si>
  <si>
    <t>SK</t>
    <phoneticPr fontId="5" type="noConversion"/>
  </si>
  <si>
    <t>NCN</t>
    <phoneticPr fontId="5" type="noConversion"/>
  </si>
  <si>
    <t>ES</t>
    <phoneticPr fontId="5" type="noConversion"/>
  </si>
  <si>
    <t>TT</t>
    <phoneticPr fontId="5" type="noConversion"/>
  </si>
  <si>
    <t>SA</t>
    <phoneticPr fontId="5" type="noConversion"/>
  </si>
  <si>
    <t>MHC-2重床</t>
    <phoneticPr fontId="5" type="noConversion"/>
  </si>
  <si>
    <t>PA</t>
    <phoneticPr fontId="5" type="noConversion"/>
  </si>
  <si>
    <t>TOTO</t>
    <phoneticPr fontId="5" type="noConversion"/>
  </si>
  <si>
    <t>ADMIN</t>
    <phoneticPr fontId="5" type="noConversion"/>
  </si>
  <si>
    <t>HT</t>
    <phoneticPr fontId="5" type="noConversion"/>
  </si>
  <si>
    <t>MH</t>
    <phoneticPr fontId="5" type="noConversion"/>
  </si>
  <si>
    <t>TH</t>
    <phoneticPr fontId="5" type="noConversion"/>
  </si>
  <si>
    <t>TU</t>
    <phoneticPr fontId="5" type="noConversion"/>
  </si>
  <si>
    <t>LX</t>
    <phoneticPr fontId="5" type="noConversion"/>
  </si>
  <si>
    <t>LD</t>
    <phoneticPr fontId="5" type="noConversion"/>
  </si>
  <si>
    <t>CD</t>
    <phoneticPr fontId="5" type="noConversion"/>
  </si>
  <si>
    <t>CDH</t>
    <phoneticPr fontId="5" type="noConversion"/>
  </si>
  <si>
    <t>LE</t>
    <phoneticPr fontId="5" type="noConversion"/>
  </si>
  <si>
    <t>SK</t>
    <phoneticPr fontId="5" type="noConversion"/>
  </si>
  <si>
    <t>KANESHIN</t>
    <phoneticPr fontId="5" type="noConversion"/>
  </si>
  <si>
    <t>NS</t>
    <phoneticPr fontId="5" type="noConversion"/>
  </si>
  <si>
    <t>HS</t>
    <phoneticPr fontId="5" type="noConversion"/>
  </si>
  <si>
    <t>PD</t>
    <phoneticPr fontId="5" type="noConversion"/>
  </si>
  <si>
    <t>HK</t>
    <phoneticPr fontId="5" type="noConversion"/>
  </si>
  <si>
    <t>OS</t>
    <phoneticPr fontId="5" type="noConversion"/>
  </si>
  <si>
    <t>OS</t>
    <phoneticPr fontId="5" type="noConversion"/>
  </si>
  <si>
    <t>TM</t>
    <phoneticPr fontId="5" type="noConversion"/>
  </si>
  <si>
    <t>TM</t>
    <phoneticPr fontId="5" type="noConversion"/>
  </si>
  <si>
    <t>ﾆｯｺｰ</t>
    <phoneticPr fontId="5" type="noConversion"/>
  </si>
  <si>
    <t>NCN</t>
    <phoneticPr fontId="5" type="noConversion"/>
  </si>
  <si>
    <t>DE</t>
    <phoneticPr fontId="5" type="noConversion"/>
  </si>
  <si>
    <t>SD</t>
    <phoneticPr fontId="5" type="noConversion"/>
  </si>
  <si>
    <t>LX</t>
    <phoneticPr fontId="5" type="noConversion"/>
  </si>
  <si>
    <t>NS</t>
    <phoneticPr fontId="5" type="noConversion"/>
  </si>
  <si>
    <t>MHC-2重床</t>
    <phoneticPr fontId="5" type="noConversion"/>
  </si>
  <si>
    <t>SA</t>
    <phoneticPr fontId="5" type="noConversion"/>
  </si>
  <si>
    <t>YKK</t>
    <phoneticPr fontId="5" type="noConversion"/>
  </si>
  <si>
    <t>KON</t>
    <phoneticPr fontId="5" type="noConversion"/>
  </si>
  <si>
    <t>HS</t>
    <phoneticPr fontId="5" type="noConversion"/>
  </si>
  <si>
    <t>SD</t>
    <phoneticPr fontId="5" type="noConversion"/>
  </si>
  <si>
    <t>ﾆｯｺｰ</t>
    <phoneticPr fontId="5" type="noConversion"/>
  </si>
  <si>
    <t>KANESHIN</t>
    <phoneticPr fontId="5" type="noConversion"/>
  </si>
  <si>
    <t>KON</t>
    <phoneticPr fontId="5" type="noConversion"/>
  </si>
  <si>
    <t>ERS</t>
    <phoneticPr fontId="5" type="noConversion"/>
  </si>
  <si>
    <t>HT</t>
    <phoneticPr fontId="5" type="noConversion"/>
  </si>
  <si>
    <t>RK</t>
    <phoneticPr fontId="5" type="noConversion"/>
  </si>
  <si>
    <t>LD</t>
    <phoneticPr fontId="5" type="noConversion"/>
  </si>
  <si>
    <t>YKK</t>
    <phoneticPr fontId="5" type="noConversion"/>
  </si>
  <si>
    <t>MJH2</t>
    <phoneticPr fontId="5" type="noConversion"/>
  </si>
  <si>
    <t>ﾌｧﾝ　ﾎﾝ　ｽﾞﾝ</t>
    <phoneticPr fontId="4"/>
  </si>
  <si>
    <t>ﾊｧﾝ　ﾐﾝ　ﾁ</t>
    <phoneticPr fontId="4"/>
  </si>
  <si>
    <t>Phan Thành Lư</t>
    <phoneticPr fontId="4"/>
  </si>
  <si>
    <t>PA</t>
    <phoneticPr fontId="4"/>
  </si>
  <si>
    <t>Ha Van Trung</t>
    <phoneticPr fontId="4"/>
  </si>
  <si>
    <t>ﾊ　ｳﾞｧﾝ　ﾁｭﾝ</t>
    <phoneticPr fontId="4"/>
  </si>
  <si>
    <t>Nguyen Van Duc</t>
    <phoneticPr fontId="4"/>
  </si>
  <si>
    <t>ｸﾞｴﾝ　ｳﾞｧﾝ　ﾂﾞｯｸ</t>
    <phoneticPr fontId="4"/>
  </si>
  <si>
    <t>Phan Thanh Lu</t>
    <phoneticPr fontId="4"/>
  </si>
  <si>
    <t>ﾌｧﾝ　ﾀﾝ　ﾙ</t>
    <phoneticPr fontId="4"/>
  </si>
  <si>
    <t>Nguyễn Thị Hồng Nhung</t>
    <phoneticPr fontId="4"/>
  </si>
  <si>
    <t>Nguyễn Ái Nhật Lệ</t>
    <phoneticPr fontId="4"/>
  </si>
  <si>
    <t>MHC-OS</t>
    <phoneticPr fontId="4"/>
  </si>
  <si>
    <r>
      <t>Hu</t>
    </r>
    <r>
      <rPr>
        <sz val="11"/>
        <color indexed="8"/>
        <rFont val="ＭＳ Ｐ明朝"/>
        <family val="1"/>
        <charset val="128"/>
      </rPr>
      <t>ỳ</t>
    </r>
    <r>
      <rPr>
        <sz val="11"/>
        <color indexed="8"/>
        <rFont val="Times New Roman"/>
        <family val="1"/>
      </rPr>
      <t>nh Thị Tuyết Hoa</t>
    </r>
    <phoneticPr fontId="4"/>
  </si>
  <si>
    <t>ﾁｬﾝ　ﾀﾝ　ﾀﾞﾝ</t>
    <phoneticPr fontId="4"/>
  </si>
  <si>
    <t>ﾃﾞｨﾝ　ﾂｱﾝ　ｱﾝ</t>
    <phoneticPr fontId="4"/>
  </si>
  <si>
    <t>ﾚ　ｶｵ　ｷｬﾝ</t>
    <phoneticPr fontId="4"/>
  </si>
  <si>
    <t>ﾁｬﾝ　ﾁｮﾝ　ｳﾞｨﾝ</t>
    <phoneticPr fontId="5" type="noConversion"/>
  </si>
  <si>
    <t>ｸﾞｪﾝ　ﾌｳ　ﾗ</t>
    <phoneticPr fontId="4"/>
  </si>
  <si>
    <t>Tran Dinh Khanh</t>
    <phoneticPr fontId="4"/>
  </si>
  <si>
    <t>ﾁｬﾝ　ﾃﾞｨﾝ　ｷｬﾝ</t>
    <phoneticPr fontId="4"/>
  </si>
  <si>
    <t>Trần Đình Khánh</t>
    <phoneticPr fontId="4"/>
  </si>
  <si>
    <t>Nguyễn Văn Đức</t>
    <phoneticPr fontId="4"/>
  </si>
  <si>
    <t>Phan Thi Mai Anh</t>
    <phoneticPr fontId="4"/>
  </si>
  <si>
    <t>Phan Thị Mai Anh</t>
    <phoneticPr fontId="4"/>
  </si>
  <si>
    <t>ｱｳ　ﾃｨ　ｷﾝ　ｵｱﾝ</t>
    <phoneticPr fontId="4"/>
  </si>
  <si>
    <t>ﾌｧﾝ　ﾃｨ　ﾏｲ　ｱﾝ</t>
    <phoneticPr fontId="4"/>
  </si>
  <si>
    <t>ｸｯｸ　ﾃｨ　ﾎﾝ</t>
    <phoneticPr fontId="4"/>
  </si>
  <si>
    <t>ﾌｧﾝ　ｳﾞｨｴﾄ　ﾀﾝ</t>
    <phoneticPr fontId="4"/>
  </si>
  <si>
    <t>Khuc Thi Hong</t>
    <phoneticPr fontId="4"/>
  </si>
  <si>
    <t>Pham Viet Thanh</t>
    <phoneticPr fontId="4"/>
  </si>
  <si>
    <t>Khúc Thị Hồng</t>
    <phoneticPr fontId="4"/>
  </si>
  <si>
    <t>Phạm Viết Thành</t>
    <phoneticPr fontId="4"/>
  </si>
  <si>
    <t>Trần Viết Tuấn</t>
    <phoneticPr fontId="4"/>
  </si>
  <si>
    <t>Nguyen Ai Nhat Le</t>
    <phoneticPr fontId="4"/>
  </si>
  <si>
    <t>Huynh Thi Tuyet Hoa</t>
    <phoneticPr fontId="4"/>
  </si>
  <si>
    <t>Tran Viet Tuan</t>
    <phoneticPr fontId="4"/>
  </si>
  <si>
    <t>PD</t>
    <phoneticPr fontId="4"/>
  </si>
  <si>
    <t>KG</t>
    <phoneticPr fontId="4"/>
  </si>
  <si>
    <t>KG</t>
    <phoneticPr fontId="5" type="noConversion"/>
  </si>
  <si>
    <t>KG</t>
    <phoneticPr fontId="4"/>
  </si>
  <si>
    <t>事業開発部</t>
    <phoneticPr fontId="4"/>
  </si>
  <si>
    <t>ID card</t>
    <phoneticPr fontId="4"/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</si>
</sst>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64" formatCode="yyyy/m/d;@"/>
    <numFmt numFmtId="165" formatCode="_-* #,##0_-;\-* #,##0_-;_-* &quot;-&quot;??_-;_-@_-"/>
  </numFmts>
  <fonts count="35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22"/>
      <color indexed="8"/>
      <name val="Times New Roman"/>
      <family val="1"/>
    </font>
    <font>
      <b/>
      <sz val="22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Calibri"/>
      <family val="2"/>
    </font>
    <font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ＭＳ Ｐゴシック"/>
      <family val="3"/>
      <charset val="128"/>
    </font>
    <font>
      <b/>
      <sz val="10"/>
      <name val="Times New Roman"/>
      <family val="1"/>
    </font>
    <font>
      <sz val="11"/>
      <color indexed="8"/>
      <name val="Times New Roman"/>
      <family val="1"/>
    </font>
    <font>
      <sz val="11"/>
      <color theme="1"/>
      <name val="ＭＳ Ｐゴシック"/>
      <family val="3"/>
      <charset val="128"/>
    </font>
    <font>
      <sz val="11"/>
      <color theme="1"/>
      <name val="ＭＳ Ｐ明朝"/>
      <family val="1"/>
      <charset val="128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1"/>
      <color indexed="8"/>
      <name val="MS Gothic"/>
      <family val="3"/>
      <charset val="128"/>
    </font>
    <font>
      <sz val="10"/>
      <name val="Times New Roman"/>
      <family val="1"/>
    </font>
    <font>
      <b/>
      <sz val="11"/>
      <color indexed="8"/>
      <name val="Calibri"/>
      <family val="2"/>
    </font>
    <font>
      <sz val="11"/>
      <color indexed="8"/>
      <name val="ＭＳ Ｐゴシック"/>
      <family val="3"/>
      <charset val="128"/>
    </font>
    <font>
      <sz val="10"/>
      <name val="Arial"/>
      <family val="2"/>
    </font>
    <font>
      <sz val="9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FF0000"/>
      <name val="ＭＳ Ｐ明朝"/>
      <family val="1"/>
      <charset val="128"/>
    </font>
    <font>
      <sz val="11"/>
      <color rgb="FFFF0000"/>
      <name val="Times New Roman"/>
      <family val="1"/>
    </font>
    <font>
      <u/>
      <sz val="11"/>
      <color theme="10"/>
      <name val="Calibri"/>
      <family val="2"/>
    </font>
    <font>
      <sz val="11"/>
      <name val="Times New Roman"/>
      <family val="1"/>
    </font>
    <font>
      <sz val="11"/>
      <name val="Calibri"/>
      <family val="2"/>
    </font>
    <font>
      <sz val="11"/>
      <name val="ＭＳ Ｐゴシック"/>
      <family val="3"/>
      <charset val="128"/>
    </font>
    <font>
      <sz val="11"/>
      <name val="ＭＳ Ｐ明朝"/>
      <family val="1"/>
      <charset val="128"/>
    </font>
    <font>
      <sz val="11"/>
      <color indexed="8"/>
      <name val="ＭＳ Ｐ明朝"/>
      <family val="1"/>
      <charset val="128"/>
    </font>
    <font>
      <sz val="11"/>
      <color rgb="FFFF0000"/>
      <name val="Calibri"/>
      <family val="2"/>
    </font>
    <font>
      <sz val="11"/>
      <name val="ＭＳ 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11"/>
      </left>
      <right style="thin">
        <color indexed="64"/>
      </right>
      <top style="medium">
        <color indexed="11"/>
      </top>
      <bottom/>
      <diagonal/>
    </border>
    <border>
      <left/>
      <right style="thin">
        <color indexed="64"/>
      </right>
      <top style="medium">
        <color indexed="1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11"/>
      </top>
      <bottom style="thin">
        <color indexed="64"/>
      </bottom>
      <diagonal/>
    </border>
    <border>
      <left style="thin">
        <color indexed="64"/>
      </left>
      <right style="medium">
        <color indexed="11"/>
      </right>
      <top style="medium">
        <color indexed="11"/>
      </top>
      <bottom style="thin">
        <color indexed="64"/>
      </bottom>
      <diagonal/>
    </border>
    <border>
      <left style="medium">
        <color indexed="1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11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11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11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11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11"/>
      </right>
      <top/>
      <bottom style="thin">
        <color indexed="64"/>
      </bottom>
      <diagonal/>
    </border>
    <border>
      <left style="thin">
        <color indexed="64"/>
      </left>
      <right style="medium">
        <color indexed="1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11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11"/>
      </right>
      <top style="hair">
        <color indexed="64"/>
      </top>
      <bottom style="thin">
        <color indexed="64"/>
      </bottom>
      <diagonal/>
    </border>
    <border>
      <left style="medium">
        <color indexed="11"/>
      </left>
      <right style="thin">
        <color indexed="64"/>
      </right>
      <top style="thin">
        <color indexed="64"/>
      </top>
      <bottom/>
      <diagonal/>
    </border>
    <border>
      <left style="medium">
        <color indexed="1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11"/>
      </right>
      <top style="hair">
        <color indexed="64"/>
      </top>
      <bottom style="hair">
        <color indexed="64"/>
      </bottom>
      <diagonal/>
    </border>
    <border>
      <left style="medium">
        <color indexed="1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11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11"/>
      </right>
      <top/>
      <bottom style="hair">
        <color indexed="64"/>
      </bottom>
      <diagonal/>
    </border>
    <border>
      <left style="medium">
        <color indexed="11"/>
      </left>
      <right style="thin">
        <color indexed="64"/>
      </right>
      <top/>
      <bottom style="medium">
        <color indexed="1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11"/>
      </bottom>
      <diagonal/>
    </border>
    <border>
      <left style="thin">
        <color indexed="64"/>
      </left>
      <right style="medium">
        <color indexed="11"/>
      </right>
      <top style="hair">
        <color indexed="64"/>
      </top>
      <bottom style="medium">
        <color indexed="1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38"/>
      </bottom>
      <diagonal/>
    </border>
  </borders>
  <cellStyleXfs count="6">
    <xf numFmtId="0" fontId="0" fillId="0" borderId="0"/>
    <xf numFmtId="43" fontId="13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/>
    <xf numFmtId="0" fontId="34" fillId="0" borderId="0"/>
    <xf numFmtId="0" fontId="34" fillId="0" borderId="0"/>
  </cellStyleXfs>
  <cellXfs count="215">
    <xf numFmtId="0" fontId="0" fillId="0" borderId="0" xfId="0"/>
    <xf numFmtId="0" fontId="6" fillId="0" borderId="0" xfId="0" applyFont="1"/>
    <xf numFmtId="0" fontId="0" fillId="0" borderId="0" xfId="0" applyFill="1"/>
    <xf numFmtId="0" fontId="9" fillId="3" borderId="3" xfId="0" applyFont="1" applyFill="1" applyBorder="1" applyAlignment="1">
      <alignment horizontal="center" vertical="center" wrapText="1"/>
    </xf>
    <xf numFmtId="20" fontId="9" fillId="3" borderId="3" xfId="0" applyNumberFormat="1" applyFont="1" applyFill="1" applyBorder="1" applyAlignment="1">
      <alignment horizontal="center" vertical="center"/>
    </xf>
    <xf numFmtId="0" fontId="6" fillId="0" borderId="3" xfId="0" applyFont="1" applyBorder="1"/>
    <xf numFmtId="0" fontId="10" fillId="0" borderId="0" xfId="0" applyFont="1"/>
    <xf numFmtId="14" fontId="6" fillId="0" borderId="3" xfId="0" applyNumberFormat="1" applyFont="1" applyBorder="1" applyAlignment="1">
      <alignment horizontal="right"/>
    </xf>
    <xf numFmtId="0" fontId="0" fillId="0" borderId="3" xfId="0" applyBorder="1"/>
    <xf numFmtId="0" fontId="6" fillId="0" borderId="3" xfId="0" quotePrefix="1" applyFont="1" applyBorder="1"/>
    <xf numFmtId="20" fontId="6" fillId="0" borderId="3" xfId="0" applyNumberFormat="1" applyFont="1" applyBorder="1"/>
    <xf numFmtId="0" fontId="11" fillId="0" borderId="3" xfId="0" applyFont="1" applyBorder="1"/>
    <xf numFmtId="0" fontId="6" fillId="0" borderId="4" xfId="0" applyFont="1" applyBorder="1"/>
    <xf numFmtId="0" fontId="10" fillId="0" borderId="3" xfId="0" applyFont="1" applyBorder="1"/>
    <xf numFmtId="0" fontId="6" fillId="0" borderId="3" xfId="0" applyFont="1" applyBorder="1" applyAlignment="1">
      <alignment horizontal="left"/>
    </xf>
    <xf numFmtId="0" fontId="6" fillId="4" borderId="3" xfId="0" applyFont="1" applyFill="1" applyBorder="1"/>
    <xf numFmtId="0" fontId="10" fillId="4" borderId="3" xfId="0" applyFont="1" applyFill="1" applyBorder="1"/>
    <xf numFmtId="14" fontId="6" fillId="4" borderId="3" xfId="0" applyNumberFormat="1" applyFont="1" applyFill="1" applyBorder="1" applyAlignment="1">
      <alignment horizontal="right"/>
    </xf>
    <xf numFmtId="20" fontId="6" fillId="4" borderId="3" xfId="0" applyNumberFormat="1" applyFont="1" applyFill="1" applyBorder="1"/>
    <xf numFmtId="0" fontId="6" fillId="4" borderId="4" xfId="0" applyFont="1" applyFill="1" applyBorder="1"/>
    <xf numFmtId="0" fontId="6" fillId="4" borderId="3" xfId="0" applyFont="1" applyFill="1" applyBorder="1" applyAlignment="1">
      <alignment horizontal="left"/>
    </xf>
    <xf numFmtId="0" fontId="6" fillId="4" borderId="0" xfId="0" applyFont="1" applyFill="1"/>
    <xf numFmtId="0" fontId="0" fillId="4" borderId="0" xfId="0" applyFill="1"/>
    <xf numFmtId="0" fontId="6" fillId="0" borderId="3" xfId="0" quotePrefix="1" applyFont="1" applyBorder="1" applyAlignment="1">
      <alignment horizontal="left"/>
    </xf>
    <xf numFmtId="0" fontId="6" fillId="0" borderId="3" xfId="0" applyFont="1" applyBorder="1" applyAlignment="1">
      <alignment wrapText="1"/>
    </xf>
    <xf numFmtId="0" fontId="6" fillId="4" borderId="3" xfId="0" quotePrefix="1" applyFont="1" applyFill="1" applyBorder="1" applyAlignment="1">
      <alignment horizontal="left"/>
    </xf>
    <xf numFmtId="0" fontId="6" fillId="0" borderId="4" xfId="0" applyFont="1" applyBorder="1" applyAlignment="1">
      <alignment vertical="center"/>
    </xf>
    <xf numFmtId="0" fontId="10" fillId="0" borderId="3" xfId="0" applyFont="1" applyFill="1" applyBorder="1"/>
    <xf numFmtId="14" fontId="6" fillId="0" borderId="3" xfId="0" applyNumberFormat="1" applyFont="1" applyFill="1" applyBorder="1" applyAlignment="1">
      <alignment horizontal="right"/>
    </xf>
    <xf numFmtId="0" fontId="16" fillId="0" borderId="3" xfId="0" applyFont="1" applyFill="1" applyBorder="1"/>
    <xf numFmtId="0" fontId="6" fillId="4" borderId="3" xfId="0" quotePrefix="1" applyFont="1" applyFill="1" applyBorder="1"/>
    <xf numFmtId="0" fontId="6" fillId="0" borderId="0" xfId="0" applyFont="1" applyFill="1"/>
    <xf numFmtId="14" fontId="6" fillId="0" borderId="3" xfId="0" quotePrefix="1" applyNumberFormat="1" applyFont="1" applyFill="1" applyBorder="1" applyAlignment="1">
      <alignment horizontal="right"/>
    </xf>
    <xf numFmtId="20" fontId="0" fillId="0" borderId="3" xfId="0" applyNumberFormat="1" applyBorder="1"/>
    <xf numFmtId="0" fontId="6" fillId="4" borderId="2" xfId="0" applyFont="1" applyFill="1" applyBorder="1"/>
    <xf numFmtId="14" fontId="6" fillId="4" borderId="2" xfId="0" applyNumberFormat="1" applyFont="1" applyFill="1" applyBorder="1" applyAlignment="1">
      <alignment horizontal="right"/>
    </xf>
    <xf numFmtId="0" fontId="0" fillId="4" borderId="3" xfId="0" applyFill="1" applyBorder="1"/>
    <xf numFmtId="0" fontId="11" fillId="4" borderId="3" xfId="0" applyFont="1" applyFill="1" applyBorder="1"/>
    <xf numFmtId="0" fontId="10" fillId="0" borderId="0" xfId="0" applyFont="1" applyFill="1"/>
    <xf numFmtId="14" fontId="6" fillId="0" borderId="3" xfId="0" applyNumberFormat="1" applyFont="1" applyBorder="1"/>
    <xf numFmtId="14" fontId="6" fillId="4" borderId="3" xfId="0" applyNumberFormat="1" applyFont="1" applyFill="1" applyBorder="1"/>
    <xf numFmtId="164" fontId="6" fillId="4" borderId="3" xfId="0" applyNumberFormat="1" applyFont="1" applyFill="1" applyBorder="1" applyAlignment="1">
      <alignment horizontal="right"/>
    </xf>
    <xf numFmtId="0" fontId="6" fillId="0" borderId="0" xfId="0" applyFont="1" applyFill="1" applyBorder="1"/>
    <xf numFmtId="0" fontId="6" fillId="0" borderId="3" xfId="0" applyFont="1" applyFill="1" applyBorder="1"/>
    <xf numFmtId="14" fontId="6" fillId="0" borderId="3" xfId="0" applyNumberFormat="1" applyFont="1" applyFill="1" applyBorder="1"/>
    <xf numFmtId="0" fontId="6" fillId="0" borderId="3" xfId="0" quotePrefix="1" applyFont="1" applyFill="1" applyBorder="1"/>
    <xf numFmtId="20" fontId="6" fillId="0" borderId="3" xfId="0" applyNumberFormat="1" applyFont="1" applyFill="1" applyBorder="1"/>
    <xf numFmtId="0" fontId="6" fillId="0" borderId="4" xfId="0" applyFont="1" applyFill="1" applyBorder="1"/>
    <xf numFmtId="0" fontId="6" fillId="0" borderId="3" xfId="0" applyFont="1" applyFill="1" applyBorder="1" applyAlignment="1">
      <alignment horizontal="left"/>
    </xf>
    <xf numFmtId="0" fontId="0" fillId="0" borderId="3" xfId="0" applyFill="1" applyBorder="1"/>
    <xf numFmtId="0" fontId="11" fillId="0" borderId="3" xfId="0" applyFont="1" applyFill="1" applyBorder="1"/>
    <xf numFmtId="0" fontId="6" fillId="4" borderId="4" xfId="0" applyFont="1" applyFill="1" applyBorder="1" applyAlignment="1">
      <alignment vertical="center"/>
    </xf>
    <xf numFmtId="49" fontId="6" fillId="0" borderId="3" xfId="0" applyNumberFormat="1" applyFont="1" applyBorder="1" applyAlignment="1">
      <alignment horizontal="left" vertical="center"/>
    </xf>
    <xf numFmtId="0" fontId="6" fillId="0" borderId="3" xfId="0" applyFont="1" applyBorder="1" applyAlignment="1">
      <alignment vertical="center"/>
    </xf>
    <xf numFmtId="0" fontId="6" fillId="0" borderId="3" xfId="0" quotePrefix="1" applyFont="1" applyBorder="1" applyAlignment="1">
      <alignment horizontal="left" vertical="center"/>
    </xf>
    <xf numFmtId="0" fontId="6" fillId="4" borderId="8" xfId="0" applyFont="1" applyFill="1" applyBorder="1"/>
    <xf numFmtId="20" fontId="0" fillId="4" borderId="3" xfId="0" applyNumberFormat="1" applyFill="1" applyBorder="1"/>
    <xf numFmtId="14" fontId="0" fillId="0" borderId="3" xfId="0" applyNumberFormat="1" applyBorder="1" applyAlignment="1">
      <alignment horizontal="right"/>
    </xf>
    <xf numFmtId="14" fontId="0" fillId="0" borderId="3" xfId="0" applyNumberFormat="1" applyBorder="1"/>
    <xf numFmtId="0" fontId="0" fillId="0" borderId="3" xfId="0" quotePrefix="1" applyBorder="1" applyAlignment="1">
      <alignment horizontal="left"/>
    </xf>
    <xf numFmtId="0" fontId="6" fillId="0" borderId="3" xfId="0" quotePrefix="1" applyFont="1" applyFill="1" applyBorder="1" applyAlignment="1">
      <alignment horizontal="left"/>
    </xf>
    <xf numFmtId="14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4" fontId="6" fillId="0" borderId="0" xfId="0" applyNumberFormat="1" applyFont="1"/>
    <xf numFmtId="0" fontId="6" fillId="0" borderId="9" xfId="0" applyFont="1" applyBorder="1"/>
    <xf numFmtId="0" fontId="6" fillId="0" borderId="8" xfId="0" applyFont="1" applyFill="1" applyBorder="1"/>
    <xf numFmtId="20" fontId="6" fillId="0" borderId="0" xfId="0" applyNumberFormat="1" applyFont="1"/>
    <xf numFmtId="0" fontId="6" fillId="0" borderId="0" xfId="0" applyFont="1" applyBorder="1"/>
    <xf numFmtId="0" fontId="6" fillId="0" borderId="10" xfId="0" applyFont="1" applyBorder="1"/>
    <xf numFmtId="0" fontId="7" fillId="0" borderId="11" xfId="0" applyFont="1" applyBorder="1"/>
    <xf numFmtId="14" fontId="7" fillId="0" borderId="12" xfId="0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4" fontId="7" fillId="0" borderId="13" xfId="0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Border="1"/>
    <xf numFmtId="0" fontId="10" fillId="6" borderId="15" xfId="0" applyFont="1" applyFill="1" applyBorder="1"/>
    <xf numFmtId="38" fontId="6" fillId="6" borderId="16" xfId="2" applyFont="1" applyFill="1" applyBorder="1" applyAlignment="1">
      <alignment horizontal="right"/>
    </xf>
    <xf numFmtId="38" fontId="6" fillId="6" borderId="17" xfId="2" applyFont="1" applyFill="1" applyBorder="1" applyAlignment="1">
      <alignment horizontal="right"/>
    </xf>
    <xf numFmtId="38" fontId="6" fillId="6" borderId="15" xfId="2" applyFont="1" applyFill="1" applyBorder="1" applyAlignment="1">
      <alignment horizontal="right"/>
    </xf>
    <xf numFmtId="38" fontId="6" fillId="6" borderId="18" xfId="2" applyFont="1" applyFill="1" applyBorder="1" applyAlignment="1">
      <alignment horizontal="right"/>
    </xf>
    <xf numFmtId="0" fontId="10" fillId="6" borderId="19" xfId="0" applyFont="1" applyFill="1" applyBorder="1"/>
    <xf numFmtId="38" fontId="6" fillId="6" borderId="20" xfId="2" applyFont="1" applyFill="1" applyBorder="1" applyAlignment="1">
      <alignment horizontal="right"/>
    </xf>
    <xf numFmtId="38" fontId="6" fillId="6" borderId="21" xfId="2" applyFont="1" applyFill="1" applyBorder="1" applyAlignment="1">
      <alignment horizontal="right"/>
    </xf>
    <xf numFmtId="38" fontId="6" fillId="6" borderId="19" xfId="2" applyFont="1" applyFill="1" applyBorder="1" applyAlignment="1">
      <alignment horizontal="right"/>
    </xf>
    <xf numFmtId="38" fontId="6" fillId="6" borderId="22" xfId="2" applyFont="1" applyFill="1" applyBorder="1" applyAlignment="1"/>
    <xf numFmtId="9" fontId="6" fillId="0" borderId="0" xfId="0" applyNumberFormat="1" applyFont="1"/>
    <xf numFmtId="0" fontId="7" fillId="6" borderId="3" xfId="0" applyFont="1" applyFill="1" applyBorder="1"/>
    <xf numFmtId="38" fontId="6" fillId="6" borderId="23" xfId="2" applyFont="1" applyFill="1" applyBorder="1" applyAlignment="1">
      <alignment horizontal="right"/>
    </xf>
    <xf numFmtId="38" fontId="6" fillId="6" borderId="24" xfId="2" applyFont="1" applyFill="1" applyBorder="1" applyAlignment="1">
      <alignment horizontal="right"/>
    </xf>
    <xf numFmtId="38" fontId="7" fillId="6" borderId="3" xfId="2" applyFont="1" applyFill="1" applyBorder="1" applyAlignment="1">
      <alignment horizontal="right"/>
    </xf>
    <xf numFmtId="38" fontId="7" fillId="6" borderId="25" xfId="2" applyFont="1" applyFill="1" applyBorder="1" applyAlignment="1">
      <alignment horizontal="right"/>
    </xf>
    <xf numFmtId="38" fontId="6" fillId="6" borderId="26" xfId="2" applyFont="1" applyFill="1" applyBorder="1" applyAlignment="1">
      <alignment horizontal="right"/>
    </xf>
    <xf numFmtId="38" fontId="6" fillId="6" borderId="27" xfId="2" applyFont="1" applyFill="1" applyBorder="1" applyAlignment="1">
      <alignment horizontal="right"/>
    </xf>
    <xf numFmtId="38" fontId="6" fillId="6" borderId="18" xfId="2" applyFont="1" applyFill="1" applyBorder="1" applyAlignment="1"/>
    <xf numFmtId="0" fontId="7" fillId="0" borderId="0" xfId="0" applyFont="1" applyAlignment="1">
      <alignment horizontal="center"/>
    </xf>
    <xf numFmtId="0" fontId="10" fillId="6" borderId="28" xfId="0" applyFont="1" applyFill="1" applyBorder="1"/>
    <xf numFmtId="38" fontId="6" fillId="6" borderId="28" xfId="2" applyFont="1" applyFill="1" applyBorder="1" applyAlignment="1">
      <alignment horizontal="right"/>
    </xf>
    <xf numFmtId="38" fontId="6" fillId="6" borderId="29" xfId="2" applyFont="1" applyFill="1" applyBorder="1" applyAlignment="1"/>
    <xf numFmtId="0" fontId="10" fillId="6" borderId="32" xfId="0" applyFont="1" applyFill="1" applyBorder="1"/>
    <xf numFmtId="38" fontId="6" fillId="6" borderId="33" xfId="2" applyFont="1" applyFill="1" applyBorder="1" applyAlignment="1">
      <alignment horizontal="right"/>
    </xf>
    <xf numFmtId="38" fontId="6" fillId="6" borderId="34" xfId="2" applyFont="1" applyFill="1" applyBorder="1" applyAlignment="1"/>
    <xf numFmtId="0" fontId="10" fillId="6" borderId="32" xfId="0" applyFont="1" applyFill="1" applyBorder="1" applyAlignment="1">
      <alignment horizontal="right"/>
    </xf>
    <xf numFmtId="9" fontId="6" fillId="0" borderId="0" xfId="0" applyNumberFormat="1" applyFont="1" applyFill="1" applyBorder="1"/>
    <xf numFmtId="0" fontId="10" fillId="7" borderId="15" xfId="0" applyFont="1" applyFill="1" applyBorder="1"/>
    <xf numFmtId="38" fontId="6" fillId="7" borderId="26" xfId="2" applyFont="1" applyFill="1" applyBorder="1" applyAlignment="1">
      <alignment horizontal="right"/>
    </xf>
    <xf numFmtId="38" fontId="6" fillId="7" borderId="27" xfId="2" applyFont="1" applyFill="1" applyBorder="1" applyAlignment="1"/>
    <xf numFmtId="38" fontId="6" fillId="7" borderId="15" xfId="2" applyFont="1" applyFill="1" applyBorder="1" applyAlignment="1">
      <alignment horizontal="right"/>
    </xf>
    <xf numFmtId="38" fontId="6" fillId="7" borderId="18" xfId="2" applyFont="1" applyFill="1" applyBorder="1" applyAlignment="1"/>
    <xf numFmtId="165" fontId="6" fillId="0" borderId="0" xfId="1" applyNumberFormat="1" applyFont="1"/>
    <xf numFmtId="0" fontId="20" fillId="7" borderId="36" xfId="0" applyFont="1" applyFill="1" applyBorder="1" applyAlignment="1">
      <alignment horizontal="right"/>
    </xf>
    <xf numFmtId="38" fontId="20" fillId="7" borderId="26" xfId="2" applyFont="1" applyFill="1" applyBorder="1" applyAlignment="1">
      <alignment horizontal="right"/>
    </xf>
    <xf numFmtId="38" fontId="20" fillId="7" borderId="27" xfId="2" applyFont="1" applyFill="1" applyBorder="1" applyAlignment="1"/>
    <xf numFmtId="38" fontId="20" fillId="7" borderId="36" xfId="2" applyFont="1" applyFill="1" applyBorder="1" applyAlignment="1">
      <alignment horizontal="right"/>
    </xf>
    <xf numFmtId="38" fontId="20" fillId="7" borderId="34" xfId="2" applyFont="1" applyFill="1" applyBorder="1" applyAlignment="1"/>
    <xf numFmtId="0" fontId="10" fillId="7" borderId="32" xfId="0" applyFont="1" applyFill="1" applyBorder="1"/>
    <xf numFmtId="38" fontId="6" fillId="7" borderId="33" xfId="2" applyFont="1" applyFill="1" applyBorder="1" applyAlignment="1">
      <alignment horizontal="right"/>
    </xf>
    <xf numFmtId="38" fontId="6" fillId="7" borderId="37" xfId="2" applyFont="1" applyFill="1" applyBorder="1" applyAlignment="1"/>
    <xf numFmtId="38" fontId="6" fillId="7" borderId="32" xfId="2" applyFont="1" applyFill="1" applyBorder="1" applyAlignment="1">
      <alignment horizontal="right"/>
    </xf>
    <xf numFmtId="38" fontId="6" fillId="7" borderId="34" xfId="2" applyFont="1" applyFill="1" applyBorder="1" applyAlignment="1"/>
    <xf numFmtId="38" fontId="20" fillId="7" borderId="33" xfId="2" applyFont="1" applyFill="1" applyBorder="1" applyAlignment="1">
      <alignment horizontal="right"/>
    </xf>
    <xf numFmtId="38" fontId="20" fillId="7" borderId="37" xfId="2" applyFont="1" applyFill="1" applyBorder="1" applyAlignment="1"/>
    <xf numFmtId="38" fontId="20" fillId="7" borderId="32" xfId="2" applyFont="1" applyFill="1" applyBorder="1" applyAlignment="1">
      <alignment horizontal="right"/>
    </xf>
    <xf numFmtId="0" fontId="20" fillId="7" borderId="32" xfId="0" applyFont="1" applyFill="1" applyBorder="1" applyAlignment="1">
      <alignment horizontal="right"/>
    </xf>
    <xf numFmtId="0" fontId="20" fillId="7" borderId="28" xfId="0" applyFont="1" applyFill="1" applyBorder="1" applyAlignment="1">
      <alignment horizontal="right"/>
    </xf>
    <xf numFmtId="38" fontId="20" fillId="7" borderId="20" xfId="2" applyFont="1" applyFill="1" applyBorder="1" applyAlignment="1">
      <alignment horizontal="right"/>
    </xf>
    <xf numFmtId="38" fontId="20" fillId="7" borderId="21" xfId="2" applyFont="1" applyFill="1" applyBorder="1" applyAlignment="1"/>
    <xf numFmtId="38" fontId="20" fillId="7" borderId="28" xfId="2" applyFont="1" applyFill="1" applyBorder="1" applyAlignment="1">
      <alignment horizontal="right"/>
    </xf>
    <xf numFmtId="38" fontId="20" fillId="7" borderId="29" xfId="2" applyFont="1" applyFill="1" applyBorder="1" applyAlignment="1"/>
    <xf numFmtId="0" fontId="10" fillId="8" borderId="36" xfId="0" applyFont="1" applyFill="1" applyBorder="1"/>
    <xf numFmtId="38" fontId="6" fillId="8" borderId="26" xfId="2" applyFont="1" applyFill="1" applyBorder="1" applyAlignment="1">
      <alignment horizontal="right"/>
    </xf>
    <xf numFmtId="38" fontId="6" fillId="8" borderId="27" xfId="2" applyFont="1" applyFill="1" applyBorder="1" applyAlignment="1"/>
    <xf numFmtId="38" fontId="6" fillId="8" borderId="36" xfId="2" applyFont="1" applyFill="1" applyBorder="1" applyAlignment="1">
      <alignment horizontal="right"/>
    </xf>
    <xf numFmtId="38" fontId="6" fillId="8" borderId="38" xfId="2" applyFont="1" applyFill="1" applyBorder="1" applyAlignment="1"/>
    <xf numFmtId="0" fontId="10" fillId="8" borderId="32" xfId="0" applyFont="1" applyFill="1" applyBorder="1"/>
    <xf numFmtId="38" fontId="6" fillId="8" borderId="33" xfId="2" applyFont="1" applyFill="1" applyBorder="1" applyAlignment="1">
      <alignment horizontal="right"/>
    </xf>
    <xf numFmtId="38" fontId="6" fillId="8" borderId="37" xfId="2" applyFont="1" applyFill="1" applyBorder="1" applyAlignment="1"/>
    <xf numFmtId="38" fontId="6" fillId="8" borderId="32" xfId="2" applyFont="1" applyFill="1" applyBorder="1" applyAlignment="1">
      <alignment horizontal="right"/>
    </xf>
    <xf numFmtId="38" fontId="6" fillId="8" borderId="34" xfId="2" applyFont="1" applyFill="1" applyBorder="1" applyAlignment="1"/>
    <xf numFmtId="0" fontId="10" fillId="8" borderId="40" xfId="0" applyFont="1" applyFill="1" applyBorder="1"/>
    <xf numFmtId="38" fontId="6" fillId="8" borderId="40" xfId="2" applyFont="1" applyFill="1" applyBorder="1" applyAlignment="1">
      <alignment horizontal="right"/>
    </xf>
    <xf numFmtId="38" fontId="6" fillId="8" borderId="41" xfId="2" applyFont="1" applyFill="1" applyBorder="1" applyAlignment="1"/>
    <xf numFmtId="38" fontId="0" fillId="0" borderId="0" xfId="2" applyFont="1" applyAlignment="1">
      <alignment horizontal="right"/>
    </xf>
    <xf numFmtId="38" fontId="0" fillId="0" borderId="0" xfId="2" applyFont="1" applyAlignment="1"/>
    <xf numFmtId="20" fontId="0" fillId="0" borderId="0" xfId="0" applyNumberFormat="1"/>
    <xf numFmtId="0" fontId="0" fillId="0" borderId="0" xfId="0" applyFill="1" applyBorder="1"/>
    <xf numFmtId="14" fontId="0" fillId="0" borderId="42" xfId="0" applyNumberFormat="1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/>
    <xf numFmtId="0" fontId="12" fillId="0" borderId="3" xfId="0" applyFont="1" applyBorder="1"/>
    <xf numFmtId="0" fontId="12" fillId="4" borderId="3" xfId="0" applyFont="1" applyFill="1" applyBorder="1"/>
    <xf numFmtId="0" fontId="12" fillId="0" borderId="3" xfId="0" applyFont="1" applyFill="1" applyBorder="1"/>
    <xf numFmtId="0" fontId="6" fillId="0" borderId="3" xfId="0" quotePrefix="1" applyFont="1" applyFill="1" applyBorder="1" applyAlignment="1">
      <alignment horizontal="right"/>
    </xf>
    <xf numFmtId="0" fontId="0" fillId="9" borderId="0" xfId="0" applyFill="1"/>
    <xf numFmtId="0" fontId="12" fillId="0" borderId="0" xfId="0" applyFont="1"/>
    <xf numFmtId="0" fontId="6" fillId="4" borderId="3" xfId="0" quotePrefix="1" applyFont="1" applyFill="1" applyBorder="1" applyAlignment="1">
      <alignment horizontal="right"/>
    </xf>
    <xf numFmtId="14" fontId="6" fillId="9" borderId="3" xfId="0" applyNumberFormat="1" applyFont="1" applyFill="1" applyBorder="1" applyAlignment="1">
      <alignment horizontal="right"/>
    </xf>
    <xf numFmtId="0" fontId="6" fillId="9" borderId="3" xfId="0" applyFont="1" applyFill="1" applyBorder="1"/>
    <xf numFmtId="0" fontId="10" fillId="9" borderId="3" xfId="0" applyFont="1" applyFill="1" applyBorder="1"/>
    <xf numFmtId="20" fontId="6" fillId="9" borderId="3" xfId="0" applyNumberFormat="1" applyFont="1" applyFill="1" applyBorder="1"/>
    <xf numFmtId="0" fontId="12" fillId="9" borderId="3" xfId="0" applyFont="1" applyFill="1" applyBorder="1"/>
    <xf numFmtId="0" fontId="6" fillId="9" borderId="4" xfId="0" applyFont="1" applyFill="1" applyBorder="1"/>
    <xf numFmtId="0" fontId="6" fillId="9" borderId="3" xfId="0" applyFont="1" applyFill="1" applyBorder="1" applyAlignment="1">
      <alignment horizontal="left"/>
    </xf>
    <xf numFmtId="0" fontId="12" fillId="9" borderId="3" xfId="0" applyFont="1" applyFill="1" applyBorder="1" applyAlignment="1">
      <alignment wrapText="1"/>
    </xf>
    <xf numFmtId="14" fontId="6" fillId="9" borderId="3" xfId="0" applyNumberFormat="1" applyFont="1" applyFill="1" applyBorder="1"/>
    <xf numFmtId="0" fontId="6" fillId="9" borderId="0" xfId="0" quotePrefix="1" applyFont="1" applyFill="1" applyAlignment="1">
      <alignment horizontal="left"/>
    </xf>
    <xf numFmtId="0" fontId="6" fillId="4" borderId="3" xfId="0" applyFont="1" applyFill="1" applyBorder="1" applyAlignment="1">
      <alignment wrapText="1"/>
    </xf>
    <xf numFmtId="14" fontId="0" fillId="4" borderId="3" xfId="0" applyNumberFormat="1" applyFill="1" applyBorder="1" applyAlignment="1">
      <alignment horizontal="right"/>
    </xf>
    <xf numFmtId="14" fontId="0" fillId="4" borderId="3" xfId="0" applyNumberFormat="1" applyFill="1" applyBorder="1"/>
    <xf numFmtId="0" fontId="0" fillId="4" borderId="3" xfId="0" quotePrefix="1" applyFill="1" applyBorder="1" applyAlignment="1">
      <alignment horizontal="left"/>
    </xf>
    <xf numFmtId="0" fontId="6" fillId="4" borderId="3" xfId="0" quotePrefix="1" applyFont="1" applyFill="1" applyBorder="1" applyAlignment="1">
      <alignment horizontal="left" wrapText="1"/>
    </xf>
    <xf numFmtId="0" fontId="9" fillId="3" borderId="3" xfId="0" applyFont="1" applyFill="1" applyBorder="1" applyAlignment="1">
      <alignment horizontal="center" vertical="center"/>
    </xf>
    <xf numFmtId="0" fontId="26" fillId="0" borderId="3" xfId="0" applyFont="1" applyBorder="1"/>
    <xf numFmtId="0" fontId="27" fillId="0" borderId="8" xfId="3" applyFill="1" applyBorder="1"/>
    <xf numFmtId="0" fontId="27" fillId="0" borderId="0" xfId="3" applyFill="1"/>
    <xf numFmtId="0" fontId="26" fillId="0" borderId="3" xfId="0" applyFont="1" applyFill="1" applyBorder="1"/>
    <xf numFmtId="49" fontId="26" fillId="0" borderId="3" xfId="0" applyNumberFormat="1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5" fillId="0" borderId="3" xfId="0" applyFont="1" applyBorder="1"/>
    <xf numFmtId="0" fontId="28" fillId="0" borderId="3" xfId="0" applyFont="1" applyBorder="1"/>
    <xf numFmtId="0" fontId="28" fillId="0" borderId="3" xfId="0" applyFont="1" applyFill="1" applyBorder="1"/>
    <xf numFmtId="14" fontId="29" fillId="0" borderId="3" xfId="0" applyNumberFormat="1" applyFont="1" applyBorder="1" applyAlignment="1">
      <alignment horizontal="right"/>
    </xf>
    <xf numFmtId="0" fontId="29" fillId="0" borderId="3" xfId="0" applyFont="1" applyFill="1" applyBorder="1"/>
    <xf numFmtId="0" fontId="29" fillId="0" borderId="3" xfId="0" applyFont="1" applyBorder="1"/>
    <xf numFmtId="14" fontId="29" fillId="0" borderId="3" xfId="0" applyNumberFormat="1" applyFont="1" applyBorder="1"/>
    <xf numFmtId="0" fontId="29" fillId="0" borderId="3" xfId="0" quotePrefix="1" applyFont="1" applyBorder="1" applyAlignment="1">
      <alignment horizontal="left"/>
    </xf>
    <xf numFmtId="20" fontId="29" fillId="0" borderId="3" xfId="0" applyNumberFormat="1" applyFont="1" applyBorder="1"/>
    <xf numFmtId="0" fontId="30" fillId="0" borderId="3" xfId="0" applyFont="1" applyFill="1" applyBorder="1"/>
    <xf numFmtId="0" fontId="28" fillId="0" borderId="3" xfId="0" quotePrefix="1" applyFont="1" applyBorder="1" applyAlignment="1">
      <alignment horizontal="left"/>
    </xf>
    <xf numFmtId="0" fontId="31" fillId="0" borderId="3" xfId="0" applyFont="1" applyBorder="1"/>
    <xf numFmtId="0" fontId="29" fillId="0" borderId="0" xfId="0" applyFont="1" applyFill="1"/>
    <xf numFmtId="0" fontId="29" fillId="0" borderId="0" xfId="0" applyFont="1"/>
    <xf numFmtId="0" fontId="33" fillId="0" borderId="0" xfId="0" applyFont="1" applyFill="1"/>
    <xf numFmtId="0" fontId="26" fillId="0" borderId="3" xfId="0" quotePrefix="1" applyFont="1" applyBorder="1" applyAlignment="1">
      <alignment horizontal="left"/>
    </xf>
    <xf numFmtId="0" fontId="0" fillId="9" borderId="3" xfId="0" applyFill="1" applyBorder="1"/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7" fillId="5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4" fontId="7" fillId="3" borderId="2" xfId="0" applyNumberFormat="1" applyFont="1" applyFill="1" applyBorder="1" applyAlignment="1">
      <alignment horizontal="center" vertical="center" wrapText="1"/>
    </xf>
    <xf numFmtId="14" fontId="7" fillId="3" borderId="7" xfId="0" applyNumberFormat="1" applyFont="1" applyFill="1" applyBorder="1" applyAlignment="1">
      <alignment horizontal="center" vertical="center" wrapText="1"/>
    </xf>
  </cellXfs>
  <cellStyles count="6">
    <cellStyle name="Comma" xfId="1" builtinId="3"/>
    <cellStyle name="Comma [0]" xfId="2" builtinId="6"/>
    <cellStyle name="Hyperlink" xfId="3" builtinId="8"/>
    <cellStyle name="Normal" xfId="0" builtinId="0"/>
    <cellStyle name="Normal 2" xfId="4"/>
    <cellStyle name="Normal 2 3" xfId="5"/>
  </cellStyles>
  <dxfs count="117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TS-SRV01\Admin\(Tuyet%20mat)%20Chi%20Chu\Quan%20ly\Danh%20sach%20cac%20bo%20phan%2020150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ction"/>
    </sheetNames>
    <sheetDataSet>
      <sheetData sheetId="0">
        <row r="2">
          <cell r="G2" t="str">
            <v>PA</v>
          </cell>
          <cell r="H2" t="str">
            <v>パーティション</v>
          </cell>
        </row>
        <row r="3">
          <cell r="G3" t="str">
            <v>TOTO</v>
          </cell>
          <cell r="H3" t="str">
            <v>衛生設備</v>
          </cell>
        </row>
        <row r="4">
          <cell r="G4" t="str">
            <v>LX</v>
          </cell>
          <cell r="H4" t="str">
            <v>キッチンL</v>
          </cell>
        </row>
        <row r="5">
          <cell r="G5" t="str">
            <v>HT</v>
          </cell>
          <cell r="H5" t="str">
            <v>ユニットバスH</v>
          </cell>
        </row>
        <row r="6">
          <cell r="G6" t="str">
            <v>LD</v>
          </cell>
          <cell r="H6" t="str">
            <v>インテンザ</v>
          </cell>
        </row>
        <row r="7">
          <cell r="G7" t="str">
            <v>LE</v>
          </cell>
          <cell r="H7" t="str">
            <v>インテンザ</v>
          </cell>
        </row>
        <row r="8">
          <cell r="G8" t="str">
            <v>CD</v>
          </cell>
          <cell r="H8" t="str">
            <v>インフィル(HCM)</v>
          </cell>
        </row>
        <row r="9">
          <cell r="G9" t="str">
            <v>CDH</v>
          </cell>
          <cell r="H9" t="str">
            <v>インフィル(HN)</v>
          </cell>
        </row>
        <row r="10">
          <cell r="G10" t="str">
            <v>TH</v>
          </cell>
          <cell r="H10" t="str">
            <v>キッチン直需</v>
          </cell>
        </row>
        <row r="11">
          <cell r="G11" t="str">
            <v>TT</v>
          </cell>
          <cell r="H11" t="str">
            <v>キッチン特販</v>
          </cell>
        </row>
        <row r="12">
          <cell r="G12" t="str">
            <v>TU</v>
          </cell>
          <cell r="H12" t="str">
            <v>ユニットバスT</v>
          </cell>
        </row>
        <row r="13">
          <cell r="G13" t="str">
            <v>SD</v>
          </cell>
          <cell r="H13" t="str">
            <v>BIM1</v>
          </cell>
        </row>
        <row r="14">
          <cell r="G14" t="str">
            <v>BIM</v>
          </cell>
          <cell r="H14" t="str">
            <v>BIM2</v>
          </cell>
        </row>
        <row r="15">
          <cell r="G15" t="str">
            <v>PD</v>
          </cell>
          <cell r="H15" t="str">
            <v>設備設計 1</v>
          </cell>
        </row>
        <row r="16">
          <cell r="G16" t="str">
            <v>RK</v>
          </cell>
          <cell r="H16" t="str">
            <v>設備施工図</v>
          </cell>
        </row>
        <row r="17">
          <cell r="G17" t="str">
            <v>ES</v>
          </cell>
          <cell r="H17" t="str">
            <v>機械積算</v>
          </cell>
        </row>
        <row r="18">
          <cell r="G18" t="str">
            <v>DE</v>
          </cell>
          <cell r="H18" t="str">
            <v>電気積算</v>
          </cell>
        </row>
        <row r="19">
          <cell r="G19" t="str">
            <v>MJH</v>
          </cell>
          <cell r="H19" t="str">
            <v>構造設計1</v>
          </cell>
        </row>
        <row r="20">
          <cell r="G20" t="str">
            <v>MHC-OS</v>
          </cell>
          <cell r="H20" t="str">
            <v>構造CAD 1</v>
          </cell>
        </row>
        <row r="21">
          <cell r="G21" t="str">
            <v>MH</v>
          </cell>
          <cell r="H21" t="str">
            <v>構造CAD 2</v>
          </cell>
        </row>
        <row r="22">
          <cell r="G22" t="str">
            <v>MHC-2重床</v>
          </cell>
          <cell r="H22" t="str">
            <v>生産CAD</v>
          </cell>
        </row>
        <row r="23">
          <cell r="G23" t="str">
            <v>KANESHIN</v>
          </cell>
          <cell r="H23" t="str">
            <v>構造金物</v>
          </cell>
        </row>
        <row r="24">
          <cell r="G24" t="str">
            <v>MJH2</v>
          </cell>
          <cell r="H24" t="str">
            <v>構造設計2</v>
          </cell>
        </row>
        <row r="25">
          <cell r="G25" t="str">
            <v>NCN</v>
          </cell>
          <cell r="H25" t="str">
            <v>SE構法</v>
          </cell>
        </row>
        <row r="26">
          <cell r="G26" t="str">
            <v>SA</v>
          </cell>
          <cell r="H26" t="str">
            <v>基礎鉄筋</v>
          </cell>
        </row>
        <row r="27">
          <cell r="G27" t="str">
            <v>KON</v>
          </cell>
          <cell r="H27" t="str">
            <v>外壁/ドア 1</v>
          </cell>
        </row>
        <row r="28">
          <cell r="G28" t="str">
            <v>YKK</v>
          </cell>
          <cell r="H28" t="str">
            <v>外壁/ドア 2</v>
          </cell>
        </row>
        <row r="29">
          <cell r="G29" t="str">
            <v>SK</v>
          </cell>
          <cell r="H29" t="str">
            <v>建築施工図</v>
          </cell>
        </row>
        <row r="30">
          <cell r="G30" t="str">
            <v>KG</v>
          </cell>
          <cell r="H30" t="str">
            <v>実施設計課</v>
          </cell>
        </row>
        <row r="31">
          <cell r="G31" t="str">
            <v>HK</v>
          </cell>
          <cell r="H31" t="str">
            <v>配筋CS</v>
          </cell>
        </row>
        <row r="32">
          <cell r="G32" t="str">
            <v>HS</v>
          </cell>
          <cell r="H32" t="str">
            <v>山留</v>
          </cell>
        </row>
        <row r="33">
          <cell r="G33" t="str">
            <v>HF</v>
          </cell>
          <cell r="H33" t="str">
            <v>FSF</v>
          </cell>
        </row>
        <row r="34">
          <cell r="G34" t="str">
            <v>TM</v>
          </cell>
          <cell r="H34" t="str">
            <v>タンク・2重床</v>
          </cell>
        </row>
        <row r="35">
          <cell r="G35" t="str">
            <v>OS</v>
          </cell>
          <cell r="H35" t="str">
            <v>レイアウト</v>
          </cell>
        </row>
        <row r="36">
          <cell r="G36" t="str">
            <v>OSCG</v>
          </cell>
          <cell r="H36" t="str">
            <v>CG</v>
          </cell>
        </row>
        <row r="37">
          <cell r="G37" t="str">
            <v>ADMIN</v>
          </cell>
          <cell r="H37" t="str">
            <v>総務管理</v>
          </cell>
        </row>
        <row r="38">
          <cell r="G38" t="str">
            <v>ERS</v>
          </cell>
          <cell r="H38" t="str">
            <v>エンジニアリレーションｻｰﾋﾞｽ</v>
          </cell>
        </row>
        <row r="40">
          <cell r="G40" t="str">
            <v>ﾆｯｺｰ</v>
          </cell>
          <cell r="H40" t="str">
            <v>ﾆｯｺｰ</v>
          </cell>
        </row>
        <row r="41">
          <cell r="G41" t="str">
            <v>NS</v>
          </cell>
          <cell r="H41" t="str">
            <v>システム建築</v>
          </cell>
        </row>
        <row r="42">
          <cell r="G42" t="str">
            <v>事業開発部</v>
          </cell>
          <cell r="H42" t="str">
            <v>事業開発部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tt.diem@aureole-net.com.vn" TargetMode="External"/><Relationship Id="rId2" Type="http://schemas.openxmlformats.org/officeDocument/2006/relationships/hyperlink" Target="mailto:dtk.ngan@mitani.co.jp" TargetMode="External"/><Relationship Id="rId1" Type="http://schemas.openxmlformats.org/officeDocument/2006/relationships/hyperlink" Target="mailto:d.manh@aureole-net.com.v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G431"/>
  <sheetViews>
    <sheetView tabSelected="1" topLeftCell="B1" zoomScale="130" zoomScaleNormal="130" workbookViewId="0">
      <pane xSplit="2" ySplit="3" topLeftCell="D311" activePane="bottomRight" state="frozen"/>
      <selection activeCell="AJ291" sqref="AJ291"/>
      <selection pane="topRight" activeCell="AJ291" sqref="AJ291"/>
      <selection pane="bottomLeft" activeCell="AJ291" sqref="AJ291"/>
      <selection pane="bottomRight" activeCell="E4" sqref="E4:G355"/>
    </sheetView>
  </sheetViews>
  <sheetFormatPr defaultRowHeight="15"/>
  <cols>
    <col min="1" max="1" width="24.42578125" customWidth="1"/>
    <col min="2" max="2" width="15.5703125" customWidth="1"/>
    <col min="3" max="3" width="34.140625" customWidth="1"/>
    <col min="4" max="4" width="11.28515625" style="146" customWidth="1"/>
    <col min="5" max="5" width="12.85546875" style="146" customWidth="1"/>
    <col min="6" max="6" width="14" style="147" customWidth="1"/>
    <col min="7" max="7" width="12" style="148" customWidth="1"/>
    <col min="8" max="10" width="13" customWidth="1"/>
    <col min="11" max="11" width="15.7109375" customWidth="1"/>
    <col min="12" max="12" width="32.85546875" customWidth="1"/>
    <col min="13" max="13" width="10.85546875" customWidth="1"/>
    <col min="15" max="15" width="13" customWidth="1"/>
    <col min="16" max="16" width="11.140625" customWidth="1"/>
    <col min="17" max="17" width="17.42578125" customWidth="1"/>
    <col min="18" max="18" width="15.5703125" customWidth="1"/>
    <col min="19" max="19" width="25.7109375" customWidth="1"/>
    <col min="20" max="20" width="18" customWidth="1"/>
    <col min="21" max="21" width="11.28515625" customWidth="1"/>
    <col min="22" max="22" width="10.5703125" customWidth="1"/>
    <col min="23" max="23" width="0" hidden="1" customWidth="1"/>
    <col min="24" max="24" width="18.85546875" hidden="1" customWidth="1"/>
    <col min="25" max="25" width="19" hidden="1" customWidth="1"/>
    <col min="26" max="26" width="13.28515625" hidden="1" customWidth="1"/>
    <col min="27" max="27" width="0" hidden="1" customWidth="1"/>
    <col min="28" max="28" width="15.140625" style="143" hidden="1" customWidth="1"/>
    <col min="29" max="29" width="0" hidden="1" customWidth="1"/>
    <col min="30" max="30" width="15.5703125" style="143" hidden="1" customWidth="1"/>
    <col min="31" max="31" width="11.85546875" hidden="1" customWidth="1"/>
    <col min="33" max="34" width="28.42578125" customWidth="1"/>
    <col min="35" max="35" width="36" customWidth="1"/>
    <col min="36" max="36" width="81.42578125" customWidth="1"/>
    <col min="37" max="37" width="86" customWidth="1"/>
    <col min="38" max="38" width="18.5703125" customWidth="1"/>
    <col min="39" max="39" width="17.85546875" customWidth="1"/>
    <col min="40" max="40" width="21.140625" customWidth="1"/>
    <col min="41" max="42" width="46.140625" customWidth="1"/>
    <col min="43" max="44" width="42.28515625" customWidth="1"/>
    <col min="46" max="46" width="16.5703125" customWidth="1"/>
  </cols>
  <sheetData>
    <row r="1" spans="1:99" ht="40.5" customHeight="1">
      <c r="A1" s="210" t="s">
        <v>366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10"/>
      <c r="AC1" s="210"/>
      <c r="AD1" s="210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99" s="2" customFormat="1" ht="15" customHeight="1">
      <c r="A2" s="211" t="s">
        <v>0</v>
      </c>
      <c r="B2" s="200" t="s">
        <v>1</v>
      </c>
      <c r="C2" s="200" t="s">
        <v>1136</v>
      </c>
      <c r="D2" s="213" t="s">
        <v>2</v>
      </c>
      <c r="E2" s="213" t="s">
        <v>3</v>
      </c>
      <c r="F2" s="200" t="s">
        <v>4</v>
      </c>
      <c r="G2" s="213" t="s">
        <v>5</v>
      </c>
      <c r="H2" s="200" t="s">
        <v>6</v>
      </c>
      <c r="I2" s="200" t="s">
        <v>7</v>
      </c>
      <c r="J2" s="200" t="s">
        <v>8</v>
      </c>
      <c r="K2" s="200" t="s">
        <v>9</v>
      </c>
      <c r="L2" s="200" t="s">
        <v>10</v>
      </c>
      <c r="M2" s="200" t="s">
        <v>11</v>
      </c>
      <c r="N2" s="200" t="s">
        <v>12</v>
      </c>
      <c r="O2" s="200" t="s">
        <v>13</v>
      </c>
      <c r="P2" s="200" t="s">
        <v>14</v>
      </c>
      <c r="Q2" s="200" t="s">
        <v>15</v>
      </c>
      <c r="R2" s="200" t="s">
        <v>367</v>
      </c>
      <c r="S2" s="200" t="s">
        <v>16</v>
      </c>
      <c r="T2" s="200" t="s">
        <v>17</v>
      </c>
      <c r="U2" s="202" t="s">
        <v>18</v>
      </c>
      <c r="V2" s="202"/>
      <c r="W2" s="203" t="s">
        <v>19</v>
      </c>
      <c r="X2" s="204"/>
      <c r="Y2" s="204"/>
      <c r="Z2" s="205"/>
      <c r="AA2" s="202" t="s">
        <v>20</v>
      </c>
      <c r="AB2" s="202"/>
      <c r="AC2" s="202" t="s">
        <v>21</v>
      </c>
      <c r="AD2" s="202"/>
      <c r="AE2" s="207" t="s">
        <v>368</v>
      </c>
      <c r="AF2" s="199" t="s">
        <v>15</v>
      </c>
      <c r="AG2" s="199" t="s">
        <v>369</v>
      </c>
      <c r="AH2" s="199" t="s">
        <v>346</v>
      </c>
      <c r="AI2" s="199" t="s">
        <v>347</v>
      </c>
      <c r="AJ2" s="199" t="s">
        <v>348</v>
      </c>
      <c r="AK2" s="199" t="s">
        <v>370</v>
      </c>
      <c r="AL2" s="199" t="s">
        <v>371</v>
      </c>
      <c r="AM2" s="199" t="s">
        <v>372</v>
      </c>
      <c r="AN2" s="199" t="s">
        <v>373</v>
      </c>
      <c r="AO2" s="199" t="s">
        <v>374</v>
      </c>
      <c r="AP2" s="199" t="s">
        <v>375</v>
      </c>
      <c r="AQ2" s="199" t="s">
        <v>376</v>
      </c>
      <c r="AR2" s="199" t="s">
        <v>377</v>
      </c>
      <c r="AS2" s="199" t="s">
        <v>1337</v>
      </c>
      <c r="AT2" s="192" t="s">
        <v>1167</v>
      </c>
    </row>
    <row r="3" spans="1:99" ht="38.25">
      <c r="A3" s="212"/>
      <c r="B3" s="201"/>
      <c r="C3" s="201"/>
      <c r="D3" s="214"/>
      <c r="E3" s="214"/>
      <c r="F3" s="201"/>
      <c r="G3" s="214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171" t="s">
        <v>22</v>
      </c>
      <c r="V3" s="171" t="s">
        <v>23</v>
      </c>
      <c r="W3" s="3" t="s">
        <v>24</v>
      </c>
      <c r="X3" s="3" t="s">
        <v>25</v>
      </c>
      <c r="Y3" s="171" t="s">
        <v>26</v>
      </c>
      <c r="Z3" s="171" t="s">
        <v>27</v>
      </c>
      <c r="AA3" s="171" t="s">
        <v>28</v>
      </c>
      <c r="AB3" s="4" t="s">
        <v>29</v>
      </c>
      <c r="AC3" s="171" t="s">
        <v>28</v>
      </c>
      <c r="AD3" s="4" t="s">
        <v>29</v>
      </c>
      <c r="AE3" s="208"/>
      <c r="AF3" s="199"/>
      <c r="AG3" s="199"/>
      <c r="AH3" s="199"/>
      <c r="AI3" s="199"/>
      <c r="AJ3" s="199"/>
      <c r="AK3" s="199"/>
      <c r="AL3" s="199"/>
      <c r="AM3" s="199"/>
      <c r="AN3" s="199"/>
      <c r="AO3" s="199"/>
      <c r="AP3" s="199"/>
      <c r="AQ3" s="199"/>
      <c r="AR3" s="199"/>
      <c r="AS3" s="199"/>
    </row>
    <row r="4" spans="1:99" ht="15" customHeight="1">
      <c r="A4" s="5" t="str">
        <f t="shared" ref="A4:A67" ca="1" si="0">IF(AND(DAY(TODAY())=DAY(D4),MONTH(TODAY())=MONTH(D4)),"HAPPY BIRTHDAY!!!","")</f>
        <v/>
      </c>
      <c r="B4" s="5">
        <v>1</v>
      </c>
      <c r="C4" s="6" t="s">
        <v>30</v>
      </c>
      <c r="D4" s="7"/>
      <c r="E4" s="7"/>
      <c r="F4" s="7"/>
      <c r="G4" s="7"/>
      <c r="H4" s="5"/>
      <c r="I4" s="5" t="s">
        <v>31</v>
      </c>
      <c r="J4" s="8" t="s">
        <v>32</v>
      </c>
      <c r="K4" s="5" t="s">
        <v>33</v>
      </c>
      <c r="L4" s="5" t="str">
        <f>VLOOKUP(K4,[1]Section!$G$2:$H$45,2,0)</f>
        <v>総務管理</v>
      </c>
      <c r="M4" s="5"/>
      <c r="N4" s="5"/>
      <c r="O4" s="5"/>
      <c r="P4" s="5">
        <f t="shared" ref="P4:P67" ca="1" si="1">IF(C4="","",ROUND((TODAY()-D4)/365,0))</f>
        <v>117</v>
      </c>
      <c r="Q4" s="5" t="str">
        <f t="shared" ref="Q4:Q67" ca="1" si="2">IF(C4="","",IF(F4="resigned",DATEDIF(E4,G4,"Y")&amp;"年"&amp;DATEDIF(E4,G4,"YM")&amp;"ヶ月"&amp;DATEDIF(E4,G4,"MD")&amp;"日",DATEDIF(E4,TODAY(),"Y")&amp;"年"&amp;DATEDIF(E4,TODAY(),"YM")&amp;"ヶ月"&amp;DATEDIF(E4,TODAY(),"MD")&amp;"日"))</f>
        <v>116年5ヶ月9日</v>
      </c>
      <c r="R4" s="39"/>
      <c r="S4" s="9"/>
      <c r="T4" s="5"/>
      <c r="U4" s="5"/>
      <c r="V4" s="5"/>
      <c r="W4" s="5">
        <v>2</v>
      </c>
      <c r="X4" s="5">
        <v>2006</v>
      </c>
      <c r="Y4" s="5">
        <v>2008</v>
      </c>
      <c r="Z4" s="5"/>
      <c r="AA4" s="5"/>
      <c r="AB4" s="10"/>
      <c r="AC4" s="5"/>
      <c r="AD4" s="10"/>
      <c r="AE4" s="5">
        <f t="shared" ref="AE4:AE67" ca="1" si="3">IF(OR(AND(YEAR(TODAY())-X4&gt;0,YEAR(TODAY())-X4&lt;=6,X4&lt;&gt;""),AND(YEAR(TODAY())-Y4&gt;0,YEAR(TODAY())-Y4&lt;=6,Y4&lt;&gt;"")),1,0)</f>
        <v>0</v>
      </c>
      <c r="AF4" s="5">
        <f t="shared" ref="AF4:AF35" ca="1" si="4">IF(C4="","",ROUND((TODAY()-E4)/365,2))</f>
        <v>116.52</v>
      </c>
      <c r="AG4" s="11" t="s">
        <v>378</v>
      </c>
      <c r="AH4" s="5" t="s">
        <v>379</v>
      </c>
      <c r="AI4" s="12"/>
      <c r="AJ4" s="5"/>
      <c r="AK4" s="5"/>
      <c r="AL4" s="9"/>
      <c r="AM4" s="5"/>
      <c r="AN4" s="5"/>
      <c r="AO4" s="5"/>
      <c r="AP4" s="5"/>
      <c r="AQ4" s="5"/>
      <c r="AR4" s="149"/>
      <c r="AS4" s="152"/>
    </row>
    <row r="5" spans="1:99" ht="15" customHeight="1">
      <c r="A5" s="5" t="str">
        <f t="shared" ca="1" si="0"/>
        <v/>
      </c>
      <c r="B5" s="5">
        <f>IF(C5="",B4,B4+1)</f>
        <v>2</v>
      </c>
      <c r="C5" s="13" t="s">
        <v>35</v>
      </c>
      <c r="D5" s="7"/>
      <c r="E5" s="7"/>
      <c r="F5" s="7"/>
      <c r="G5" s="7"/>
      <c r="H5" s="5"/>
      <c r="I5" s="5" t="s">
        <v>36</v>
      </c>
      <c r="J5" s="5" t="s">
        <v>32</v>
      </c>
      <c r="K5" s="5" t="s">
        <v>33</v>
      </c>
      <c r="L5" s="5" t="str">
        <f>VLOOKUP(K5,[1]Section!$G$2:$H$45,2,0)</f>
        <v>総務管理</v>
      </c>
      <c r="M5" s="5"/>
      <c r="N5" s="5"/>
      <c r="O5" s="5"/>
      <c r="P5" s="5">
        <f t="shared" ca="1" si="1"/>
        <v>117</v>
      </c>
      <c r="Q5" s="5" t="str">
        <f t="shared" ca="1" si="2"/>
        <v>116年5ヶ月9日</v>
      </c>
      <c r="R5" s="39"/>
      <c r="S5" s="5"/>
      <c r="T5" s="5"/>
      <c r="U5" s="5"/>
      <c r="V5" s="5"/>
      <c r="W5" s="5">
        <v>2</v>
      </c>
      <c r="X5" s="5">
        <v>2000</v>
      </c>
      <c r="Y5" s="5">
        <v>2008</v>
      </c>
      <c r="Z5" s="5"/>
      <c r="AA5" s="5"/>
      <c r="AB5" s="10"/>
      <c r="AC5" s="5"/>
      <c r="AD5" s="10"/>
      <c r="AE5" s="5">
        <f t="shared" ca="1" si="3"/>
        <v>0</v>
      </c>
      <c r="AF5" s="5">
        <f t="shared" ca="1" si="4"/>
        <v>116.52</v>
      </c>
      <c r="AG5" s="11" t="s">
        <v>1309</v>
      </c>
      <c r="AH5" s="5" t="s">
        <v>380</v>
      </c>
      <c r="AI5" s="12"/>
      <c r="AJ5" s="5"/>
      <c r="AK5" s="5"/>
      <c r="AL5" s="9"/>
      <c r="AM5" s="5"/>
      <c r="AN5" s="5"/>
      <c r="AO5" s="5"/>
      <c r="AP5" s="149"/>
      <c r="AQ5" s="5"/>
      <c r="AR5" s="149"/>
      <c r="AS5" s="5"/>
    </row>
    <row r="6" spans="1:99" ht="15" customHeight="1">
      <c r="A6" s="5" t="str">
        <f t="shared" ca="1" si="0"/>
        <v/>
      </c>
      <c r="B6" s="5">
        <f t="shared" ref="B6:B68" si="5">IF(C6="",B5,B5+1)</f>
        <v>3</v>
      </c>
      <c r="C6" s="13" t="s">
        <v>38</v>
      </c>
      <c r="D6" s="7"/>
      <c r="E6" s="7"/>
      <c r="F6" s="7"/>
      <c r="G6" s="7"/>
      <c r="H6" s="5"/>
      <c r="I6" s="5" t="s">
        <v>36</v>
      </c>
      <c r="J6" s="5" t="s">
        <v>39</v>
      </c>
      <c r="K6" s="5" t="s">
        <v>40</v>
      </c>
      <c r="L6" s="5" t="str">
        <f>VLOOKUP(K6,[1]Section!$G$2:$H$45,2,0)</f>
        <v>機械積算</v>
      </c>
      <c r="M6" s="5"/>
      <c r="N6" s="5"/>
      <c r="O6" s="5"/>
      <c r="P6" s="5">
        <f t="shared" ca="1" si="1"/>
        <v>117</v>
      </c>
      <c r="Q6" s="5" t="str">
        <f t="shared" ca="1" si="2"/>
        <v>116年5ヶ月9日</v>
      </c>
      <c r="R6" s="5"/>
      <c r="S6" s="5"/>
      <c r="T6" s="5"/>
      <c r="U6" s="5"/>
      <c r="V6" s="5"/>
      <c r="W6" s="5">
        <v>2</v>
      </c>
      <c r="X6" s="5">
        <v>2006</v>
      </c>
      <c r="Y6" s="5">
        <v>2009</v>
      </c>
      <c r="Z6" s="5"/>
      <c r="AA6" s="5" t="s">
        <v>41</v>
      </c>
      <c r="AB6" s="10">
        <v>0.27083333333333331</v>
      </c>
      <c r="AC6" s="5" t="s">
        <v>41</v>
      </c>
      <c r="AD6" s="10">
        <v>0.70833333333333337</v>
      </c>
      <c r="AE6" s="5">
        <f t="shared" ca="1" si="3"/>
        <v>0</v>
      </c>
      <c r="AF6" s="5">
        <f t="shared" ca="1" si="4"/>
        <v>116.52</v>
      </c>
      <c r="AG6" s="5" t="s">
        <v>381</v>
      </c>
      <c r="AH6" s="5" t="s">
        <v>382</v>
      </c>
      <c r="AI6" s="12"/>
      <c r="AJ6" s="5"/>
      <c r="AK6" s="5"/>
      <c r="AL6" s="14"/>
      <c r="AM6" s="5"/>
      <c r="AN6" s="5"/>
      <c r="AO6" s="5"/>
      <c r="AP6" s="149"/>
      <c r="AQ6" s="5"/>
      <c r="AR6" s="149"/>
      <c r="AS6" s="5"/>
    </row>
    <row r="7" spans="1:99" ht="15" customHeight="1">
      <c r="A7" s="5" t="str">
        <f t="shared" ca="1" si="0"/>
        <v/>
      </c>
      <c r="B7" s="5">
        <f t="shared" si="5"/>
        <v>4</v>
      </c>
      <c r="C7" s="13" t="s">
        <v>42</v>
      </c>
      <c r="D7" s="7"/>
      <c r="E7" s="7"/>
      <c r="F7" s="7"/>
      <c r="G7" s="7"/>
      <c r="H7" s="5"/>
      <c r="I7" s="5" t="s">
        <v>36</v>
      </c>
      <c r="J7" s="5" t="s">
        <v>50</v>
      </c>
      <c r="K7" s="5" t="s">
        <v>40</v>
      </c>
      <c r="L7" s="5" t="str">
        <f>VLOOKUP(K7,[1]Section!$G$2:$H$45,2,0)</f>
        <v>機械積算</v>
      </c>
      <c r="M7" s="5"/>
      <c r="N7" s="5"/>
      <c r="O7" s="5"/>
      <c r="P7" s="5">
        <f t="shared" ca="1" si="1"/>
        <v>117</v>
      </c>
      <c r="Q7" s="5" t="str">
        <f t="shared" ca="1" si="2"/>
        <v>116年5ヶ月9日</v>
      </c>
      <c r="R7" s="5"/>
      <c r="S7" s="5"/>
      <c r="T7" s="5"/>
      <c r="U7" s="5"/>
      <c r="V7" s="5"/>
      <c r="W7" s="5">
        <v>1</v>
      </c>
      <c r="X7" s="5">
        <v>2010</v>
      </c>
      <c r="Y7" s="5"/>
      <c r="Z7" s="5"/>
      <c r="AA7" s="5" t="s">
        <v>41</v>
      </c>
      <c r="AB7" s="10">
        <v>0.29166666666666669</v>
      </c>
      <c r="AC7" s="5" t="s">
        <v>43</v>
      </c>
      <c r="AD7" s="10"/>
      <c r="AE7" s="5">
        <f t="shared" ca="1" si="3"/>
        <v>1</v>
      </c>
      <c r="AF7" s="5">
        <f t="shared" ca="1" si="4"/>
        <v>116.52</v>
      </c>
      <c r="AG7" s="5" t="s">
        <v>384</v>
      </c>
      <c r="AH7" s="5" t="s">
        <v>385</v>
      </c>
      <c r="AI7" s="12"/>
      <c r="AJ7" s="5"/>
      <c r="AK7" s="5"/>
      <c r="AL7" s="14"/>
      <c r="AM7" s="5"/>
      <c r="AN7" s="5"/>
      <c r="AO7" s="5"/>
      <c r="AP7" s="149"/>
      <c r="AQ7" s="5"/>
      <c r="AR7" s="149"/>
      <c r="AS7" s="5"/>
      <c r="AT7" s="2" t="s">
        <v>342</v>
      </c>
      <c r="AU7" s="2"/>
      <c r="AV7" s="2"/>
    </row>
    <row r="8" spans="1:99" s="22" customFormat="1" ht="15" customHeight="1">
      <c r="A8" s="15" t="str">
        <f t="shared" ca="1" si="0"/>
        <v/>
      </c>
      <c r="B8" s="15">
        <f t="shared" si="5"/>
        <v>5</v>
      </c>
      <c r="C8" s="16" t="s">
        <v>44</v>
      </c>
      <c r="D8" s="17"/>
      <c r="E8" s="17"/>
      <c r="F8" s="17"/>
      <c r="G8" s="17"/>
      <c r="H8" s="15"/>
      <c r="I8" s="15" t="s">
        <v>36</v>
      </c>
      <c r="J8" s="15" t="s">
        <v>45</v>
      </c>
      <c r="K8" s="15" t="s">
        <v>1228</v>
      </c>
      <c r="L8" s="15" t="str">
        <f>VLOOKUP(K8,[1]Section!$G$2:$H$45,2,0)</f>
        <v>生産CAD</v>
      </c>
      <c r="M8" s="15"/>
      <c r="N8" s="15"/>
      <c r="O8" s="15"/>
      <c r="P8" s="15">
        <f t="shared" ca="1" si="1"/>
        <v>117</v>
      </c>
      <c r="Q8" s="15" t="str">
        <f t="shared" ca="1" si="2"/>
        <v>116年5ヶ月9日</v>
      </c>
      <c r="R8" s="15"/>
      <c r="S8" s="15"/>
      <c r="T8" s="15"/>
      <c r="U8" s="15"/>
      <c r="V8" s="15"/>
      <c r="W8" s="15"/>
      <c r="X8" s="15"/>
      <c r="Y8" s="15"/>
      <c r="Z8" s="15"/>
      <c r="AA8" s="15"/>
      <c r="AB8" s="18"/>
      <c r="AC8" s="15"/>
      <c r="AD8" s="18"/>
      <c r="AE8" s="15">
        <f t="shared" ca="1" si="3"/>
        <v>0</v>
      </c>
      <c r="AF8" s="15">
        <f t="shared" ca="1" si="4"/>
        <v>116.52</v>
      </c>
      <c r="AG8" s="15"/>
      <c r="AH8" s="15"/>
      <c r="AI8" s="19"/>
      <c r="AJ8" s="15"/>
      <c r="AK8" s="15"/>
      <c r="AL8" s="20"/>
      <c r="AM8" s="15"/>
      <c r="AN8" s="15"/>
      <c r="AO8" s="15"/>
      <c r="AP8" s="15"/>
      <c r="AQ8" s="15"/>
      <c r="AR8" s="15"/>
      <c r="AS8" s="15"/>
      <c r="AT8" s="2"/>
      <c r="AU8" s="2"/>
      <c r="AV8" s="2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</row>
    <row r="9" spans="1:99" ht="15" customHeight="1">
      <c r="A9" s="5" t="str">
        <f t="shared" ca="1" si="0"/>
        <v/>
      </c>
      <c r="B9" s="5">
        <f t="shared" si="5"/>
        <v>6</v>
      </c>
      <c r="C9" s="13" t="s">
        <v>47</v>
      </c>
      <c r="D9" s="7"/>
      <c r="E9" s="7"/>
      <c r="F9" s="7"/>
      <c r="G9" s="7"/>
      <c r="H9" s="5"/>
      <c r="I9" s="5" t="s">
        <v>36</v>
      </c>
      <c r="J9" s="5" t="s">
        <v>39</v>
      </c>
      <c r="K9" s="5" t="s">
        <v>386</v>
      </c>
      <c r="L9" s="5" t="str">
        <f>VLOOKUP(K9,[1]Section!$G$2:$H$45,2,0)</f>
        <v>構造設計1</v>
      </c>
      <c r="M9" s="5"/>
      <c r="N9" s="5"/>
      <c r="O9" s="5"/>
      <c r="P9" s="5">
        <f t="shared" ca="1" si="1"/>
        <v>117</v>
      </c>
      <c r="Q9" s="5" t="str">
        <f t="shared" ca="1" si="2"/>
        <v>116年5ヶ月9日</v>
      </c>
      <c r="R9" s="39"/>
      <c r="S9" s="5"/>
      <c r="T9" s="5"/>
      <c r="U9" s="5"/>
      <c r="V9" s="5"/>
      <c r="W9" s="5">
        <v>2</v>
      </c>
      <c r="X9" s="5">
        <v>2008</v>
      </c>
      <c r="Y9" s="5">
        <v>2013</v>
      </c>
      <c r="Z9" s="5"/>
      <c r="AA9" s="5" t="s">
        <v>43</v>
      </c>
      <c r="AB9" s="10"/>
      <c r="AC9" s="5" t="s">
        <v>43</v>
      </c>
      <c r="AD9" s="10"/>
      <c r="AE9" s="5">
        <f t="shared" ca="1" si="3"/>
        <v>1</v>
      </c>
      <c r="AF9" s="5">
        <f t="shared" ca="1" si="4"/>
        <v>116.52</v>
      </c>
      <c r="AG9" s="11" t="s">
        <v>387</v>
      </c>
      <c r="AH9" s="5" t="s">
        <v>388</v>
      </c>
      <c r="AI9" s="12"/>
      <c r="AJ9" s="5"/>
      <c r="AK9" s="5"/>
      <c r="AL9" s="14"/>
      <c r="AM9" s="5"/>
      <c r="AN9" s="5"/>
      <c r="AO9" s="5"/>
      <c r="AP9" s="5"/>
      <c r="AQ9" s="5"/>
      <c r="AR9" s="5"/>
      <c r="AS9" s="5"/>
      <c r="AT9" s="2" t="s">
        <v>343</v>
      </c>
      <c r="AU9" s="2"/>
      <c r="AV9" s="2"/>
    </row>
    <row r="10" spans="1:99" s="153" customFormat="1" ht="15" customHeight="1">
      <c r="A10" s="157" t="str">
        <f t="shared" ca="1" si="0"/>
        <v/>
      </c>
      <c r="B10" s="157">
        <f t="shared" si="5"/>
        <v>7</v>
      </c>
      <c r="C10" s="158" t="s">
        <v>49</v>
      </c>
      <c r="D10" s="156"/>
      <c r="E10" s="156"/>
      <c r="F10" s="156"/>
      <c r="G10" s="156"/>
      <c r="H10" s="157"/>
      <c r="I10" s="157" t="s">
        <v>36</v>
      </c>
      <c r="J10" s="157" t="s">
        <v>389</v>
      </c>
      <c r="K10" s="160" t="s">
        <v>1336</v>
      </c>
      <c r="L10" s="157" t="str">
        <f>VLOOKUP(K10,[1]Section!$G$2:$H$45,2,0)</f>
        <v>事業開発部</v>
      </c>
      <c r="M10" s="157"/>
      <c r="N10" s="157"/>
      <c r="O10" s="157"/>
      <c r="P10" s="157">
        <f t="shared" ca="1" si="1"/>
        <v>117</v>
      </c>
      <c r="Q10" s="157" t="str">
        <f t="shared" ca="1" si="2"/>
        <v>116年5ヶ月9日</v>
      </c>
      <c r="R10" s="157"/>
      <c r="S10" s="157"/>
      <c r="T10" s="157"/>
      <c r="U10" s="157"/>
      <c r="V10" s="157"/>
      <c r="W10" s="157">
        <v>2</v>
      </c>
      <c r="X10" s="157">
        <v>2007</v>
      </c>
      <c r="Y10" s="157">
        <v>2013</v>
      </c>
      <c r="Z10" s="157"/>
      <c r="AA10" s="157" t="s">
        <v>43</v>
      </c>
      <c r="AB10" s="159"/>
      <c r="AC10" s="157" t="s">
        <v>43</v>
      </c>
      <c r="AD10" s="159"/>
      <c r="AE10" s="157">
        <f t="shared" ca="1" si="3"/>
        <v>1</v>
      </c>
      <c r="AF10" s="157">
        <f t="shared" ca="1" si="4"/>
        <v>116.52</v>
      </c>
      <c r="AG10" s="160" t="s">
        <v>391</v>
      </c>
      <c r="AH10" s="157" t="s">
        <v>392</v>
      </c>
      <c r="AI10" s="161"/>
      <c r="AJ10" s="157"/>
      <c r="AK10" s="157"/>
      <c r="AL10" s="162"/>
      <c r="AM10" s="157"/>
      <c r="AN10" s="157"/>
      <c r="AO10" s="157"/>
      <c r="AP10" s="157"/>
      <c r="AQ10" s="157"/>
      <c r="AR10" s="157"/>
      <c r="AS10" s="157"/>
    </row>
    <row r="11" spans="1:99" ht="15" customHeight="1">
      <c r="A11" s="5" t="str">
        <f t="shared" ca="1" si="0"/>
        <v/>
      </c>
      <c r="B11" s="5">
        <f t="shared" si="5"/>
        <v>8</v>
      </c>
      <c r="C11" s="13" t="s">
        <v>52</v>
      </c>
      <c r="D11" s="7"/>
      <c r="E11" s="7"/>
      <c r="F11" s="7"/>
      <c r="G11" s="7"/>
      <c r="H11" s="5"/>
      <c r="I11" s="5" t="s">
        <v>36</v>
      </c>
      <c r="J11" s="5" t="s">
        <v>50</v>
      </c>
      <c r="K11" s="5" t="s">
        <v>393</v>
      </c>
      <c r="L11" s="5" t="str">
        <f>VLOOKUP(K11,[1]Section!$G$2:$H$45,2,0)</f>
        <v>衛生設備</v>
      </c>
      <c r="M11" s="5"/>
      <c r="N11" s="5"/>
      <c r="O11" s="5"/>
      <c r="P11" s="5">
        <f t="shared" ca="1" si="1"/>
        <v>117</v>
      </c>
      <c r="Q11" s="5" t="str">
        <f t="shared" ca="1" si="2"/>
        <v>116年5ヶ月9日</v>
      </c>
      <c r="R11" s="5"/>
      <c r="S11" s="5"/>
      <c r="T11" s="5"/>
      <c r="U11" s="5"/>
      <c r="V11" s="5"/>
      <c r="W11" s="5">
        <v>1</v>
      </c>
      <c r="X11" s="5">
        <v>2006</v>
      </c>
      <c r="Y11" s="5"/>
      <c r="Z11" s="5"/>
      <c r="AA11" s="5" t="s">
        <v>41</v>
      </c>
      <c r="AB11" s="10">
        <v>0.27083333333333331</v>
      </c>
      <c r="AC11" s="5" t="s">
        <v>41</v>
      </c>
      <c r="AD11" s="10">
        <v>0.22916666666666666</v>
      </c>
      <c r="AE11" s="5">
        <f t="shared" ca="1" si="3"/>
        <v>0</v>
      </c>
      <c r="AF11" s="5">
        <f t="shared" ca="1" si="4"/>
        <v>116.52</v>
      </c>
      <c r="AG11" s="5" t="s">
        <v>394</v>
      </c>
      <c r="AH11" s="5" t="s">
        <v>395</v>
      </c>
      <c r="AI11" s="12"/>
      <c r="AJ11" s="5"/>
      <c r="AK11" s="5"/>
      <c r="AL11" s="14"/>
      <c r="AM11" s="5"/>
      <c r="AN11" s="5"/>
      <c r="AO11" s="5"/>
      <c r="AP11" s="5"/>
      <c r="AQ11" s="5"/>
      <c r="AR11" s="5"/>
      <c r="AS11" s="5"/>
      <c r="AT11" s="2"/>
      <c r="AU11" s="2"/>
      <c r="AV11" s="2"/>
    </row>
    <row r="12" spans="1:99" ht="15" customHeight="1">
      <c r="A12" s="5" t="str">
        <f t="shared" ca="1" si="0"/>
        <v/>
      </c>
      <c r="B12" s="5">
        <f t="shared" si="5"/>
        <v>9</v>
      </c>
      <c r="C12" s="13" t="s">
        <v>53</v>
      </c>
      <c r="D12" s="7"/>
      <c r="E12" s="7"/>
      <c r="F12" s="7"/>
      <c r="G12" s="7"/>
      <c r="H12" s="5"/>
      <c r="I12" s="5" t="s">
        <v>36</v>
      </c>
      <c r="J12" s="5" t="s">
        <v>50</v>
      </c>
      <c r="K12" s="149" t="s">
        <v>1336</v>
      </c>
      <c r="L12" s="5" t="str">
        <f>VLOOKUP(K12,[1]Section!$G$2:$H$45,2,0)</f>
        <v>事業開発部</v>
      </c>
      <c r="M12" s="5"/>
      <c r="N12" s="5"/>
      <c r="O12" s="5"/>
      <c r="P12" s="5">
        <f t="shared" ca="1" si="1"/>
        <v>117</v>
      </c>
      <c r="Q12" s="5" t="str">
        <f t="shared" ca="1" si="2"/>
        <v>116年5ヶ月9日</v>
      </c>
      <c r="R12" s="5"/>
      <c r="S12" s="5"/>
      <c r="T12" s="5"/>
      <c r="U12" s="5"/>
      <c r="V12" s="5"/>
      <c r="W12" s="5">
        <v>1</v>
      </c>
      <c r="X12" s="5">
        <v>2014</v>
      </c>
      <c r="Y12" s="5"/>
      <c r="Z12" s="5"/>
      <c r="AA12" s="5"/>
      <c r="AB12" s="10"/>
      <c r="AC12" s="5"/>
      <c r="AD12" s="10"/>
      <c r="AE12" s="5">
        <f t="shared" ca="1" si="3"/>
        <v>1</v>
      </c>
      <c r="AF12" s="5">
        <f t="shared" ca="1" si="4"/>
        <v>116.52</v>
      </c>
      <c r="AG12" s="5" t="s">
        <v>396</v>
      </c>
      <c r="AH12" s="5" t="s">
        <v>397</v>
      </c>
      <c r="AI12" s="12"/>
      <c r="AJ12" s="5"/>
      <c r="AK12" s="5"/>
      <c r="AL12" s="14"/>
      <c r="AM12" s="5"/>
      <c r="AN12" s="5"/>
      <c r="AO12" s="5"/>
      <c r="AP12" s="149"/>
      <c r="AQ12" s="5"/>
      <c r="AR12" s="5"/>
      <c r="AS12" s="5"/>
      <c r="AT12" s="2" t="s">
        <v>344</v>
      </c>
      <c r="AU12" s="2"/>
      <c r="AV12" s="2"/>
    </row>
    <row r="13" spans="1:99" ht="15" customHeight="1">
      <c r="A13" s="5" t="str">
        <f t="shared" ca="1" si="0"/>
        <v/>
      </c>
      <c r="B13" s="5">
        <f t="shared" si="5"/>
        <v>10</v>
      </c>
      <c r="C13" s="13" t="s">
        <v>398</v>
      </c>
      <c r="D13" s="7"/>
      <c r="E13" s="7"/>
      <c r="F13" s="7"/>
      <c r="G13" s="7"/>
      <c r="H13" s="5"/>
      <c r="I13" s="5" t="s">
        <v>36</v>
      </c>
      <c r="J13" s="5" t="s">
        <v>54</v>
      </c>
      <c r="K13" s="5" t="s">
        <v>55</v>
      </c>
      <c r="L13" s="5" t="str">
        <f>VLOOKUP(K13,[1]Section!$G$2:$H$45,2,0)</f>
        <v>キッチンL</v>
      </c>
      <c r="M13" s="5"/>
      <c r="N13" s="5"/>
      <c r="O13" s="5"/>
      <c r="P13" s="5">
        <f t="shared" ca="1" si="1"/>
        <v>117</v>
      </c>
      <c r="Q13" s="5" t="str">
        <f t="shared" ca="1" si="2"/>
        <v>116年5ヶ月9日</v>
      </c>
      <c r="R13" s="39"/>
      <c r="S13" s="5"/>
      <c r="T13" s="5"/>
      <c r="U13" s="5"/>
      <c r="V13" s="5"/>
      <c r="W13" s="5">
        <v>2</v>
      </c>
      <c r="X13" s="5">
        <v>2008</v>
      </c>
      <c r="Y13" s="5">
        <v>2009</v>
      </c>
      <c r="Z13" s="5"/>
      <c r="AA13" s="5" t="s">
        <v>41</v>
      </c>
      <c r="AB13" s="10">
        <v>0.28125</v>
      </c>
      <c r="AC13" s="5" t="s">
        <v>43</v>
      </c>
      <c r="AD13" s="10"/>
      <c r="AE13" s="5">
        <f t="shared" ca="1" si="3"/>
        <v>0</v>
      </c>
      <c r="AF13" s="5">
        <f t="shared" ca="1" si="4"/>
        <v>116.52</v>
      </c>
      <c r="AG13" s="11" t="s">
        <v>399</v>
      </c>
      <c r="AH13" s="5" t="s">
        <v>400</v>
      </c>
      <c r="AI13" s="12"/>
      <c r="AJ13" s="5"/>
      <c r="AK13" s="5"/>
      <c r="AL13" s="14"/>
      <c r="AM13" s="5"/>
      <c r="AN13" s="5"/>
      <c r="AO13" s="5"/>
      <c r="AP13" s="149"/>
      <c r="AQ13" s="5"/>
      <c r="AR13" s="5"/>
      <c r="AS13" s="152"/>
      <c r="AT13" s="2" t="s">
        <v>345</v>
      </c>
      <c r="AU13" s="2"/>
      <c r="AV13" s="2"/>
    </row>
    <row r="14" spans="1:99" ht="15" customHeight="1">
      <c r="A14" s="5" t="str">
        <f t="shared" ca="1" si="0"/>
        <v/>
      </c>
      <c r="B14" s="5">
        <f t="shared" si="5"/>
        <v>11</v>
      </c>
      <c r="C14" s="13" t="s">
        <v>56</v>
      </c>
      <c r="D14" s="7"/>
      <c r="E14" s="7"/>
      <c r="F14" s="7"/>
      <c r="G14" s="7"/>
      <c r="H14" s="5"/>
      <c r="I14" s="5" t="s">
        <v>36</v>
      </c>
      <c r="J14" s="5" t="s">
        <v>50</v>
      </c>
      <c r="K14" s="5" t="s">
        <v>511</v>
      </c>
      <c r="L14" s="5" t="str">
        <f>VLOOKUP(K14,[1]Section!$G$2:$H$45,2,0)</f>
        <v>建築施工図</v>
      </c>
      <c r="M14" s="5"/>
      <c r="N14" s="5"/>
      <c r="O14" s="5"/>
      <c r="P14" s="5">
        <f t="shared" ca="1" si="1"/>
        <v>117</v>
      </c>
      <c r="Q14" s="5" t="str">
        <f t="shared" ca="1" si="2"/>
        <v>116年5ヶ月9日</v>
      </c>
      <c r="R14" s="39"/>
      <c r="S14" s="5"/>
      <c r="T14" s="5"/>
      <c r="U14" s="5"/>
      <c r="V14" s="5"/>
      <c r="W14" s="5">
        <v>1</v>
      </c>
      <c r="X14" s="5">
        <v>2008</v>
      </c>
      <c r="Y14" s="5"/>
      <c r="Z14" s="5"/>
      <c r="AA14" s="5" t="s">
        <v>41</v>
      </c>
      <c r="AB14" s="10">
        <v>0.29166666666666669</v>
      </c>
      <c r="AC14" s="5" t="s">
        <v>43</v>
      </c>
      <c r="AD14" s="10"/>
      <c r="AE14" s="5">
        <f t="shared" ca="1" si="3"/>
        <v>0</v>
      </c>
      <c r="AF14" s="5">
        <f t="shared" ca="1" si="4"/>
        <v>116.52</v>
      </c>
      <c r="AG14" s="11" t="s">
        <v>1172</v>
      </c>
      <c r="AH14" s="5" t="s">
        <v>401</v>
      </c>
      <c r="AI14" s="12"/>
      <c r="AJ14" s="5"/>
      <c r="AK14" s="5"/>
      <c r="AL14" s="14"/>
      <c r="AM14" s="5"/>
      <c r="AN14" s="5"/>
      <c r="AO14" s="5"/>
      <c r="AP14" s="149"/>
      <c r="AQ14" s="5"/>
      <c r="AR14" s="5"/>
      <c r="AS14" s="5"/>
    </row>
    <row r="15" spans="1:99" s="153" customFormat="1" ht="15" customHeight="1">
      <c r="A15" s="157" t="str">
        <f t="shared" ca="1" si="0"/>
        <v/>
      </c>
      <c r="B15" s="157">
        <f t="shared" si="5"/>
        <v>12</v>
      </c>
      <c r="C15" s="158" t="s">
        <v>57</v>
      </c>
      <c r="D15" s="156"/>
      <c r="E15" s="156"/>
      <c r="F15" s="156"/>
      <c r="G15" s="156"/>
      <c r="H15" s="157"/>
      <c r="I15" s="157" t="s">
        <v>36</v>
      </c>
      <c r="J15" s="157" t="s">
        <v>54</v>
      </c>
      <c r="K15" s="163" t="s">
        <v>390</v>
      </c>
      <c r="L15" s="163" t="str">
        <f>VLOOKUP(K15,[1]Section!$G$2:$H$45,2,0)</f>
        <v>事業開発部</v>
      </c>
      <c r="M15" s="157"/>
      <c r="N15" s="157"/>
      <c r="O15" s="157"/>
      <c r="P15" s="157">
        <f t="shared" ca="1" si="1"/>
        <v>117</v>
      </c>
      <c r="Q15" s="157" t="str">
        <f t="shared" ca="1" si="2"/>
        <v>116年5ヶ月9日</v>
      </c>
      <c r="R15" s="157"/>
      <c r="S15" s="157"/>
      <c r="T15" s="157"/>
      <c r="U15" s="157"/>
      <c r="V15" s="157"/>
      <c r="W15" s="157">
        <v>1</v>
      </c>
      <c r="X15" s="157">
        <v>2007</v>
      </c>
      <c r="Y15" s="157"/>
      <c r="Z15" s="157"/>
      <c r="AA15" s="157"/>
      <c r="AB15" s="159"/>
      <c r="AC15" s="157"/>
      <c r="AD15" s="159"/>
      <c r="AE15" s="157">
        <f t="shared" ca="1" si="3"/>
        <v>0</v>
      </c>
      <c r="AF15" s="157">
        <f t="shared" ca="1" si="4"/>
        <v>116.52</v>
      </c>
      <c r="AG15" s="160" t="s">
        <v>402</v>
      </c>
      <c r="AH15" s="157" t="s">
        <v>403</v>
      </c>
      <c r="AI15" s="161"/>
      <c r="AJ15" s="157"/>
      <c r="AK15" s="157"/>
      <c r="AL15" s="162"/>
      <c r="AM15" s="157"/>
      <c r="AN15" s="157"/>
      <c r="AO15" s="157"/>
      <c r="AP15" s="160"/>
      <c r="AQ15" s="157"/>
      <c r="AR15" s="157"/>
      <c r="AS15" s="157"/>
    </row>
    <row r="16" spans="1:99" ht="16.5" customHeight="1">
      <c r="A16" s="5" t="str">
        <f t="shared" ca="1" si="0"/>
        <v/>
      </c>
      <c r="B16" s="5">
        <f t="shared" si="5"/>
        <v>13</v>
      </c>
      <c r="C16" s="13" t="s">
        <v>404</v>
      </c>
      <c r="D16" s="7"/>
      <c r="E16" s="7"/>
      <c r="F16" s="7"/>
      <c r="G16" s="7"/>
      <c r="H16" s="5"/>
      <c r="I16" s="5" t="s">
        <v>36</v>
      </c>
      <c r="J16" s="5" t="s">
        <v>54</v>
      </c>
      <c r="K16" s="5" t="s">
        <v>59</v>
      </c>
      <c r="L16" s="5" t="str">
        <f>VLOOKUP(K16,[1]Section!$G$2:$H$45,2,0)</f>
        <v>ユニットバスH</v>
      </c>
      <c r="M16" s="5"/>
      <c r="N16" s="5"/>
      <c r="O16" s="5"/>
      <c r="P16" s="5">
        <f t="shared" ca="1" si="1"/>
        <v>117</v>
      </c>
      <c r="Q16" s="5" t="str">
        <f t="shared" ca="1" si="2"/>
        <v>116年5ヶ月9日</v>
      </c>
      <c r="R16" s="39"/>
      <c r="S16" s="9"/>
      <c r="T16" s="5"/>
      <c r="U16" s="5"/>
      <c r="V16" s="5"/>
      <c r="W16" s="5"/>
      <c r="X16" s="5"/>
      <c r="Y16" s="5"/>
      <c r="Z16" s="5"/>
      <c r="AA16" s="5"/>
      <c r="AB16" s="10"/>
      <c r="AC16" s="5"/>
      <c r="AD16" s="10"/>
      <c r="AE16" s="5">
        <f t="shared" ca="1" si="3"/>
        <v>0</v>
      </c>
      <c r="AF16" s="5">
        <f t="shared" ca="1" si="4"/>
        <v>116.52</v>
      </c>
      <c r="AG16" s="5" t="s">
        <v>405</v>
      </c>
      <c r="AH16" s="5" t="s">
        <v>406</v>
      </c>
      <c r="AI16" s="12"/>
      <c r="AJ16" s="5"/>
      <c r="AK16" s="5"/>
      <c r="AL16" s="14"/>
      <c r="AM16" s="5"/>
      <c r="AN16" s="5"/>
      <c r="AO16" s="5"/>
      <c r="AP16" s="5"/>
      <c r="AQ16" s="5"/>
      <c r="AR16" s="149"/>
      <c r="AS16" s="5"/>
    </row>
    <row r="17" spans="1:48" ht="15" customHeight="1">
      <c r="A17" s="5" t="str">
        <f t="shared" ca="1" si="0"/>
        <v/>
      </c>
      <c r="B17" s="5">
        <f t="shared" si="5"/>
        <v>14</v>
      </c>
      <c r="C17" s="13" t="s">
        <v>60</v>
      </c>
      <c r="D17" s="7"/>
      <c r="E17" s="7"/>
      <c r="F17" s="7"/>
      <c r="G17" s="7"/>
      <c r="H17" s="5"/>
      <c r="I17" s="5" t="s">
        <v>36</v>
      </c>
      <c r="J17" s="5" t="s">
        <v>407</v>
      </c>
      <c r="K17" s="5" t="s">
        <v>61</v>
      </c>
      <c r="L17" s="5" t="str">
        <f>VLOOKUP(K17,[1]Section!$G$2:$H$45,2,0)</f>
        <v>レイアウト</v>
      </c>
      <c r="M17" s="5"/>
      <c r="N17" s="5"/>
      <c r="O17" s="5"/>
      <c r="P17" s="5">
        <f t="shared" ca="1" si="1"/>
        <v>117</v>
      </c>
      <c r="Q17" s="5" t="str">
        <f t="shared" ca="1" si="2"/>
        <v>116年5ヶ月9日</v>
      </c>
      <c r="R17" s="39"/>
      <c r="S17" s="5"/>
      <c r="T17" s="5"/>
      <c r="U17" s="5"/>
      <c r="V17" s="5"/>
      <c r="W17" s="5">
        <v>2</v>
      </c>
      <c r="X17" s="5">
        <v>2008</v>
      </c>
      <c r="Y17" s="5">
        <v>2012</v>
      </c>
      <c r="Z17" s="5"/>
      <c r="AA17" s="5" t="s">
        <v>43</v>
      </c>
      <c r="AB17" s="10"/>
      <c r="AC17" s="5" t="s">
        <v>43</v>
      </c>
      <c r="AD17" s="10"/>
      <c r="AE17" s="5">
        <f t="shared" ca="1" si="3"/>
        <v>1</v>
      </c>
      <c r="AF17" s="5">
        <f t="shared" ca="1" si="4"/>
        <v>116.52</v>
      </c>
      <c r="AG17" s="11" t="s">
        <v>408</v>
      </c>
      <c r="AH17" s="5" t="s">
        <v>409</v>
      </c>
      <c r="AI17" s="12"/>
      <c r="AJ17" s="5"/>
      <c r="AK17" s="5"/>
      <c r="AL17" s="14"/>
      <c r="AM17" s="5"/>
      <c r="AN17" s="5"/>
      <c r="AO17" s="5"/>
      <c r="AP17" s="149"/>
      <c r="AQ17" s="5"/>
      <c r="AR17" s="149"/>
      <c r="AS17" s="152"/>
      <c r="AT17" s="2" t="s">
        <v>325</v>
      </c>
      <c r="AU17" s="2"/>
      <c r="AV17" s="2"/>
    </row>
    <row r="18" spans="1:48" ht="15" customHeight="1">
      <c r="A18" s="5" t="str">
        <f t="shared" ca="1" si="0"/>
        <v/>
      </c>
      <c r="B18" s="5">
        <f t="shared" si="5"/>
        <v>15</v>
      </c>
      <c r="C18" s="13" t="s">
        <v>62</v>
      </c>
      <c r="D18" s="7"/>
      <c r="E18" s="7"/>
      <c r="F18" s="7"/>
      <c r="G18" s="7"/>
      <c r="H18" s="5"/>
      <c r="I18" s="5" t="s">
        <v>36</v>
      </c>
      <c r="J18" s="5" t="s">
        <v>45</v>
      </c>
      <c r="K18" s="5" t="s">
        <v>410</v>
      </c>
      <c r="L18" s="5" t="str">
        <f>VLOOKUP(K18,[1]Section!$G$2:$H$45,2,0)</f>
        <v>レイアウト</v>
      </c>
      <c r="M18" s="5"/>
      <c r="N18" s="5"/>
      <c r="O18" s="5"/>
      <c r="P18" s="5">
        <f t="shared" ca="1" si="1"/>
        <v>117</v>
      </c>
      <c r="Q18" s="5" t="str">
        <f t="shared" ca="1" si="2"/>
        <v>116年5ヶ月9日</v>
      </c>
      <c r="R18" s="39"/>
      <c r="S18" s="5"/>
      <c r="T18" s="5"/>
      <c r="U18" s="5"/>
      <c r="V18" s="5"/>
      <c r="W18" s="5"/>
      <c r="X18" s="5"/>
      <c r="Y18" s="5"/>
      <c r="Z18" s="5"/>
      <c r="AA18" s="5"/>
      <c r="AB18" s="10"/>
      <c r="AC18" s="5"/>
      <c r="AD18" s="10"/>
      <c r="AE18" s="5">
        <f t="shared" ca="1" si="3"/>
        <v>0</v>
      </c>
      <c r="AF18" s="5">
        <f t="shared" ca="1" si="4"/>
        <v>116.52</v>
      </c>
      <c r="AG18" s="11" t="s">
        <v>411</v>
      </c>
      <c r="AH18" s="5" t="s">
        <v>412</v>
      </c>
      <c r="AI18" s="12"/>
      <c r="AJ18" s="5"/>
      <c r="AK18" s="5"/>
      <c r="AL18" s="23"/>
      <c r="AM18" s="5"/>
      <c r="AN18" s="5"/>
      <c r="AO18" s="5"/>
      <c r="AP18" s="5"/>
      <c r="AQ18" s="5"/>
      <c r="AR18" s="5"/>
      <c r="AS18" s="5"/>
      <c r="AT18" s="2" t="s">
        <v>326</v>
      </c>
      <c r="AU18" s="2"/>
      <c r="AV18" s="2"/>
    </row>
    <row r="19" spans="1:48" ht="15" customHeight="1">
      <c r="A19" s="5" t="str">
        <f t="shared" ca="1" si="0"/>
        <v/>
      </c>
      <c r="B19" s="5">
        <f t="shared" si="5"/>
        <v>16</v>
      </c>
      <c r="C19" s="13" t="s">
        <v>63</v>
      </c>
      <c r="D19" s="7"/>
      <c r="E19" s="7"/>
      <c r="F19" s="7"/>
      <c r="G19" s="7"/>
      <c r="H19" s="5"/>
      <c r="I19" s="5" t="s">
        <v>36</v>
      </c>
      <c r="J19" s="5" t="s">
        <v>413</v>
      </c>
      <c r="K19" s="5" t="s">
        <v>414</v>
      </c>
      <c r="L19" s="5" t="str">
        <f>VLOOKUP(K19,[1]Section!$G$2:$H$45,2,0)</f>
        <v>BIM2</v>
      </c>
      <c r="M19" s="5"/>
      <c r="N19" s="5"/>
      <c r="O19" s="5"/>
      <c r="P19" s="5">
        <f t="shared" ca="1" si="1"/>
        <v>117</v>
      </c>
      <c r="Q19" s="5" t="str">
        <f t="shared" ca="1" si="2"/>
        <v>116年5ヶ月9日</v>
      </c>
      <c r="R19" s="5"/>
      <c r="S19" s="5"/>
      <c r="T19" s="5"/>
      <c r="U19" s="5"/>
      <c r="V19" s="5"/>
      <c r="W19" s="5">
        <v>2</v>
      </c>
      <c r="X19" s="5">
        <v>2011</v>
      </c>
      <c r="Y19" s="5">
        <v>2013</v>
      </c>
      <c r="Z19" s="5"/>
      <c r="AA19" s="5" t="s">
        <v>43</v>
      </c>
      <c r="AB19" s="10"/>
      <c r="AC19" s="5" t="s">
        <v>43</v>
      </c>
      <c r="AD19" s="10"/>
      <c r="AE19" s="5">
        <f t="shared" ca="1" si="3"/>
        <v>1</v>
      </c>
      <c r="AF19" s="5">
        <f t="shared" ca="1" si="4"/>
        <v>116.52</v>
      </c>
      <c r="AG19" s="11" t="s">
        <v>415</v>
      </c>
      <c r="AH19" s="5" t="s">
        <v>416</v>
      </c>
      <c r="AI19" s="12"/>
      <c r="AJ19" s="5"/>
      <c r="AK19" s="5"/>
      <c r="AL19" s="23"/>
      <c r="AM19" s="5"/>
      <c r="AN19" s="5"/>
      <c r="AO19" s="5"/>
      <c r="AP19" s="5"/>
      <c r="AQ19" s="5"/>
      <c r="AR19" s="149"/>
      <c r="AS19" s="5"/>
      <c r="AT19" s="2" t="s">
        <v>327</v>
      </c>
      <c r="AU19" s="2"/>
      <c r="AV19" s="2"/>
    </row>
    <row r="20" spans="1:48" ht="15" customHeight="1">
      <c r="A20" s="5" t="str">
        <f t="shared" ca="1" si="0"/>
        <v/>
      </c>
      <c r="B20" s="5">
        <f t="shared" si="5"/>
        <v>17</v>
      </c>
      <c r="C20" s="13" t="s">
        <v>64</v>
      </c>
      <c r="D20" s="7"/>
      <c r="E20" s="7"/>
      <c r="F20" s="7"/>
      <c r="G20" s="7"/>
      <c r="H20" s="5"/>
      <c r="I20" s="5" t="s">
        <v>36</v>
      </c>
      <c r="J20" s="5" t="s">
        <v>45</v>
      </c>
      <c r="K20" s="5" t="s">
        <v>55</v>
      </c>
      <c r="L20" s="5" t="str">
        <f>VLOOKUP(K20,[1]Section!$G$2:$H$45,2,0)</f>
        <v>キッチンL</v>
      </c>
      <c r="M20" s="5"/>
      <c r="N20" s="5"/>
      <c r="O20" s="5"/>
      <c r="P20" s="5">
        <f t="shared" ca="1" si="1"/>
        <v>117</v>
      </c>
      <c r="Q20" s="5" t="str">
        <f t="shared" ca="1" si="2"/>
        <v>116年5ヶ月9日</v>
      </c>
      <c r="R20" s="39"/>
      <c r="S20" s="5"/>
      <c r="T20" s="5"/>
      <c r="U20" s="5"/>
      <c r="V20" s="5"/>
      <c r="W20" s="5">
        <v>1</v>
      </c>
      <c r="X20" s="5">
        <v>2012</v>
      </c>
      <c r="Y20" s="5"/>
      <c r="Z20" s="5"/>
      <c r="AA20" s="5" t="s">
        <v>43</v>
      </c>
      <c r="AB20" s="10"/>
      <c r="AC20" s="5" t="s">
        <v>43</v>
      </c>
      <c r="AD20" s="10"/>
      <c r="AE20" s="5">
        <f t="shared" ca="1" si="3"/>
        <v>1</v>
      </c>
      <c r="AF20" s="5">
        <f t="shared" ca="1" si="4"/>
        <v>116.52</v>
      </c>
      <c r="AG20" s="11" t="s">
        <v>1311</v>
      </c>
      <c r="AH20" s="5" t="s">
        <v>417</v>
      </c>
      <c r="AI20" s="12"/>
      <c r="AJ20" s="5"/>
      <c r="AK20" s="5"/>
      <c r="AL20" s="14"/>
      <c r="AM20" s="5"/>
      <c r="AN20" s="5"/>
      <c r="AO20" s="5"/>
      <c r="AP20" s="5"/>
      <c r="AQ20" s="5"/>
      <c r="AR20" s="149"/>
      <c r="AS20" s="5"/>
      <c r="AT20" s="2" t="s">
        <v>328</v>
      </c>
      <c r="AU20" s="2"/>
      <c r="AV20" s="2"/>
    </row>
    <row r="21" spans="1:48" ht="15" customHeight="1">
      <c r="A21" s="5" t="str">
        <f t="shared" ca="1" si="0"/>
        <v/>
      </c>
      <c r="B21" s="5">
        <f t="shared" si="5"/>
        <v>18</v>
      </c>
      <c r="C21" s="13" t="s">
        <v>418</v>
      </c>
      <c r="D21" s="7"/>
      <c r="E21" s="7"/>
      <c r="F21" s="7"/>
      <c r="G21" s="7"/>
      <c r="H21" s="5"/>
      <c r="I21" s="5" t="s">
        <v>36</v>
      </c>
      <c r="J21" s="5" t="s">
        <v>45</v>
      </c>
      <c r="K21" s="5" t="s">
        <v>59</v>
      </c>
      <c r="L21" s="5" t="str">
        <f>VLOOKUP(K21,[1]Section!$G$2:$H$45,2,0)</f>
        <v>ユニットバスH</v>
      </c>
      <c r="M21" s="5"/>
      <c r="N21" s="5"/>
      <c r="O21" s="5"/>
      <c r="P21" s="5">
        <f t="shared" ca="1" si="1"/>
        <v>117</v>
      </c>
      <c r="Q21" s="5" t="str">
        <f t="shared" ca="1" si="2"/>
        <v>116年5ヶ月9日</v>
      </c>
      <c r="R21" s="5"/>
      <c r="S21" s="5"/>
      <c r="T21" s="5"/>
      <c r="U21" s="5"/>
      <c r="V21" s="5"/>
      <c r="W21" s="5">
        <v>1</v>
      </c>
      <c r="X21" s="5">
        <v>2008</v>
      </c>
      <c r="Y21" s="5"/>
      <c r="Z21" s="5"/>
      <c r="AA21" s="5" t="s">
        <v>43</v>
      </c>
      <c r="AB21" s="10"/>
      <c r="AC21" s="5" t="s">
        <v>43</v>
      </c>
      <c r="AD21" s="10"/>
      <c r="AE21" s="5">
        <f t="shared" ca="1" si="3"/>
        <v>0</v>
      </c>
      <c r="AF21" s="5">
        <f t="shared" ca="1" si="4"/>
        <v>116.52</v>
      </c>
      <c r="AG21" s="5" t="s">
        <v>419</v>
      </c>
      <c r="AH21" s="5" t="s">
        <v>420</v>
      </c>
      <c r="AI21" s="12"/>
      <c r="AJ21" s="5"/>
      <c r="AK21" s="5"/>
      <c r="AL21" s="14"/>
      <c r="AM21" s="5"/>
      <c r="AN21" s="5"/>
      <c r="AO21" s="5"/>
      <c r="AP21" s="5"/>
      <c r="AQ21" s="5"/>
      <c r="AR21" s="149"/>
      <c r="AS21" s="5"/>
      <c r="AT21" s="2"/>
      <c r="AU21" s="2"/>
      <c r="AV21" s="2"/>
    </row>
    <row r="22" spans="1:48" ht="15" customHeight="1">
      <c r="A22" s="5" t="str">
        <f t="shared" ca="1" si="0"/>
        <v/>
      </c>
      <c r="B22" s="5">
        <f t="shared" si="5"/>
        <v>19</v>
      </c>
      <c r="C22" s="13" t="s">
        <v>65</v>
      </c>
      <c r="D22" s="7"/>
      <c r="E22" s="7"/>
      <c r="F22" s="7"/>
      <c r="G22" s="7"/>
      <c r="H22" s="5"/>
      <c r="I22" s="5" t="s">
        <v>36</v>
      </c>
      <c r="J22" s="5" t="s">
        <v>45</v>
      </c>
      <c r="K22" s="5" t="s">
        <v>421</v>
      </c>
      <c r="L22" s="5" t="str">
        <f>VLOOKUP(K22,[1]Section!$G$2:$H$45,2,0)</f>
        <v>衛生設備</v>
      </c>
      <c r="M22" s="5"/>
      <c r="N22" s="5"/>
      <c r="O22" s="5"/>
      <c r="P22" s="5">
        <f t="shared" ca="1" si="1"/>
        <v>117</v>
      </c>
      <c r="Q22" s="5" t="str">
        <f t="shared" ca="1" si="2"/>
        <v>116年5ヶ月9日</v>
      </c>
      <c r="R22" s="39"/>
      <c r="S22" s="5"/>
      <c r="T22" s="5"/>
      <c r="U22" s="5"/>
      <c r="V22" s="5"/>
      <c r="W22" s="5">
        <v>1</v>
      </c>
      <c r="X22" s="5">
        <v>2007</v>
      </c>
      <c r="Y22" s="5"/>
      <c r="Z22" s="5"/>
      <c r="AA22" s="5" t="s">
        <v>41</v>
      </c>
      <c r="AB22" s="10">
        <v>0.28125</v>
      </c>
      <c r="AC22" s="5" t="s">
        <v>43</v>
      </c>
      <c r="AD22" s="10"/>
      <c r="AE22" s="5">
        <f t="shared" ca="1" si="3"/>
        <v>0</v>
      </c>
      <c r="AF22" s="5">
        <f t="shared" ca="1" si="4"/>
        <v>116.52</v>
      </c>
      <c r="AG22" s="11" t="s">
        <v>1206</v>
      </c>
      <c r="AH22" s="5" t="s">
        <v>422</v>
      </c>
      <c r="AI22" s="12"/>
      <c r="AJ22" s="5"/>
      <c r="AK22" s="5"/>
      <c r="AL22" s="23"/>
      <c r="AM22" s="5"/>
      <c r="AN22" s="5"/>
      <c r="AO22" s="5"/>
      <c r="AP22" s="5"/>
      <c r="AQ22" s="5"/>
      <c r="AR22" s="5"/>
      <c r="AS22" s="5"/>
      <c r="AT22" s="2" t="s">
        <v>329</v>
      </c>
      <c r="AU22" s="2"/>
      <c r="AV22" s="2"/>
    </row>
    <row r="23" spans="1:48" ht="15" customHeight="1">
      <c r="A23" s="5" t="str">
        <f t="shared" ca="1" si="0"/>
        <v/>
      </c>
      <c r="B23" s="5">
        <f t="shared" si="5"/>
        <v>20</v>
      </c>
      <c r="C23" s="13" t="s">
        <v>66</v>
      </c>
      <c r="D23" s="7"/>
      <c r="E23" s="7"/>
      <c r="F23" s="7"/>
      <c r="G23" s="7"/>
      <c r="H23" s="5"/>
      <c r="I23" s="5" t="s">
        <v>36</v>
      </c>
      <c r="J23" s="5" t="s">
        <v>423</v>
      </c>
      <c r="K23" s="5" t="s">
        <v>55</v>
      </c>
      <c r="L23" s="5" t="str">
        <f>VLOOKUP(K23,[1]Section!$G$2:$H$45,2,0)</f>
        <v>キッチンL</v>
      </c>
      <c r="M23" s="5"/>
      <c r="N23" s="5"/>
      <c r="O23" s="5"/>
      <c r="P23" s="5">
        <f t="shared" ca="1" si="1"/>
        <v>117</v>
      </c>
      <c r="Q23" s="5" t="str">
        <f t="shared" ca="1" si="2"/>
        <v>116年5ヶ月9日</v>
      </c>
      <c r="R23" s="39"/>
      <c r="S23" s="5"/>
      <c r="T23" s="5"/>
      <c r="U23" s="5"/>
      <c r="V23" s="5"/>
      <c r="W23" s="5">
        <v>2</v>
      </c>
      <c r="X23" s="5">
        <v>2009</v>
      </c>
      <c r="Y23" s="5">
        <v>2011</v>
      </c>
      <c r="Z23" s="5"/>
      <c r="AA23" s="5" t="s">
        <v>41</v>
      </c>
      <c r="AB23" s="10">
        <v>0.3125</v>
      </c>
      <c r="AC23" s="5" t="s">
        <v>41</v>
      </c>
      <c r="AD23" s="10">
        <v>0.20833333333333334</v>
      </c>
      <c r="AE23" s="5">
        <f t="shared" ca="1" si="3"/>
        <v>1</v>
      </c>
      <c r="AF23" s="5">
        <f t="shared" ca="1" si="4"/>
        <v>116.52</v>
      </c>
      <c r="AG23" s="5" t="s">
        <v>424</v>
      </c>
      <c r="AH23" s="5" t="s">
        <v>425</v>
      </c>
      <c r="AI23" s="12"/>
      <c r="AJ23" s="5"/>
      <c r="AK23" s="5"/>
      <c r="AL23" s="14"/>
      <c r="AM23" s="5"/>
      <c r="AN23" s="5"/>
      <c r="AO23" s="5"/>
      <c r="AP23" s="149"/>
      <c r="AQ23" s="5"/>
      <c r="AR23" s="5"/>
      <c r="AS23" s="5"/>
      <c r="AT23" s="2" t="s">
        <v>330</v>
      </c>
      <c r="AU23" s="2"/>
      <c r="AV23" s="2"/>
    </row>
    <row r="24" spans="1:48" ht="15" customHeight="1">
      <c r="A24" s="5" t="str">
        <f t="shared" ca="1" si="0"/>
        <v/>
      </c>
      <c r="B24" s="5">
        <f t="shared" si="5"/>
        <v>21</v>
      </c>
      <c r="C24" s="13" t="s">
        <v>67</v>
      </c>
      <c r="D24" s="7"/>
      <c r="E24" s="7"/>
      <c r="F24" s="7"/>
      <c r="G24" s="7"/>
      <c r="H24" s="5"/>
      <c r="I24" s="5" t="s">
        <v>36</v>
      </c>
      <c r="J24" s="5" t="s">
        <v>45</v>
      </c>
      <c r="K24" s="5" t="s">
        <v>68</v>
      </c>
      <c r="L24" s="5" t="str">
        <f>VLOOKUP(K24,[1]Section!$G$2:$H$45,2,0)</f>
        <v>BIM1</v>
      </c>
      <c r="M24" s="5"/>
      <c r="N24" s="5"/>
      <c r="O24" s="5"/>
      <c r="P24" s="5">
        <f t="shared" ca="1" si="1"/>
        <v>117</v>
      </c>
      <c r="Q24" s="5" t="str">
        <f t="shared" ca="1" si="2"/>
        <v>116年5ヶ月9日</v>
      </c>
      <c r="R24" s="39"/>
      <c r="S24" s="5"/>
      <c r="T24" s="5"/>
      <c r="U24" s="5"/>
      <c r="V24" s="5"/>
      <c r="W24" s="5"/>
      <c r="X24" s="5"/>
      <c r="Y24" s="5"/>
      <c r="Z24" s="5"/>
      <c r="AA24" s="5"/>
      <c r="AB24" s="10"/>
      <c r="AC24" s="5"/>
      <c r="AD24" s="10"/>
      <c r="AE24" s="5">
        <f t="shared" ca="1" si="3"/>
        <v>0</v>
      </c>
      <c r="AF24" s="5">
        <f t="shared" ca="1" si="4"/>
        <v>116.52</v>
      </c>
      <c r="AG24" s="11" t="s">
        <v>350</v>
      </c>
      <c r="AH24" s="5" t="s">
        <v>351</v>
      </c>
      <c r="AI24" s="12"/>
      <c r="AJ24" s="5"/>
      <c r="AK24" s="5"/>
      <c r="AL24" s="14"/>
      <c r="AM24" s="5"/>
      <c r="AN24" s="5"/>
      <c r="AO24" s="5"/>
      <c r="AP24" s="5"/>
      <c r="AQ24" s="5"/>
      <c r="AR24" s="149"/>
      <c r="AS24" s="5"/>
      <c r="AT24" s="2"/>
      <c r="AU24" s="2"/>
      <c r="AV24" s="2"/>
    </row>
    <row r="25" spans="1:48" ht="15" customHeight="1">
      <c r="A25" s="5" t="str">
        <f t="shared" ca="1" si="0"/>
        <v/>
      </c>
      <c r="B25" s="5">
        <f t="shared" si="5"/>
        <v>22</v>
      </c>
      <c r="C25" s="13" t="s">
        <v>352</v>
      </c>
      <c r="D25" s="7"/>
      <c r="E25" s="7"/>
      <c r="F25" s="7"/>
      <c r="G25" s="7"/>
      <c r="H25" s="5"/>
      <c r="I25" s="5" t="s">
        <v>36</v>
      </c>
      <c r="J25" s="5" t="s">
        <v>349</v>
      </c>
      <c r="K25" s="5" t="s">
        <v>40</v>
      </c>
      <c r="L25" s="5" t="str">
        <f>VLOOKUP(K25,[1]Section!$G$2:$H$45,2,0)</f>
        <v>機械積算</v>
      </c>
      <c r="M25" s="5"/>
      <c r="N25" s="5"/>
      <c r="O25" s="5"/>
      <c r="P25" s="5">
        <f t="shared" ca="1" si="1"/>
        <v>117</v>
      </c>
      <c r="Q25" s="5" t="str">
        <f t="shared" ca="1" si="2"/>
        <v>116年5ヶ月9日</v>
      </c>
      <c r="R25" s="39"/>
      <c r="S25" s="5"/>
      <c r="T25" s="5"/>
      <c r="U25" s="5"/>
      <c r="V25" s="5"/>
      <c r="W25" s="5">
        <v>1</v>
      </c>
      <c r="X25" s="5">
        <v>2012</v>
      </c>
      <c r="Y25" s="5"/>
      <c r="Z25" s="5"/>
      <c r="AA25" s="5" t="s">
        <v>43</v>
      </c>
      <c r="AB25" s="10"/>
      <c r="AC25" s="5" t="s">
        <v>43</v>
      </c>
      <c r="AD25" s="10"/>
      <c r="AE25" s="5">
        <f t="shared" ca="1" si="3"/>
        <v>1</v>
      </c>
      <c r="AF25" s="5">
        <f t="shared" ca="1" si="4"/>
        <v>116.52</v>
      </c>
      <c r="AG25" s="5" t="s">
        <v>353</v>
      </c>
      <c r="AH25" s="5" t="s">
        <v>426</v>
      </c>
      <c r="AI25" s="12"/>
      <c r="AJ25" s="5"/>
      <c r="AK25" s="5"/>
      <c r="AL25" s="23"/>
      <c r="AM25" s="5"/>
      <c r="AN25" s="5"/>
      <c r="AO25" s="5"/>
      <c r="AP25" s="5"/>
      <c r="AQ25" s="5"/>
      <c r="AR25" s="5"/>
      <c r="AS25" s="5"/>
      <c r="AT25" s="2" t="s">
        <v>331</v>
      </c>
      <c r="AU25" s="2"/>
      <c r="AV25" s="2"/>
    </row>
    <row r="26" spans="1:48" ht="15" customHeight="1">
      <c r="A26" s="5" t="str">
        <f t="shared" ca="1" si="0"/>
        <v/>
      </c>
      <c r="B26" s="5">
        <f t="shared" si="5"/>
        <v>23</v>
      </c>
      <c r="C26" s="13" t="s">
        <v>69</v>
      </c>
      <c r="D26" s="7"/>
      <c r="E26" s="7"/>
      <c r="F26" s="7"/>
      <c r="G26" s="7"/>
      <c r="H26" s="5"/>
      <c r="I26" s="5" t="s">
        <v>36</v>
      </c>
      <c r="J26" s="5" t="s">
        <v>70</v>
      </c>
      <c r="K26" s="5" t="s">
        <v>427</v>
      </c>
      <c r="L26" s="5" t="str">
        <f>VLOOKUP(K26,[1]Section!$G$2:$H$45,2,0)</f>
        <v>インテンザ</v>
      </c>
      <c r="M26" s="5"/>
      <c r="N26" s="5"/>
      <c r="O26" s="5"/>
      <c r="P26" s="5">
        <f t="shared" ca="1" si="1"/>
        <v>117</v>
      </c>
      <c r="Q26" s="5" t="str">
        <f t="shared" ca="1" si="2"/>
        <v>116年5ヶ月9日</v>
      </c>
      <c r="R26" s="39"/>
      <c r="S26" s="5"/>
      <c r="T26" s="5"/>
      <c r="U26" s="5"/>
      <c r="V26" s="5"/>
      <c r="W26" s="5"/>
      <c r="X26" s="5"/>
      <c r="Y26" s="5"/>
      <c r="Z26" s="5"/>
      <c r="AA26" s="5"/>
      <c r="AB26" s="10"/>
      <c r="AC26" s="5"/>
      <c r="AD26" s="10"/>
      <c r="AE26" s="5">
        <f t="shared" ca="1" si="3"/>
        <v>0</v>
      </c>
      <c r="AF26" s="5">
        <f t="shared" ca="1" si="4"/>
        <v>116.52</v>
      </c>
      <c r="AG26" s="5" t="s">
        <v>428</v>
      </c>
      <c r="AH26" s="5" t="s">
        <v>429</v>
      </c>
      <c r="AI26" s="12"/>
      <c r="AJ26" s="5"/>
      <c r="AK26" s="5"/>
      <c r="AL26" s="14"/>
      <c r="AM26" s="5"/>
      <c r="AN26" s="5"/>
      <c r="AO26" s="5"/>
      <c r="AP26" s="149"/>
      <c r="AQ26" s="5"/>
      <c r="AR26" s="5"/>
      <c r="AS26" s="5"/>
      <c r="AT26" s="2" t="s">
        <v>332</v>
      </c>
      <c r="AU26" s="2"/>
      <c r="AV26" s="2"/>
    </row>
    <row r="27" spans="1:48" ht="15" customHeight="1">
      <c r="A27" s="5" t="str">
        <f t="shared" ca="1" si="0"/>
        <v/>
      </c>
      <c r="B27" s="5">
        <f t="shared" si="5"/>
        <v>24</v>
      </c>
      <c r="C27" s="13" t="s">
        <v>71</v>
      </c>
      <c r="D27" s="7"/>
      <c r="E27" s="7"/>
      <c r="F27" s="7"/>
      <c r="G27" s="7"/>
      <c r="H27" s="5"/>
      <c r="I27" s="5" t="s">
        <v>36</v>
      </c>
      <c r="J27" s="5" t="s">
        <v>45</v>
      </c>
      <c r="K27" s="5" t="s">
        <v>55</v>
      </c>
      <c r="L27" s="5" t="str">
        <f>VLOOKUP(K27,[1]Section!$G$2:$H$45,2,0)</f>
        <v>キッチンL</v>
      </c>
      <c r="M27" s="5"/>
      <c r="N27" s="5"/>
      <c r="O27" s="5"/>
      <c r="P27" s="5">
        <f t="shared" ca="1" si="1"/>
        <v>117</v>
      </c>
      <c r="Q27" s="5" t="str">
        <f t="shared" ca="1" si="2"/>
        <v>116年5ヶ月9日</v>
      </c>
      <c r="R27" s="39"/>
      <c r="S27" s="5"/>
      <c r="T27" s="5"/>
      <c r="U27" s="5"/>
      <c r="V27" s="5"/>
      <c r="W27" s="5">
        <v>2</v>
      </c>
      <c r="X27" s="5">
        <v>2009</v>
      </c>
      <c r="Y27" s="5">
        <v>2014</v>
      </c>
      <c r="Z27" s="5"/>
      <c r="AA27" s="5" t="s">
        <v>41</v>
      </c>
      <c r="AB27" s="10">
        <v>0.29166666666666669</v>
      </c>
      <c r="AC27" s="5" t="s">
        <v>41</v>
      </c>
      <c r="AD27" s="10">
        <v>0.1875</v>
      </c>
      <c r="AE27" s="5">
        <f t="shared" ca="1" si="3"/>
        <v>1</v>
      </c>
      <c r="AF27" s="5">
        <f t="shared" ca="1" si="4"/>
        <v>116.52</v>
      </c>
      <c r="AG27" s="5" t="s">
        <v>430</v>
      </c>
      <c r="AH27" s="5" t="s">
        <v>431</v>
      </c>
      <c r="AI27" s="12"/>
      <c r="AJ27" s="5"/>
      <c r="AK27" s="5"/>
      <c r="AL27" s="14"/>
      <c r="AM27" s="5"/>
      <c r="AN27" s="5"/>
      <c r="AO27" s="5"/>
      <c r="AP27" s="149"/>
      <c r="AQ27" s="5"/>
      <c r="AR27" s="149"/>
      <c r="AS27" s="5"/>
      <c r="AT27" s="2" t="s">
        <v>333</v>
      </c>
      <c r="AU27" s="2"/>
      <c r="AV27" s="2"/>
    </row>
    <row r="28" spans="1:48" ht="15" customHeight="1">
      <c r="A28" s="5" t="str">
        <f t="shared" ca="1" si="0"/>
        <v/>
      </c>
      <c r="B28" s="5">
        <f t="shared" si="5"/>
        <v>25</v>
      </c>
      <c r="C28" s="13" t="s">
        <v>72</v>
      </c>
      <c r="D28" s="7"/>
      <c r="E28" s="7"/>
      <c r="F28" s="7"/>
      <c r="G28" s="7"/>
      <c r="H28" s="5"/>
      <c r="I28" s="5" t="s">
        <v>36</v>
      </c>
      <c r="J28" s="5" t="s">
        <v>45</v>
      </c>
      <c r="K28" s="5" t="s">
        <v>58</v>
      </c>
      <c r="L28" s="5" t="str">
        <f>VLOOKUP(K28,[1]Section!$G$2:$H$45,2,0)</f>
        <v>山留</v>
      </c>
      <c r="M28" s="5"/>
      <c r="N28" s="5"/>
      <c r="O28" s="5"/>
      <c r="P28" s="5">
        <f t="shared" ca="1" si="1"/>
        <v>117</v>
      </c>
      <c r="Q28" s="5" t="str">
        <f t="shared" ca="1" si="2"/>
        <v>116年5ヶ月9日</v>
      </c>
      <c r="R28" s="39"/>
      <c r="S28" s="5"/>
      <c r="T28" s="5"/>
      <c r="U28" s="5"/>
      <c r="V28" s="5"/>
      <c r="W28" s="5">
        <v>1</v>
      </c>
      <c r="X28" s="5">
        <v>2014</v>
      </c>
      <c r="Y28" s="5"/>
      <c r="Z28" s="5"/>
      <c r="AA28" s="5"/>
      <c r="AB28" s="10"/>
      <c r="AC28" s="5"/>
      <c r="AD28" s="10"/>
      <c r="AE28" s="5">
        <f t="shared" ca="1" si="3"/>
        <v>1</v>
      </c>
      <c r="AF28" s="5">
        <f t="shared" ca="1" si="4"/>
        <v>116.52</v>
      </c>
      <c r="AG28" s="5" t="s">
        <v>432</v>
      </c>
      <c r="AH28" s="5" t="s">
        <v>433</v>
      </c>
      <c r="AI28" s="12"/>
      <c r="AJ28" s="5"/>
      <c r="AK28" s="5"/>
      <c r="AL28" s="14"/>
      <c r="AM28" s="5"/>
      <c r="AN28" s="5"/>
      <c r="AO28" s="5"/>
      <c r="AP28" s="149"/>
      <c r="AQ28" s="5"/>
      <c r="AR28" s="149"/>
      <c r="AS28" s="5"/>
      <c r="AT28" s="2"/>
      <c r="AU28" s="2"/>
      <c r="AV28" s="2"/>
    </row>
    <row r="29" spans="1:48" ht="15" customHeight="1">
      <c r="A29" s="5" t="str">
        <f t="shared" ca="1" si="0"/>
        <v/>
      </c>
      <c r="B29" s="5">
        <f t="shared" si="5"/>
        <v>26</v>
      </c>
      <c r="C29" s="13" t="s">
        <v>73</v>
      </c>
      <c r="D29" s="7"/>
      <c r="E29" s="7"/>
      <c r="F29" s="7"/>
      <c r="G29" s="7"/>
      <c r="H29" s="5"/>
      <c r="I29" s="5" t="s">
        <v>36</v>
      </c>
      <c r="J29" s="5" t="s">
        <v>434</v>
      </c>
      <c r="K29" s="5" t="s">
        <v>68</v>
      </c>
      <c r="L29" s="5" t="str">
        <f>VLOOKUP(K29,[1]Section!$G$2:$H$45,2,0)</f>
        <v>BIM1</v>
      </c>
      <c r="M29" s="5"/>
      <c r="N29" s="5"/>
      <c r="O29" s="5"/>
      <c r="P29" s="5">
        <f t="shared" ca="1" si="1"/>
        <v>117</v>
      </c>
      <c r="Q29" s="5" t="str">
        <f t="shared" ca="1" si="2"/>
        <v>116年5ヶ月9日</v>
      </c>
      <c r="R29" s="39"/>
      <c r="S29" s="5"/>
      <c r="T29" s="5"/>
      <c r="U29" s="5"/>
      <c r="V29" s="5"/>
      <c r="W29" s="5">
        <v>1</v>
      </c>
      <c r="X29" s="5">
        <v>2008</v>
      </c>
      <c r="Y29" s="5"/>
      <c r="Z29" s="5"/>
      <c r="AA29" s="5" t="s">
        <v>41</v>
      </c>
      <c r="AB29" s="10">
        <v>0.28125</v>
      </c>
      <c r="AC29" s="5" t="s">
        <v>41</v>
      </c>
      <c r="AD29" s="10">
        <v>0.72916666666666663</v>
      </c>
      <c r="AE29" s="5">
        <f t="shared" ca="1" si="3"/>
        <v>0</v>
      </c>
      <c r="AF29" s="5">
        <f t="shared" ca="1" si="4"/>
        <v>116.52</v>
      </c>
      <c r="AG29" s="5" t="s">
        <v>435</v>
      </c>
      <c r="AH29" s="5" t="s">
        <v>436</v>
      </c>
      <c r="AI29" s="12"/>
      <c r="AJ29" s="5"/>
      <c r="AK29" s="5"/>
      <c r="AL29" s="14"/>
      <c r="AM29" s="5"/>
      <c r="AN29" s="5"/>
      <c r="AO29" s="5"/>
      <c r="AP29" s="5"/>
      <c r="AQ29" s="5"/>
      <c r="AR29" s="5"/>
      <c r="AS29" s="5"/>
      <c r="AT29" s="2" t="s">
        <v>334</v>
      </c>
      <c r="AU29" s="2"/>
      <c r="AV29" s="2"/>
    </row>
    <row r="30" spans="1:48" ht="15" customHeight="1">
      <c r="A30" s="5" t="str">
        <f t="shared" ca="1" si="0"/>
        <v/>
      </c>
      <c r="B30" s="5">
        <f t="shared" si="5"/>
        <v>27</v>
      </c>
      <c r="C30" s="13" t="s">
        <v>74</v>
      </c>
      <c r="D30" s="7"/>
      <c r="E30" s="7"/>
      <c r="F30" s="7"/>
      <c r="G30" s="7"/>
      <c r="H30" s="5"/>
      <c r="I30" s="5" t="s">
        <v>36</v>
      </c>
      <c r="J30" s="5" t="s">
        <v>70</v>
      </c>
      <c r="K30" s="5" t="s">
        <v>437</v>
      </c>
      <c r="L30" s="5" t="str">
        <f>VLOOKUP(K30,[1]Section!$G$2:$H$45,2,0)</f>
        <v>FSF</v>
      </c>
      <c r="M30" s="5"/>
      <c r="N30" s="5"/>
      <c r="O30" s="5"/>
      <c r="P30" s="5">
        <f t="shared" ca="1" si="1"/>
        <v>117</v>
      </c>
      <c r="Q30" s="5" t="str">
        <f t="shared" ca="1" si="2"/>
        <v>116年5ヶ月9日</v>
      </c>
      <c r="R30" s="39"/>
      <c r="S30" s="5"/>
      <c r="T30" s="5"/>
      <c r="U30" s="5"/>
      <c r="V30" s="5"/>
      <c r="W30" s="5">
        <v>1</v>
      </c>
      <c r="X30" s="5">
        <v>2008</v>
      </c>
      <c r="Y30" s="5"/>
      <c r="Z30" s="5"/>
      <c r="AA30" s="5" t="s">
        <v>43</v>
      </c>
      <c r="AB30" s="10"/>
      <c r="AC30" s="5" t="s">
        <v>43</v>
      </c>
      <c r="AD30" s="10"/>
      <c r="AE30" s="5">
        <f t="shared" ca="1" si="3"/>
        <v>0</v>
      </c>
      <c r="AF30" s="5">
        <f t="shared" ca="1" si="4"/>
        <v>116.52</v>
      </c>
      <c r="AG30" s="5" t="s">
        <v>438</v>
      </c>
      <c r="AH30" s="5" t="s">
        <v>439</v>
      </c>
      <c r="AI30" s="12"/>
      <c r="AJ30" s="5"/>
      <c r="AK30" s="5"/>
      <c r="AL30" s="14"/>
      <c r="AM30" s="5"/>
      <c r="AN30" s="5"/>
      <c r="AO30" s="5"/>
      <c r="AP30" s="5"/>
      <c r="AQ30" s="5"/>
      <c r="AR30" s="5"/>
      <c r="AS30" s="5"/>
      <c r="AT30" s="2" t="s">
        <v>335</v>
      </c>
      <c r="AU30" s="2"/>
      <c r="AV30" s="2"/>
    </row>
    <row r="31" spans="1:48" ht="15" customHeight="1">
      <c r="A31" s="5" t="str">
        <f t="shared" ca="1" si="0"/>
        <v/>
      </c>
      <c r="B31" s="5">
        <f t="shared" si="5"/>
        <v>28</v>
      </c>
      <c r="C31" s="13" t="s">
        <v>75</v>
      </c>
      <c r="D31" s="7"/>
      <c r="E31" s="7"/>
      <c r="F31" s="7"/>
      <c r="G31" s="7"/>
      <c r="H31" s="5"/>
      <c r="I31" s="5" t="s">
        <v>36</v>
      </c>
      <c r="J31" s="5" t="s">
        <v>45</v>
      </c>
      <c r="K31" s="5" t="s">
        <v>76</v>
      </c>
      <c r="L31" s="5" t="str">
        <f>VLOOKUP(K31,[1]Section!$G$2:$H$45,2,0)</f>
        <v>設備設計 1</v>
      </c>
      <c r="M31" s="5"/>
      <c r="N31" s="5"/>
      <c r="O31" s="5"/>
      <c r="P31" s="5">
        <f t="shared" ca="1" si="1"/>
        <v>117</v>
      </c>
      <c r="Q31" s="5" t="str">
        <f t="shared" ca="1" si="2"/>
        <v>116年5ヶ月9日</v>
      </c>
      <c r="R31" s="39"/>
      <c r="S31" s="5"/>
      <c r="T31" s="5"/>
      <c r="U31" s="5"/>
      <c r="V31" s="5"/>
      <c r="W31" s="5">
        <v>2</v>
      </c>
      <c r="X31" s="5">
        <v>2011</v>
      </c>
      <c r="Y31" s="5">
        <v>2014</v>
      </c>
      <c r="Z31" s="5"/>
      <c r="AA31" s="5" t="s">
        <v>43</v>
      </c>
      <c r="AB31" s="10"/>
      <c r="AC31" s="5" t="s">
        <v>43</v>
      </c>
      <c r="AD31" s="10"/>
      <c r="AE31" s="5">
        <f t="shared" ca="1" si="3"/>
        <v>1</v>
      </c>
      <c r="AF31" s="5">
        <f t="shared" ca="1" si="4"/>
        <v>116.52</v>
      </c>
      <c r="AG31" s="11" t="s">
        <v>1173</v>
      </c>
      <c r="AH31" s="5" t="s">
        <v>440</v>
      </c>
      <c r="AI31" s="12"/>
      <c r="AJ31" s="5"/>
      <c r="AK31" s="5"/>
      <c r="AL31" s="14"/>
      <c r="AM31" s="5"/>
      <c r="AN31" s="5"/>
      <c r="AO31" s="24"/>
      <c r="AP31" s="24"/>
      <c r="AQ31" s="5"/>
      <c r="AR31" s="5"/>
      <c r="AS31" s="5"/>
      <c r="AT31" s="2" t="s">
        <v>336</v>
      </c>
      <c r="AU31" s="2"/>
      <c r="AV31" s="2"/>
    </row>
    <row r="32" spans="1:48" ht="15" customHeight="1">
      <c r="A32" s="5" t="str">
        <f t="shared" ca="1" si="0"/>
        <v/>
      </c>
      <c r="B32" s="5">
        <f t="shared" si="5"/>
        <v>29</v>
      </c>
      <c r="C32" s="13" t="s">
        <v>77</v>
      </c>
      <c r="D32" s="7"/>
      <c r="E32" s="7"/>
      <c r="F32" s="7"/>
      <c r="G32" s="7"/>
      <c r="H32" s="5"/>
      <c r="I32" s="5" t="s">
        <v>36</v>
      </c>
      <c r="J32" s="5" t="s">
        <v>70</v>
      </c>
      <c r="K32" s="5" t="s">
        <v>78</v>
      </c>
      <c r="L32" s="5" t="str">
        <f>VLOOKUP(K32,[1]Section!$G$2:$H$45,2,0)</f>
        <v>外壁/ドア 2</v>
      </c>
      <c r="M32" s="5"/>
      <c r="N32" s="5"/>
      <c r="O32" s="5"/>
      <c r="P32" s="5">
        <f t="shared" ca="1" si="1"/>
        <v>117</v>
      </c>
      <c r="Q32" s="5" t="str">
        <f t="shared" ca="1" si="2"/>
        <v>116年5ヶ月9日</v>
      </c>
      <c r="R32" s="39"/>
      <c r="S32" s="5"/>
      <c r="T32" s="5"/>
      <c r="U32" s="5"/>
      <c r="V32" s="5"/>
      <c r="W32" s="5">
        <v>1</v>
      </c>
      <c r="X32" s="5">
        <v>2009</v>
      </c>
      <c r="Y32" s="5"/>
      <c r="Z32" s="5"/>
      <c r="AA32" s="5" t="s">
        <v>43</v>
      </c>
      <c r="AB32" s="10"/>
      <c r="AC32" s="5" t="s">
        <v>43</v>
      </c>
      <c r="AD32" s="10"/>
      <c r="AE32" s="5">
        <f t="shared" ca="1" si="3"/>
        <v>0</v>
      </c>
      <c r="AF32" s="5">
        <f t="shared" ca="1" si="4"/>
        <v>116.52</v>
      </c>
      <c r="AG32" s="11" t="s">
        <v>441</v>
      </c>
      <c r="AH32" s="5" t="s">
        <v>442</v>
      </c>
      <c r="AI32" s="12"/>
      <c r="AJ32" s="5"/>
      <c r="AK32" s="5"/>
      <c r="AL32" s="14"/>
      <c r="AM32" s="5"/>
      <c r="AN32" s="5"/>
      <c r="AO32" s="5"/>
      <c r="AP32" s="5"/>
      <c r="AQ32" s="5"/>
      <c r="AR32" s="149"/>
      <c r="AS32" s="5"/>
      <c r="AT32" s="2" t="s">
        <v>337</v>
      </c>
      <c r="AU32" s="2"/>
      <c r="AV32" s="2"/>
    </row>
    <row r="33" spans="1:48" ht="15" customHeight="1">
      <c r="A33" s="5" t="str">
        <f t="shared" ca="1" si="0"/>
        <v/>
      </c>
      <c r="B33" s="5">
        <f t="shared" si="5"/>
        <v>30</v>
      </c>
      <c r="C33" s="13" t="s">
        <v>443</v>
      </c>
      <c r="D33" s="7"/>
      <c r="E33" s="7"/>
      <c r="F33" s="7"/>
      <c r="G33" s="7"/>
      <c r="H33" s="5"/>
      <c r="I33" s="5" t="s">
        <v>36</v>
      </c>
      <c r="J33" s="5" t="s">
        <v>70</v>
      </c>
      <c r="K33" s="5" t="s">
        <v>68</v>
      </c>
      <c r="L33" s="5" t="str">
        <f>VLOOKUP(K33,[1]Section!$G$2:$H$45,2,0)</f>
        <v>BIM1</v>
      </c>
      <c r="M33" s="5"/>
      <c r="N33" s="5"/>
      <c r="O33" s="5"/>
      <c r="P33" s="5">
        <f t="shared" ca="1" si="1"/>
        <v>117</v>
      </c>
      <c r="Q33" s="5" t="str">
        <f t="shared" ca="1" si="2"/>
        <v>116年5ヶ月9日</v>
      </c>
      <c r="R33" s="39"/>
      <c r="S33" s="5"/>
      <c r="T33" s="5"/>
      <c r="U33" s="5"/>
      <c r="V33" s="5"/>
      <c r="W33" s="5">
        <v>2</v>
      </c>
      <c r="X33" s="5">
        <v>2003</v>
      </c>
      <c r="Y33" s="5">
        <v>2010</v>
      </c>
      <c r="Z33" s="5"/>
      <c r="AA33" s="5" t="s">
        <v>41</v>
      </c>
      <c r="AB33" s="10">
        <v>0.28125</v>
      </c>
      <c r="AC33" s="5" t="s">
        <v>41</v>
      </c>
      <c r="AD33" s="10">
        <v>0.72916666666666663</v>
      </c>
      <c r="AE33" s="5">
        <f t="shared" ca="1" si="3"/>
        <v>1</v>
      </c>
      <c r="AF33" s="5">
        <f t="shared" ca="1" si="4"/>
        <v>116.52</v>
      </c>
      <c r="AG33" s="5" t="s">
        <v>444</v>
      </c>
      <c r="AH33" s="5" t="s">
        <v>445</v>
      </c>
      <c r="AI33" s="12"/>
      <c r="AJ33" s="5"/>
      <c r="AK33" s="5"/>
      <c r="AL33" s="14"/>
      <c r="AM33" s="5"/>
      <c r="AN33" s="5"/>
      <c r="AO33" s="5"/>
      <c r="AP33" s="5"/>
      <c r="AQ33" s="5"/>
      <c r="AR33" s="149"/>
      <c r="AS33" s="5"/>
      <c r="AT33" s="2" t="s">
        <v>338</v>
      </c>
      <c r="AU33" s="2"/>
      <c r="AV33" s="2"/>
    </row>
    <row r="34" spans="1:48" ht="15" customHeight="1">
      <c r="A34" s="5" t="str">
        <f t="shared" ca="1" si="0"/>
        <v/>
      </c>
      <c r="B34" s="5">
        <f t="shared" si="5"/>
        <v>31</v>
      </c>
      <c r="C34" s="13" t="s">
        <v>79</v>
      </c>
      <c r="D34" s="7"/>
      <c r="E34" s="7"/>
      <c r="F34" s="7"/>
      <c r="G34" s="7"/>
      <c r="H34" s="5"/>
      <c r="I34" s="5" t="s">
        <v>31</v>
      </c>
      <c r="J34" s="8" t="s">
        <v>45</v>
      </c>
      <c r="K34" s="5" t="s">
        <v>80</v>
      </c>
      <c r="L34" s="5" t="str">
        <f>VLOOKUP(K34,[1]Section!$G$2:$H$45,2,0)</f>
        <v>キッチン直需</v>
      </c>
      <c r="M34" s="5"/>
      <c r="N34" s="5"/>
      <c r="O34" s="5"/>
      <c r="P34" s="5">
        <f t="shared" ca="1" si="1"/>
        <v>117</v>
      </c>
      <c r="Q34" s="5" t="str">
        <f t="shared" ca="1" si="2"/>
        <v>116年5ヶ月9日</v>
      </c>
      <c r="R34" s="39"/>
      <c r="S34" s="9"/>
      <c r="T34" s="5"/>
      <c r="U34" s="5"/>
      <c r="V34" s="5"/>
      <c r="W34" s="5">
        <v>1</v>
      </c>
      <c r="X34" s="5">
        <v>2012</v>
      </c>
      <c r="Y34" s="5"/>
      <c r="Z34" s="5"/>
      <c r="AA34" s="5" t="s">
        <v>43</v>
      </c>
      <c r="AB34" s="10" t="s">
        <v>81</v>
      </c>
      <c r="AC34" s="5" t="s">
        <v>41</v>
      </c>
      <c r="AD34" s="10">
        <v>0.72916666666666663</v>
      </c>
      <c r="AE34" s="5">
        <f t="shared" ca="1" si="3"/>
        <v>1</v>
      </c>
      <c r="AF34" s="5">
        <f t="shared" ca="1" si="4"/>
        <v>116.52</v>
      </c>
      <c r="AG34" s="11" t="s">
        <v>446</v>
      </c>
      <c r="AH34" s="5" t="s">
        <v>447</v>
      </c>
      <c r="AI34" s="12"/>
      <c r="AJ34" s="5"/>
      <c r="AK34" s="5"/>
      <c r="AL34" s="14"/>
      <c r="AM34" s="5"/>
      <c r="AN34" s="5"/>
      <c r="AO34" s="5"/>
      <c r="AP34" s="149"/>
      <c r="AQ34" s="5"/>
      <c r="AR34" s="5"/>
      <c r="AS34" s="8"/>
      <c r="AT34" s="173" t="s">
        <v>1126</v>
      </c>
      <c r="AU34" s="2"/>
      <c r="AV34" s="2"/>
    </row>
    <row r="35" spans="1:48" ht="15" customHeight="1">
      <c r="A35" s="5" t="str">
        <f t="shared" ca="1" si="0"/>
        <v/>
      </c>
      <c r="B35" s="5">
        <f t="shared" si="5"/>
        <v>32</v>
      </c>
      <c r="C35" s="13" t="s">
        <v>82</v>
      </c>
      <c r="D35" s="7"/>
      <c r="E35" s="7"/>
      <c r="F35" s="7"/>
      <c r="G35" s="7"/>
      <c r="H35" s="5"/>
      <c r="I35" s="5" t="s">
        <v>36</v>
      </c>
      <c r="J35" s="5" t="s">
        <v>448</v>
      </c>
      <c r="K35" s="5" t="s">
        <v>40</v>
      </c>
      <c r="L35" s="5" t="str">
        <f>VLOOKUP(K35,[1]Section!$G$2:$H$45,2,0)</f>
        <v>機械積算</v>
      </c>
      <c r="M35" s="5"/>
      <c r="N35" s="5"/>
      <c r="O35" s="5"/>
      <c r="P35" s="5">
        <f t="shared" ca="1" si="1"/>
        <v>117</v>
      </c>
      <c r="Q35" s="5" t="str">
        <f t="shared" ca="1" si="2"/>
        <v>116年5ヶ月9日</v>
      </c>
      <c r="R35" s="39"/>
      <c r="S35" s="5"/>
      <c r="T35" s="5"/>
      <c r="U35" s="5"/>
      <c r="V35" s="5"/>
      <c r="W35" s="5"/>
      <c r="X35" s="5"/>
      <c r="Y35" s="5"/>
      <c r="Z35" s="5"/>
      <c r="AA35" s="5"/>
      <c r="AB35" s="10"/>
      <c r="AC35" s="5"/>
      <c r="AD35" s="10"/>
      <c r="AE35" s="5">
        <f t="shared" ca="1" si="3"/>
        <v>0</v>
      </c>
      <c r="AF35" s="5">
        <f t="shared" ca="1" si="4"/>
        <v>116.52</v>
      </c>
      <c r="AG35" s="11" t="s">
        <v>449</v>
      </c>
      <c r="AH35" s="5" t="s">
        <v>450</v>
      </c>
      <c r="AI35" s="12"/>
      <c r="AJ35" s="24"/>
      <c r="AK35" s="5"/>
      <c r="AL35" s="23"/>
      <c r="AM35" s="5"/>
      <c r="AN35" s="5"/>
      <c r="AO35" s="5"/>
      <c r="AP35" s="149"/>
      <c r="AQ35" s="5"/>
      <c r="AR35" s="149"/>
      <c r="AS35" s="5"/>
      <c r="AT35" s="2" t="s">
        <v>339</v>
      </c>
      <c r="AU35" s="2"/>
      <c r="AV35" s="2"/>
    </row>
    <row r="36" spans="1:48" ht="15" customHeight="1">
      <c r="A36" s="5" t="str">
        <f t="shared" ca="1" si="0"/>
        <v/>
      </c>
      <c r="B36" s="5">
        <f t="shared" si="5"/>
        <v>33</v>
      </c>
      <c r="C36" s="13" t="s">
        <v>83</v>
      </c>
      <c r="D36" s="7"/>
      <c r="E36" s="7"/>
      <c r="F36" s="7"/>
      <c r="G36" s="7"/>
      <c r="H36" s="5"/>
      <c r="I36" s="5" t="s">
        <v>36</v>
      </c>
      <c r="J36" s="5" t="s">
        <v>54</v>
      </c>
      <c r="K36" s="5" t="s">
        <v>76</v>
      </c>
      <c r="L36" s="5" t="str">
        <f>VLOOKUP(K36,[1]Section!$G$2:$H$45,2,0)</f>
        <v>設備設計 1</v>
      </c>
      <c r="M36" s="5"/>
      <c r="N36" s="5"/>
      <c r="O36" s="5"/>
      <c r="P36" s="5">
        <f t="shared" ca="1" si="1"/>
        <v>117</v>
      </c>
      <c r="Q36" s="5" t="str">
        <f t="shared" ca="1" si="2"/>
        <v>116年5ヶ月9日</v>
      </c>
      <c r="R36" s="39"/>
      <c r="S36" s="5"/>
      <c r="T36" s="5"/>
      <c r="U36" s="5"/>
      <c r="V36" s="5"/>
      <c r="W36" s="5">
        <v>2</v>
      </c>
      <c r="X36" s="5">
        <v>2006</v>
      </c>
      <c r="Y36" s="5">
        <v>2012</v>
      </c>
      <c r="Z36" s="5"/>
      <c r="AA36" s="5" t="s">
        <v>43</v>
      </c>
      <c r="AB36" s="10"/>
      <c r="AC36" s="5" t="s">
        <v>43</v>
      </c>
      <c r="AD36" s="10"/>
      <c r="AE36" s="5">
        <f t="shared" ca="1" si="3"/>
        <v>1</v>
      </c>
      <c r="AF36" s="5">
        <f t="shared" ref="AF36:AF67" ca="1" si="6">IF(C36="","",ROUND((TODAY()-E36)/365,2))</f>
        <v>116.52</v>
      </c>
      <c r="AG36" s="5" t="s">
        <v>451</v>
      </c>
      <c r="AH36" s="5" t="s">
        <v>452</v>
      </c>
      <c r="AI36" s="12"/>
      <c r="AJ36" s="5"/>
      <c r="AK36" s="5"/>
      <c r="AL36" s="14"/>
      <c r="AM36" s="5"/>
      <c r="AN36" s="5"/>
      <c r="AO36" s="5"/>
      <c r="AP36" s="149"/>
      <c r="AQ36" s="5"/>
      <c r="AR36" s="149"/>
      <c r="AS36" s="5"/>
      <c r="AT36" s="2" t="s">
        <v>340</v>
      </c>
      <c r="AU36" s="2"/>
      <c r="AV36" s="2"/>
    </row>
    <row r="37" spans="1:48" ht="15" customHeight="1">
      <c r="A37" s="5" t="str">
        <f t="shared" ca="1" si="0"/>
        <v/>
      </c>
      <c r="B37" s="5">
        <f t="shared" si="5"/>
        <v>34</v>
      </c>
      <c r="C37" s="13" t="s">
        <v>453</v>
      </c>
      <c r="D37" s="7"/>
      <c r="E37" s="7"/>
      <c r="F37" s="7"/>
      <c r="G37" s="7"/>
      <c r="H37" s="5"/>
      <c r="I37" s="5" t="s">
        <v>31</v>
      </c>
      <c r="J37" s="8" t="s">
        <v>383</v>
      </c>
      <c r="K37" s="5" t="s">
        <v>454</v>
      </c>
      <c r="L37" s="5" t="str">
        <f>VLOOKUP(K37,[1]Section!$G$2:$H$45,2,0)</f>
        <v>基礎鉄筋</v>
      </c>
      <c r="M37" s="5"/>
      <c r="N37" s="5"/>
      <c r="O37" s="5"/>
      <c r="P37" s="5">
        <f t="shared" ca="1" si="1"/>
        <v>117</v>
      </c>
      <c r="Q37" s="5" t="str">
        <f t="shared" ca="1" si="2"/>
        <v>116年5ヶ月9日</v>
      </c>
      <c r="R37" s="39"/>
      <c r="S37" s="5"/>
      <c r="T37" s="9"/>
      <c r="U37" s="5"/>
      <c r="V37" s="5"/>
      <c r="W37" s="5">
        <v>2</v>
      </c>
      <c r="X37" s="5">
        <v>2008</v>
      </c>
      <c r="Y37" s="5">
        <v>2013</v>
      </c>
      <c r="Z37" s="5"/>
      <c r="AA37" s="5" t="s">
        <v>41</v>
      </c>
      <c r="AB37" s="10">
        <v>0.30208333333333331</v>
      </c>
      <c r="AC37" s="5" t="s">
        <v>41</v>
      </c>
      <c r="AD37" s="10">
        <v>0.72916666666666663</v>
      </c>
      <c r="AE37" s="5">
        <f t="shared" ca="1" si="3"/>
        <v>1</v>
      </c>
      <c r="AF37" s="5">
        <f t="shared" ca="1" si="6"/>
        <v>116.52</v>
      </c>
      <c r="AG37" s="11" t="s">
        <v>455</v>
      </c>
      <c r="AH37" s="5" t="s">
        <v>456</v>
      </c>
      <c r="AI37" s="12"/>
      <c r="AJ37" s="5"/>
      <c r="AK37" s="5"/>
      <c r="AL37" s="14"/>
      <c r="AM37" s="5"/>
      <c r="AN37" s="5"/>
      <c r="AO37" s="5"/>
      <c r="AP37" s="5"/>
      <c r="AQ37" s="5"/>
      <c r="AR37" s="149"/>
      <c r="AS37" s="8"/>
      <c r="AT37" s="2"/>
      <c r="AU37" s="2"/>
      <c r="AV37" s="2"/>
    </row>
    <row r="38" spans="1:48" ht="15" customHeight="1">
      <c r="A38" s="5" t="str">
        <f t="shared" ca="1" si="0"/>
        <v/>
      </c>
      <c r="B38" s="5">
        <f t="shared" si="5"/>
        <v>35</v>
      </c>
      <c r="C38" s="13" t="s">
        <v>84</v>
      </c>
      <c r="D38" s="7"/>
      <c r="E38" s="7"/>
      <c r="F38" s="7"/>
      <c r="G38" s="7"/>
      <c r="H38" s="5"/>
      <c r="I38" s="5" t="s">
        <v>36</v>
      </c>
      <c r="J38" s="5" t="s">
        <v>54</v>
      </c>
      <c r="K38" s="5" t="s">
        <v>48</v>
      </c>
      <c r="L38" s="5" t="str">
        <f>VLOOKUP(K38,[1]Section!$G$2:$H$45,2,0)</f>
        <v>インテンザ</v>
      </c>
      <c r="M38" s="5"/>
      <c r="N38" s="5"/>
      <c r="O38" s="5"/>
      <c r="P38" s="5">
        <f t="shared" ca="1" si="1"/>
        <v>117</v>
      </c>
      <c r="Q38" s="5" t="str">
        <f t="shared" ca="1" si="2"/>
        <v>116年5ヶ月9日</v>
      </c>
      <c r="R38" s="5"/>
      <c r="S38" s="5"/>
      <c r="T38" s="5"/>
      <c r="U38" s="5"/>
      <c r="V38" s="5"/>
      <c r="W38" s="5">
        <v>1</v>
      </c>
      <c r="X38" s="5">
        <v>2006</v>
      </c>
      <c r="Y38" s="5"/>
      <c r="Z38" s="5"/>
      <c r="AA38" s="5" t="s">
        <v>41</v>
      </c>
      <c r="AB38" s="10">
        <v>0.27083333333333331</v>
      </c>
      <c r="AC38" s="5" t="s">
        <v>41</v>
      </c>
      <c r="AD38" s="10">
        <v>0.70833333333333337</v>
      </c>
      <c r="AE38" s="5">
        <f t="shared" ca="1" si="3"/>
        <v>0</v>
      </c>
      <c r="AF38" s="5">
        <f t="shared" ca="1" si="6"/>
        <v>116.52</v>
      </c>
      <c r="AG38" s="11" t="s">
        <v>457</v>
      </c>
      <c r="AH38" s="5" t="s">
        <v>458</v>
      </c>
      <c r="AI38" s="12"/>
      <c r="AJ38" s="5"/>
      <c r="AK38" s="5"/>
      <c r="AL38" s="14"/>
      <c r="AM38" s="5"/>
      <c r="AN38" s="5"/>
      <c r="AO38" s="5"/>
      <c r="AP38" s="5"/>
      <c r="AQ38" s="5"/>
      <c r="AR38" s="149"/>
      <c r="AS38" s="5"/>
      <c r="AT38" s="2" t="s">
        <v>341</v>
      </c>
      <c r="AU38" s="2"/>
      <c r="AV38" s="2"/>
    </row>
    <row r="39" spans="1:48" ht="15" customHeight="1">
      <c r="A39" s="5" t="str">
        <f t="shared" ca="1" si="0"/>
        <v/>
      </c>
      <c r="B39" s="5">
        <f t="shared" si="5"/>
        <v>36</v>
      </c>
      <c r="C39" s="13" t="s">
        <v>459</v>
      </c>
      <c r="D39" s="7"/>
      <c r="E39" s="7"/>
      <c r="F39" s="7"/>
      <c r="G39" s="7"/>
      <c r="H39" s="5"/>
      <c r="I39" s="5" t="s">
        <v>31</v>
      </c>
      <c r="J39" s="8" t="s">
        <v>70</v>
      </c>
      <c r="K39" s="5" t="s">
        <v>460</v>
      </c>
      <c r="L39" s="5" t="str">
        <f>VLOOKUP(K39,[1]Section!$G$2:$H$45,2,0)</f>
        <v>基礎鉄筋</v>
      </c>
      <c r="M39" s="5"/>
      <c r="N39" s="5"/>
      <c r="O39" s="5"/>
      <c r="P39" s="5">
        <f t="shared" ca="1" si="1"/>
        <v>117</v>
      </c>
      <c r="Q39" s="5" t="str">
        <f t="shared" ca="1" si="2"/>
        <v>116年5ヶ月9日</v>
      </c>
      <c r="R39" s="5"/>
      <c r="S39" s="5"/>
      <c r="T39" s="5"/>
      <c r="U39" s="5"/>
      <c r="V39" s="5"/>
      <c r="W39" s="5">
        <v>2</v>
      </c>
      <c r="X39" s="5">
        <v>2008</v>
      </c>
      <c r="Y39" s="5">
        <v>2012</v>
      </c>
      <c r="Z39" s="5"/>
      <c r="AA39" s="5" t="s">
        <v>41</v>
      </c>
      <c r="AB39" s="10">
        <v>0.3125</v>
      </c>
      <c r="AC39" s="5" t="s">
        <v>41</v>
      </c>
      <c r="AD39" s="10">
        <v>0.71875</v>
      </c>
      <c r="AE39" s="5">
        <f t="shared" ca="1" si="3"/>
        <v>1</v>
      </c>
      <c r="AF39" s="5">
        <f t="shared" ca="1" si="6"/>
        <v>116.52</v>
      </c>
      <c r="AG39" s="11" t="s">
        <v>461</v>
      </c>
      <c r="AH39" s="5" t="s">
        <v>462</v>
      </c>
      <c r="AI39" s="12"/>
      <c r="AJ39" s="5"/>
      <c r="AK39" s="5"/>
      <c r="AL39" s="14"/>
      <c r="AM39" s="5"/>
      <c r="AN39" s="5"/>
      <c r="AO39" s="5"/>
      <c r="AP39" s="149"/>
      <c r="AQ39" s="5"/>
      <c r="AR39" s="149"/>
      <c r="AS39" s="8"/>
    </row>
    <row r="40" spans="1:48" ht="15" customHeight="1">
      <c r="A40" s="5" t="str">
        <f t="shared" ca="1" si="0"/>
        <v/>
      </c>
      <c r="B40" s="5">
        <f t="shared" si="5"/>
        <v>37</v>
      </c>
      <c r="C40" s="13" t="s">
        <v>85</v>
      </c>
      <c r="D40" s="7"/>
      <c r="E40" s="7"/>
      <c r="F40" s="7"/>
      <c r="G40" s="7"/>
      <c r="H40" s="5"/>
      <c r="I40" s="5" t="s">
        <v>31</v>
      </c>
      <c r="J40" s="8" t="s">
        <v>45</v>
      </c>
      <c r="K40" s="5" t="s">
        <v>80</v>
      </c>
      <c r="L40" s="5" t="str">
        <f>VLOOKUP(K40,[1]Section!$G$2:$H$45,2,0)</f>
        <v>キッチン直需</v>
      </c>
      <c r="M40" s="5"/>
      <c r="N40" s="5"/>
      <c r="O40" s="5"/>
      <c r="P40" s="5">
        <f t="shared" ca="1" si="1"/>
        <v>117</v>
      </c>
      <c r="Q40" s="5" t="str">
        <f t="shared" ca="1" si="2"/>
        <v>116年5ヶ月9日</v>
      </c>
      <c r="R40" s="5"/>
      <c r="S40" s="5"/>
      <c r="T40" s="5"/>
      <c r="U40" s="5"/>
      <c r="V40" s="5"/>
      <c r="W40" s="5">
        <v>2</v>
      </c>
      <c r="X40" s="5">
        <v>2007</v>
      </c>
      <c r="Y40" s="5">
        <v>2013</v>
      </c>
      <c r="Z40" s="5"/>
      <c r="AA40" s="5" t="s">
        <v>43</v>
      </c>
      <c r="AB40" s="10" t="s">
        <v>81</v>
      </c>
      <c r="AC40" s="5" t="s">
        <v>43</v>
      </c>
      <c r="AD40" s="10" t="s">
        <v>81</v>
      </c>
      <c r="AE40" s="5">
        <f t="shared" ca="1" si="3"/>
        <v>1</v>
      </c>
      <c r="AF40" s="5">
        <f t="shared" ca="1" si="6"/>
        <v>116.52</v>
      </c>
      <c r="AG40" s="11" t="s">
        <v>463</v>
      </c>
      <c r="AH40" s="5" t="s">
        <v>464</v>
      </c>
      <c r="AI40" s="12"/>
      <c r="AJ40" s="5"/>
      <c r="AK40" s="5"/>
      <c r="AL40" s="14"/>
      <c r="AM40" s="5"/>
      <c r="AN40" s="5"/>
      <c r="AO40" s="5"/>
      <c r="AP40" s="149"/>
      <c r="AQ40" s="5"/>
      <c r="AR40" s="5"/>
      <c r="AS40" s="8"/>
      <c r="AT40" t="s">
        <v>1127</v>
      </c>
    </row>
    <row r="41" spans="1:48" ht="15" customHeight="1">
      <c r="A41" s="5" t="str">
        <f t="shared" ca="1" si="0"/>
        <v/>
      </c>
      <c r="B41" s="5">
        <f t="shared" si="5"/>
        <v>38</v>
      </c>
      <c r="C41" s="13" t="s">
        <v>86</v>
      </c>
      <c r="D41" s="7"/>
      <c r="E41" s="7"/>
      <c r="F41" s="7"/>
      <c r="G41" s="7"/>
      <c r="H41" s="5"/>
      <c r="I41" s="5" t="s">
        <v>31</v>
      </c>
      <c r="J41" s="8" t="s">
        <v>50</v>
      </c>
      <c r="K41" s="5" t="s">
        <v>465</v>
      </c>
      <c r="L41" s="5" t="str">
        <f>VLOOKUP(K41,[1]Section!$G$2:$H$45,2,0)</f>
        <v>SE構法</v>
      </c>
      <c r="M41" s="5"/>
      <c r="N41" s="5"/>
      <c r="O41" s="5"/>
      <c r="P41" s="5">
        <f t="shared" ca="1" si="1"/>
        <v>117</v>
      </c>
      <c r="Q41" s="5" t="str">
        <f t="shared" ca="1" si="2"/>
        <v>116年5ヶ月9日</v>
      </c>
      <c r="R41" s="39"/>
      <c r="S41" s="5"/>
      <c r="T41" s="5"/>
      <c r="U41" s="5"/>
      <c r="V41" s="5"/>
      <c r="W41" s="5">
        <v>1</v>
      </c>
      <c r="X41" s="5">
        <v>2005</v>
      </c>
      <c r="Y41" s="5"/>
      <c r="Z41" s="5">
        <v>2014</v>
      </c>
      <c r="AA41" s="5" t="s">
        <v>41</v>
      </c>
      <c r="AB41" s="10">
        <v>0.3125</v>
      </c>
      <c r="AC41" s="5" t="s">
        <v>43</v>
      </c>
      <c r="AD41" s="10" t="s">
        <v>81</v>
      </c>
      <c r="AE41" s="5">
        <f t="shared" ca="1" si="3"/>
        <v>0</v>
      </c>
      <c r="AF41" s="5">
        <f t="shared" ca="1" si="6"/>
        <v>116.52</v>
      </c>
      <c r="AG41" s="11" t="s">
        <v>1142</v>
      </c>
      <c r="AH41" s="5" t="s">
        <v>466</v>
      </c>
      <c r="AI41" s="12"/>
      <c r="AJ41" s="5"/>
      <c r="AK41" s="5"/>
      <c r="AL41" s="176"/>
      <c r="AM41" s="172"/>
      <c r="AN41" s="172"/>
      <c r="AO41" s="172"/>
      <c r="AP41" s="172"/>
      <c r="AQ41" s="172"/>
      <c r="AR41" s="172"/>
      <c r="AS41" s="8"/>
    </row>
    <row r="42" spans="1:48" ht="15" customHeight="1">
      <c r="A42" s="5" t="str">
        <f t="shared" ca="1" si="0"/>
        <v/>
      </c>
      <c r="B42" s="5">
        <f t="shared" si="5"/>
        <v>39</v>
      </c>
      <c r="C42" s="13" t="s">
        <v>87</v>
      </c>
      <c r="D42" s="7"/>
      <c r="E42" s="7"/>
      <c r="F42" s="7"/>
      <c r="G42" s="7"/>
      <c r="H42" s="5"/>
      <c r="I42" s="5" t="s">
        <v>36</v>
      </c>
      <c r="J42" s="5" t="s">
        <v>467</v>
      </c>
      <c r="K42" s="5" t="s">
        <v>88</v>
      </c>
      <c r="L42" s="5" t="str">
        <f>VLOOKUP(K42,[1]Section!$G$2:$H$45,2,0)</f>
        <v>インフィル(HCM)</v>
      </c>
      <c r="M42" s="5"/>
      <c r="N42" s="5"/>
      <c r="O42" s="5"/>
      <c r="P42" s="5">
        <f t="shared" ca="1" si="1"/>
        <v>117</v>
      </c>
      <c r="Q42" s="5" t="str">
        <f t="shared" ca="1" si="2"/>
        <v>116年5ヶ月9日</v>
      </c>
      <c r="R42" s="39"/>
      <c r="S42" s="5"/>
      <c r="T42" s="5"/>
      <c r="U42" s="5"/>
      <c r="V42" s="5"/>
      <c r="W42" s="5">
        <v>1</v>
      </c>
      <c r="X42" s="5">
        <v>2013</v>
      </c>
      <c r="Y42" s="5"/>
      <c r="Z42" s="5"/>
      <c r="AA42" s="5"/>
      <c r="AB42" s="10"/>
      <c r="AC42" s="5"/>
      <c r="AD42" s="10"/>
      <c r="AE42" s="5">
        <f t="shared" ca="1" si="3"/>
        <v>1</v>
      </c>
      <c r="AF42" s="5">
        <f t="shared" ca="1" si="6"/>
        <v>116.52</v>
      </c>
      <c r="AG42" s="5" t="s">
        <v>468</v>
      </c>
      <c r="AH42" s="5" t="s">
        <v>469</v>
      </c>
      <c r="AI42" s="12"/>
      <c r="AJ42" s="5"/>
      <c r="AK42" s="5"/>
      <c r="AL42" s="23"/>
      <c r="AM42" s="5"/>
      <c r="AN42" s="5"/>
      <c r="AO42" s="5"/>
      <c r="AP42" s="149"/>
      <c r="AQ42" s="5"/>
      <c r="AR42" s="5"/>
      <c r="AS42" s="5"/>
      <c r="AT42" s="2" t="s">
        <v>312</v>
      </c>
      <c r="AU42" s="2"/>
      <c r="AV42" s="2"/>
    </row>
    <row r="43" spans="1:48" ht="15" customHeight="1">
      <c r="A43" s="5" t="str">
        <f t="shared" ca="1" si="0"/>
        <v/>
      </c>
      <c r="B43" s="5">
        <f t="shared" si="5"/>
        <v>40</v>
      </c>
      <c r="C43" s="13" t="s">
        <v>89</v>
      </c>
      <c r="D43" s="7"/>
      <c r="E43" s="7"/>
      <c r="F43" s="7"/>
      <c r="G43" s="7"/>
      <c r="H43" s="5"/>
      <c r="I43" s="5" t="s">
        <v>31</v>
      </c>
      <c r="J43" s="8" t="s">
        <v>50</v>
      </c>
      <c r="K43" s="5" t="s">
        <v>80</v>
      </c>
      <c r="L43" s="5" t="str">
        <f>VLOOKUP(K43,[1]Section!$G$2:$H$45,2,0)</f>
        <v>キッチン直需</v>
      </c>
      <c r="M43" s="5"/>
      <c r="N43" s="5"/>
      <c r="O43" s="5"/>
      <c r="P43" s="5">
        <f t="shared" ca="1" si="1"/>
        <v>117</v>
      </c>
      <c r="Q43" s="5" t="str">
        <f t="shared" ca="1" si="2"/>
        <v>116年5ヶ月9日</v>
      </c>
      <c r="R43" s="39"/>
      <c r="S43" s="5"/>
      <c r="T43" s="5"/>
      <c r="U43" s="5"/>
      <c r="V43" s="5"/>
      <c r="W43" s="5">
        <v>1</v>
      </c>
      <c r="X43" s="5">
        <v>2009</v>
      </c>
      <c r="Y43" s="5"/>
      <c r="Z43" s="5"/>
      <c r="AA43" s="5" t="s">
        <v>41</v>
      </c>
      <c r="AB43" s="10">
        <v>0.29166666666666669</v>
      </c>
      <c r="AC43" s="5" t="s">
        <v>41</v>
      </c>
      <c r="AD43" s="10">
        <v>0.72916666666666663</v>
      </c>
      <c r="AE43" s="5">
        <f t="shared" ca="1" si="3"/>
        <v>0</v>
      </c>
      <c r="AF43" s="5">
        <f t="shared" ca="1" si="6"/>
        <v>116.52</v>
      </c>
      <c r="AG43" s="11" t="s">
        <v>470</v>
      </c>
      <c r="AH43" s="5" t="s">
        <v>471</v>
      </c>
      <c r="AI43" s="12"/>
      <c r="AJ43" s="5"/>
      <c r="AK43" s="5"/>
      <c r="AL43" s="14"/>
      <c r="AM43" s="5"/>
      <c r="AN43" s="5"/>
      <c r="AO43" s="5"/>
      <c r="AP43" s="149"/>
      <c r="AQ43" s="5"/>
      <c r="AR43" s="149"/>
      <c r="AS43" s="8"/>
      <c r="AT43" s="174" t="s">
        <v>1128</v>
      </c>
      <c r="AU43" s="2"/>
      <c r="AV43" s="2"/>
    </row>
    <row r="44" spans="1:48" ht="15" customHeight="1">
      <c r="A44" s="5" t="str">
        <f t="shared" ca="1" si="0"/>
        <v/>
      </c>
      <c r="B44" s="5">
        <f t="shared" si="5"/>
        <v>41</v>
      </c>
      <c r="C44" s="13" t="s">
        <v>90</v>
      </c>
      <c r="D44" s="7"/>
      <c r="E44" s="7"/>
      <c r="F44" s="7"/>
      <c r="G44" s="7"/>
      <c r="H44" s="5"/>
      <c r="I44" s="5" t="s">
        <v>36</v>
      </c>
      <c r="J44" s="5" t="s">
        <v>54</v>
      </c>
      <c r="K44" s="5" t="s">
        <v>91</v>
      </c>
      <c r="L44" s="5" t="str">
        <f>VLOOKUP(K44,[1]Section!$G$2:$H$45,2,0)</f>
        <v>パーティション</v>
      </c>
      <c r="M44" s="5"/>
      <c r="N44" s="5"/>
      <c r="O44" s="5"/>
      <c r="P44" s="5">
        <f t="shared" ca="1" si="1"/>
        <v>117</v>
      </c>
      <c r="Q44" s="5" t="str">
        <f t="shared" ca="1" si="2"/>
        <v>116年5ヶ月9日</v>
      </c>
      <c r="R44" s="39"/>
      <c r="S44" s="5"/>
      <c r="T44" s="5"/>
      <c r="U44" s="5"/>
      <c r="V44" s="5"/>
      <c r="W44" s="5">
        <v>1</v>
      </c>
      <c r="X44" s="5">
        <v>2010</v>
      </c>
      <c r="Y44" s="5"/>
      <c r="Z44" s="5"/>
      <c r="AA44" s="5" t="s">
        <v>43</v>
      </c>
      <c r="AB44" s="10"/>
      <c r="AC44" s="5" t="s">
        <v>41</v>
      </c>
      <c r="AD44" s="10">
        <v>0.22916666666666666</v>
      </c>
      <c r="AE44" s="5">
        <f t="shared" ca="1" si="3"/>
        <v>1</v>
      </c>
      <c r="AF44" s="5">
        <f t="shared" ca="1" si="6"/>
        <v>116.52</v>
      </c>
      <c r="AG44" s="5" t="s">
        <v>472</v>
      </c>
      <c r="AH44" s="5" t="s">
        <v>473</v>
      </c>
      <c r="AI44" s="12"/>
      <c r="AJ44" s="5"/>
      <c r="AK44" s="5"/>
      <c r="AL44" s="23"/>
      <c r="AM44" s="5"/>
      <c r="AN44" s="5"/>
      <c r="AO44" s="5"/>
      <c r="AP44" s="149"/>
      <c r="AQ44" s="5"/>
      <c r="AR44" s="149"/>
      <c r="AS44" s="5"/>
      <c r="AT44" s="2"/>
      <c r="AU44" s="2"/>
      <c r="AV44" s="2"/>
    </row>
    <row r="45" spans="1:48" ht="15" customHeight="1">
      <c r="A45" s="5" t="str">
        <f t="shared" ca="1" si="0"/>
        <v/>
      </c>
      <c r="B45" s="5">
        <f t="shared" si="5"/>
        <v>42</v>
      </c>
      <c r="C45" s="13" t="s">
        <v>474</v>
      </c>
      <c r="D45" s="7"/>
      <c r="E45" s="7"/>
      <c r="F45" s="7"/>
      <c r="G45" s="7"/>
      <c r="H45" s="5"/>
      <c r="I45" s="5" t="s">
        <v>36</v>
      </c>
      <c r="J45" s="5" t="s">
        <v>475</v>
      </c>
      <c r="K45" s="5" t="s">
        <v>1333</v>
      </c>
      <c r="L45" s="5" t="str">
        <f>VLOOKUP(K45,[1]Section!$G$2:$H$45,2,0)</f>
        <v>実施設計課</v>
      </c>
      <c r="M45" s="5"/>
      <c r="N45" s="5"/>
      <c r="O45" s="5"/>
      <c r="P45" s="5">
        <f t="shared" ca="1" si="1"/>
        <v>117</v>
      </c>
      <c r="Q45" s="5" t="str">
        <f t="shared" ca="1" si="2"/>
        <v>116年5ヶ月9日</v>
      </c>
      <c r="R45" s="39"/>
      <c r="S45" s="5"/>
      <c r="T45" s="5"/>
      <c r="U45" s="5"/>
      <c r="V45" s="5"/>
      <c r="W45" s="5">
        <v>1</v>
      </c>
      <c r="X45" s="5">
        <v>2012</v>
      </c>
      <c r="Y45" s="5"/>
      <c r="Z45" s="5"/>
      <c r="AA45" s="5" t="s">
        <v>43</v>
      </c>
      <c r="AB45" s="10"/>
      <c r="AC45" s="5" t="s">
        <v>43</v>
      </c>
      <c r="AD45" s="10"/>
      <c r="AE45" s="5">
        <f t="shared" ca="1" si="3"/>
        <v>1</v>
      </c>
      <c r="AF45" s="5">
        <f t="shared" ca="1" si="6"/>
        <v>116.52</v>
      </c>
      <c r="AG45" s="5" t="s">
        <v>476</v>
      </c>
      <c r="AH45" s="5" t="s">
        <v>477</v>
      </c>
      <c r="AI45" s="12"/>
      <c r="AJ45" s="5"/>
      <c r="AK45" s="5"/>
      <c r="AL45" s="14"/>
      <c r="AM45" s="5"/>
      <c r="AN45" s="5"/>
      <c r="AO45" s="5"/>
      <c r="AP45" s="5"/>
      <c r="AQ45" s="5"/>
      <c r="AR45" s="5"/>
      <c r="AS45" s="152"/>
      <c r="AT45" s="2" t="s">
        <v>313</v>
      </c>
      <c r="AU45" s="2"/>
      <c r="AV45" s="2"/>
    </row>
    <row r="46" spans="1:48" ht="15" customHeight="1">
      <c r="A46" s="5" t="str">
        <f t="shared" ca="1" si="0"/>
        <v/>
      </c>
      <c r="B46" s="5">
        <f t="shared" si="5"/>
        <v>43</v>
      </c>
      <c r="C46" s="13" t="s">
        <v>478</v>
      </c>
      <c r="D46" s="7"/>
      <c r="E46" s="7"/>
      <c r="F46" s="7"/>
      <c r="G46" s="7"/>
      <c r="H46" s="5"/>
      <c r="I46" s="5" t="s">
        <v>36</v>
      </c>
      <c r="J46" s="5" t="s">
        <v>45</v>
      </c>
      <c r="K46" s="5" t="s">
        <v>51</v>
      </c>
      <c r="L46" s="5" t="str">
        <f>VLOOKUP(K46,[1]Section!$G$2:$H$45,2,0)</f>
        <v>建築施工図</v>
      </c>
      <c r="M46" s="5"/>
      <c r="N46" s="5"/>
      <c r="O46" s="5"/>
      <c r="P46" s="5">
        <f t="shared" ca="1" si="1"/>
        <v>117</v>
      </c>
      <c r="Q46" s="5" t="str">
        <f t="shared" ca="1" si="2"/>
        <v>116年5ヶ月9日</v>
      </c>
      <c r="R46" s="5"/>
      <c r="S46" s="5"/>
      <c r="T46" s="5"/>
      <c r="U46" s="5"/>
      <c r="V46" s="5"/>
      <c r="W46" s="5">
        <v>1</v>
      </c>
      <c r="X46" s="5">
        <v>2011</v>
      </c>
      <c r="Y46" s="5"/>
      <c r="Z46" s="5"/>
      <c r="AA46" s="5" t="s">
        <v>43</v>
      </c>
      <c r="AB46" s="10"/>
      <c r="AC46" s="5" t="s">
        <v>43</v>
      </c>
      <c r="AD46" s="10"/>
      <c r="AE46" s="5">
        <f t="shared" ca="1" si="3"/>
        <v>1</v>
      </c>
      <c r="AF46" s="5">
        <f t="shared" ca="1" si="6"/>
        <v>116.52</v>
      </c>
      <c r="AG46" s="5" t="s">
        <v>479</v>
      </c>
      <c r="AH46" s="5" t="s">
        <v>480</v>
      </c>
      <c r="AI46" s="12"/>
      <c r="AJ46" s="5"/>
      <c r="AK46" s="5"/>
      <c r="AL46" s="14"/>
      <c r="AM46" s="5"/>
      <c r="AN46" s="5"/>
      <c r="AO46" s="5"/>
      <c r="AP46" s="5"/>
      <c r="AQ46" s="5"/>
      <c r="AR46" s="5"/>
      <c r="AS46" s="5"/>
      <c r="AT46" s="2"/>
      <c r="AU46" s="2"/>
      <c r="AV46" s="2"/>
    </row>
    <row r="47" spans="1:48" ht="15" customHeight="1">
      <c r="A47" s="5" t="str">
        <f t="shared" ca="1" si="0"/>
        <v/>
      </c>
      <c r="B47" s="5">
        <f t="shared" si="5"/>
        <v>44</v>
      </c>
      <c r="C47" s="13" t="s">
        <v>92</v>
      </c>
      <c r="D47" s="7"/>
      <c r="E47" s="7"/>
      <c r="F47" s="7"/>
      <c r="G47" s="7"/>
      <c r="H47" s="5"/>
      <c r="I47" s="5" t="s">
        <v>36</v>
      </c>
      <c r="J47" s="5" t="s">
        <v>54</v>
      </c>
      <c r="K47" s="5" t="s">
        <v>58</v>
      </c>
      <c r="L47" s="5" t="str">
        <f>VLOOKUP(K47,[1]Section!$G$2:$H$45,2,0)</f>
        <v>山留</v>
      </c>
      <c r="M47" s="5"/>
      <c r="N47" s="5"/>
      <c r="O47" s="5"/>
      <c r="P47" s="5">
        <f t="shared" ca="1" si="1"/>
        <v>117</v>
      </c>
      <c r="Q47" s="5" t="str">
        <f t="shared" ca="1" si="2"/>
        <v>116年5ヶ月9日</v>
      </c>
      <c r="R47" s="5"/>
      <c r="S47" s="5"/>
      <c r="T47" s="5"/>
      <c r="U47" s="5"/>
      <c r="V47" s="5"/>
      <c r="W47" s="5"/>
      <c r="X47" s="5"/>
      <c r="Y47" s="5"/>
      <c r="Z47" s="5"/>
      <c r="AA47" s="5"/>
      <c r="AB47" s="10"/>
      <c r="AC47" s="5"/>
      <c r="AD47" s="10"/>
      <c r="AE47" s="5">
        <f t="shared" ca="1" si="3"/>
        <v>0</v>
      </c>
      <c r="AF47" s="5">
        <f t="shared" ca="1" si="6"/>
        <v>116.52</v>
      </c>
      <c r="AG47" s="5" t="s">
        <v>481</v>
      </c>
      <c r="AH47" s="5" t="s">
        <v>482</v>
      </c>
      <c r="AI47" s="12"/>
      <c r="AJ47" s="5"/>
      <c r="AK47" s="5"/>
      <c r="AL47" s="14"/>
      <c r="AM47" s="5"/>
      <c r="AN47" s="5"/>
      <c r="AO47" s="5"/>
      <c r="AP47" s="5"/>
      <c r="AQ47" s="5"/>
      <c r="AR47" s="149"/>
      <c r="AS47" s="5"/>
      <c r="AT47" s="2" t="s">
        <v>314</v>
      </c>
      <c r="AU47" s="2"/>
      <c r="AV47" s="2"/>
    </row>
    <row r="48" spans="1:48" ht="15" customHeight="1">
      <c r="A48" s="5" t="str">
        <f t="shared" ca="1" si="0"/>
        <v/>
      </c>
      <c r="B48" s="5">
        <f t="shared" si="5"/>
        <v>45</v>
      </c>
      <c r="C48" s="13" t="s">
        <v>93</v>
      </c>
      <c r="D48" s="7"/>
      <c r="E48" s="7"/>
      <c r="F48" s="7"/>
      <c r="G48" s="7"/>
      <c r="H48" s="5"/>
      <c r="I48" s="5" t="s">
        <v>36</v>
      </c>
      <c r="J48" s="5" t="s">
        <v>45</v>
      </c>
      <c r="K48" s="5" t="s">
        <v>1227</v>
      </c>
      <c r="L48" s="5" t="str">
        <f>VLOOKUP(K48,[1]Section!$G$2:$H$45,2,0)</f>
        <v>構造CAD 1</v>
      </c>
      <c r="M48" s="5"/>
      <c r="N48" s="5"/>
      <c r="O48" s="5"/>
      <c r="P48" s="5">
        <f t="shared" ca="1" si="1"/>
        <v>117</v>
      </c>
      <c r="Q48" s="5" t="str">
        <f t="shared" ca="1" si="2"/>
        <v>116年5ヶ月9日</v>
      </c>
      <c r="R48" s="39"/>
      <c r="S48" s="5"/>
      <c r="T48" s="5"/>
      <c r="U48" s="5"/>
      <c r="V48" s="5"/>
      <c r="W48" s="5">
        <v>1</v>
      </c>
      <c r="X48" s="5">
        <v>2010</v>
      </c>
      <c r="Y48" s="5"/>
      <c r="Z48" s="5"/>
      <c r="AA48" s="5" t="s">
        <v>41</v>
      </c>
      <c r="AB48" s="10">
        <v>0.28125</v>
      </c>
      <c r="AC48" s="5" t="s">
        <v>41</v>
      </c>
      <c r="AD48" s="10">
        <v>0.16666666666666666</v>
      </c>
      <c r="AE48" s="5">
        <f t="shared" ca="1" si="3"/>
        <v>1</v>
      </c>
      <c r="AF48" s="5">
        <f t="shared" ca="1" si="6"/>
        <v>116.52</v>
      </c>
      <c r="AG48" s="5" t="s">
        <v>483</v>
      </c>
      <c r="AH48" s="5" t="s">
        <v>484</v>
      </c>
      <c r="AI48" s="12"/>
      <c r="AJ48" s="5"/>
      <c r="AK48" s="5"/>
      <c r="AL48" s="14"/>
      <c r="AM48" s="172"/>
      <c r="AN48" s="5"/>
      <c r="AO48" s="5"/>
      <c r="AP48" s="5"/>
      <c r="AQ48" s="5"/>
      <c r="AR48" s="5"/>
      <c r="AS48" s="5"/>
      <c r="AT48" s="2" t="s">
        <v>315</v>
      </c>
      <c r="AU48" s="2"/>
      <c r="AV48" s="2"/>
    </row>
    <row r="49" spans="1:94" ht="15" customHeight="1">
      <c r="A49" s="5" t="str">
        <f t="shared" ca="1" si="0"/>
        <v/>
      </c>
      <c r="B49" s="5">
        <f t="shared" si="5"/>
        <v>46</v>
      </c>
      <c r="C49" s="13" t="s">
        <v>485</v>
      </c>
      <c r="D49" s="7"/>
      <c r="E49" s="7"/>
      <c r="F49" s="7"/>
      <c r="G49" s="7"/>
      <c r="H49" s="5"/>
      <c r="I49" s="5" t="s">
        <v>36</v>
      </c>
      <c r="J49" s="5" t="s">
        <v>486</v>
      </c>
      <c r="K49" s="5" t="s">
        <v>94</v>
      </c>
      <c r="L49" s="5" t="str">
        <f>VLOOKUP(K49,[1]Section!$G$2:$H$45,2,0)</f>
        <v>構造金物</v>
      </c>
      <c r="M49" s="5"/>
      <c r="N49" s="5"/>
      <c r="O49" s="5"/>
      <c r="P49" s="5">
        <f t="shared" ca="1" si="1"/>
        <v>117</v>
      </c>
      <c r="Q49" s="5" t="str">
        <f t="shared" ca="1" si="2"/>
        <v>116年5ヶ月9日</v>
      </c>
      <c r="R49" s="5"/>
      <c r="S49" s="5"/>
      <c r="T49" s="5"/>
      <c r="U49" s="5"/>
      <c r="V49" s="5"/>
      <c r="W49" s="5">
        <v>1</v>
      </c>
      <c r="X49" s="5">
        <v>2010</v>
      </c>
      <c r="Y49" s="5"/>
      <c r="Z49" s="5"/>
      <c r="AA49" s="5" t="s">
        <v>41</v>
      </c>
      <c r="AB49" s="10">
        <v>0.29166666666666669</v>
      </c>
      <c r="AC49" s="5" t="s">
        <v>43</v>
      </c>
      <c r="AD49" s="10"/>
      <c r="AE49" s="5">
        <f t="shared" ca="1" si="3"/>
        <v>1</v>
      </c>
      <c r="AF49" s="5">
        <f t="shared" ca="1" si="6"/>
        <v>116.52</v>
      </c>
      <c r="AG49" s="5" t="s">
        <v>487</v>
      </c>
      <c r="AH49" s="5" t="s">
        <v>488</v>
      </c>
      <c r="AI49" s="12"/>
      <c r="AJ49" s="5"/>
      <c r="AK49" s="5"/>
      <c r="AL49" s="14"/>
      <c r="AM49" s="5"/>
      <c r="AN49" s="5"/>
      <c r="AO49" s="5"/>
      <c r="AP49" s="149"/>
      <c r="AQ49" s="5"/>
      <c r="AR49" s="149"/>
      <c r="AS49" s="152"/>
      <c r="AT49" s="2" t="s">
        <v>316</v>
      </c>
      <c r="AU49" s="2"/>
      <c r="AV49" s="2"/>
    </row>
    <row r="50" spans="1:94" s="22" customFormat="1" ht="15" customHeight="1">
      <c r="A50" s="15" t="str">
        <f t="shared" ca="1" si="0"/>
        <v/>
      </c>
      <c r="B50" s="15">
        <f t="shared" si="5"/>
        <v>47</v>
      </c>
      <c r="C50" s="16" t="s">
        <v>95</v>
      </c>
      <c r="D50" s="17"/>
      <c r="E50" s="17"/>
      <c r="F50" s="17"/>
      <c r="G50" s="17"/>
      <c r="H50" s="15"/>
      <c r="I50" s="15" t="s">
        <v>36</v>
      </c>
      <c r="J50" s="15" t="s">
        <v>45</v>
      </c>
      <c r="K50" s="15" t="s">
        <v>48</v>
      </c>
      <c r="L50" s="15" t="str">
        <f>VLOOKUP(K50,[1]Section!$G$2:$H$45,2,0)</f>
        <v>インテンザ</v>
      </c>
      <c r="M50" s="15"/>
      <c r="N50" s="15"/>
      <c r="O50" s="15"/>
      <c r="P50" s="15">
        <f t="shared" ca="1" si="1"/>
        <v>117</v>
      </c>
      <c r="Q50" s="15" t="str">
        <f t="shared" ca="1" si="2"/>
        <v>116年5ヶ月9日</v>
      </c>
      <c r="R50" s="15"/>
      <c r="S50" s="15"/>
      <c r="T50" s="15"/>
      <c r="U50" s="15"/>
      <c r="V50" s="15"/>
      <c r="W50" s="5"/>
      <c r="X50" s="5"/>
      <c r="Y50" s="5"/>
      <c r="Z50" s="5"/>
      <c r="AA50" s="5"/>
      <c r="AB50" s="10"/>
      <c r="AC50" s="5"/>
      <c r="AD50" s="10"/>
      <c r="AE50" s="5">
        <f t="shared" ca="1" si="3"/>
        <v>0</v>
      </c>
      <c r="AF50" s="15">
        <f t="shared" ca="1" si="6"/>
        <v>116.52</v>
      </c>
      <c r="AG50" s="15"/>
      <c r="AH50" s="15"/>
      <c r="AI50" s="19"/>
      <c r="AJ50" s="15"/>
      <c r="AK50" s="15"/>
      <c r="AL50" s="20"/>
      <c r="AM50" s="15"/>
      <c r="AN50" s="15"/>
      <c r="AO50" s="15"/>
      <c r="AP50" s="150"/>
      <c r="AQ50" s="15"/>
      <c r="AR50" s="15"/>
      <c r="AS50" s="15"/>
      <c r="AT50" s="2"/>
      <c r="AU50" s="2"/>
      <c r="AV50" s="2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</row>
    <row r="51" spans="1:94" ht="15" customHeight="1">
      <c r="A51" s="5" t="str">
        <f t="shared" ca="1" si="0"/>
        <v/>
      </c>
      <c r="B51" s="5">
        <f t="shared" si="5"/>
        <v>48</v>
      </c>
      <c r="C51" s="13" t="s">
        <v>489</v>
      </c>
      <c r="D51" s="7"/>
      <c r="E51" s="7"/>
      <c r="F51" s="7"/>
      <c r="G51" s="7"/>
      <c r="H51" s="5"/>
      <c r="I51" s="5" t="s">
        <v>36</v>
      </c>
      <c r="J51" s="5" t="s">
        <v>70</v>
      </c>
      <c r="K51" s="5" t="s">
        <v>48</v>
      </c>
      <c r="L51" s="5" t="str">
        <f>VLOOKUP(K51,[1]Section!$G$2:$H$45,2,0)</f>
        <v>インテンザ</v>
      </c>
      <c r="M51" s="5"/>
      <c r="N51" s="5"/>
      <c r="O51" s="5"/>
      <c r="P51" s="5">
        <f t="shared" ca="1" si="1"/>
        <v>117</v>
      </c>
      <c r="Q51" s="5" t="str">
        <f t="shared" ca="1" si="2"/>
        <v>116年5ヶ月9日</v>
      </c>
      <c r="R51" s="39"/>
      <c r="S51" s="5"/>
      <c r="T51" s="5"/>
      <c r="U51" s="5"/>
      <c r="V51" s="5"/>
      <c r="W51" s="5"/>
      <c r="X51" s="5"/>
      <c r="Y51" s="5"/>
      <c r="Z51" s="5"/>
      <c r="AA51" s="5"/>
      <c r="AB51" s="10"/>
      <c r="AC51" s="5"/>
      <c r="AD51" s="10"/>
      <c r="AE51" s="5">
        <f t="shared" ca="1" si="3"/>
        <v>0</v>
      </c>
      <c r="AF51" s="5">
        <f t="shared" ca="1" si="6"/>
        <v>116.52</v>
      </c>
      <c r="AG51" s="5" t="s">
        <v>490</v>
      </c>
      <c r="AH51" s="5" t="s">
        <v>491</v>
      </c>
      <c r="AI51" s="12"/>
      <c r="AJ51" s="5"/>
      <c r="AK51" s="5"/>
      <c r="AL51" s="14"/>
      <c r="AM51" s="5"/>
      <c r="AN51" s="5"/>
      <c r="AO51" s="5"/>
      <c r="AP51" s="5"/>
      <c r="AQ51" s="5"/>
      <c r="AR51" s="5"/>
      <c r="AS51" s="152"/>
      <c r="AT51" s="2" t="s">
        <v>317</v>
      </c>
      <c r="AU51" s="2"/>
      <c r="AV51" s="2"/>
    </row>
    <row r="52" spans="1:94" ht="15" customHeight="1">
      <c r="A52" s="5" t="str">
        <f t="shared" ca="1" si="0"/>
        <v/>
      </c>
      <c r="B52" s="5">
        <f t="shared" si="5"/>
        <v>49</v>
      </c>
      <c r="C52" s="13" t="s">
        <v>96</v>
      </c>
      <c r="D52" s="7"/>
      <c r="E52" s="7"/>
      <c r="F52" s="7"/>
      <c r="G52" s="7"/>
      <c r="H52" s="5"/>
      <c r="I52" s="5" t="s">
        <v>31</v>
      </c>
      <c r="J52" s="8" t="s">
        <v>383</v>
      </c>
      <c r="K52" s="5" t="s">
        <v>80</v>
      </c>
      <c r="L52" s="5" t="str">
        <f>VLOOKUP(K52,[1]Section!$G$2:$H$45,2,0)</f>
        <v>キッチン直需</v>
      </c>
      <c r="M52" s="5"/>
      <c r="N52" s="5"/>
      <c r="O52" s="5"/>
      <c r="P52" s="5">
        <f t="shared" ca="1" si="1"/>
        <v>117</v>
      </c>
      <c r="Q52" s="5" t="str">
        <f t="shared" ca="1" si="2"/>
        <v>116年5ヶ月9日</v>
      </c>
      <c r="R52" s="39"/>
      <c r="S52" s="5"/>
      <c r="T52" s="5"/>
      <c r="U52" s="5"/>
      <c r="V52" s="5"/>
      <c r="W52" s="5">
        <v>1</v>
      </c>
      <c r="X52" s="5">
        <v>2013</v>
      </c>
      <c r="Y52" s="5"/>
      <c r="Z52" s="5"/>
      <c r="AA52" s="5" t="s">
        <v>97</v>
      </c>
      <c r="AB52" s="10"/>
      <c r="AC52" s="5" t="s">
        <v>97</v>
      </c>
      <c r="AD52" s="10"/>
      <c r="AE52" s="5">
        <f t="shared" ca="1" si="3"/>
        <v>1</v>
      </c>
      <c r="AF52" s="5">
        <f t="shared" ca="1" si="6"/>
        <v>116.52</v>
      </c>
      <c r="AG52" s="11" t="s">
        <v>1185</v>
      </c>
      <c r="AH52" s="5" t="s">
        <v>492</v>
      </c>
      <c r="AI52" s="12"/>
      <c r="AJ52" s="5"/>
      <c r="AK52" s="5"/>
      <c r="AL52" s="14"/>
      <c r="AM52" s="5"/>
      <c r="AN52" s="5"/>
      <c r="AO52" s="5"/>
      <c r="AP52" s="149"/>
      <c r="AQ52" s="5"/>
      <c r="AR52" s="149"/>
      <c r="AS52" s="8"/>
      <c r="AT52" s="2" t="s">
        <v>1129</v>
      </c>
      <c r="AU52" s="2"/>
      <c r="AV52" s="2"/>
    </row>
    <row r="53" spans="1:94" ht="15" customHeight="1">
      <c r="A53" s="5" t="str">
        <f t="shared" ca="1" si="0"/>
        <v/>
      </c>
      <c r="B53" s="5">
        <f t="shared" si="5"/>
        <v>50</v>
      </c>
      <c r="C53" s="13" t="s">
        <v>98</v>
      </c>
      <c r="D53" s="7"/>
      <c r="E53" s="7"/>
      <c r="F53" s="7"/>
      <c r="G53" s="7"/>
      <c r="H53" s="5"/>
      <c r="I53" s="5" t="s">
        <v>31</v>
      </c>
      <c r="J53" s="8" t="s">
        <v>54</v>
      </c>
      <c r="K53" s="5" t="s">
        <v>493</v>
      </c>
      <c r="L53" s="5" t="str">
        <f>VLOOKUP(K53,[1]Section!$G$2:$H$45,2,0)</f>
        <v>SE構法</v>
      </c>
      <c r="M53" s="5"/>
      <c r="N53" s="5"/>
      <c r="O53" s="5"/>
      <c r="P53" s="5">
        <f t="shared" ca="1" si="1"/>
        <v>117</v>
      </c>
      <c r="Q53" s="5" t="str">
        <f t="shared" ca="1" si="2"/>
        <v>116年5ヶ月9日</v>
      </c>
      <c r="R53" s="39"/>
      <c r="S53" s="5"/>
      <c r="T53" s="5"/>
      <c r="U53" s="5"/>
      <c r="V53" s="5"/>
      <c r="W53" s="5">
        <v>1</v>
      </c>
      <c r="X53" s="5">
        <v>2014</v>
      </c>
      <c r="Y53" s="5"/>
      <c r="Z53" s="5"/>
      <c r="AA53" s="5" t="s">
        <v>97</v>
      </c>
      <c r="AB53" s="10"/>
      <c r="AC53" s="5" t="s">
        <v>97</v>
      </c>
      <c r="AD53" s="10"/>
      <c r="AE53" s="5">
        <f t="shared" ca="1" si="3"/>
        <v>1</v>
      </c>
      <c r="AF53" s="5">
        <f t="shared" ca="1" si="6"/>
        <v>116.52</v>
      </c>
      <c r="AG53" s="11" t="s">
        <v>494</v>
      </c>
      <c r="AH53" s="5" t="s">
        <v>495</v>
      </c>
      <c r="AI53" s="12"/>
      <c r="AJ53" s="5"/>
      <c r="AK53" s="5"/>
      <c r="AL53" s="14"/>
      <c r="AM53" s="5"/>
      <c r="AN53" s="5"/>
      <c r="AO53" s="5"/>
      <c r="AP53" s="5"/>
      <c r="AQ53" s="5"/>
      <c r="AR53" s="149"/>
      <c r="AS53" s="8"/>
      <c r="AT53" s="2"/>
      <c r="AU53" s="2"/>
      <c r="AV53" s="2"/>
    </row>
    <row r="54" spans="1:94" ht="15" customHeight="1">
      <c r="A54" s="5" t="str">
        <f t="shared" ca="1" si="0"/>
        <v/>
      </c>
      <c r="B54" s="5">
        <f t="shared" si="5"/>
        <v>51</v>
      </c>
      <c r="C54" s="13" t="s">
        <v>496</v>
      </c>
      <c r="D54" s="7"/>
      <c r="E54" s="7"/>
      <c r="F54" s="7"/>
      <c r="G54" s="7"/>
      <c r="H54" s="5"/>
      <c r="I54" s="5" t="s">
        <v>36</v>
      </c>
      <c r="J54" s="5" t="s">
        <v>497</v>
      </c>
      <c r="K54" s="5" t="s">
        <v>498</v>
      </c>
      <c r="L54" s="5" t="str">
        <f>VLOOKUP(K54,[1]Section!$G$2:$H$45,2,0)</f>
        <v>CG</v>
      </c>
      <c r="M54" s="5"/>
      <c r="N54" s="5"/>
      <c r="O54" s="5"/>
      <c r="P54" s="5">
        <f t="shared" ca="1" si="1"/>
        <v>117</v>
      </c>
      <c r="Q54" s="5" t="str">
        <f t="shared" ca="1" si="2"/>
        <v>116年5ヶ月9日</v>
      </c>
      <c r="R54" s="39"/>
      <c r="S54" s="5"/>
      <c r="T54" s="5"/>
      <c r="U54" s="5"/>
      <c r="V54" s="5"/>
      <c r="W54" s="5">
        <v>1</v>
      </c>
      <c r="X54" s="5">
        <v>2011</v>
      </c>
      <c r="Y54" s="5"/>
      <c r="Z54" s="5">
        <v>2014</v>
      </c>
      <c r="AA54" s="5" t="s">
        <v>41</v>
      </c>
      <c r="AB54" s="10">
        <v>0.29166666666666669</v>
      </c>
      <c r="AC54" s="5" t="s">
        <v>41</v>
      </c>
      <c r="AD54" s="10">
        <v>0.20833333333333334</v>
      </c>
      <c r="AE54" s="5">
        <f t="shared" ca="1" si="3"/>
        <v>1</v>
      </c>
      <c r="AF54" s="5">
        <f t="shared" ca="1" si="6"/>
        <v>116.52</v>
      </c>
      <c r="AG54" s="11" t="s">
        <v>499</v>
      </c>
      <c r="AH54" s="5" t="s">
        <v>500</v>
      </c>
      <c r="AI54" s="12"/>
      <c r="AJ54" s="5"/>
      <c r="AK54" s="5"/>
      <c r="AL54" s="23"/>
      <c r="AM54" s="5"/>
      <c r="AN54" s="5"/>
      <c r="AO54" s="5"/>
      <c r="AP54" s="5"/>
      <c r="AQ54" s="5"/>
      <c r="AR54" s="5"/>
      <c r="AS54" s="152"/>
      <c r="AT54" s="2" t="s">
        <v>318</v>
      </c>
      <c r="AU54" s="2"/>
      <c r="AV54" s="2"/>
    </row>
    <row r="55" spans="1:94" s="22" customFormat="1" ht="15" customHeight="1">
      <c r="A55" s="15" t="str">
        <f t="shared" ca="1" si="0"/>
        <v/>
      </c>
      <c r="B55" s="15">
        <f t="shared" si="5"/>
        <v>52</v>
      </c>
      <c r="C55" s="16" t="s">
        <v>501</v>
      </c>
      <c r="D55" s="17"/>
      <c r="E55" s="17"/>
      <c r="F55" s="17"/>
      <c r="G55" s="17"/>
      <c r="H55" s="15"/>
      <c r="I55" s="15" t="s">
        <v>36</v>
      </c>
      <c r="J55" s="15" t="s">
        <v>45</v>
      </c>
      <c r="K55" s="15" t="s">
        <v>1229</v>
      </c>
      <c r="L55" s="15" t="str">
        <f>VLOOKUP(K55,[1]Section!$G$2:$H$45,2,0)</f>
        <v>生産CAD</v>
      </c>
      <c r="M55" s="15"/>
      <c r="N55" s="15"/>
      <c r="O55" s="15"/>
      <c r="P55" s="15">
        <f t="shared" ca="1" si="1"/>
        <v>117</v>
      </c>
      <c r="Q55" s="15" t="str">
        <f t="shared" ca="1" si="2"/>
        <v>116年5ヶ月9日</v>
      </c>
      <c r="R55" s="15"/>
      <c r="S55" s="15"/>
      <c r="T55" s="15"/>
      <c r="U55" s="15"/>
      <c r="V55" s="15"/>
      <c r="W55" s="5">
        <v>1</v>
      </c>
      <c r="X55" s="5">
        <v>2013</v>
      </c>
      <c r="Y55" s="5"/>
      <c r="Z55" s="5"/>
      <c r="AA55" s="5" t="s">
        <v>43</v>
      </c>
      <c r="AB55" s="10"/>
      <c r="AC55" s="5" t="s">
        <v>43</v>
      </c>
      <c r="AD55" s="10"/>
      <c r="AE55" s="5">
        <f t="shared" ca="1" si="3"/>
        <v>1</v>
      </c>
      <c r="AF55" s="15">
        <f t="shared" ca="1" si="6"/>
        <v>116.52</v>
      </c>
      <c r="AG55" s="15" t="s">
        <v>502</v>
      </c>
      <c r="AH55" s="15" t="s">
        <v>503</v>
      </c>
      <c r="AI55" s="19"/>
      <c r="AJ55" s="15"/>
      <c r="AK55" s="15"/>
      <c r="AL55" s="25"/>
      <c r="AM55" s="15"/>
      <c r="AN55" s="15"/>
      <c r="AO55" s="15"/>
      <c r="AP55" s="15"/>
      <c r="AQ55" s="15"/>
      <c r="AR55" s="15"/>
      <c r="AS55" s="15"/>
      <c r="AT55" s="2"/>
      <c r="AU55" s="2"/>
      <c r="AV55" s="2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</row>
    <row r="56" spans="1:94" ht="15" customHeight="1">
      <c r="A56" s="5" t="str">
        <f t="shared" ca="1" si="0"/>
        <v/>
      </c>
      <c r="B56" s="15">
        <f t="shared" si="5"/>
        <v>53</v>
      </c>
      <c r="C56" s="16" t="s">
        <v>504</v>
      </c>
      <c r="D56" s="17"/>
      <c r="E56" s="17"/>
      <c r="F56" s="17"/>
      <c r="G56" s="17"/>
      <c r="H56" s="15"/>
      <c r="I56" s="15" t="s">
        <v>36</v>
      </c>
      <c r="J56" s="15" t="s">
        <v>45</v>
      </c>
      <c r="K56" s="15" t="s">
        <v>386</v>
      </c>
      <c r="L56" s="15" t="str">
        <f>VLOOKUP(K56,[1]Section!$G$2:$H$45,2,0)</f>
        <v>構造設計1</v>
      </c>
      <c r="M56" s="15"/>
      <c r="N56" s="15"/>
      <c r="O56" s="15"/>
      <c r="P56" s="15">
        <f t="shared" ca="1" si="1"/>
        <v>117</v>
      </c>
      <c r="Q56" s="15" t="str">
        <f t="shared" ca="1" si="2"/>
        <v>116年5ヶ月9日</v>
      </c>
      <c r="R56" s="40"/>
      <c r="S56" s="15"/>
      <c r="T56" s="15"/>
      <c r="U56" s="15"/>
      <c r="V56" s="15"/>
      <c r="W56" s="15">
        <v>2</v>
      </c>
      <c r="X56" s="15">
        <v>2011</v>
      </c>
      <c r="Y56" s="15">
        <v>2013</v>
      </c>
      <c r="Z56" s="15"/>
      <c r="AA56" s="15" t="s">
        <v>43</v>
      </c>
      <c r="AB56" s="18"/>
      <c r="AC56" s="15" t="s">
        <v>43</v>
      </c>
      <c r="AD56" s="18"/>
      <c r="AE56" s="15">
        <f t="shared" ca="1" si="3"/>
        <v>1</v>
      </c>
      <c r="AF56" s="15">
        <f t="shared" ca="1" si="6"/>
        <v>116.52</v>
      </c>
      <c r="AG56" s="15" t="s">
        <v>505</v>
      </c>
      <c r="AH56" s="15" t="s">
        <v>506</v>
      </c>
      <c r="AI56" s="19"/>
      <c r="AJ56" s="15"/>
      <c r="AK56" s="15"/>
      <c r="AL56" s="25"/>
      <c r="AM56" s="15"/>
      <c r="AN56" s="15"/>
      <c r="AO56" s="15"/>
      <c r="AP56" s="150"/>
      <c r="AQ56" s="15"/>
      <c r="AR56" s="15"/>
      <c r="AS56" s="15"/>
      <c r="AT56" s="2" t="s">
        <v>319</v>
      </c>
      <c r="AU56" s="2"/>
      <c r="AV56" s="2"/>
    </row>
    <row r="57" spans="1:94" ht="15" customHeight="1">
      <c r="A57" s="5" t="str">
        <f t="shared" ca="1" si="0"/>
        <v/>
      </c>
      <c r="B57" s="5">
        <f t="shared" si="5"/>
        <v>54</v>
      </c>
      <c r="C57" s="13" t="s">
        <v>99</v>
      </c>
      <c r="D57" s="7"/>
      <c r="E57" s="7"/>
      <c r="F57" s="7"/>
      <c r="G57" s="7"/>
      <c r="H57" s="5"/>
      <c r="I57" s="5" t="s">
        <v>36</v>
      </c>
      <c r="J57" s="5" t="s">
        <v>413</v>
      </c>
      <c r="K57" s="5" t="s">
        <v>685</v>
      </c>
      <c r="L57" s="5" t="str">
        <f>VLOOKUP(K57,[1]Section!$G$2:$H$45,2,0)</f>
        <v>建築施工図</v>
      </c>
      <c r="M57" s="5"/>
      <c r="N57" s="5"/>
      <c r="O57" s="5"/>
      <c r="P57" s="5">
        <f t="shared" ca="1" si="1"/>
        <v>117</v>
      </c>
      <c r="Q57" s="5" t="str">
        <f t="shared" ca="1" si="2"/>
        <v>116年5ヶ月9日</v>
      </c>
      <c r="R57" s="39"/>
      <c r="S57" s="5"/>
      <c r="T57" s="5"/>
      <c r="U57" s="5"/>
      <c r="V57" s="5"/>
      <c r="W57" s="5">
        <v>1</v>
      </c>
      <c r="X57" s="5">
        <v>2011</v>
      </c>
      <c r="Y57" s="5"/>
      <c r="Z57" s="5"/>
      <c r="AA57" s="5" t="s">
        <v>43</v>
      </c>
      <c r="AB57" s="10"/>
      <c r="AC57" s="5" t="s">
        <v>43</v>
      </c>
      <c r="AD57" s="10"/>
      <c r="AE57" s="5">
        <f t="shared" ca="1" si="3"/>
        <v>1</v>
      </c>
      <c r="AF57" s="5">
        <f t="shared" ca="1" si="6"/>
        <v>116.52</v>
      </c>
      <c r="AG57" s="11" t="s">
        <v>1310</v>
      </c>
      <c r="AH57" s="5" t="s">
        <v>507</v>
      </c>
      <c r="AI57" s="12"/>
      <c r="AJ57" s="5"/>
      <c r="AK57" s="5"/>
      <c r="AL57" s="14"/>
      <c r="AM57" s="5"/>
      <c r="AN57" s="5"/>
      <c r="AO57" s="5"/>
      <c r="AP57" s="5"/>
      <c r="AQ57" s="5"/>
      <c r="AR57" s="149"/>
      <c r="AS57" s="5"/>
      <c r="AT57" s="2" t="s">
        <v>320</v>
      </c>
      <c r="AU57" s="2"/>
      <c r="AV57" s="2"/>
    </row>
    <row r="58" spans="1:94" ht="15" customHeight="1">
      <c r="A58" s="5" t="str">
        <f t="shared" ca="1" si="0"/>
        <v/>
      </c>
      <c r="B58" s="5">
        <f t="shared" si="5"/>
        <v>55</v>
      </c>
      <c r="C58" s="13" t="s">
        <v>508</v>
      </c>
      <c r="D58" s="7"/>
      <c r="E58" s="7"/>
      <c r="F58" s="7"/>
      <c r="G58" s="7"/>
      <c r="H58" s="5"/>
      <c r="I58" s="5" t="s">
        <v>36</v>
      </c>
      <c r="J58" s="5" t="s">
        <v>45</v>
      </c>
      <c r="K58" s="5" t="s">
        <v>359</v>
      </c>
      <c r="L58" s="5" t="str">
        <f>VLOOKUP(K58,[1]Section!$G$2:$H$45,2,0)</f>
        <v>BIM1</v>
      </c>
      <c r="M58" s="5"/>
      <c r="N58" s="5"/>
      <c r="O58" s="5"/>
      <c r="P58" s="5">
        <f t="shared" ca="1" si="1"/>
        <v>117</v>
      </c>
      <c r="Q58" s="5" t="str">
        <f t="shared" ca="1" si="2"/>
        <v>116年5ヶ月9日</v>
      </c>
      <c r="R58" s="39"/>
      <c r="S58" s="5"/>
      <c r="T58" s="5"/>
      <c r="U58" s="5"/>
      <c r="V58" s="5"/>
      <c r="W58" s="5">
        <v>1</v>
      </c>
      <c r="X58" s="5">
        <v>2011</v>
      </c>
      <c r="Y58" s="5"/>
      <c r="Z58" s="5"/>
      <c r="AA58" s="5" t="s">
        <v>43</v>
      </c>
      <c r="AB58" s="10"/>
      <c r="AC58" s="5" t="s">
        <v>43</v>
      </c>
      <c r="AD58" s="10"/>
      <c r="AE58" s="5">
        <f t="shared" ca="1" si="3"/>
        <v>1</v>
      </c>
      <c r="AF58" s="5">
        <f t="shared" ca="1" si="6"/>
        <v>116.52</v>
      </c>
      <c r="AG58" s="5" t="s">
        <v>509</v>
      </c>
      <c r="AH58" s="5" t="s">
        <v>510</v>
      </c>
      <c r="AI58" s="12"/>
      <c r="AJ58" s="5"/>
      <c r="AK58" s="5"/>
      <c r="AL58" s="14"/>
      <c r="AM58" s="5"/>
      <c r="AN58" s="5"/>
      <c r="AO58" s="5"/>
      <c r="AP58" s="5"/>
      <c r="AQ58" s="5"/>
      <c r="AR58" s="149"/>
      <c r="AS58" s="5"/>
      <c r="AT58" s="2" t="s">
        <v>321</v>
      </c>
      <c r="AU58" s="2"/>
      <c r="AV58" s="2"/>
    </row>
    <row r="59" spans="1:94" ht="15" customHeight="1">
      <c r="A59" s="5" t="str">
        <f t="shared" ca="1" si="0"/>
        <v/>
      </c>
      <c r="B59" s="5">
        <f t="shared" si="5"/>
        <v>56</v>
      </c>
      <c r="C59" s="13" t="s">
        <v>100</v>
      </c>
      <c r="D59" s="7"/>
      <c r="E59" s="7"/>
      <c r="F59" s="7"/>
      <c r="G59" s="7"/>
      <c r="H59" s="5"/>
      <c r="I59" s="5" t="s">
        <v>36</v>
      </c>
      <c r="J59" s="5" t="s">
        <v>45</v>
      </c>
      <c r="K59" s="5" t="s">
        <v>685</v>
      </c>
      <c r="L59" s="5" t="str">
        <f>VLOOKUP(K59,[1]Section!$G$2:$H$45,2,0)</f>
        <v>建築施工図</v>
      </c>
      <c r="M59" s="5"/>
      <c r="N59" s="5"/>
      <c r="O59" s="5"/>
      <c r="P59" s="5">
        <f t="shared" ca="1" si="1"/>
        <v>117</v>
      </c>
      <c r="Q59" s="5" t="str">
        <f t="shared" ca="1" si="2"/>
        <v>116年5ヶ月9日</v>
      </c>
      <c r="R59" s="39"/>
      <c r="S59" s="5"/>
      <c r="T59" s="5"/>
      <c r="U59" s="5"/>
      <c r="V59" s="5"/>
      <c r="W59" s="5">
        <v>1</v>
      </c>
      <c r="X59" s="5">
        <v>2012</v>
      </c>
      <c r="Y59" s="5"/>
      <c r="Z59" s="5"/>
      <c r="AA59" s="5" t="s">
        <v>41</v>
      </c>
      <c r="AB59" s="10">
        <v>0.28125</v>
      </c>
      <c r="AC59" s="5" t="s">
        <v>43</v>
      </c>
      <c r="AD59" s="10"/>
      <c r="AE59" s="5">
        <f t="shared" ca="1" si="3"/>
        <v>1</v>
      </c>
      <c r="AF59" s="5">
        <f t="shared" ca="1" si="6"/>
        <v>116.52</v>
      </c>
      <c r="AG59" s="5" t="s">
        <v>512</v>
      </c>
      <c r="AH59" s="5" t="s">
        <v>513</v>
      </c>
      <c r="AI59" s="12"/>
      <c r="AJ59" s="5"/>
      <c r="AK59" s="5"/>
      <c r="AL59" s="14"/>
      <c r="AM59" s="5"/>
      <c r="AN59" s="5"/>
      <c r="AO59" s="5"/>
      <c r="AP59" s="149"/>
      <c r="AQ59" s="5"/>
      <c r="AR59" s="149"/>
      <c r="AS59" s="5"/>
      <c r="AT59" s="2" t="s">
        <v>322</v>
      </c>
      <c r="AU59" s="2"/>
      <c r="AV59" s="2"/>
    </row>
    <row r="60" spans="1:94" ht="15" customHeight="1">
      <c r="A60" s="5" t="str">
        <f t="shared" ca="1" si="0"/>
        <v/>
      </c>
      <c r="B60" s="5">
        <f t="shared" si="5"/>
        <v>57</v>
      </c>
      <c r="C60" s="13" t="s">
        <v>514</v>
      </c>
      <c r="D60" s="7"/>
      <c r="E60" s="7"/>
      <c r="F60" s="7"/>
      <c r="G60" s="7"/>
      <c r="H60" s="5"/>
      <c r="I60" s="5" t="s">
        <v>36</v>
      </c>
      <c r="J60" s="5" t="s">
        <v>70</v>
      </c>
      <c r="K60" s="5" t="s">
        <v>421</v>
      </c>
      <c r="L60" s="5" t="str">
        <f>VLOOKUP(K60,[1]Section!$G$2:$H$45,2,0)</f>
        <v>衛生設備</v>
      </c>
      <c r="M60" s="5"/>
      <c r="N60" s="5"/>
      <c r="O60" s="5"/>
      <c r="P60" s="5">
        <f t="shared" ca="1" si="1"/>
        <v>117</v>
      </c>
      <c r="Q60" s="5" t="str">
        <f t="shared" ca="1" si="2"/>
        <v>116年5ヶ月9日</v>
      </c>
      <c r="R60" s="39"/>
      <c r="S60" s="5"/>
      <c r="T60" s="5"/>
      <c r="U60" s="5"/>
      <c r="V60" s="5"/>
      <c r="W60" s="5">
        <v>1</v>
      </c>
      <c r="X60" s="5"/>
      <c r="Y60" s="5">
        <v>2014</v>
      </c>
      <c r="Z60" s="5"/>
      <c r="AA60" s="5"/>
      <c r="AB60" s="10"/>
      <c r="AC60" s="5"/>
      <c r="AD60" s="10"/>
      <c r="AE60" s="5">
        <f t="shared" ca="1" si="3"/>
        <v>1</v>
      </c>
      <c r="AF60" s="5">
        <f t="shared" ca="1" si="6"/>
        <v>116.52</v>
      </c>
      <c r="AG60" s="11" t="s">
        <v>516</v>
      </c>
      <c r="AH60" s="5" t="s">
        <v>517</v>
      </c>
      <c r="AI60" s="12"/>
      <c r="AJ60" s="5"/>
      <c r="AK60" s="5"/>
      <c r="AL60" s="23"/>
      <c r="AM60" s="5"/>
      <c r="AN60" s="5"/>
      <c r="AO60" s="5"/>
      <c r="AP60" s="5"/>
      <c r="AQ60" s="5"/>
      <c r="AR60" s="149"/>
      <c r="AS60" s="5"/>
      <c r="AT60" s="2" t="s">
        <v>323</v>
      </c>
      <c r="AU60" s="2"/>
      <c r="AV60" s="2"/>
    </row>
    <row r="61" spans="1:94" ht="15" customHeight="1">
      <c r="A61" s="5" t="str">
        <f t="shared" ca="1" si="0"/>
        <v/>
      </c>
      <c r="B61" s="5">
        <f t="shared" si="5"/>
        <v>58</v>
      </c>
      <c r="C61" s="13" t="s">
        <v>518</v>
      </c>
      <c r="D61" s="7"/>
      <c r="E61" s="7"/>
      <c r="F61" s="7"/>
      <c r="G61" s="7"/>
      <c r="H61" s="5"/>
      <c r="I61" s="5" t="s">
        <v>36</v>
      </c>
      <c r="J61" s="5" t="s">
        <v>519</v>
      </c>
      <c r="K61" s="5" t="s">
        <v>1229</v>
      </c>
      <c r="L61" s="5" t="str">
        <f>VLOOKUP(K61,[1]Section!$G$2:$H$45,2,0)</f>
        <v>生産CAD</v>
      </c>
      <c r="M61" s="5"/>
      <c r="N61" s="5"/>
      <c r="O61" s="5"/>
      <c r="P61" s="5">
        <f t="shared" ca="1" si="1"/>
        <v>117</v>
      </c>
      <c r="Q61" s="5" t="str">
        <f t="shared" ca="1" si="2"/>
        <v>116年5ヶ月9日</v>
      </c>
      <c r="R61" s="5"/>
      <c r="S61" s="5"/>
      <c r="T61" s="5"/>
      <c r="U61" s="5"/>
      <c r="V61" s="5"/>
      <c r="W61" s="5"/>
      <c r="X61" s="5"/>
      <c r="Y61" s="5"/>
      <c r="Z61" s="5"/>
      <c r="AA61" s="5"/>
      <c r="AB61" s="10"/>
      <c r="AC61" s="5"/>
      <c r="AD61" s="10"/>
      <c r="AE61" s="5">
        <f t="shared" ca="1" si="3"/>
        <v>0</v>
      </c>
      <c r="AF61" s="5">
        <f t="shared" ca="1" si="6"/>
        <v>116.52</v>
      </c>
      <c r="AG61" s="11" t="s">
        <v>1144</v>
      </c>
      <c r="AH61" s="5" t="s">
        <v>520</v>
      </c>
      <c r="AI61" s="12"/>
      <c r="AJ61" s="5"/>
      <c r="AK61" s="5"/>
      <c r="AL61" s="14"/>
      <c r="AM61" s="5"/>
      <c r="AN61" s="5"/>
      <c r="AO61" s="5"/>
      <c r="AP61" s="5"/>
      <c r="AQ61" s="5"/>
      <c r="AR61" s="149"/>
      <c r="AS61" s="5"/>
      <c r="AT61" s="2" t="s">
        <v>324</v>
      </c>
      <c r="AU61" s="2"/>
      <c r="AV61" s="2"/>
    </row>
    <row r="62" spans="1:94" ht="15" customHeight="1">
      <c r="A62" s="5" t="str">
        <f t="shared" ca="1" si="0"/>
        <v/>
      </c>
      <c r="B62" s="5">
        <f t="shared" si="5"/>
        <v>59</v>
      </c>
      <c r="C62" s="13" t="s">
        <v>521</v>
      </c>
      <c r="D62" s="7"/>
      <c r="E62" s="7"/>
      <c r="F62" s="7"/>
      <c r="G62" s="7"/>
      <c r="H62" s="5"/>
      <c r="I62" s="5" t="s">
        <v>31</v>
      </c>
      <c r="J62" s="8" t="s">
        <v>45</v>
      </c>
      <c r="K62" s="5" t="s">
        <v>769</v>
      </c>
      <c r="L62" s="5" t="str">
        <f>VLOOKUP(K62,[1]Section!$G$2:$H$45,2,0)</f>
        <v>キッチン直需</v>
      </c>
      <c r="M62" s="5"/>
      <c r="N62" s="5"/>
      <c r="O62" s="5"/>
      <c r="P62" s="5">
        <f t="shared" ca="1" si="1"/>
        <v>117</v>
      </c>
      <c r="Q62" s="5" t="str">
        <f t="shared" ca="1" si="2"/>
        <v>116年5ヶ月9日</v>
      </c>
      <c r="R62" s="39"/>
      <c r="S62" s="5"/>
      <c r="T62" s="5"/>
      <c r="U62" s="5"/>
      <c r="V62" s="5"/>
      <c r="W62" s="5">
        <v>2</v>
      </c>
      <c r="X62" s="5">
        <v>2007</v>
      </c>
      <c r="Y62" s="5">
        <v>2012</v>
      </c>
      <c r="Z62" s="5"/>
      <c r="AA62" s="5" t="s">
        <v>41</v>
      </c>
      <c r="AB62" s="10">
        <v>0.29166666666666669</v>
      </c>
      <c r="AC62" s="5" t="s">
        <v>41</v>
      </c>
      <c r="AD62" s="10">
        <v>0.75</v>
      </c>
      <c r="AE62" s="5">
        <f t="shared" ca="1" si="3"/>
        <v>1</v>
      </c>
      <c r="AF62" s="5">
        <f t="shared" ca="1" si="6"/>
        <v>116.52</v>
      </c>
      <c r="AG62" s="11" t="s">
        <v>1186</v>
      </c>
      <c r="AH62" s="5" t="s">
        <v>522</v>
      </c>
      <c r="AI62" s="12"/>
      <c r="AJ62" s="5"/>
      <c r="AK62" s="5"/>
      <c r="AL62" s="14"/>
      <c r="AM62" s="5"/>
      <c r="AN62" s="5"/>
      <c r="AO62" s="5"/>
      <c r="AP62" s="149"/>
      <c r="AQ62" s="5"/>
      <c r="AR62" s="149"/>
      <c r="AS62" s="8"/>
      <c r="AT62" t="s">
        <v>1130</v>
      </c>
    </row>
    <row r="63" spans="1:94" ht="15" customHeight="1">
      <c r="A63" s="5" t="str">
        <f t="shared" ca="1" si="0"/>
        <v/>
      </c>
      <c r="B63" s="5">
        <f t="shared" si="5"/>
        <v>60</v>
      </c>
      <c r="C63" s="13" t="s">
        <v>523</v>
      </c>
      <c r="D63" s="7"/>
      <c r="E63" s="7"/>
      <c r="F63" s="7"/>
      <c r="G63" s="7"/>
      <c r="H63" s="5"/>
      <c r="I63" s="5" t="s">
        <v>31</v>
      </c>
      <c r="J63" s="8" t="s">
        <v>467</v>
      </c>
      <c r="K63" s="5" t="s">
        <v>465</v>
      </c>
      <c r="L63" s="5" t="str">
        <f>VLOOKUP(K63,[1]Section!$G$2:$H$45,2,0)</f>
        <v>SE構法</v>
      </c>
      <c r="M63" s="5"/>
      <c r="N63" s="5"/>
      <c r="O63" s="5"/>
      <c r="P63" s="5">
        <f t="shared" ca="1" si="1"/>
        <v>117</v>
      </c>
      <c r="Q63" s="5" t="str">
        <f t="shared" ca="1" si="2"/>
        <v>116年5ヶ月9日</v>
      </c>
      <c r="R63" s="39"/>
      <c r="S63" s="5"/>
      <c r="T63" s="5"/>
      <c r="U63" s="5"/>
      <c r="V63" s="5"/>
      <c r="W63" s="5">
        <v>1</v>
      </c>
      <c r="X63" s="5">
        <v>2013</v>
      </c>
      <c r="Y63" s="5"/>
      <c r="Z63" s="5"/>
      <c r="AA63" s="5" t="s">
        <v>97</v>
      </c>
      <c r="AB63" s="10"/>
      <c r="AC63" s="5" t="s">
        <v>97</v>
      </c>
      <c r="AD63" s="10"/>
      <c r="AE63" s="5">
        <f t="shared" ca="1" si="3"/>
        <v>1</v>
      </c>
      <c r="AF63" s="5">
        <f t="shared" ca="1" si="6"/>
        <v>116.52</v>
      </c>
      <c r="AG63" s="11" t="s">
        <v>524</v>
      </c>
      <c r="AH63" s="5" t="s">
        <v>525</v>
      </c>
      <c r="AI63" s="12"/>
      <c r="AJ63" s="5"/>
      <c r="AK63" s="5"/>
      <c r="AL63" s="14"/>
      <c r="AM63" s="5"/>
      <c r="AN63" s="5"/>
      <c r="AO63" s="5"/>
      <c r="AP63" s="5"/>
      <c r="AQ63" s="5"/>
      <c r="AR63" s="5"/>
      <c r="AS63" s="8"/>
    </row>
    <row r="64" spans="1:94" s="22" customFormat="1" ht="15" customHeight="1">
      <c r="A64" s="15" t="str">
        <f t="shared" ca="1" si="0"/>
        <v/>
      </c>
      <c r="B64" s="15">
        <f t="shared" si="5"/>
        <v>61</v>
      </c>
      <c r="C64" s="16" t="s">
        <v>101</v>
      </c>
      <c r="D64" s="17"/>
      <c r="E64" s="17"/>
      <c r="F64" s="17"/>
      <c r="G64" s="17"/>
      <c r="H64" s="15"/>
      <c r="I64" s="15" t="s">
        <v>36</v>
      </c>
      <c r="J64" s="15" t="s">
        <v>45</v>
      </c>
      <c r="K64" s="15" t="s">
        <v>386</v>
      </c>
      <c r="L64" s="15" t="str">
        <f>VLOOKUP(K64,[1]Section!$G$2:$H$45,2,0)</f>
        <v>構造設計1</v>
      </c>
      <c r="M64" s="15"/>
      <c r="N64" s="15"/>
      <c r="O64" s="15"/>
      <c r="P64" s="15">
        <f t="shared" ca="1" si="1"/>
        <v>117</v>
      </c>
      <c r="Q64" s="15" t="str">
        <f t="shared" ca="1" si="2"/>
        <v>116年5ヶ月9日</v>
      </c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8"/>
      <c r="AC64" s="15"/>
      <c r="AD64" s="18"/>
      <c r="AE64" s="15">
        <f t="shared" ca="1" si="3"/>
        <v>0</v>
      </c>
      <c r="AF64" s="15">
        <f t="shared" ca="1" si="6"/>
        <v>116.52</v>
      </c>
      <c r="AG64" s="15"/>
      <c r="AH64" s="15"/>
      <c r="AI64" s="19"/>
      <c r="AJ64" s="15"/>
      <c r="AK64" s="15"/>
      <c r="AL64" s="20"/>
      <c r="AM64" s="15"/>
      <c r="AN64" s="15"/>
      <c r="AO64" s="15"/>
      <c r="AP64" s="15"/>
      <c r="AQ64" s="15"/>
      <c r="AR64" s="150"/>
      <c r="AS64" s="15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</row>
    <row r="65" spans="1:68" ht="15" customHeight="1">
      <c r="A65" s="5" t="str">
        <f t="shared" ca="1" si="0"/>
        <v/>
      </c>
      <c r="B65" s="5">
        <f t="shared" si="5"/>
        <v>62</v>
      </c>
      <c r="C65" s="13" t="s">
        <v>102</v>
      </c>
      <c r="D65" s="7"/>
      <c r="E65" s="7"/>
      <c r="F65" s="7"/>
      <c r="G65" s="7"/>
      <c r="H65" s="5"/>
      <c r="I65" s="5" t="s">
        <v>36</v>
      </c>
      <c r="J65" s="5" t="s">
        <v>54</v>
      </c>
      <c r="K65" s="5" t="s">
        <v>526</v>
      </c>
      <c r="L65" s="5" t="str">
        <f>VLOOKUP(K65,[1]Section!$G$2:$H$45,2,0)</f>
        <v>外壁/ドア 1</v>
      </c>
      <c r="M65" s="5"/>
      <c r="N65" s="5"/>
      <c r="O65" s="5"/>
      <c r="P65" s="5">
        <f t="shared" ca="1" si="1"/>
        <v>117</v>
      </c>
      <c r="Q65" s="5" t="str">
        <f t="shared" ca="1" si="2"/>
        <v>116年5ヶ月9日</v>
      </c>
      <c r="R65" s="39"/>
      <c r="S65" s="5"/>
      <c r="T65" s="5"/>
      <c r="U65" s="5"/>
      <c r="V65" s="5"/>
      <c r="W65" s="5">
        <v>1</v>
      </c>
      <c r="X65" s="5">
        <v>2012</v>
      </c>
      <c r="Y65" s="5"/>
      <c r="Z65" s="5"/>
      <c r="AA65" s="5" t="s">
        <v>43</v>
      </c>
      <c r="AB65" s="10"/>
      <c r="AC65" s="5" t="s">
        <v>43</v>
      </c>
      <c r="AD65" s="10"/>
      <c r="AE65" s="5">
        <f t="shared" ca="1" si="3"/>
        <v>1</v>
      </c>
      <c r="AF65" s="5">
        <f t="shared" ca="1" si="6"/>
        <v>116.52</v>
      </c>
      <c r="AG65" s="5" t="s">
        <v>355</v>
      </c>
      <c r="AH65" s="5" t="s">
        <v>527</v>
      </c>
      <c r="AI65" s="12"/>
      <c r="AJ65" s="5"/>
      <c r="AK65" s="5"/>
      <c r="AL65" s="14"/>
      <c r="AM65" s="5"/>
      <c r="AN65" s="5"/>
      <c r="AO65" s="5"/>
      <c r="AP65" s="149"/>
      <c r="AQ65" s="5"/>
      <c r="AR65" s="149"/>
      <c r="AS65" s="5"/>
      <c r="AT65" s="2" t="s">
        <v>304</v>
      </c>
      <c r="AU65" s="2"/>
      <c r="AV65" s="2"/>
    </row>
    <row r="66" spans="1:68" ht="15" customHeight="1">
      <c r="A66" s="5" t="str">
        <f t="shared" ca="1" si="0"/>
        <v/>
      </c>
      <c r="B66" s="5">
        <f t="shared" si="5"/>
        <v>63</v>
      </c>
      <c r="C66" s="13" t="s">
        <v>103</v>
      </c>
      <c r="D66" s="7"/>
      <c r="E66" s="7"/>
      <c r="F66" s="7"/>
      <c r="G66" s="7"/>
      <c r="H66" s="5"/>
      <c r="I66" s="5" t="s">
        <v>36</v>
      </c>
      <c r="J66" s="5" t="s">
        <v>45</v>
      </c>
      <c r="K66" s="5" t="s">
        <v>739</v>
      </c>
      <c r="L66" s="5" t="str">
        <f>VLOOKUP(K66,[1]Section!$G$2:$H$45,2,0)</f>
        <v>機械積算</v>
      </c>
      <c r="M66" s="5"/>
      <c r="N66" s="5"/>
      <c r="O66" s="5"/>
      <c r="P66" s="5">
        <f t="shared" ca="1" si="1"/>
        <v>117</v>
      </c>
      <c r="Q66" s="5" t="str">
        <f t="shared" ca="1" si="2"/>
        <v>116年5ヶ月9日</v>
      </c>
      <c r="R66" s="39"/>
      <c r="S66" s="5"/>
      <c r="T66" s="5"/>
      <c r="U66" s="5"/>
      <c r="V66" s="5"/>
      <c r="W66" s="5"/>
      <c r="X66" s="5"/>
      <c r="Y66" s="5"/>
      <c r="Z66" s="5"/>
      <c r="AA66" s="5"/>
      <c r="AB66" s="10"/>
      <c r="AC66" s="5"/>
      <c r="AD66" s="10"/>
      <c r="AE66" s="5">
        <f t="shared" ca="1" si="3"/>
        <v>0</v>
      </c>
      <c r="AF66" s="5">
        <f t="shared" ca="1" si="6"/>
        <v>116.52</v>
      </c>
      <c r="AG66" s="11" t="s">
        <v>1174</v>
      </c>
      <c r="AH66" s="5" t="s">
        <v>356</v>
      </c>
      <c r="AI66" s="12"/>
      <c r="AJ66" s="5"/>
      <c r="AK66" s="5"/>
      <c r="AL66" s="14"/>
      <c r="AM66" s="5"/>
      <c r="AN66" s="5"/>
      <c r="AO66" s="5"/>
      <c r="AP66" s="149"/>
      <c r="AQ66" s="5"/>
      <c r="AR66" s="5"/>
      <c r="AS66" s="5"/>
      <c r="AT66" s="2" t="s">
        <v>305</v>
      </c>
      <c r="AU66" s="2"/>
      <c r="AV66" s="2"/>
    </row>
    <row r="67" spans="1:68" ht="15" customHeight="1">
      <c r="A67" s="5" t="str">
        <f t="shared" ca="1" si="0"/>
        <v/>
      </c>
      <c r="B67" s="5">
        <f t="shared" si="5"/>
        <v>64</v>
      </c>
      <c r="C67" s="13" t="s">
        <v>104</v>
      </c>
      <c r="D67" s="7"/>
      <c r="E67" s="7"/>
      <c r="F67" s="7"/>
      <c r="G67" s="7"/>
      <c r="H67" s="5"/>
      <c r="I67" s="5" t="s">
        <v>36</v>
      </c>
      <c r="J67" s="5" t="s">
        <v>70</v>
      </c>
      <c r="K67" s="5" t="s">
        <v>363</v>
      </c>
      <c r="L67" s="5" t="str">
        <f>VLOOKUP(K67,[1]Section!$G$2:$H$45,2,0)</f>
        <v>パーティション</v>
      </c>
      <c r="M67" s="5"/>
      <c r="N67" s="5"/>
      <c r="O67" s="5"/>
      <c r="P67" s="5">
        <f t="shared" ca="1" si="1"/>
        <v>117</v>
      </c>
      <c r="Q67" s="5" t="str">
        <f t="shared" ca="1" si="2"/>
        <v>116年5ヶ月9日</v>
      </c>
      <c r="R67" s="39"/>
      <c r="S67" s="5"/>
      <c r="T67" s="5"/>
      <c r="U67" s="5"/>
      <c r="V67" s="5"/>
      <c r="W67" s="5">
        <v>1</v>
      </c>
      <c r="X67" s="5">
        <v>2012</v>
      </c>
      <c r="Y67" s="5"/>
      <c r="Z67" s="5"/>
      <c r="AA67" s="5" t="s">
        <v>43</v>
      </c>
      <c r="AB67" s="10"/>
      <c r="AC67" s="5" t="s">
        <v>43</v>
      </c>
      <c r="AD67" s="10"/>
      <c r="AE67" s="5">
        <f t="shared" ca="1" si="3"/>
        <v>1</v>
      </c>
      <c r="AF67" s="5">
        <f t="shared" ca="1" si="6"/>
        <v>116.52</v>
      </c>
      <c r="AG67" s="5" t="s">
        <v>528</v>
      </c>
      <c r="AH67" s="5" t="s">
        <v>529</v>
      </c>
      <c r="AI67" s="12"/>
      <c r="AJ67" s="5"/>
      <c r="AK67" s="5"/>
      <c r="AL67" s="14"/>
      <c r="AM67" s="5"/>
      <c r="AN67" s="5"/>
      <c r="AO67" s="5"/>
      <c r="AP67" s="5"/>
      <c r="AQ67" s="5"/>
      <c r="AR67" s="149"/>
      <c r="AS67" s="5"/>
      <c r="AT67" s="2" t="s">
        <v>306</v>
      </c>
      <c r="AU67" s="2"/>
      <c r="AV67" s="2"/>
    </row>
    <row r="68" spans="1:68" ht="15" customHeight="1">
      <c r="A68" s="5" t="str">
        <f t="shared" ref="A68:A131" ca="1" si="7">IF(AND(DAY(TODAY())=DAY(D68),MONTH(TODAY())=MONTH(D68)),"HAPPY BIRTHDAY!!!","")</f>
        <v/>
      </c>
      <c r="B68" s="5">
        <f t="shared" si="5"/>
        <v>65</v>
      </c>
      <c r="C68" s="13" t="s">
        <v>105</v>
      </c>
      <c r="D68" s="7"/>
      <c r="E68" s="7"/>
      <c r="F68" s="7"/>
      <c r="G68" s="7"/>
      <c r="H68" s="5"/>
      <c r="I68" s="5" t="s">
        <v>36</v>
      </c>
      <c r="J68" s="5" t="s">
        <v>70</v>
      </c>
      <c r="K68" s="5" t="s">
        <v>386</v>
      </c>
      <c r="L68" s="5" t="str">
        <f>VLOOKUP(K68,[1]Section!$G$2:$H$45,2,0)</f>
        <v>構造設計1</v>
      </c>
      <c r="M68" s="5"/>
      <c r="N68" s="5"/>
      <c r="O68" s="5"/>
      <c r="P68" s="5">
        <f t="shared" ref="P68:P131" ca="1" si="8">IF(C68="","",ROUND((TODAY()-D68)/365,0))</f>
        <v>117</v>
      </c>
      <c r="Q68" s="5" t="str">
        <f t="shared" ref="Q68:Q131" ca="1" si="9">IF(C68="","",IF(F68="resigned",DATEDIF(E68,G68,"Y")&amp;"年"&amp;DATEDIF(E68,G68,"YM")&amp;"ヶ月"&amp;DATEDIF(E68,G68,"MD")&amp;"日",DATEDIF(E68,TODAY(),"Y")&amp;"年"&amp;DATEDIF(E68,TODAY(),"YM")&amp;"ヶ月"&amp;DATEDIF(E68,TODAY(),"MD")&amp;"日"))</f>
        <v>116年5ヶ月9日</v>
      </c>
      <c r="R68" s="39"/>
      <c r="S68" s="5"/>
      <c r="T68" s="5"/>
      <c r="U68" s="5"/>
      <c r="V68" s="5"/>
      <c r="W68" s="5"/>
      <c r="X68" s="5"/>
      <c r="Y68" s="5"/>
      <c r="Z68" s="5"/>
      <c r="AA68" s="5"/>
      <c r="AB68" s="10"/>
      <c r="AC68" s="5"/>
      <c r="AD68" s="10"/>
      <c r="AE68" s="5">
        <f t="shared" ref="AE68:AE131" ca="1" si="10">IF(OR(AND(YEAR(TODAY())-X68&gt;0,YEAR(TODAY())-X68&lt;=6,X68&lt;&gt;""),AND(YEAR(TODAY())-Y68&gt;0,YEAR(TODAY())-Y68&lt;=6,Y68&lt;&gt;"")),1,0)</f>
        <v>0</v>
      </c>
      <c r="AF68" s="5">
        <f t="shared" ref="AF68:AF99" ca="1" si="11">IF(C68="","",ROUND((TODAY()-E68)/365,2))</f>
        <v>116.52</v>
      </c>
      <c r="AG68" s="5" t="s">
        <v>530</v>
      </c>
      <c r="AH68" s="5" t="s">
        <v>531</v>
      </c>
      <c r="AI68" s="12"/>
      <c r="AJ68" s="5"/>
      <c r="AK68" s="5"/>
      <c r="AL68" s="14"/>
      <c r="AM68" s="5"/>
      <c r="AN68" s="5"/>
      <c r="AO68" s="5"/>
      <c r="AP68" s="149"/>
      <c r="AQ68" s="5"/>
      <c r="AR68" s="149"/>
      <c r="AS68" s="5"/>
      <c r="AT68" s="2" t="s">
        <v>307</v>
      </c>
      <c r="AU68" s="2"/>
      <c r="AV68" s="2"/>
    </row>
    <row r="69" spans="1:68" s="22" customFormat="1" ht="15" customHeight="1">
      <c r="A69" s="15" t="str">
        <f t="shared" ca="1" si="7"/>
        <v/>
      </c>
      <c r="B69" s="15">
        <f t="shared" ref="B69:B132" si="12">IF(C69="",B68,B68+1)</f>
        <v>66</v>
      </c>
      <c r="C69" s="16" t="s">
        <v>532</v>
      </c>
      <c r="D69" s="17"/>
      <c r="E69" s="17"/>
      <c r="F69" s="17"/>
      <c r="G69" s="17"/>
      <c r="H69" s="15"/>
      <c r="I69" s="15" t="s">
        <v>36</v>
      </c>
      <c r="J69" s="15" t="s">
        <v>45</v>
      </c>
      <c r="K69" s="15" t="s">
        <v>359</v>
      </c>
      <c r="L69" s="15" t="str">
        <f>VLOOKUP(K69,[1]Section!$G$2:$H$45,2,0)</f>
        <v>BIM1</v>
      </c>
      <c r="M69" s="15"/>
      <c r="N69" s="15"/>
      <c r="O69" s="15"/>
      <c r="P69" s="15">
        <f t="shared" ca="1" si="8"/>
        <v>117</v>
      </c>
      <c r="Q69" s="15" t="str">
        <f t="shared" ca="1" si="9"/>
        <v>116年5ヶ月9日</v>
      </c>
      <c r="R69" s="15"/>
      <c r="S69" s="15"/>
      <c r="T69" s="15"/>
      <c r="U69" s="15"/>
      <c r="V69" s="15"/>
      <c r="W69" s="15"/>
      <c r="X69" s="15"/>
      <c r="Y69" s="15"/>
      <c r="Z69" s="15">
        <v>2014</v>
      </c>
      <c r="AA69" s="15" t="s">
        <v>97</v>
      </c>
      <c r="AB69" s="18"/>
      <c r="AC69" s="15" t="s">
        <v>97</v>
      </c>
      <c r="AD69" s="18"/>
      <c r="AE69" s="15">
        <f t="shared" ca="1" si="10"/>
        <v>0</v>
      </c>
      <c r="AF69" s="15">
        <f t="shared" ca="1" si="11"/>
        <v>116.52</v>
      </c>
      <c r="AG69" s="15"/>
      <c r="AH69" s="15"/>
      <c r="AI69" s="19"/>
      <c r="AJ69" s="15"/>
      <c r="AK69" s="15"/>
      <c r="AL69" s="20"/>
      <c r="AM69" s="15"/>
      <c r="AN69" s="15"/>
      <c r="AO69" s="15"/>
      <c r="AP69" s="15"/>
      <c r="AQ69" s="15"/>
      <c r="AR69" s="15"/>
      <c r="AS69" s="15"/>
      <c r="AT69" s="2"/>
      <c r="AU69" s="2"/>
      <c r="AV69" s="2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</row>
    <row r="70" spans="1:68" ht="15" customHeight="1">
      <c r="A70" s="5" t="str">
        <f t="shared" ca="1" si="7"/>
        <v/>
      </c>
      <c r="B70" s="5">
        <f t="shared" si="12"/>
        <v>67</v>
      </c>
      <c r="C70" s="13" t="s">
        <v>106</v>
      </c>
      <c r="D70" s="7"/>
      <c r="E70" s="7"/>
      <c r="F70" s="7"/>
      <c r="G70" s="7"/>
      <c r="H70" s="5"/>
      <c r="I70" s="5" t="s">
        <v>36</v>
      </c>
      <c r="J70" s="5" t="s">
        <v>54</v>
      </c>
      <c r="K70" s="5" t="s">
        <v>386</v>
      </c>
      <c r="L70" s="5" t="str">
        <f>VLOOKUP(K70,[1]Section!$G$2:$H$45,2,0)</f>
        <v>構造設計1</v>
      </c>
      <c r="M70" s="5"/>
      <c r="N70" s="5"/>
      <c r="O70" s="5"/>
      <c r="P70" s="5">
        <f t="shared" ca="1" si="8"/>
        <v>117</v>
      </c>
      <c r="Q70" s="5" t="str">
        <f t="shared" ca="1" si="9"/>
        <v>116年5ヶ月9日</v>
      </c>
      <c r="R70" s="5"/>
      <c r="S70" s="5"/>
      <c r="T70" s="5"/>
      <c r="U70" s="5"/>
      <c r="V70" s="5"/>
      <c r="W70" s="5"/>
      <c r="X70" s="5"/>
      <c r="Y70" s="5"/>
      <c r="Z70" s="5"/>
      <c r="AA70" s="5"/>
      <c r="AB70" s="10"/>
      <c r="AC70" s="5"/>
      <c r="AD70" s="10"/>
      <c r="AE70" s="5">
        <f t="shared" ca="1" si="10"/>
        <v>0</v>
      </c>
      <c r="AF70" s="5">
        <f t="shared" ca="1" si="11"/>
        <v>116.52</v>
      </c>
      <c r="AG70" s="5" t="s">
        <v>533</v>
      </c>
      <c r="AH70" s="5" t="s">
        <v>534</v>
      </c>
      <c r="AI70" s="26"/>
      <c r="AJ70" s="5"/>
      <c r="AK70" s="5"/>
      <c r="AL70" s="14"/>
      <c r="AM70" s="5"/>
      <c r="AN70" s="5"/>
      <c r="AO70" s="5"/>
      <c r="AP70" s="5"/>
      <c r="AQ70" s="5"/>
      <c r="AR70" s="5"/>
      <c r="AS70" s="5"/>
      <c r="AT70" s="2" t="s">
        <v>308</v>
      </c>
      <c r="AU70" s="2"/>
      <c r="AV70" s="2"/>
    </row>
    <row r="71" spans="1:68" ht="15" customHeight="1">
      <c r="A71" s="5" t="str">
        <f t="shared" ca="1" si="7"/>
        <v/>
      </c>
      <c r="B71" s="5">
        <f t="shared" si="12"/>
        <v>68</v>
      </c>
      <c r="C71" s="13" t="s">
        <v>107</v>
      </c>
      <c r="D71" s="7"/>
      <c r="E71" s="7"/>
      <c r="F71" s="7"/>
      <c r="G71" s="7"/>
      <c r="H71" s="5"/>
      <c r="I71" s="5" t="s">
        <v>31</v>
      </c>
      <c r="J71" s="8" t="s">
        <v>519</v>
      </c>
      <c r="K71" s="5" t="s">
        <v>764</v>
      </c>
      <c r="L71" s="5" t="str">
        <f>VLOOKUP(K71,[1]Section!$G$2:$H$45,2,0)</f>
        <v>タンク・2重床</v>
      </c>
      <c r="M71" s="5"/>
      <c r="N71" s="5"/>
      <c r="O71" s="5"/>
      <c r="P71" s="5">
        <f t="shared" ca="1" si="8"/>
        <v>117</v>
      </c>
      <c r="Q71" s="5" t="str">
        <f t="shared" ca="1" si="9"/>
        <v>116年5ヶ月9日</v>
      </c>
      <c r="R71" s="5"/>
      <c r="S71" s="5"/>
      <c r="T71" s="5"/>
      <c r="U71" s="5"/>
      <c r="V71" s="5"/>
      <c r="W71" s="5">
        <v>1</v>
      </c>
      <c r="X71" s="5">
        <v>2006</v>
      </c>
      <c r="Y71" s="5"/>
      <c r="Z71" s="5"/>
      <c r="AA71" s="5" t="s">
        <v>97</v>
      </c>
      <c r="AB71" s="10"/>
      <c r="AC71" s="5" t="s">
        <v>97</v>
      </c>
      <c r="AD71" s="10"/>
      <c r="AE71" s="5">
        <f t="shared" ca="1" si="10"/>
        <v>0</v>
      </c>
      <c r="AF71" s="5">
        <f t="shared" ca="1" si="11"/>
        <v>116.52</v>
      </c>
      <c r="AG71" s="11" t="s">
        <v>535</v>
      </c>
      <c r="AH71" s="5" t="s">
        <v>536</v>
      </c>
      <c r="AI71" s="12"/>
      <c r="AJ71" s="5"/>
      <c r="AK71" s="5"/>
      <c r="AL71" s="14"/>
      <c r="AM71" s="5"/>
      <c r="AN71" s="5"/>
      <c r="AO71" s="5"/>
      <c r="AP71" s="149"/>
      <c r="AQ71" s="5"/>
      <c r="AR71" s="149"/>
      <c r="AS71" s="8"/>
      <c r="AT71" s="2"/>
      <c r="AU71" s="2"/>
      <c r="AV71" s="2"/>
    </row>
    <row r="72" spans="1:68" ht="15" customHeight="1">
      <c r="A72" s="5" t="str">
        <f t="shared" ca="1" si="7"/>
        <v/>
      </c>
      <c r="B72" s="5">
        <f t="shared" si="12"/>
        <v>69</v>
      </c>
      <c r="C72" s="13" t="s">
        <v>537</v>
      </c>
      <c r="D72" s="7"/>
      <c r="E72" s="7"/>
      <c r="F72" s="7"/>
      <c r="G72" s="7"/>
      <c r="H72" s="5"/>
      <c r="I72" s="5" t="s">
        <v>36</v>
      </c>
      <c r="J72" s="5" t="s">
        <v>54</v>
      </c>
      <c r="K72" s="5" t="s">
        <v>410</v>
      </c>
      <c r="L72" s="5" t="str">
        <f>VLOOKUP(K72,[1]Section!$G$2:$H$45,2,0)</f>
        <v>レイアウト</v>
      </c>
      <c r="M72" s="5"/>
      <c r="N72" s="5"/>
      <c r="O72" s="5"/>
      <c r="P72" s="5">
        <f t="shared" ca="1" si="8"/>
        <v>117</v>
      </c>
      <c r="Q72" s="5" t="str">
        <f t="shared" ca="1" si="9"/>
        <v>116年5ヶ月9日</v>
      </c>
      <c r="R72" s="39"/>
      <c r="S72" s="5"/>
      <c r="T72" s="5"/>
      <c r="U72" s="5"/>
      <c r="V72" s="5"/>
      <c r="W72" s="5"/>
      <c r="X72" s="5"/>
      <c r="Y72" s="5"/>
      <c r="Z72" s="5"/>
      <c r="AA72" s="5"/>
      <c r="AB72" s="10"/>
      <c r="AC72" s="5"/>
      <c r="AD72" s="10"/>
      <c r="AE72" s="5">
        <f t="shared" ca="1" si="10"/>
        <v>0</v>
      </c>
      <c r="AF72" s="5">
        <f t="shared" ca="1" si="11"/>
        <v>116.52</v>
      </c>
      <c r="AG72" s="11" t="s">
        <v>538</v>
      </c>
      <c r="AH72" s="5" t="s">
        <v>539</v>
      </c>
      <c r="AI72" s="12"/>
      <c r="AJ72" s="5"/>
      <c r="AK72" s="5"/>
      <c r="AL72" s="23"/>
      <c r="AM72" s="5"/>
      <c r="AN72" s="5"/>
      <c r="AO72" s="5"/>
      <c r="AP72" s="149"/>
      <c r="AQ72" s="5"/>
      <c r="AR72" s="149"/>
      <c r="AS72" s="5"/>
      <c r="AT72" s="2" t="s">
        <v>309</v>
      </c>
      <c r="AU72" s="2"/>
      <c r="AV72" s="2"/>
    </row>
    <row r="73" spans="1:68" ht="15" customHeight="1">
      <c r="A73" s="5" t="str">
        <f t="shared" ca="1" si="7"/>
        <v/>
      </c>
      <c r="B73" s="5">
        <f t="shared" si="12"/>
        <v>70</v>
      </c>
      <c r="C73" s="13" t="s">
        <v>540</v>
      </c>
      <c r="D73" s="7"/>
      <c r="E73" s="7"/>
      <c r="F73" s="7"/>
      <c r="G73" s="7"/>
      <c r="H73" s="5"/>
      <c r="I73" s="5" t="s">
        <v>36</v>
      </c>
      <c r="J73" s="5" t="s">
        <v>45</v>
      </c>
      <c r="K73" s="5" t="s">
        <v>541</v>
      </c>
      <c r="L73" s="5" t="str">
        <f>VLOOKUP(K73,[1]Section!$G$2:$H$45,2,0)</f>
        <v>インフィル(HCM)</v>
      </c>
      <c r="M73" s="5"/>
      <c r="N73" s="5"/>
      <c r="O73" s="5"/>
      <c r="P73" s="5">
        <f t="shared" ca="1" si="8"/>
        <v>117</v>
      </c>
      <c r="Q73" s="5" t="str">
        <f t="shared" ca="1" si="9"/>
        <v>116年5ヶ月9日</v>
      </c>
      <c r="R73" s="39"/>
      <c r="S73" s="5"/>
      <c r="T73" s="5"/>
      <c r="U73" s="5"/>
      <c r="V73" s="5"/>
      <c r="W73" s="5"/>
      <c r="X73" s="5"/>
      <c r="Y73" s="5"/>
      <c r="Z73" s="5"/>
      <c r="AA73" s="5"/>
      <c r="AB73" s="10"/>
      <c r="AC73" s="5"/>
      <c r="AD73" s="10"/>
      <c r="AE73" s="5">
        <f t="shared" ca="1" si="10"/>
        <v>0</v>
      </c>
      <c r="AF73" s="5">
        <f t="shared" ca="1" si="11"/>
        <v>116.52</v>
      </c>
      <c r="AG73" s="5" t="s">
        <v>542</v>
      </c>
      <c r="AH73" s="5" t="s">
        <v>543</v>
      </c>
      <c r="AI73" s="12"/>
      <c r="AJ73" s="5"/>
      <c r="AK73" s="5"/>
      <c r="AL73" s="14"/>
      <c r="AM73" s="5"/>
      <c r="AN73" s="5"/>
      <c r="AO73" s="5"/>
      <c r="AP73" s="149"/>
      <c r="AQ73" s="5"/>
      <c r="AR73" s="149"/>
      <c r="AS73" s="152"/>
      <c r="AT73" s="2" t="s">
        <v>310</v>
      </c>
      <c r="AU73" s="2"/>
      <c r="AV73" s="2"/>
    </row>
    <row r="74" spans="1:68" ht="15" customHeight="1">
      <c r="A74" s="5" t="str">
        <f t="shared" ca="1" si="7"/>
        <v/>
      </c>
      <c r="B74" s="5">
        <f t="shared" si="12"/>
        <v>71</v>
      </c>
      <c r="C74" s="13" t="s">
        <v>108</v>
      </c>
      <c r="D74" s="7"/>
      <c r="E74" s="7"/>
      <c r="F74" s="7"/>
      <c r="G74" s="7"/>
      <c r="H74" s="5"/>
      <c r="I74" s="5" t="s">
        <v>109</v>
      </c>
      <c r="J74" s="8" t="s">
        <v>110</v>
      </c>
      <c r="K74" s="5" t="s">
        <v>575</v>
      </c>
      <c r="L74" s="5" t="str">
        <f>VLOOKUP(K74,[1]Section!$G$2:$H$45,2,0)</f>
        <v>総務管理</v>
      </c>
      <c r="M74" s="5"/>
      <c r="N74" s="5"/>
      <c r="O74" s="5"/>
      <c r="P74" s="5">
        <f t="shared" ca="1" si="8"/>
        <v>117</v>
      </c>
      <c r="Q74" s="5" t="str">
        <f t="shared" ca="1" si="9"/>
        <v>116年5ヶ月9日</v>
      </c>
      <c r="R74" s="5"/>
      <c r="S74" s="5"/>
      <c r="T74" s="5"/>
      <c r="U74" s="5"/>
      <c r="V74" s="5"/>
      <c r="W74" s="5"/>
      <c r="X74" s="5"/>
      <c r="Y74" s="5"/>
      <c r="Z74" s="5"/>
      <c r="AA74" s="5"/>
      <c r="AB74" s="10"/>
      <c r="AC74" s="5"/>
      <c r="AD74" s="10"/>
      <c r="AE74" s="5">
        <f t="shared" ca="1" si="10"/>
        <v>0</v>
      </c>
      <c r="AF74" s="5">
        <f t="shared" ca="1" si="11"/>
        <v>116.52</v>
      </c>
      <c r="AG74" s="11" t="s">
        <v>544</v>
      </c>
      <c r="AH74" s="5" t="s">
        <v>545</v>
      </c>
      <c r="AI74" s="12"/>
      <c r="AJ74" s="5"/>
      <c r="AK74" s="5"/>
      <c r="AL74" s="14"/>
      <c r="AM74" s="5"/>
      <c r="AN74" s="5"/>
      <c r="AO74" s="5"/>
      <c r="AP74" s="5"/>
      <c r="AQ74" s="5"/>
      <c r="AR74" s="5"/>
      <c r="AS74" s="8"/>
      <c r="AT74" s="2"/>
      <c r="AU74" s="2"/>
      <c r="AV74" s="2"/>
    </row>
    <row r="75" spans="1:68" ht="15" customHeight="1">
      <c r="A75" s="5" t="str">
        <f t="shared" ca="1" si="7"/>
        <v/>
      </c>
      <c r="B75" s="5">
        <f t="shared" si="12"/>
        <v>72</v>
      </c>
      <c r="C75" s="13" t="s">
        <v>111</v>
      </c>
      <c r="D75" s="7"/>
      <c r="E75" s="7"/>
      <c r="F75" s="7"/>
      <c r="G75" s="7"/>
      <c r="H75" s="5"/>
      <c r="I75" s="5" t="s">
        <v>36</v>
      </c>
      <c r="J75" s="5" t="s">
        <v>112</v>
      </c>
      <c r="K75" s="5" t="s">
        <v>575</v>
      </c>
      <c r="L75" s="5" t="str">
        <f>VLOOKUP(K75,[1]Section!$G$2:$H$45,2,0)</f>
        <v>総務管理</v>
      </c>
      <c r="M75" s="5"/>
      <c r="N75" s="5"/>
      <c r="O75" s="5"/>
      <c r="P75" s="5">
        <f t="shared" ca="1" si="8"/>
        <v>117</v>
      </c>
      <c r="Q75" s="5" t="str">
        <f t="shared" ca="1" si="9"/>
        <v>116年5ヶ月9日</v>
      </c>
      <c r="R75" s="39"/>
      <c r="S75" s="5"/>
      <c r="T75" s="5"/>
      <c r="U75" s="5"/>
      <c r="V75" s="5"/>
      <c r="W75" s="5">
        <v>2</v>
      </c>
      <c r="X75" s="5">
        <v>1998</v>
      </c>
      <c r="Y75" s="5">
        <v>2003</v>
      </c>
      <c r="Z75" s="5"/>
      <c r="AA75" s="5"/>
      <c r="AB75" s="10"/>
      <c r="AC75" s="5"/>
      <c r="AD75" s="10"/>
      <c r="AE75" s="5">
        <f t="shared" ca="1" si="10"/>
        <v>0</v>
      </c>
      <c r="AF75" s="5">
        <f t="shared" ca="1" si="11"/>
        <v>116.52</v>
      </c>
      <c r="AG75" s="5" t="s">
        <v>546</v>
      </c>
      <c r="AH75" s="5" t="s">
        <v>547</v>
      </c>
      <c r="AI75" s="12"/>
      <c r="AJ75" s="5"/>
      <c r="AK75" s="5"/>
      <c r="AL75" s="23"/>
      <c r="AM75" s="5"/>
      <c r="AN75" s="5"/>
      <c r="AO75" s="5"/>
      <c r="AP75" s="149"/>
      <c r="AQ75" s="5"/>
      <c r="AR75" s="5"/>
      <c r="AS75" s="45"/>
      <c r="AT75" s="2" t="s">
        <v>311</v>
      </c>
      <c r="AU75" s="2"/>
      <c r="AV75" s="2"/>
    </row>
    <row r="76" spans="1:68" ht="15" customHeight="1">
      <c r="A76" s="5" t="str">
        <f t="shared" ca="1" si="7"/>
        <v/>
      </c>
      <c r="B76" s="5">
        <f t="shared" si="12"/>
        <v>73</v>
      </c>
      <c r="C76" s="13" t="s">
        <v>113</v>
      </c>
      <c r="D76" s="7"/>
      <c r="E76" s="7"/>
      <c r="F76" s="7"/>
      <c r="G76" s="7"/>
      <c r="H76" s="5"/>
      <c r="I76" s="5" t="s">
        <v>36</v>
      </c>
      <c r="J76" s="5" t="s">
        <v>114</v>
      </c>
      <c r="K76" s="5" t="s">
        <v>575</v>
      </c>
      <c r="L76" s="5" t="str">
        <f>VLOOKUP(K76,[1]Section!$G$2:$H$45,2,0)</f>
        <v>総務管理</v>
      </c>
      <c r="M76" s="5"/>
      <c r="N76" s="5"/>
      <c r="O76" s="5"/>
      <c r="P76" s="5">
        <f t="shared" ca="1" si="8"/>
        <v>117</v>
      </c>
      <c r="Q76" s="5" t="str">
        <f t="shared" ca="1" si="9"/>
        <v>116年5ヶ月9日</v>
      </c>
      <c r="R76" s="39"/>
      <c r="S76" s="14"/>
      <c r="T76" s="5"/>
      <c r="U76" s="5"/>
      <c r="V76" s="5"/>
      <c r="W76" s="5"/>
      <c r="X76" s="5"/>
      <c r="Y76" s="5"/>
      <c r="Z76" s="5"/>
      <c r="AA76" s="5"/>
      <c r="AB76" s="10"/>
      <c r="AC76" s="5"/>
      <c r="AD76" s="10"/>
      <c r="AE76" s="5">
        <f t="shared" ca="1" si="10"/>
        <v>0</v>
      </c>
      <c r="AF76" s="5">
        <f t="shared" ca="1" si="11"/>
        <v>116.52</v>
      </c>
      <c r="AG76" s="5" t="s">
        <v>548</v>
      </c>
      <c r="AH76" s="5" t="s">
        <v>549</v>
      </c>
      <c r="AI76" s="12"/>
      <c r="AJ76" s="5"/>
      <c r="AK76" s="5"/>
      <c r="AL76" s="23"/>
      <c r="AM76" s="5"/>
      <c r="AN76" s="5"/>
      <c r="AO76" s="5"/>
      <c r="AP76" s="5"/>
      <c r="AQ76" s="5"/>
      <c r="AR76" s="5"/>
      <c r="AS76" s="5"/>
    </row>
    <row r="77" spans="1:68" s="22" customFormat="1" ht="15" customHeight="1">
      <c r="A77" s="15" t="str">
        <f t="shared" ca="1" si="7"/>
        <v/>
      </c>
      <c r="B77" s="15">
        <f t="shared" si="12"/>
        <v>74</v>
      </c>
      <c r="C77" s="16" t="s">
        <v>115</v>
      </c>
      <c r="D77" s="17"/>
      <c r="E77" s="17"/>
      <c r="F77" s="17"/>
      <c r="G77" s="17"/>
      <c r="H77" s="15"/>
      <c r="I77" s="15" t="s">
        <v>36</v>
      </c>
      <c r="J77" s="15" t="s">
        <v>116</v>
      </c>
      <c r="K77" s="15" t="s">
        <v>575</v>
      </c>
      <c r="L77" s="15" t="str">
        <f>VLOOKUP(K77,[1]Section!$G$2:$H$45,2,0)</f>
        <v>総務管理</v>
      </c>
      <c r="M77" s="15"/>
      <c r="N77" s="15"/>
      <c r="O77" s="15"/>
      <c r="P77" s="15">
        <f t="shared" ca="1" si="8"/>
        <v>117</v>
      </c>
      <c r="Q77" s="15" t="str">
        <f t="shared" ca="1" si="9"/>
        <v>116年5ヶ月9日</v>
      </c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8"/>
      <c r="AC77" s="15"/>
      <c r="AD77" s="18"/>
      <c r="AE77" s="15">
        <f t="shared" ca="1" si="10"/>
        <v>0</v>
      </c>
      <c r="AF77" s="15">
        <f t="shared" ca="1" si="11"/>
        <v>116.52</v>
      </c>
      <c r="AG77" s="15"/>
      <c r="AH77" s="15"/>
      <c r="AI77" s="19"/>
      <c r="AJ77" s="15"/>
      <c r="AK77" s="15"/>
      <c r="AL77" s="20"/>
      <c r="AM77" s="15"/>
      <c r="AN77" s="15"/>
      <c r="AO77" s="15"/>
      <c r="AP77" s="150"/>
      <c r="AQ77" s="15"/>
      <c r="AR77" s="150"/>
      <c r="AS77" s="15"/>
      <c r="AT77" s="2"/>
      <c r="AU77" s="2"/>
      <c r="AV77" s="2"/>
      <c r="AW77"/>
      <c r="AX77"/>
      <c r="AY77"/>
      <c r="AZ77"/>
      <c r="BA77"/>
      <c r="BB77"/>
      <c r="BC77"/>
      <c r="BD77" s="2"/>
      <c r="BE77" s="2"/>
      <c r="BF77" s="2"/>
      <c r="BG77"/>
    </row>
    <row r="78" spans="1:68" ht="15" customHeight="1">
      <c r="A78" s="5" t="str">
        <f t="shared" ca="1" si="7"/>
        <v/>
      </c>
      <c r="B78" s="5">
        <f t="shared" si="12"/>
        <v>75</v>
      </c>
      <c r="C78" s="13" t="s">
        <v>117</v>
      </c>
      <c r="D78" s="7"/>
      <c r="E78" s="7"/>
      <c r="F78" s="7"/>
      <c r="G78" s="7"/>
      <c r="H78" s="5"/>
      <c r="I78" s="5" t="s">
        <v>109</v>
      </c>
      <c r="J78" s="8" t="s">
        <v>32</v>
      </c>
      <c r="K78" s="5" t="s">
        <v>575</v>
      </c>
      <c r="L78" s="5" t="str">
        <f>VLOOKUP(K78,[1]Section!$G$2:$H$45,2,0)</f>
        <v>総務管理</v>
      </c>
      <c r="M78" s="5"/>
      <c r="N78" s="5"/>
      <c r="O78" s="5"/>
      <c r="P78" s="5">
        <f t="shared" ca="1" si="8"/>
        <v>117</v>
      </c>
      <c r="Q78" s="5" t="str">
        <f t="shared" ca="1" si="9"/>
        <v>116年5ヶ月9日</v>
      </c>
      <c r="R78" s="5"/>
      <c r="S78" s="5"/>
      <c r="T78" s="5"/>
      <c r="U78" s="5"/>
      <c r="V78" s="5"/>
      <c r="W78" s="5"/>
      <c r="X78" s="5"/>
      <c r="Y78" s="5"/>
      <c r="Z78" s="5"/>
      <c r="AA78" s="5"/>
      <c r="AB78" s="10"/>
      <c r="AC78" s="5"/>
      <c r="AD78" s="10"/>
      <c r="AE78" s="5">
        <f t="shared" ca="1" si="10"/>
        <v>0</v>
      </c>
      <c r="AF78" s="5">
        <f t="shared" ca="1" si="11"/>
        <v>116.52</v>
      </c>
      <c r="AG78" s="11" t="s">
        <v>550</v>
      </c>
      <c r="AH78" s="5" t="s">
        <v>551</v>
      </c>
      <c r="AI78" s="12"/>
      <c r="AJ78" s="5"/>
      <c r="AK78" s="5"/>
      <c r="AL78" s="14"/>
      <c r="AM78" s="5"/>
      <c r="AN78" s="5"/>
      <c r="AO78" s="5"/>
      <c r="AP78" s="5"/>
      <c r="AQ78" s="5"/>
      <c r="AR78" s="5"/>
      <c r="AS78" s="8"/>
    </row>
    <row r="79" spans="1:68" ht="15" customHeight="1">
      <c r="A79" s="5" t="str">
        <f t="shared" ca="1" si="7"/>
        <v/>
      </c>
      <c r="B79" s="5">
        <f t="shared" si="12"/>
        <v>76</v>
      </c>
      <c r="C79" s="13" t="s">
        <v>118</v>
      </c>
      <c r="D79" s="7"/>
      <c r="E79" s="156"/>
      <c r="F79" s="156"/>
      <c r="G79" s="156"/>
      <c r="H79" s="5"/>
      <c r="I79" s="5" t="s">
        <v>36</v>
      </c>
      <c r="J79" s="5" t="s">
        <v>519</v>
      </c>
      <c r="K79" s="5" t="s">
        <v>739</v>
      </c>
      <c r="L79" s="5" t="str">
        <f>VLOOKUP(K79,[1]Section!$G$2:$H$45,2,0)</f>
        <v>機械積算</v>
      </c>
      <c r="M79" s="5"/>
      <c r="N79" s="5"/>
      <c r="O79" s="5"/>
      <c r="P79" s="5">
        <f t="shared" ca="1" si="8"/>
        <v>117</v>
      </c>
      <c r="Q79" s="5" t="str">
        <f t="shared" ca="1" si="9"/>
        <v>116年5ヶ月9日</v>
      </c>
      <c r="R79" s="39"/>
      <c r="S79" s="5"/>
      <c r="T79" s="5"/>
      <c r="U79" s="5"/>
      <c r="V79" s="5"/>
      <c r="W79" s="5"/>
      <c r="X79" s="5"/>
      <c r="Y79" s="5"/>
      <c r="Z79" s="5"/>
      <c r="AA79" s="5"/>
      <c r="AB79" s="10"/>
      <c r="AC79" s="5"/>
      <c r="AD79" s="10"/>
      <c r="AE79" s="5">
        <f t="shared" ca="1" si="10"/>
        <v>0</v>
      </c>
      <c r="AF79" s="5">
        <f t="shared" ca="1" si="11"/>
        <v>116.52</v>
      </c>
      <c r="AG79" s="11" t="s">
        <v>1145</v>
      </c>
      <c r="AH79" s="5" t="s">
        <v>552</v>
      </c>
      <c r="AI79" s="12"/>
      <c r="AJ79" s="5"/>
      <c r="AK79" s="5"/>
      <c r="AL79" s="14"/>
      <c r="AM79" s="5"/>
      <c r="AN79" s="5"/>
      <c r="AO79" s="5"/>
      <c r="AP79" s="5"/>
      <c r="AQ79" s="5"/>
      <c r="AR79" s="149"/>
      <c r="AS79" s="5"/>
      <c r="AT79" s="2" t="s">
        <v>296</v>
      </c>
      <c r="AU79" s="2"/>
      <c r="AV79" s="2"/>
    </row>
    <row r="80" spans="1:68" ht="15" customHeight="1">
      <c r="A80" s="5" t="str">
        <f t="shared" ca="1" si="7"/>
        <v/>
      </c>
      <c r="B80" s="5">
        <f t="shared" si="12"/>
        <v>77</v>
      </c>
      <c r="C80" s="13" t="s">
        <v>119</v>
      </c>
      <c r="D80" s="7"/>
      <c r="E80" s="156"/>
      <c r="F80" s="156"/>
      <c r="G80" s="156"/>
      <c r="H80" s="5"/>
      <c r="I80" s="5" t="s">
        <v>36</v>
      </c>
      <c r="J80" s="5" t="s">
        <v>45</v>
      </c>
      <c r="K80" s="5" t="s">
        <v>739</v>
      </c>
      <c r="L80" s="5" t="str">
        <f>VLOOKUP(K80,[1]Section!$G$2:$H$45,2,0)</f>
        <v>機械積算</v>
      </c>
      <c r="M80" s="5"/>
      <c r="N80" s="5"/>
      <c r="O80" s="5"/>
      <c r="P80" s="5">
        <f t="shared" ca="1" si="8"/>
        <v>117</v>
      </c>
      <c r="Q80" s="5" t="str">
        <f t="shared" ca="1" si="9"/>
        <v>116年5ヶ月9日</v>
      </c>
      <c r="R80" s="5"/>
      <c r="S80" s="5"/>
      <c r="T80" s="5"/>
      <c r="U80" s="5"/>
      <c r="V80" s="5"/>
      <c r="W80" s="5">
        <v>1</v>
      </c>
      <c r="X80" s="5">
        <v>2012</v>
      </c>
      <c r="Y80" s="5"/>
      <c r="Z80" s="5"/>
      <c r="AA80" s="5" t="s">
        <v>43</v>
      </c>
      <c r="AB80" s="10"/>
      <c r="AC80" s="5" t="s">
        <v>43</v>
      </c>
      <c r="AD80" s="10"/>
      <c r="AE80" s="5">
        <f t="shared" ca="1" si="10"/>
        <v>1</v>
      </c>
      <c r="AF80" s="5">
        <f t="shared" ca="1" si="11"/>
        <v>116.52</v>
      </c>
      <c r="AG80" s="11" t="s">
        <v>1183</v>
      </c>
      <c r="AH80" s="5" t="s">
        <v>553</v>
      </c>
      <c r="AI80" s="12"/>
      <c r="AJ80" s="5"/>
      <c r="AK80" s="5"/>
      <c r="AL80" s="14"/>
      <c r="AM80" s="5"/>
      <c r="AN80" s="5"/>
      <c r="AO80" s="5"/>
      <c r="AP80" s="5"/>
      <c r="AQ80" s="5"/>
      <c r="AR80" s="149"/>
      <c r="AS80" s="5"/>
      <c r="AT80" s="2" t="s">
        <v>297</v>
      </c>
      <c r="AU80" s="2"/>
      <c r="AV80" s="2"/>
    </row>
    <row r="81" spans="1:74" ht="15" customHeight="1">
      <c r="A81" s="5" t="str">
        <f t="shared" ca="1" si="7"/>
        <v/>
      </c>
      <c r="B81" s="5">
        <f t="shared" si="12"/>
        <v>78</v>
      </c>
      <c r="C81" s="13" t="s">
        <v>120</v>
      </c>
      <c r="D81" s="7"/>
      <c r="E81" s="156"/>
      <c r="F81" s="156"/>
      <c r="G81" s="156"/>
      <c r="H81" s="5"/>
      <c r="I81" s="5" t="s">
        <v>36</v>
      </c>
      <c r="J81" s="5" t="s">
        <v>45</v>
      </c>
      <c r="K81" s="5" t="s">
        <v>1230</v>
      </c>
      <c r="L81" s="5" t="str">
        <f>VLOOKUP(K81,[1]Section!$G$2:$H$45,2,0)</f>
        <v>配筋CS</v>
      </c>
      <c r="M81" s="5"/>
      <c r="N81" s="5"/>
      <c r="O81" s="5"/>
      <c r="P81" s="5">
        <f t="shared" ca="1" si="8"/>
        <v>117</v>
      </c>
      <c r="Q81" s="5" t="str">
        <f t="shared" ca="1" si="9"/>
        <v>116年5ヶ月9日</v>
      </c>
      <c r="R81" s="39"/>
      <c r="S81" s="5"/>
      <c r="T81" s="5"/>
      <c r="U81" s="5"/>
      <c r="V81" s="5"/>
      <c r="W81" s="5">
        <v>1</v>
      </c>
      <c r="X81" s="5">
        <v>2013</v>
      </c>
      <c r="Y81" s="5"/>
      <c r="Z81" s="5"/>
      <c r="AA81" s="5" t="s">
        <v>43</v>
      </c>
      <c r="AB81" s="10"/>
      <c r="AC81" s="5" t="s">
        <v>43</v>
      </c>
      <c r="AD81" s="10"/>
      <c r="AE81" s="5">
        <f t="shared" ca="1" si="10"/>
        <v>1</v>
      </c>
      <c r="AF81" s="5">
        <f t="shared" ca="1" si="11"/>
        <v>116.52</v>
      </c>
      <c r="AG81" s="5" t="s">
        <v>554</v>
      </c>
      <c r="AH81" s="5" t="s">
        <v>555</v>
      </c>
      <c r="AI81" s="12"/>
      <c r="AJ81" s="5"/>
      <c r="AK81" s="5"/>
      <c r="AL81" s="177"/>
      <c r="AM81" s="172"/>
      <c r="AN81" s="172"/>
      <c r="AO81" s="5"/>
      <c r="AP81" s="5"/>
      <c r="AQ81" s="5"/>
      <c r="AR81" s="5"/>
      <c r="AS81" s="5"/>
      <c r="AT81" s="2" t="s">
        <v>298</v>
      </c>
      <c r="AU81" s="2"/>
      <c r="AV81" s="2"/>
    </row>
    <row r="82" spans="1:74" ht="15" customHeight="1">
      <c r="A82" s="5" t="str">
        <f t="shared" ca="1" si="7"/>
        <v/>
      </c>
      <c r="B82" s="15">
        <f t="shared" si="12"/>
        <v>79</v>
      </c>
      <c r="C82" s="16" t="s">
        <v>121</v>
      </c>
      <c r="D82" s="17"/>
      <c r="E82" s="17"/>
      <c r="F82" s="17"/>
      <c r="G82" s="17"/>
      <c r="H82" s="15"/>
      <c r="I82" s="15" t="s">
        <v>36</v>
      </c>
      <c r="J82" s="15" t="s">
        <v>434</v>
      </c>
      <c r="K82" s="15" t="s">
        <v>1231</v>
      </c>
      <c r="L82" s="15" t="str">
        <f>VLOOKUP(K82,[1]Section!$G$2:$H$45,2,0)</f>
        <v>設備設計 1</v>
      </c>
      <c r="M82" s="15"/>
      <c r="N82" s="15"/>
      <c r="O82" s="15"/>
      <c r="P82" s="15">
        <f t="shared" ca="1" si="8"/>
        <v>117</v>
      </c>
      <c r="Q82" s="15" t="str">
        <f t="shared" ca="1" si="9"/>
        <v>116年5ヶ月9日</v>
      </c>
      <c r="R82" s="15"/>
      <c r="S82" s="15"/>
      <c r="T82" s="15"/>
      <c r="U82" s="15"/>
      <c r="V82" s="15"/>
      <c r="W82" s="15">
        <v>1</v>
      </c>
      <c r="X82" s="15">
        <v>2012</v>
      </c>
      <c r="Y82" s="15"/>
      <c r="Z82" s="15"/>
      <c r="AA82" s="15" t="s">
        <v>43</v>
      </c>
      <c r="AB82" s="18"/>
      <c r="AC82" s="15" t="s">
        <v>43</v>
      </c>
      <c r="AD82" s="18"/>
      <c r="AE82" s="15">
        <f t="shared" ca="1" si="10"/>
        <v>1</v>
      </c>
      <c r="AF82" s="15">
        <f t="shared" ca="1" si="11"/>
        <v>116.52</v>
      </c>
      <c r="AG82" s="37" t="s">
        <v>1218</v>
      </c>
      <c r="AH82" s="15" t="s">
        <v>556</v>
      </c>
      <c r="AI82" s="19"/>
      <c r="AJ82" s="15"/>
      <c r="AK82" s="15"/>
      <c r="AL82" s="20"/>
      <c r="AM82" s="15"/>
      <c r="AN82" s="15"/>
      <c r="AO82" s="15"/>
      <c r="AP82" s="150"/>
      <c r="AQ82" s="15"/>
      <c r="AR82" s="150"/>
      <c r="AS82" s="15"/>
      <c r="AT82" s="2"/>
      <c r="AU82" s="2"/>
      <c r="AV82" s="2"/>
    </row>
    <row r="83" spans="1:74" ht="15" customHeight="1">
      <c r="A83" s="5" t="str">
        <f t="shared" ca="1" si="7"/>
        <v/>
      </c>
      <c r="B83" s="5">
        <f t="shared" si="12"/>
        <v>80</v>
      </c>
      <c r="C83" s="13" t="s">
        <v>122</v>
      </c>
      <c r="D83" s="7"/>
      <c r="E83" s="7"/>
      <c r="F83" s="7"/>
      <c r="G83" s="7"/>
      <c r="H83" s="5"/>
      <c r="I83" s="5" t="s">
        <v>36</v>
      </c>
      <c r="J83" s="5" t="s">
        <v>54</v>
      </c>
      <c r="K83" s="5" t="s">
        <v>1232</v>
      </c>
      <c r="L83" s="5" t="str">
        <f>VLOOKUP(K83,[1]Section!$G$2:$H$45,2,0)</f>
        <v>電気積算</v>
      </c>
      <c r="M83" s="5"/>
      <c r="N83" s="5"/>
      <c r="O83" s="5"/>
      <c r="P83" s="5">
        <f t="shared" ca="1" si="8"/>
        <v>117</v>
      </c>
      <c r="Q83" s="5" t="str">
        <f t="shared" ca="1" si="9"/>
        <v>116年5ヶ月9日</v>
      </c>
      <c r="R83" s="39"/>
      <c r="S83" s="5"/>
      <c r="T83" s="5"/>
      <c r="U83" s="5"/>
      <c r="V83" s="5"/>
      <c r="W83" s="5"/>
      <c r="X83" s="5"/>
      <c r="Y83" s="5"/>
      <c r="Z83" s="5"/>
      <c r="AA83" s="5"/>
      <c r="AB83" s="10"/>
      <c r="AC83" s="5"/>
      <c r="AD83" s="10"/>
      <c r="AE83" s="5">
        <f t="shared" ca="1" si="10"/>
        <v>0</v>
      </c>
      <c r="AF83" s="5">
        <f t="shared" ca="1" si="11"/>
        <v>116.52</v>
      </c>
      <c r="AG83" s="5" t="s">
        <v>557</v>
      </c>
      <c r="AH83" s="5" t="s">
        <v>558</v>
      </c>
      <c r="AI83" s="12"/>
      <c r="AJ83" s="5"/>
      <c r="AK83" s="5"/>
      <c r="AL83" s="14"/>
      <c r="AM83" s="5"/>
      <c r="AN83" s="5"/>
      <c r="AO83" s="5"/>
      <c r="AP83" s="149"/>
      <c r="AQ83" s="5"/>
      <c r="AR83" s="5"/>
      <c r="AS83" s="5"/>
      <c r="AT83" s="2" t="s">
        <v>299</v>
      </c>
      <c r="AU83" s="2"/>
      <c r="AV83" s="2"/>
    </row>
    <row r="84" spans="1:74" ht="15" customHeight="1">
      <c r="A84" s="5" t="str">
        <f t="shared" ca="1" si="7"/>
        <v/>
      </c>
      <c r="B84" s="5">
        <f t="shared" si="12"/>
        <v>81</v>
      </c>
      <c r="C84" s="13" t="s">
        <v>559</v>
      </c>
      <c r="D84" s="7"/>
      <c r="E84" s="7"/>
      <c r="F84" s="7"/>
      <c r="G84" s="7"/>
      <c r="H84" s="5"/>
      <c r="I84" s="5" t="s">
        <v>36</v>
      </c>
      <c r="J84" s="5" t="s">
        <v>45</v>
      </c>
      <c r="K84" s="5" t="s">
        <v>1233</v>
      </c>
      <c r="L84" s="5" t="str">
        <f>VLOOKUP(K84,[1]Section!$G$2:$H$45,2,0)</f>
        <v>機械積算</v>
      </c>
      <c r="M84" s="5"/>
      <c r="N84" s="5"/>
      <c r="O84" s="5"/>
      <c r="P84" s="5">
        <f t="shared" ca="1" si="8"/>
        <v>117</v>
      </c>
      <c r="Q84" s="5" t="str">
        <f t="shared" ca="1" si="9"/>
        <v>116年5ヶ月9日</v>
      </c>
      <c r="R84" s="39"/>
      <c r="S84" s="5"/>
      <c r="T84" s="5"/>
      <c r="U84" s="5"/>
      <c r="V84" s="5"/>
      <c r="W84" s="5">
        <v>1</v>
      </c>
      <c r="X84" s="5">
        <v>2013</v>
      </c>
      <c r="Y84" s="5"/>
      <c r="Z84" s="5">
        <v>2016</v>
      </c>
      <c r="AA84" s="5" t="s">
        <v>43</v>
      </c>
      <c r="AB84" s="10"/>
      <c r="AC84" s="5" t="s">
        <v>43</v>
      </c>
      <c r="AD84" s="10"/>
      <c r="AE84" s="5">
        <f t="shared" ca="1" si="10"/>
        <v>1</v>
      </c>
      <c r="AF84" s="5">
        <f t="shared" ca="1" si="11"/>
        <v>116.52</v>
      </c>
      <c r="AG84" s="5" t="s">
        <v>560</v>
      </c>
      <c r="AH84" s="5" t="s">
        <v>561</v>
      </c>
      <c r="AI84" s="12"/>
      <c r="AJ84" s="5"/>
      <c r="AK84" s="5"/>
      <c r="AL84" s="14"/>
      <c r="AM84" s="5"/>
      <c r="AN84" s="5"/>
      <c r="AO84" s="5"/>
      <c r="AP84" s="5"/>
      <c r="AQ84" s="5"/>
      <c r="AR84" s="149"/>
      <c r="AS84" s="5"/>
      <c r="AT84" s="2"/>
      <c r="AU84" s="2"/>
      <c r="AV84" s="2"/>
    </row>
    <row r="85" spans="1:74" s="22" customFormat="1" ht="15" customHeight="1">
      <c r="A85" s="15" t="str">
        <f t="shared" ca="1" si="7"/>
        <v/>
      </c>
      <c r="B85" s="15">
        <f t="shared" si="12"/>
        <v>82</v>
      </c>
      <c r="C85" s="16" t="s">
        <v>123</v>
      </c>
      <c r="D85" s="17"/>
      <c r="E85" s="17"/>
      <c r="F85" s="17"/>
      <c r="G85" s="17"/>
      <c r="H85" s="15"/>
      <c r="I85" s="15" t="s">
        <v>36</v>
      </c>
      <c r="J85" s="15" t="s">
        <v>45</v>
      </c>
      <c r="K85" s="15" t="s">
        <v>1234</v>
      </c>
      <c r="L85" s="15" t="str">
        <f>VLOOKUP(K85,[1]Section!$G$2:$H$45,2,0)</f>
        <v>構造設計1</v>
      </c>
      <c r="M85" s="15"/>
      <c r="N85" s="15"/>
      <c r="O85" s="15"/>
      <c r="P85" s="15">
        <f t="shared" ca="1" si="8"/>
        <v>117</v>
      </c>
      <c r="Q85" s="15" t="str">
        <f t="shared" ca="1" si="9"/>
        <v>116年5ヶ月9日</v>
      </c>
      <c r="R85" s="15"/>
      <c r="S85" s="15"/>
      <c r="T85" s="15"/>
      <c r="U85" s="15"/>
      <c r="V85" s="15"/>
      <c r="W85" s="5">
        <v>1</v>
      </c>
      <c r="X85" s="5">
        <v>2011</v>
      </c>
      <c r="Y85" s="5"/>
      <c r="Z85" s="5"/>
      <c r="AA85" s="5" t="s">
        <v>43</v>
      </c>
      <c r="AB85" s="10"/>
      <c r="AC85" s="5" t="s">
        <v>43</v>
      </c>
      <c r="AD85" s="10"/>
      <c r="AE85" s="5">
        <f t="shared" ca="1" si="10"/>
        <v>1</v>
      </c>
      <c r="AF85" s="15">
        <f t="shared" ca="1" si="11"/>
        <v>116.52</v>
      </c>
      <c r="AG85" s="15" t="s">
        <v>562</v>
      </c>
      <c r="AH85" s="15" t="s">
        <v>563</v>
      </c>
      <c r="AI85" s="19"/>
      <c r="AJ85" s="15"/>
      <c r="AK85" s="15"/>
      <c r="AL85" s="20"/>
      <c r="AM85" s="15"/>
      <c r="AN85" s="15"/>
      <c r="AO85" s="15"/>
      <c r="AP85" s="15"/>
      <c r="AQ85" s="15"/>
      <c r="AR85" s="150"/>
      <c r="AS85" s="15"/>
      <c r="AT85" s="2" t="s">
        <v>300</v>
      </c>
      <c r="AU85" s="2"/>
      <c r="AV85" s="2"/>
      <c r="AW85" s="2"/>
      <c r="AX85" s="2"/>
      <c r="AY85" s="2"/>
      <c r="AZ85"/>
      <c r="BA85"/>
      <c r="BB85"/>
      <c r="BC85"/>
      <c r="BD85"/>
      <c r="BE85"/>
      <c r="BF85"/>
      <c r="BG85" s="2"/>
      <c r="BH85" s="2"/>
      <c r="BI85" s="2"/>
      <c r="BJ85"/>
      <c r="BK85" s="2"/>
      <c r="BL85" s="2"/>
      <c r="BM85" s="2"/>
      <c r="BN85"/>
      <c r="BO85"/>
      <c r="BP85"/>
      <c r="BQ85"/>
      <c r="BR85"/>
      <c r="BS85"/>
      <c r="BT85"/>
      <c r="BU85" s="2"/>
      <c r="BV85" s="2"/>
    </row>
    <row r="86" spans="1:74" ht="15" customHeight="1">
      <c r="A86" s="5" t="str">
        <f t="shared" ca="1" si="7"/>
        <v/>
      </c>
      <c r="B86" s="5">
        <f t="shared" si="12"/>
        <v>83</v>
      </c>
      <c r="C86" s="13" t="s">
        <v>124</v>
      </c>
      <c r="D86" s="7"/>
      <c r="E86" s="7"/>
      <c r="F86" s="7"/>
      <c r="G86" s="7"/>
      <c r="H86" s="5"/>
      <c r="I86" s="5" t="s">
        <v>36</v>
      </c>
      <c r="J86" s="5" t="s">
        <v>45</v>
      </c>
      <c r="K86" s="5" t="s">
        <v>1235</v>
      </c>
      <c r="L86" s="5" t="str">
        <f>VLOOKUP(K86,[1]Section!$G$2:$H$45,2,0)</f>
        <v>パーティション</v>
      </c>
      <c r="M86" s="5"/>
      <c r="N86" s="5"/>
      <c r="O86" s="5"/>
      <c r="P86" s="5">
        <f t="shared" ca="1" si="8"/>
        <v>117</v>
      </c>
      <c r="Q86" s="5" t="str">
        <f t="shared" ca="1" si="9"/>
        <v>116年5ヶ月9日</v>
      </c>
      <c r="R86" s="5"/>
      <c r="S86" s="5"/>
      <c r="T86" s="5"/>
      <c r="U86" s="5"/>
      <c r="V86" s="5"/>
      <c r="W86" s="5"/>
      <c r="X86" s="5"/>
      <c r="Y86" s="5"/>
      <c r="Z86" s="5"/>
      <c r="AA86" s="5"/>
      <c r="AB86" s="10"/>
      <c r="AC86" s="5"/>
      <c r="AD86" s="10"/>
      <c r="AE86" s="5">
        <f t="shared" ca="1" si="10"/>
        <v>0</v>
      </c>
      <c r="AF86" s="5">
        <f t="shared" ca="1" si="11"/>
        <v>116.52</v>
      </c>
      <c r="AG86" s="11" t="s">
        <v>564</v>
      </c>
      <c r="AH86" s="5" t="s">
        <v>565</v>
      </c>
      <c r="AI86" s="12"/>
      <c r="AJ86" s="5"/>
      <c r="AK86" s="5"/>
      <c r="AL86" s="23"/>
      <c r="AM86" s="5"/>
      <c r="AN86" s="5"/>
      <c r="AO86" s="5"/>
      <c r="AP86" s="5"/>
      <c r="AQ86" s="5"/>
      <c r="AR86" s="5"/>
      <c r="AS86" s="5"/>
      <c r="AT86" s="2"/>
      <c r="AU86" s="2"/>
      <c r="AV86" s="2"/>
    </row>
    <row r="87" spans="1:74" ht="15" customHeight="1">
      <c r="A87" s="5" t="str">
        <f t="shared" ca="1" si="7"/>
        <v/>
      </c>
      <c r="B87" s="5">
        <f t="shared" si="12"/>
        <v>84</v>
      </c>
      <c r="C87" s="27" t="s">
        <v>566</v>
      </c>
      <c r="D87" s="28"/>
      <c r="E87" s="28"/>
      <c r="F87" s="28"/>
      <c r="G87" s="28"/>
      <c r="H87" s="5"/>
      <c r="I87" s="5" t="s">
        <v>36</v>
      </c>
      <c r="J87" s="5" t="s">
        <v>54</v>
      </c>
      <c r="K87" s="5" t="s">
        <v>1236</v>
      </c>
      <c r="L87" s="5" t="str">
        <f>VLOOKUP(K87,[1]Section!$G$2:$H$45,2,0)</f>
        <v>構造CAD 1</v>
      </c>
      <c r="M87" s="5"/>
      <c r="N87" s="5"/>
      <c r="O87" s="5"/>
      <c r="P87" s="5">
        <f t="shared" ca="1" si="8"/>
        <v>117</v>
      </c>
      <c r="Q87" s="5" t="str">
        <f t="shared" ca="1" si="9"/>
        <v>116年5ヶ月9日</v>
      </c>
      <c r="R87" s="39"/>
      <c r="S87" s="5"/>
      <c r="T87" s="5"/>
      <c r="U87" s="5"/>
      <c r="V87" s="5"/>
      <c r="W87" s="5"/>
      <c r="X87" s="5"/>
      <c r="Y87" s="5"/>
      <c r="Z87" s="5"/>
      <c r="AA87" s="5"/>
      <c r="AB87" s="10"/>
      <c r="AC87" s="5"/>
      <c r="AD87" s="10"/>
      <c r="AE87" s="5">
        <f t="shared" ca="1" si="10"/>
        <v>0</v>
      </c>
      <c r="AF87" s="5">
        <f t="shared" ca="1" si="11"/>
        <v>116.52</v>
      </c>
      <c r="AG87" s="11" t="s">
        <v>1209</v>
      </c>
      <c r="AH87" s="5" t="s">
        <v>567</v>
      </c>
      <c r="AI87" s="12"/>
      <c r="AJ87" s="5"/>
      <c r="AK87" s="5"/>
      <c r="AL87" s="14"/>
      <c r="AM87" s="5"/>
      <c r="AN87" s="5"/>
      <c r="AO87" s="5"/>
      <c r="AP87" s="5"/>
      <c r="AQ87" s="5"/>
      <c r="AR87" s="149"/>
      <c r="AS87" s="5"/>
      <c r="AT87" s="2" t="s">
        <v>301</v>
      </c>
      <c r="AU87" s="2"/>
      <c r="AV87" s="2"/>
    </row>
    <row r="88" spans="1:74" ht="15" customHeight="1">
      <c r="A88" s="5" t="str">
        <f t="shared" ca="1" si="7"/>
        <v/>
      </c>
      <c r="B88" s="5">
        <f t="shared" si="12"/>
        <v>85</v>
      </c>
      <c r="C88" s="27" t="s">
        <v>568</v>
      </c>
      <c r="D88" s="28"/>
      <c r="E88" s="28"/>
      <c r="F88" s="28"/>
      <c r="G88" s="28"/>
      <c r="H88" s="5"/>
      <c r="I88" s="5" t="s">
        <v>36</v>
      </c>
      <c r="J88" s="5" t="s">
        <v>45</v>
      </c>
      <c r="K88" s="5" t="s">
        <v>1237</v>
      </c>
      <c r="L88" s="5" t="str">
        <f>VLOOKUP(K88,[1]Section!$G$2:$H$45,2,0)</f>
        <v>インテンザ</v>
      </c>
      <c r="M88" s="5"/>
      <c r="N88" s="5"/>
      <c r="O88" s="5"/>
      <c r="P88" s="5">
        <f t="shared" ca="1" si="8"/>
        <v>117</v>
      </c>
      <c r="Q88" s="5" t="str">
        <f t="shared" ca="1" si="9"/>
        <v>116年5ヶ月9日</v>
      </c>
      <c r="R88" s="39"/>
      <c r="S88" s="5"/>
      <c r="T88" s="5"/>
      <c r="U88" s="5"/>
      <c r="V88" s="5"/>
      <c r="W88" s="5">
        <v>2</v>
      </c>
      <c r="X88" s="5">
        <v>2005</v>
      </c>
      <c r="Y88" s="5">
        <v>2014</v>
      </c>
      <c r="Z88" s="5"/>
      <c r="AA88" s="5" t="s">
        <v>41</v>
      </c>
      <c r="AB88" s="10">
        <v>0.27083333333333331</v>
      </c>
      <c r="AC88" s="5" t="s">
        <v>41</v>
      </c>
      <c r="AD88" s="10">
        <v>0.70833333333333337</v>
      </c>
      <c r="AE88" s="5">
        <f t="shared" ca="1" si="10"/>
        <v>1</v>
      </c>
      <c r="AF88" s="5">
        <f t="shared" ca="1" si="11"/>
        <v>116.52</v>
      </c>
      <c r="AG88" s="5" t="s">
        <v>569</v>
      </c>
      <c r="AH88" s="5" t="s">
        <v>570</v>
      </c>
      <c r="AI88" s="12"/>
      <c r="AJ88" s="5"/>
      <c r="AK88" s="5"/>
      <c r="AL88" s="14"/>
      <c r="AM88" s="5"/>
      <c r="AN88" s="5"/>
      <c r="AO88" s="5"/>
      <c r="AP88" s="149"/>
      <c r="AQ88" s="5"/>
      <c r="AR88" s="5"/>
      <c r="AS88" s="5"/>
      <c r="AT88" s="2" t="s">
        <v>302</v>
      </c>
      <c r="AU88" s="2"/>
      <c r="AV88" s="2"/>
    </row>
    <row r="89" spans="1:74" ht="15" customHeight="1">
      <c r="A89" s="5" t="str">
        <f t="shared" ca="1" si="7"/>
        <v/>
      </c>
      <c r="B89" s="5">
        <f t="shared" si="12"/>
        <v>86</v>
      </c>
      <c r="C89" s="27" t="s">
        <v>125</v>
      </c>
      <c r="D89" s="28"/>
      <c r="E89" s="28"/>
      <c r="F89" s="28"/>
      <c r="G89" s="28"/>
      <c r="H89" s="5"/>
      <c r="I89" s="5" t="s">
        <v>571</v>
      </c>
      <c r="J89" s="8" t="s">
        <v>45</v>
      </c>
      <c r="K89" s="5" t="s">
        <v>1238</v>
      </c>
      <c r="L89" s="5" t="str">
        <f>VLOOKUP(K89,[1]Section!$G$2:$H$45,2,0)</f>
        <v>構造CAD 2</v>
      </c>
      <c r="M89" s="5"/>
      <c r="N89" s="5"/>
      <c r="O89" s="5"/>
      <c r="P89" s="5">
        <f t="shared" ca="1" si="8"/>
        <v>117</v>
      </c>
      <c r="Q89" s="5" t="str">
        <f t="shared" ca="1" si="9"/>
        <v>116年5ヶ月9日</v>
      </c>
      <c r="R89" s="39"/>
      <c r="S89" s="5"/>
      <c r="T89" s="5"/>
      <c r="U89" s="5"/>
      <c r="V89" s="5"/>
      <c r="W89" s="5"/>
      <c r="X89" s="5"/>
      <c r="Y89" s="5"/>
      <c r="Z89" s="5"/>
      <c r="AA89" s="5"/>
      <c r="AB89" s="10"/>
      <c r="AC89" s="5"/>
      <c r="AD89" s="10"/>
      <c r="AE89" s="5">
        <f t="shared" ca="1" si="10"/>
        <v>0</v>
      </c>
      <c r="AF89" s="5">
        <f t="shared" ca="1" si="11"/>
        <v>116.52</v>
      </c>
      <c r="AG89" s="11" t="s">
        <v>572</v>
      </c>
      <c r="AH89" s="5" t="s">
        <v>573</v>
      </c>
      <c r="AI89" s="12"/>
      <c r="AJ89" s="5"/>
      <c r="AK89" s="5"/>
      <c r="AL89" s="14"/>
      <c r="AM89" s="172"/>
      <c r="AN89" s="5"/>
      <c r="AO89" s="5"/>
      <c r="AP89" s="5"/>
      <c r="AQ89" s="5"/>
      <c r="AR89" s="149"/>
      <c r="AS89" s="152"/>
      <c r="AT89" s="2"/>
      <c r="AU89" s="2"/>
      <c r="AV89" s="2"/>
    </row>
    <row r="90" spans="1:74" ht="15" customHeight="1">
      <c r="A90" s="5" t="str">
        <f t="shared" ca="1" si="7"/>
        <v/>
      </c>
      <c r="B90" s="5">
        <f t="shared" si="12"/>
        <v>87</v>
      </c>
      <c r="C90" s="27" t="s">
        <v>574</v>
      </c>
      <c r="D90" s="28"/>
      <c r="E90" s="28"/>
      <c r="F90" s="28"/>
      <c r="G90" s="28"/>
      <c r="H90" s="5"/>
      <c r="I90" s="5" t="s">
        <v>109</v>
      </c>
      <c r="J90" s="8" t="s">
        <v>45</v>
      </c>
      <c r="K90" s="5" t="s">
        <v>1239</v>
      </c>
      <c r="L90" s="5" t="str">
        <f>VLOOKUP(K90,[1]Section!$G$2:$H$45,2,0)</f>
        <v>総務管理</v>
      </c>
      <c r="M90" s="5"/>
      <c r="N90" s="5"/>
      <c r="O90" s="5"/>
      <c r="P90" s="5">
        <f t="shared" ca="1" si="8"/>
        <v>117</v>
      </c>
      <c r="Q90" s="5" t="str">
        <f t="shared" ca="1" si="9"/>
        <v>116年5ヶ月9日</v>
      </c>
      <c r="R90" s="5"/>
      <c r="S90" s="5"/>
      <c r="T90" s="5"/>
      <c r="U90" s="5"/>
      <c r="V90" s="5"/>
      <c r="W90" s="5"/>
      <c r="X90" s="5"/>
      <c r="Y90" s="5"/>
      <c r="Z90" s="5"/>
      <c r="AA90" s="5"/>
      <c r="AB90" s="10"/>
      <c r="AC90" s="5"/>
      <c r="AD90" s="10"/>
      <c r="AE90" s="5">
        <f t="shared" ca="1" si="10"/>
        <v>0</v>
      </c>
      <c r="AF90" s="5">
        <f t="shared" ca="1" si="11"/>
        <v>116.52</v>
      </c>
      <c r="AG90" s="11" t="s">
        <v>576</v>
      </c>
      <c r="AH90" s="5" t="s">
        <v>577</v>
      </c>
      <c r="AI90" s="12"/>
      <c r="AJ90" s="5"/>
      <c r="AK90" s="5"/>
      <c r="AL90" s="14"/>
      <c r="AM90" s="5"/>
      <c r="AN90" s="5"/>
      <c r="AO90" s="5"/>
      <c r="AP90" s="5"/>
      <c r="AQ90" s="5"/>
      <c r="AR90" s="5"/>
      <c r="AS90" s="8"/>
      <c r="AT90" s="2"/>
      <c r="AU90" s="2"/>
      <c r="AV90" s="2"/>
    </row>
    <row r="91" spans="1:74" ht="15" customHeight="1">
      <c r="A91" s="5" t="str">
        <f t="shared" ca="1" si="7"/>
        <v/>
      </c>
      <c r="B91" s="5">
        <f t="shared" si="12"/>
        <v>88</v>
      </c>
      <c r="C91" s="27" t="s">
        <v>578</v>
      </c>
      <c r="D91" s="28"/>
      <c r="E91" s="28"/>
      <c r="F91" s="28"/>
      <c r="G91" s="28"/>
      <c r="H91" s="5"/>
      <c r="I91" s="5" t="s">
        <v>36</v>
      </c>
      <c r="J91" s="5" t="s">
        <v>70</v>
      </c>
      <c r="K91" s="5" t="s">
        <v>1232</v>
      </c>
      <c r="L91" s="5" t="str">
        <f>VLOOKUP(K91,[1]Section!$G$2:$H$45,2,0)</f>
        <v>電気積算</v>
      </c>
      <c r="M91" s="5"/>
      <c r="N91" s="5"/>
      <c r="O91" s="5"/>
      <c r="P91" s="5">
        <f t="shared" ca="1" si="8"/>
        <v>117</v>
      </c>
      <c r="Q91" s="5" t="str">
        <f t="shared" ca="1" si="9"/>
        <v>116年5ヶ月9日</v>
      </c>
      <c r="R91" s="39"/>
      <c r="S91" s="5"/>
      <c r="T91" s="5"/>
      <c r="U91" s="5"/>
      <c r="V91" s="5"/>
      <c r="W91" s="5">
        <v>1</v>
      </c>
      <c r="X91" s="5">
        <v>2012</v>
      </c>
      <c r="Y91" s="5"/>
      <c r="Z91" s="5"/>
      <c r="AA91" s="5" t="s">
        <v>43</v>
      </c>
      <c r="AB91" s="10"/>
      <c r="AC91" s="5" t="s">
        <v>43</v>
      </c>
      <c r="AD91" s="10"/>
      <c r="AE91" s="5">
        <f t="shared" ca="1" si="10"/>
        <v>1</v>
      </c>
      <c r="AF91" s="5">
        <f t="shared" ca="1" si="11"/>
        <v>116.52</v>
      </c>
      <c r="AG91" s="5" t="s">
        <v>579</v>
      </c>
      <c r="AH91" s="5" t="s">
        <v>580</v>
      </c>
      <c r="AI91" s="12"/>
      <c r="AJ91" s="5"/>
      <c r="AK91" s="5"/>
      <c r="AL91" s="14"/>
      <c r="AM91" s="5"/>
      <c r="AN91" s="5"/>
      <c r="AO91" s="5"/>
      <c r="AP91" s="149"/>
      <c r="AQ91" s="5"/>
      <c r="AR91" s="149"/>
      <c r="AS91" s="152"/>
      <c r="AT91" s="2" t="s">
        <v>303</v>
      </c>
      <c r="AU91" s="2"/>
      <c r="AV91" s="2"/>
    </row>
    <row r="92" spans="1:74" ht="15" customHeight="1">
      <c r="A92" s="5" t="str">
        <f t="shared" ca="1" si="7"/>
        <v/>
      </c>
      <c r="B92" s="5">
        <f t="shared" si="12"/>
        <v>89</v>
      </c>
      <c r="C92" s="27" t="s">
        <v>581</v>
      </c>
      <c r="D92" s="28"/>
      <c r="E92" s="28"/>
      <c r="F92" s="28"/>
      <c r="G92" s="28"/>
      <c r="H92" s="5"/>
      <c r="I92" s="5" t="s">
        <v>31</v>
      </c>
      <c r="J92" s="8" t="s">
        <v>70</v>
      </c>
      <c r="K92" s="5" t="s">
        <v>1240</v>
      </c>
      <c r="L92" s="5" t="str">
        <f>VLOOKUP(K92,[1]Section!$G$2:$H$45,2,0)</f>
        <v>キッチン特販</v>
      </c>
      <c r="M92" s="5"/>
      <c r="N92" s="5"/>
      <c r="O92" s="5"/>
      <c r="P92" s="5">
        <f t="shared" ca="1" si="8"/>
        <v>117</v>
      </c>
      <c r="Q92" s="5" t="str">
        <f t="shared" ca="1" si="9"/>
        <v>116年5ヶ月9日</v>
      </c>
      <c r="R92" s="39"/>
      <c r="S92" s="5"/>
      <c r="T92" s="5"/>
      <c r="U92" s="5"/>
      <c r="V92" s="5"/>
      <c r="W92" s="5">
        <v>2</v>
      </c>
      <c r="X92" s="5">
        <v>2008</v>
      </c>
      <c r="Y92" s="5">
        <v>2013</v>
      </c>
      <c r="Z92" s="5"/>
      <c r="AA92" s="5" t="s">
        <v>41</v>
      </c>
      <c r="AB92" s="10">
        <v>0.30208333333333331</v>
      </c>
      <c r="AC92" s="5" t="s">
        <v>41</v>
      </c>
      <c r="AD92" s="10">
        <v>0.72916666666666663</v>
      </c>
      <c r="AE92" s="5">
        <f t="shared" ca="1" si="10"/>
        <v>1</v>
      </c>
      <c r="AF92" s="5">
        <f t="shared" ca="1" si="11"/>
        <v>116.52</v>
      </c>
      <c r="AG92" s="11" t="s">
        <v>582</v>
      </c>
      <c r="AH92" s="5" t="s">
        <v>583</v>
      </c>
      <c r="AI92" s="12"/>
      <c r="AJ92" s="5"/>
      <c r="AK92" s="5"/>
      <c r="AL92" s="14"/>
      <c r="AM92" s="5"/>
      <c r="AN92" s="5"/>
      <c r="AO92" s="5"/>
      <c r="AP92" s="149"/>
      <c r="AQ92" s="5"/>
      <c r="AR92" s="149"/>
      <c r="AS92" s="8"/>
    </row>
    <row r="93" spans="1:74" ht="15" customHeight="1">
      <c r="A93" s="5" t="str">
        <f t="shared" ca="1" si="7"/>
        <v/>
      </c>
      <c r="B93" s="5">
        <f t="shared" si="12"/>
        <v>90</v>
      </c>
      <c r="C93" s="27" t="s">
        <v>584</v>
      </c>
      <c r="D93" s="28"/>
      <c r="E93" s="28"/>
      <c r="F93" s="28"/>
      <c r="G93" s="28"/>
      <c r="H93" s="5"/>
      <c r="I93" s="5" t="s">
        <v>36</v>
      </c>
      <c r="J93" s="5" t="s">
        <v>45</v>
      </c>
      <c r="K93" s="5" t="s">
        <v>1241</v>
      </c>
      <c r="L93" s="5" t="str">
        <f>VLOOKUP(K93,[1]Section!$G$2:$H$45,2,0)</f>
        <v>CG</v>
      </c>
      <c r="M93" s="5"/>
      <c r="N93" s="5"/>
      <c r="O93" s="5"/>
      <c r="P93" s="5">
        <f t="shared" ca="1" si="8"/>
        <v>117</v>
      </c>
      <c r="Q93" s="5" t="str">
        <f t="shared" ca="1" si="9"/>
        <v>116年5ヶ月9日</v>
      </c>
      <c r="R93" s="5"/>
      <c r="S93" s="5"/>
      <c r="T93" s="5"/>
      <c r="U93" s="5"/>
      <c r="V93" s="5"/>
      <c r="W93" s="5"/>
      <c r="X93" s="5"/>
      <c r="Y93" s="5"/>
      <c r="Z93" s="5"/>
      <c r="AA93" s="5"/>
      <c r="AB93" s="10"/>
      <c r="AC93" s="5"/>
      <c r="AD93" s="10"/>
      <c r="AE93" s="5">
        <f t="shared" ca="1" si="10"/>
        <v>0</v>
      </c>
      <c r="AF93" s="5">
        <f t="shared" ca="1" si="11"/>
        <v>116.52</v>
      </c>
      <c r="AG93" s="5" t="s">
        <v>585</v>
      </c>
      <c r="AH93" s="5" t="s">
        <v>586</v>
      </c>
      <c r="AI93" s="12"/>
      <c r="AJ93" s="5"/>
      <c r="AK93" s="5"/>
      <c r="AL93" s="14"/>
      <c r="AM93" s="5"/>
      <c r="AN93" s="5"/>
      <c r="AO93" s="5"/>
      <c r="AP93" s="149"/>
      <c r="AQ93" s="5"/>
      <c r="AR93" s="149"/>
      <c r="AS93" s="5"/>
      <c r="AT93" s="2" t="s">
        <v>291</v>
      </c>
      <c r="AU93" s="2"/>
      <c r="AV93" s="2"/>
    </row>
    <row r="94" spans="1:74" ht="15" customHeight="1">
      <c r="A94" s="5" t="str">
        <f t="shared" ca="1" si="7"/>
        <v/>
      </c>
      <c r="B94" s="5">
        <f t="shared" si="12"/>
        <v>91</v>
      </c>
      <c r="C94" s="27" t="s">
        <v>587</v>
      </c>
      <c r="D94" s="28"/>
      <c r="E94" s="28"/>
      <c r="F94" s="28"/>
      <c r="G94" s="28"/>
      <c r="H94" s="5"/>
      <c r="I94" s="5" t="s">
        <v>36</v>
      </c>
      <c r="J94" s="5" t="s">
        <v>45</v>
      </c>
      <c r="K94" s="5" t="s">
        <v>1242</v>
      </c>
      <c r="L94" s="5" t="str">
        <f>VLOOKUP(K94,[1]Section!$G$2:$H$45,2,0)</f>
        <v>構造CAD 1</v>
      </c>
      <c r="M94" s="5"/>
      <c r="N94" s="5"/>
      <c r="O94" s="5"/>
      <c r="P94" s="5">
        <f t="shared" ca="1" si="8"/>
        <v>117</v>
      </c>
      <c r="Q94" s="5" t="str">
        <f t="shared" ca="1" si="9"/>
        <v>116年5ヶ月9日</v>
      </c>
      <c r="R94" s="5"/>
      <c r="S94" s="5"/>
      <c r="T94" s="5"/>
      <c r="U94" s="5"/>
      <c r="V94" s="5"/>
      <c r="W94" s="5"/>
      <c r="X94" s="5"/>
      <c r="Y94" s="5"/>
      <c r="Z94" s="5"/>
      <c r="AA94" s="5"/>
      <c r="AB94" s="10"/>
      <c r="AC94" s="5"/>
      <c r="AD94" s="10"/>
      <c r="AE94" s="5">
        <f t="shared" ca="1" si="10"/>
        <v>0</v>
      </c>
      <c r="AF94" s="5">
        <f t="shared" ca="1" si="11"/>
        <v>116.52</v>
      </c>
      <c r="AG94" s="5" t="s">
        <v>588</v>
      </c>
      <c r="AH94" s="5" t="s">
        <v>589</v>
      </c>
      <c r="AI94" s="12"/>
      <c r="AJ94" s="5"/>
      <c r="AK94" s="5"/>
      <c r="AL94" s="14"/>
      <c r="AM94" s="5"/>
      <c r="AN94" s="5"/>
      <c r="AO94" s="5"/>
      <c r="AP94" s="5"/>
      <c r="AQ94" s="5"/>
      <c r="AR94" s="149"/>
      <c r="AS94" s="5"/>
      <c r="AT94" s="2" t="s">
        <v>292</v>
      </c>
      <c r="AU94" s="2"/>
      <c r="AV94" s="2"/>
    </row>
    <row r="95" spans="1:74" ht="15" customHeight="1">
      <c r="A95" s="5" t="str">
        <f t="shared" ca="1" si="7"/>
        <v/>
      </c>
      <c r="B95" s="5">
        <f t="shared" si="12"/>
        <v>92</v>
      </c>
      <c r="C95" s="27" t="s">
        <v>126</v>
      </c>
      <c r="D95" s="28"/>
      <c r="E95" s="28"/>
      <c r="F95" s="28"/>
      <c r="G95" s="28"/>
      <c r="H95" s="5"/>
      <c r="I95" s="5" t="s">
        <v>36</v>
      </c>
      <c r="J95" s="5" t="s">
        <v>70</v>
      </c>
      <c r="K95" s="5" t="s">
        <v>1243</v>
      </c>
      <c r="L95" s="5" t="str">
        <f>VLOOKUP(K95,[1]Section!$G$2:$H$45,2,0)</f>
        <v>構造設計1</v>
      </c>
      <c r="M95" s="5"/>
      <c r="N95" s="5"/>
      <c r="O95" s="5"/>
      <c r="P95" s="5">
        <f t="shared" ca="1" si="8"/>
        <v>117</v>
      </c>
      <c r="Q95" s="5" t="str">
        <f t="shared" ca="1" si="9"/>
        <v>116年5ヶ月9日</v>
      </c>
      <c r="R95" s="39"/>
      <c r="S95" s="5"/>
      <c r="T95" s="5"/>
      <c r="U95" s="5"/>
      <c r="V95" s="5"/>
      <c r="W95" s="5">
        <v>1</v>
      </c>
      <c r="X95" s="5">
        <v>2013</v>
      </c>
      <c r="Y95" s="5"/>
      <c r="Z95" s="5"/>
      <c r="AA95" s="5" t="s">
        <v>43</v>
      </c>
      <c r="AB95" s="10"/>
      <c r="AC95" s="5" t="s">
        <v>43</v>
      </c>
      <c r="AD95" s="10"/>
      <c r="AE95" s="5">
        <f t="shared" ca="1" si="10"/>
        <v>1</v>
      </c>
      <c r="AF95" s="5">
        <f t="shared" ca="1" si="11"/>
        <v>116.52</v>
      </c>
      <c r="AG95" s="5" t="s">
        <v>590</v>
      </c>
      <c r="AH95" s="5" t="s">
        <v>591</v>
      </c>
      <c r="AI95" s="12"/>
      <c r="AJ95" s="5"/>
      <c r="AK95" s="5"/>
      <c r="AL95" s="14"/>
      <c r="AM95" s="5"/>
      <c r="AN95" s="5"/>
      <c r="AO95" s="5"/>
      <c r="AP95" s="5"/>
      <c r="AQ95" s="5"/>
      <c r="AR95" s="149"/>
      <c r="AS95" s="5"/>
      <c r="AT95" s="2" t="s">
        <v>293</v>
      </c>
      <c r="AU95" s="2"/>
      <c r="AV95" s="2"/>
    </row>
    <row r="96" spans="1:74" ht="15" customHeight="1">
      <c r="A96" s="5" t="str">
        <f t="shared" ca="1" si="7"/>
        <v/>
      </c>
      <c r="B96" s="5">
        <f t="shared" si="12"/>
        <v>93</v>
      </c>
      <c r="C96" s="27" t="s">
        <v>127</v>
      </c>
      <c r="D96" s="28"/>
      <c r="E96" s="28"/>
      <c r="F96" s="28"/>
      <c r="G96" s="28"/>
      <c r="H96" s="5"/>
      <c r="I96" s="5" t="s">
        <v>36</v>
      </c>
      <c r="J96" s="5" t="s">
        <v>50</v>
      </c>
      <c r="K96" s="5" t="s">
        <v>1244</v>
      </c>
      <c r="L96" s="5" t="str">
        <f>VLOOKUP(K96,[1]Section!$G$2:$H$45,2,0)</f>
        <v>CG</v>
      </c>
      <c r="M96" s="5"/>
      <c r="N96" s="5"/>
      <c r="O96" s="5"/>
      <c r="P96" s="5">
        <f t="shared" ca="1" si="8"/>
        <v>117</v>
      </c>
      <c r="Q96" s="5" t="str">
        <f t="shared" ca="1" si="9"/>
        <v>116年5ヶ月9日</v>
      </c>
      <c r="R96" s="5"/>
      <c r="S96" s="5"/>
      <c r="T96" s="5"/>
      <c r="U96" s="5"/>
      <c r="V96" s="5"/>
      <c r="W96" s="5"/>
      <c r="X96" s="5"/>
      <c r="Y96" s="5"/>
      <c r="Z96" s="5"/>
      <c r="AA96" s="5"/>
      <c r="AB96" s="10"/>
      <c r="AC96" s="5"/>
      <c r="AD96" s="10"/>
      <c r="AE96" s="5">
        <f t="shared" ca="1" si="10"/>
        <v>0</v>
      </c>
      <c r="AF96" s="5">
        <f t="shared" ca="1" si="11"/>
        <v>116.52</v>
      </c>
      <c r="AG96" s="5" t="s">
        <v>592</v>
      </c>
      <c r="AH96" s="5" t="s">
        <v>593</v>
      </c>
      <c r="AI96" s="12"/>
      <c r="AJ96" s="5"/>
      <c r="AK96" s="5"/>
      <c r="AL96" s="14"/>
      <c r="AM96" s="5"/>
      <c r="AN96" s="5"/>
      <c r="AO96" s="5"/>
      <c r="AP96" s="5"/>
      <c r="AQ96" s="5"/>
      <c r="AR96" s="5"/>
      <c r="AS96" s="5"/>
      <c r="AT96" s="2" t="s">
        <v>294</v>
      </c>
      <c r="AU96" s="2"/>
      <c r="AV96" s="2"/>
    </row>
    <row r="97" spans="1:67" ht="15" customHeight="1">
      <c r="A97" s="5" t="str">
        <f t="shared" ca="1" si="7"/>
        <v/>
      </c>
      <c r="B97" s="5">
        <f t="shared" si="12"/>
        <v>94</v>
      </c>
      <c r="C97" s="27" t="s">
        <v>594</v>
      </c>
      <c r="D97" s="28"/>
      <c r="E97" s="28"/>
      <c r="F97" s="28"/>
      <c r="G97" s="28"/>
      <c r="H97" s="5"/>
      <c r="I97" s="5" t="s">
        <v>36</v>
      </c>
      <c r="J97" s="5" t="s">
        <v>486</v>
      </c>
      <c r="K97" s="5" t="s">
        <v>1245</v>
      </c>
      <c r="L97" s="5" t="str">
        <f>VLOOKUP(K97,[1]Section!$G$2:$H$45,2,0)</f>
        <v>衛生設備</v>
      </c>
      <c r="M97" s="5"/>
      <c r="N97" s="5"/>
      <c r="O97" s="5"/>
      <c r="P97" s="5">
        <f t="shared" ca="1" si="8"/>
        <v>117</v>
      </c>
      <c r="Q97" s="5" t="str">
        <f t="shared" ca="1" si="9"/>
        <v>116年5ヶ月9日</v>
      </c>
      <c r="R97" s="39"/>
      <c r="S97" s="5"/>
      <c r="T97" s="5"/>
      <c r="U97" s="5"/>
      <c r="V97" s="5"/>
      <c r="W97" s="5"/>
      <c r="X97" s="5"/>
      <c r="Y97" s="5"/>
      <c r="Z97" s="5"/>
      <c r="AA97" s="5"/>
      <c r="AB97" s="10"/>
      <c r="AC97" s="5"/>
      <c r="AD97" s="10"/>
      <c r="AE97" s="5">
        <f t="shared" ca="1" si="10"/>
        <v>0</v>
      </c>
      <c r="AF97" s="5">
        <f t="shared" ca="1" si="11"/>
        <v>116.52</v>
      </c>
      <c r="AG97" s="5" t="s">
        <v>595</v>
      </c>
      <c r="AH97" s="5" t="s">
        <v>596</v>
      </c>
      <c r="AI97" s="12"/>
      <c r="AJ97" s="5"/>
      <c r="AK97" s="5"/>
      <c r="AL97" s="14"/>
      <c r="AM97" s="172"/>
      <c r="AN97" s="5"/>
      <c r="AO97" s="5"/>
      <c r="AP97" s="149"/>
      <c r="AQ97" s="5"/>
      <c r="AR97" s="149"/>
      <c r="AS97" s="5"/>
      <c r="AT97" s="2" t="s">
        <v>295</v>
      </c>
      <c r="AU97" s="2"/>
      <c r="AV97" s="2"/>
    </row>
    <row r="98" spans="1:67" ht="15" customHeight="1">
      <c r="A98" s="5" t="str">
        <f t="shared" ca="1" si="7"/>
        <v/>
      </c>
      <c r="B98" s="5">
        <f t="shared" si="12"/>
        <v>95</v>
      </c>
      <c r="C98" s="27" t="s">
        <v>128</v>
      </c>
      <c r="D98" s="28"/>
      <c r="E98" s="28"/>
      <c r="F98" s="28"/>
      <c r="G98" s="28"/>
      <c r="H98" s="5"/>
      <c r="I98" s="5" t="s">
        <v>36</v>
      </c>
      <c r="J98" s="5" t="s">
        <v>45</v>
      </c>
      <c r="K98" s="5" t="s">
        <v>1246</v>
      </c>
      <c r="L98" s="5" t="str">
        <f>VLOOKUP(K98,[1]Section!$G$2:$H$45,2,0)</f>
        <v>建築施工図</v>
      </c>
      <c r="M98" s="5"/>
      <c r="N98" s="5"/>
      <c r="O98" s="5"/>
      <c r="P98" s="5">
        <f t="shared" ca="1" si="8"/>
        <v>117</v>
      </c>
      <c r="Q98" s="5" t="str">
        <f t="shared" ca="1" si="9"/>
        <v>116年5ヶ月9日</v>
      </c>
      <c r="R98" s="39"/>
      <c r="S98" s="5"/>
      <c r="T98" s="5"/>
      <c r="U98" s="5"/>
      <c r="V98" s="5"/>
      <c r="W98" s="5">
        <v>1</v>
      </c>
      <c r="X98" s="5">
        <v>2013</v>
      </c>
      <c r="Y98" s="5"/>
      <c r="Z98" s="5"/>
      <c r="AA98" s="5" t="s">
        <v>43</v>
      </c>
      <c r="AB98" s="10"/>
      <c r="AC98" s="5" t="s">
        <v>43</v>
      </c>
      <c r="AD98" s="10"/>
      <c r="AE98" s="5">
        <f t="shared" ca="1" si="10"/>
        <v>1</v>
      </c>
      <c r="AF98" s="5">
        <f t="shared" ca="1" si="11"/>
        <v>116.52</v>
      </c>
      <c r="AG98" s="5" t="s">
        <v>597</v>
      </c>
      <c r="AH98" s="5" t="s">
        <v>598</v>
      </c>
      <c r="AI98" s="12"/>
      <c r="AJ98" s="5"/>
      <c r="AK98" s="5"/>
      <c r="AL98" s="14"/>
      <c r="AM98" s="5"/>
      <c r="AN98" s="5"/>
      <c r="AO98" s="5"/>
      <c r="AP98" s="5"/>
      <c r="AQ98" s="5"/>
      <c r="AR98" s="149"/>
      <c r="AS98" s="5"/>
    </row>
    <row r="99" spans="1:67" ht="15" customHeight="1">
      <c r="A99" s="5" t="str">
        <f t="shared" ca="1" si="7"/>
        <v/>
      </c>
      <c r="B99" s="5">
        <f t="shared" si="12"/>
        <v>96</v>
      </c>
      <c r="C99" s="27" t="s">
        <v>129</v>
      </c>
      <c r="D99" s="28"/>
      <c r="E99" s="28"/>
      <c r="F99" s="28"/>
      <c r="G99" s="28"/>
      <c r="H99" s="5"/>
      <c r="I99" s="5" t="s">
        <v>31</v>
      </c>
      <c r="J99" s="8" t="s">
        <v>45</v>
      </c>
      <c r="K99" s="5" t="s">
        <v>1240</v>
      </c>
      <c r="L99" s="5" t="str">
        <f>VLOOKUP(K99,[1]Section!$G$2:$H$45,2,0)</f>
        <v>キッチン特販</v>
      </c>
      <c r="M99" s="5"/>
      <c r="N99" s="5"/>
      <c r="O99" s="5"/>
      <c r="P99" s="5">
        <f t="shared" ca="1" si="8"/>
        <v>117</v>
      </c>
      <c r="Q99" s="5" t="str">
        <f t="shared" ca="1" si="9"/>
        <v>116年5ヶ月9日</v>
      </c>
      <c r="R99" s="5"/>
      <c r="S99" s="5"/>
      <c r="T99" s="5"/>
      <c r="U99" s="5"/>
      <c r="V99" s="5"/>
      <c r="W99" s="5"/>
      <c r="X99" s="5"/>
      <c r="Y99" s="5"/>
      <c r="Z99" s="5"/>
      <c r="AA99" s="5" t="s">
        <v>97</v>
      </c>
      <c r="AB99" s="10" t="s">
        <v>97</v>
      </c>
      <c r="AC99" s="5" t="s">
        <v>97</v>
      </c>
      <c r="AD99" s="10" t="s">
        <v>97</v>
      </c>
      <c r="AE99" s="5">
        <f t="shared" ca="1" si="10"/>
        <v>0</v>
      </c>
      <c r="AF99" s="5">
        <f t="shared" ca="1" si="11"/>
        <v>116.52</v>
      </c>
      <c r="AG99" s="11" t="s">
        <v>599</v>
      </c>
      <c r="AH99" s="5" t="s">
        <v>600</v>
      </c>
      <c r="AI99" s="12"/>
      <c r="AJ99" s="5"/>
      <c r="AK99" s="5"/>
      <c r="AL99" s="14"/>
      <c r="AM99" s="5"/>
      <c r="AN99" s="5"/>
      <c r="AO99" s="5"/>
      <c r="AP99" s="5"/>
      <c r="AQ99" s="5"/>
      <c r="AR99" s="149"/>
      <c r="AS99" s="8"/>
    </row>
    <row r="100" spans="1:67" ht="15" customHeight="1">
      <c r="A100" s="5" t="str">
        <f t="shared" ca="1" si="7"/>
        <v/>
      </c>
      <c r="B100" s="5">
        <f t="shared" si="12"/>
        <v>97</v>
      </c>
      <c r="C100" s="27" t="s">
        <v>130</v>
      </c>
      <c r="D100" s="28"/>
      <c r="E100" s="28"/>
      <c r="F100" s="28"/>
      <c r="G100" s="28"/>
      <c r="H100" s="5"/>
      <c r="I100" s="5" t="s">
        <v>31</v>
      </c>
      <c r="J100" s="8" t="s">
        <v>45</v>
      </c>
      <c r="K100" s="5" t="s">
        <v>1247</v>
      </c>
      <c r="L100" s="5" t="str">
        <f>VLOOKUP(K100,[1]Section!$G$2:$H$45,2,0)</f>
        <v>SE構法</v>
      </c>
      <c r="M100" s="5"/>
      <c r="N100" s="5"/>
      <c r="O100" s="5"/>
      <c r="P100" s="5">
        <f t="shared" ca="1" si="8"/>
        <v>117</v>
      </c>
      <c r="Q100" s="5" t="str">
        <f t="shared" ca="1" si="9"/>
        <v>116年5ヶ月9日</v>
      </c>
      <c r="R100" s="39"/>
      <c r="S100" s="5"/>
      <c r="T100" s="5"/>
      <c r="U100" s="5"/>
      <c r="V100" s="5"/>
      <c r="W100" s="5"/>
      <c r="X100" s="5"/>
      <c r="Y100" s="5"/>
      <c r="Z100" s="5"/>
      <c r="AA100" s="5"/>
      <c r="AB100" s="10"/>
      <c r="AC100" s="5"/>
      <c r="AD100" s="10"/>
      <c r="AE100" s="5">
        <f t="shared" ca="1" si="10"/>
        <v>0</v>
      </c>
      <c r="AF100" s="5">
        <f t="shared" ref="AF100:AF131" ca="1" si="13">IF(C100="","",ROUND((TODAY()-E100)/365,2))</f>
        <v>116.52</v>
      </c>
      <c r="AG100" s="11" t="s">
        <v>601</v>
      </c>
      <c r="AH100" s="5" t="s">
        <v>602</v>
      </c>
      <c r="AI100" s="12"/>
      <c r="AJ100" s="5"/>
      <c r="AK100" s="5"/>
      <c r="AL100" s="177"/>
      <c r="AM100" s="172"/>
      <c r="AN100" s="172"/>
      <c r="AO100" s="172"/>
      <c r="AP100" s="172"/>
      <c r="AQ100" s="172"/>
      <c r="AR100" s="178"/>
      <c r="AS100" s="8"/>
    </row>
    <row r="101" spans="1:67" ht="15" customHeight="1">
      <c r="A101" s="5" t="str">
        <f t="shared" ca="1" si="7"/>
        <v/>
      </c>
      <c r="B101" s="5">
        <f t="shared" si="12"/>
        <v>98</v>
      </c>
      <c r="C101" s="27" t="s">
        <v>603</v>
      </c>
      <c r="D101" s="28"/>
      <c r="E101" s="28"/>
      <c r="F101" s="28"/>
      <c r="G101" s="28"/>
      <c r="H101" s="5"/>
      <c r="I101" s="5" t="s">
        <v>36</v>
      </c>
      <c r="J101" s="5" t="s">
        <v>45</v>
      </c>
      <c r="K101" s="5" t="s">
        <v>1248</v>
      </c>
      <c r="L101" s="5" t="str">
        <f>VLOOKUP(K101,[1]Section!$G$2:$H$45,2,0)</f>
        <v>機械積算</v>
      </c>
      <c r="M101" s="5"/>
      <c r="N101" s="5"/>
      <c r="O101" s="5"/>
      <c r="P101" s="5">
        <f t="shared" ca="1" si="8"/>
        <v>117</v>
      </c>
      <c r="Q101" s="5" t="str">
        <f t="shared" ca="1" si="9"/>
        <v>116年5ヶ月9日</v>
      </c>
      <c r="R101" s="5"/>
      <c r="S101" s="5"/>
      <c r="T101" s="5"/>
      <c r="U101" s="5"/>
      <c r="V101" s="5"/>
      <c r="W101" s="5"/>
      <c r="X101" s="5"/>
      <c r="Y101" s="5"/>
      <c r="Z101" s="5">
        <v>2014</v>
      </c>
      <c r="AA101" s="5"/>
      <c r="AB101" s="10"/>
      <c r="AC101" s="5"/>
      <c r="AD101" s="10"/>
      <c r="AE101" s="5">
        <f t="shared" ca="1" si="10"/>
        <v>0</v>
      </c>
      <c r="AF101" s="5">
        <f t="shared" ca="1" si="13"/>
        <v>116.52</v>
      </c>
      <c r="AG101" s="5" t="s">
        <v>604</v>
      </c>
      <c r="AH101" s="5" t="s">
        <v>605</v>
      </c>
      <c r="AI101" s="12"/>
      <c r="AJ101" s="5"/>
      <c r="AK101" s="5"/>
      <c r="AL101" s="23"/>
      <c r="AM101" s="5"/>
      <c r="AN101" s="5"/>
      <c r="AO101" s="5"/>
      <c r="AP101" s="5"/>
      <c r="AQ101" s="5"/>
      <c r="AR101" s="149"/>
      <c r="AS101" s="5"/>
    </row>
    <row r="102" spans="1:67" ht="15" customHeight="1">
      <c r="A102" s="5" t="str">
        <f t="shared" ca="1" si="7"/>
        <v/>
      </c>
      <c r="B102" s="5">
        <f t="shared" si="12"/>
        <v>99</v>
      </c>
      <c r="C102" s="27" t="s">
        <v>131</v>
      </c>
      <c r="D102" s="28"/>
      <c r="E102" s="28"/>
      <c r="F102" s="28"/>
      <c r="G102" s="28"/>
      <c r="H102" s="5"/>
      <c r="I102" s="5" t="s">
        <v>31</v>
      </c>
      <c r="J102" s="8" t="s">
        <v>45</v>
      </c>
      <c r="K102" s="5" t="s">
        <v>1240</v>
      </c>
      <c r="L102" s="5" t="str">
        <f>VLOOKUP(K102,[1]Section!$G$2:$H$45,2,0)</f>
        <v>キッチン特販</v>
      </c>
      <c r="M102" s="5"/>
      <c r="N102" s="5"/>
      <c r="O102" s="5"/>
      <c r="P102" s="5">
        <f t="shared" ca="1" si="8"/>
        <v>117</v>
      </c>
      <c r="Q102" s="5" t="str">
        <f t="shared" ca="1" si="9"/>
        <v>116年5ヶ月9日</v>
      </c>
      <c r="R102" s="5"/>
      <c r="S102" s="9"/>
      <c r="T102" s="5"/>
      <c r="U102" s="5"/>
      <c r="V102" s="5"/>
      <c r="W102" s="5">
        <v>1</v>
      </c>
      <c r="X102" s="5">
        <v>2014</v>
      </c>
      <c r="Y102" s="5"/>
      <c r="Z102" s="5"/>
      <c r="AA102" s="5"/>
      <c r="AB102" s="10"/>
      <c r="AC102" s="5"/>
      <c r="AD102" s="10"/>
      <c r="AE102" s="5">
        <f t="shared" ca="1" si="10"/>
        <v>1</v>
      </c>
      <c r="AF102" s="5">
        <f t="shared" ca="1" si="13"/>
        <v>116.52</v>
      </c>
      <c r="AG102" s="11" t="s">
        <v>606</v>
      </c>
      <c r="AH102" s="5" t="s">
        <v>607</v>
      </c>
      <c r="AI102" s="12"/>
      <c r="AJ102" s="5"/>
      <c r="AK102" s="5"/>
      <c r="AL102" s="14"/>
      <c r="AM102" s="5"/>
      <c r="AN102" s="5"/>
      <c r="AO102" s="5"/>
      <c r="AP102" s="149"/>
      <c r="AQ102" s="5"/>
      <c r="AR102" s="149"/>
      <c r="AS102" s="8"/>
    </row>
    <row r="103" spans="1:67" ht="15" customHeight="1">
      <c r="A103" s="5" t="str">
        <f t="shared" ca="1" si="7"/>
        <v/>
      </c>
      <c r="B103" s="5">
        <f t="shared" si="12"/>
        <v>100</v>
      </c>
      <c r="C103" s="27" t="s">
        <v>132</v>
      </c>
      <c r="D103" s="28"/>
      <c r="E103" s="28"/>
      <c r="F103" s="28"/>
      <c r="G103" s="28"/>
      <c r="H103" s="5"/>
      <c r="I103" s="5" t="s">
        <v>31</v>
      </c>
      <c r="J103" s="8" t="s">
        <v>45</v>
      </c>
      <c r="K103" s="5" t="s">
        <v>1249</v>
      </c>
      <c r="L103" s="5" t="str">
        <f>VLOOKUP(K103,[1]Section!$G$2:$H$45,2,0)</f>
        <v>キッチン特販</v>
      </c>
      <c r="M103" s="5"/>
      <c r="N103" s="5"/>
      <c r="O103" s="5"/>
      <c r="P103" s="5">
        <f t="shared" ca="1" si="8"/>
        <v>117</v>
      </c>
      <c r="Q103" s="5" t="str">
        <f t="shared" ca="1" si="9"/>
        <v>116年5ヶ月9日</v>
      </c>
      <c r="R103" s="39"/>
      <c r="S103" s="5"/>
      <c r="T103" s="5"/>
      <c r="U103" s="5"/>
      <c r="V103" s="5"/>
      <c r="W103" s="5">
        <v>2</v>
      </c>
      <c r="X103" s="5">
        <v>2007</v>
      </c>
      <c r="Y103" s="5">
        <v>2012</v>
      </c>
      <c r="Z103" s="5"/>
      <c r="AA103" s="5" t="s">
        <v>41</v>
      </c>
      <c r="AB103" s="10">
        <v>0.29166666666666669</v>
      </c>
      <c r="AC103" s="5" t="s">
        <v>41</v>
      </c>
      <c r="AD103" s="10">
        <v>0.73958333333333337</v>
      </c>
      <c r="AE103" s="5">
        <f t="shared" ca="1" si="10"/>
        <v>1</v>
      </c>
      <c r="AF103" s="5">
        <f t="shared" ca="1" si="13"/>
        <v>116.52</v>
      </c>
      <c r="AG103" s="11" t="s">
        <v>608</v>
      </c>
      <c r="AH103" s="5" t="s">
        <v>609</v>
      </c>
      <c r="AI103" s="12"/>
      <c r="AJ103" s="5"/>
      <c r="AK103" s="5"/>
      <c r="AL103" s="14"/>
      <c r="AM103" s="5"/>
      <c r="AN103" s="5"/>
      <c r="AO103" s="5"/>
      <c r="AP103" s="5"/>
      <c r="AQ103" s="5"/>
      <c r="AR103" s="5"/>
      <c r="AS103" s="8"/>
    </row>
    <row r="104" spans="1:67" ht="15" customHeight="1">
      <c r="A104" s="5" t="str">
        <f t="shared" ca="1" si="7"/>
        <v/>
      </c>
      <c r="B104" s="5">
        <f t="shared" si="12"/>
        <v>101</v>
      </c>
      <c r="C104" s="27" t="s">
        <v>133</v>
      </c>
      <c r="D104" s="28"/>
      <c r="E104" s="28"/>
      <c r="F104" s="28"/>
      <c r="G104" s="28"/>
      <c r="H104" s="5"/>
      <c r="I104" s="5" t="s">
        <v>31</v>
      </c>
      <c r="J104" s="8" t="s">
        <v>70</v>
      </c>
      <c r="K104" s="5" t="s">
        <v>1250</v>
      </c>
      <c r="L104" s="5" t="str">
        <f>VLOOKUP(K104,[1]Section!$G$2:$H$45,2,0)</f>
        <v>基礎鉄筋</v>
      </c>
      <c r="M104" s="5"/>
      <c r="N104" s="5"/>
      <c r="O104" s="5"/>
      <c r="P104" s="5">
        <f t="shared" ca="1" si="8"/>
        <v>117</v>
      </c>
      <c r="Q104" s="5" t="str">
        <f t="shared" ca="1" si="9"/>
        <v>116年5ヶ月9日</v>
      </c>
      <c r="R104" s="39"/>
      <c r="S104" s="5"/>
      <c r="T104" s="5"/>
      <c r="U104" s="5"/>
      <c r="V104" s="5"/>
      <c r="W104" s="5">
        <v>2</v>
      </c>
      <c r="X104" s="5">
        <v>2009</v>
      </c>
      <c r="Y104" s="5">
        <v>2013</v>
      </c>
      <c r="Z104" s="5"/>
      <c r="AA104" s="5" t="s">
        <v>41</v>
      </c>
      <c r="AB104" s="10">
        <v>0.3125</v>
      </c>
      <c r="AC104" s="5" t="s">
        <v>41</v>
      </c>
      <c r="AD104" s="10">
        <v>0.72916666666666663</v>
      </c>
      <c r="AE104" s="5">
        <f t="shared" ca="1" si="10"/>
        <v>1</v>
      </c>
      <c r="AF104" s="5">
        <f t="shared" ca="1" si="13"/>
        <v>116.52</v>
      </c>
      <c r="AG104" s="11" t="s">
        <v>610</v>
      </c>
      <c r="AH104" s="5" t="s">
        <v>611</v>
      </c>
      <c r="AI104" s="12"/>
      <c r="AJ104" s="5"/>
      <c r="AK104" s="5"/>
      <c r="AL104" s="14"/>
      <c r="AM104" s="5"/>
      <c r="AN104" s="5"/>
      <c r="AO104" s="5"/>
      <c r="AP104" s="149"/>
      <c r="AQ104" s="5"/>
      <c r="AR104" s="149"/>
      <c r="AS104" s="8"/>
    </row>
    <row r="105" spans="1:67" ht="15" customHeight="1">
      <c r="A105" s="5" t="str">
        <f t="shared" ca="1" si="7"/>
        <v/>
      </c>
      <c r="B105" s="5">
        <f t="shared" si="12"/>
        <v>102</v>
      </c>
      <c r="C105" s="27" t="s">
        <v>134</v>
      </c>
      <c r="D105" s="28"/>
      <c r="E105" s="28"/>
      <c r="F105" s="28"/>
      <c r="G105" s="28"/>
      <c r="H105" s="5"/>
      <c r="I105" s="5" t="s">
        <v>36</v>
      </c>
      <c r="J105" s="5" t="s">
        <v>45</v>
      </c>
      <c r="K105" s="5" t="s">
        <v>1248</v>
      </c>
      <c r="L105" s="5" t="str">
        <f>VLOOKUP(K105,[1]Section!$G$2:$H$45,2,0)</f>
        <v>機械積算</v>
      </c>
      <c r="M105" s="5"/>
      <c r="N105" s="5"/>
      <c r="O105" s="5"/>
      <c r="P105" s="5">
        <f t="shared" ca="1" si="8"/>
        <v>117</v>
      </c>
      <c r="Q105" s="5" t="str">
        <f t="shared" ca="1" si="9"/>
        <v>116年5ヶ月9日</v>
      </c>
      <c r="R105" s="39"/>
      <c r="S105" s="5"/>
      <c r="T105" s="5"/>
      <c r="U105" s="5"/>
      <c r="V105" s="5"/>
      <c r="W105" s="5"/>
      <c r="X105" s="5"/>
      <c r="Y105" s="5"/>
      <c r="Z105" s="5"/>
      <c r="AA105" s="5"/>
      <c r="AB105" s="10"/>
      <c r="AC105" s="5"/>
      <c r="AD105" s="10"/>
      <c r="AE105" s="5">
        <f t="shared" ca="1" si="10"/>
        <v>0</v>
      </c>
      <c r="AF105" s="5">
        <f t="shared" ca="1" si="13"/>
        <v>116.52</v>
      </c>
      <c r="AG105" s="5" t="s">
        <v>612</v>
      </c>
      <c r="AH105" s="5" t="s">
        <v>613</v>
      </c>
      <c r="AI105" s="12"/>
      <c r="AJ105" s="5"/>
      <c r="AK105" s="5"/>
      <c r="AL105" s="14"/>
      <c r="AM105" s="5"/>
      <c r="AN105" s="5"/>
      <c r="AO105" s="5"/>
      <c r="AP105" s="5"/>
      <c r="AQ105" s="5"/>
      <c r="AR105" s="5"/>
      <c r="AS105" s="152"/>
    </row>
    <row r="106" spans="1:67" ht="15" customHeight="1">
      <c r="A106" s="5" t="str">
        <f t="shared" ca="1" si="7"/>
        <v/>
      </c>
      <c r="B106" s="5">
        <f t="shared" si="12"/>
        <v>103</v>
      </c>
      <c r="C106" s="27" t="s">
        <v>614</v>
      </c>
      <c r="D106" s="28"/>
      <c r="E106" s="28"/>
      <c r="F106" s="28"/>
      <c r="G106" s="28"/>
      <c r="H106" s="5"/>
      <c r="I106" s="5" t="s">
        <v>36</v>
      </c>
      <c r="J106" s="5" t="s">
        <v>45</v>
      </c>
      <c r="K106" s="5" t="s">
        <v>1251</v>
      </c>
      <c r="L106" s="5" t="str">
        <f>VLOOKUP(K106,[1]Section!$G$2:$H$45,2,0)</f>
        <v>生産CAD</v>
      </c>
      <c r="M106" s="5"/>
      <c r="N106" s="5"/>
      <c r="O106" s="5"/>
      <c r="P106" s="5">
        <f t="shared" ca="1" si="8"/>
        <v>117</v>
      </c>
      <c r="Q106" s="5" t="str">
        <f t="shared" ca="1" si="9"/>
        <v>116年5ヶ月9日</v>
      </c>
      <c r="R106" s="39"/>
      <c r="S106" s="5"/>
      <c r="T106" s="5"/>
      <c r="U106" s="5"/>
      <c r="V106" s="5"/>
      <c r="W106" s="5">
        <v>1</v>
      </c>
      <c r="X106" s="5">
        <v>2013</v>
      </c>
      <c r="Y106" s="5"/>
      <c r="Z106" s="5"/>
      <c r="AA106" s="5" t="s">
        <v>43</v>
      </c>
      <c r="AB106" s="10"/>
      <c r="AC106" s="5" t="s">
        <v>43</v>
      </c>
      <c r="AD106" s="10"/>
      <c r="AE106" s="5">
        <f t="shared" ca="1" si="10"/>
        <v>1</v>
      </c>
      <c r="AF106" s="5">
        <f t="shared" ca="1" si="13"/>
        <v>116.52</v>
      </c>
      <c r="AG106" s="5" t="s">
        <v>615</v>
      </c>
      <c r="AH106" s="5" t="s">
        <v>616</v>
      </c>
      <c r="AI106" s="12"/>
      <c r="AJ106" s="5"/>
      <c r="AK106" s="5"/>
      <c r="AL106" s="14"/>
      <c r="AM106" s="5"/>
      <c r="AN106" s="5"/>
      <c r="AO106" s="5"/>
      <c r="AP106" s="5"/>
      <c r="AQ106" s="5"/>
      <c r="AR106" s="149"/>
      <c r="AS106" s="5"/>
    </row>
    <row r="107" spans="1:67" ht="15" customHeight="1">
      <c r="A107" s="5" t="str">
        <f t="shared" ca="1" si="7"/>
        <v/>
      </c>
      <c r="B107" s="5">
        <f t="shared" si="12"/>
        <v>104</v>
      </c>
      <c r="C107" s="27" t="s">
        <v>617</v>
      </c>
      <c r="D107" s="28"/>
      <c r="E107" s="28"/>
      <c r="F107" s="28"/>
      <c r="G107" s="28"/>
      <c r="H107" s="5"/>
      <c r="I107" s="5" t="s">
        <v>36</v>
      </c>
      <c r="J107" s="5" t="s">
        <v>45</v>
      </c>
      <c r="K107" s="5" t="s">
        <v>1232</v>
      </c>
      <c r="L107" s="5" t="str">
        <f>VLOOKUP(K107,[1]Section!$G$2:$H$45,2,0)</f>
        <v>電気積算</v>
      </c>
      <c r="M107" s="5"/>
      <c r="N107" s="5"/>
      <c r="O107" s="5"/>
      <c r="P107" s="5">
        <f t="shared" ca="1" si="8"/>
        <v>117</v>
      </c>
      <c r="Q107" s="5" t="str">
        <f t="shared" ca="1" si="9"/>
        <v>116年5ヶ月9日</v>
      </c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10"/>
      <c r="AC107" s="5"/>
      <c r="AD107" s="10"/>
      <c r="AE107" s="5">
        <f t="shared" ca="1" si="10"/>
        <v>0</v>
      </c>
      <c r="AF107" s="5">
        <f t="shared" ca="1" si="13"/>
        <v>116.52</v>
      </c>
      <c r="AG107" s="5" t="s">
        <v>618</v>
      </c>
      <c r="AH107" s="5" t="s">
        <v>619</v>
      </c>
      <c r="AI107" s="12"/>
      <c r="AJ107" s="5"/>
      <c r="AK107" s="5"/>
      <c r="AL107" s="14"/>
      <c r="AM107" s="5"/>
      <c r="AN107" s="5"/>
      <c r="AO107" s="5"/>
      <c r="AP107" s="5"/>
      <c r="AQ107" s="5"/>
      <c r="AR107" s="149"/>
      <c r="AS107" s="5"/>
      <c r="AT107" t="s">
        <v>288</v>
      </c>
    </row>
    <row r="108" spans="1:67" ht="15" customHeight="1">
      <c r="A108" s="5" t="str">
        <f t="shared" ca="1" si="7"/>
        <v/>
      </c>
      <c r="B108" s="5">
        <f t="shared" si="12"/>
        <v>105</v>
      </c>
      <c r="C108" s="27" t="s">
        <v>135</v>
      </c>
      <c r="D108" s="28"/>
      <c r="E108" s="28"/>
      <c r="F108" s="28"/>
      <c r="G108" s="28"/>
      <c r="H108" s="5"/>
      <c r="I108" s="5" t="s">
        <v>36</v>
      </c>
      <c r="J108" s="5" t="s">
        <v>70</v>
      </c>
      <c r="K108" s="5" t="s">
        <v>1242</v>
      </c>
      <c r="L108" s="5" t="str">
        <f>VLOOKUP(K108,[1]Section!$G$2:$H$45,2,0)</f>
        <v>構造CAD 1</v>
      </c>
      <c r="M108" s="5"/>
      <c r="N108" s="5"/>
      <c r="O108" s="5"/>
      <c r="P108" s="5">
        <f t="shared" ca="1" si="8"/>
        <v>117</v>
      </c>
      <c r="Q108" s="5" t="str">
        <f t="shared" ca="1" si="9"/>
        <v>116年5ヶ月9日</v>
      </c>
      <c r="R108" s="39"/>
      <c r="S108" s="5"/>
      <c r="T108" s="5"/>
      <c r="U108" s="5"/>
      <c r="V108" s="5"/>
      <c r="W108" s="5"/>
      <c r="X108" s="5"/>
      <c r="Y108" s="5"/>
      <c r="Z108" s="5"/>
      <c r="AA108" s="5"/>
      <c r="AB108" s="10"/>
      <c r="AC108" s="5"/>
      <c r="AD108" s="10"/>
      <c r="AE108" s="5">
        <f t="shared" ca="1" si="10"/>
        <v>0</v>
      </c>
      <c r="AF108" s="5">
        <f t="shared" ca="1" si="13"/>
        <v>116.52</v>
      </c>
      <c r="AG108" s="5" t="s">
        <v>620</v>
      </c>
      <c r="AH108" s="5" t="s">
        <v>621</v>
      </c>
      <c r="AI108" s="12"/>
      <c r="AJ108" s="5"/>
      <c r="AK108" s="5"/>
      <c r="AL108" s="23"/>
      <c r="AM108" s="5"/>
      <c r="AN108" s="5"/>
      <c r="AO108" s="5"/>
      <c r="AP108" s="5"/>
      <c r="AQ108" s="5"/>
      <c r="AR108" s="149"/>
      <c r="AS108" s="5"/>
      <c r="AT108" t="s">
        <v>289</v>
      </c>
    </row>
    <row r="109" spans="1:67" ht="15" customHeight="1">
      <c r="A109" s="5" t="str">
        <f t="shared" ca="1" si="7"/>
        <v/>
      </c>
      <c r="B109" s="5">
        <f t="shared" si="12"/>
        <v>106</v>
      </c>
      <c r="C109" s="27" t="s">
        <v>136</v>
      </c>
      <c r="D109" s="28"/>
      <c r="E109" s="28"/>
      <c r="F109" s="28"/>
      <c r="G109" s="28"/>
      <c r="H109" s="5"/>
      <c r="I109" s="5" t="s">
        <v>36</v>
      </c>
      <c r="J109" s="5" t="s">
        <v>70</v>
      </c>
      <c r="K109" s="5" t="s">
        <v>1252</v>
      </c>
      <c r="L109" s="5" t="str">
        <f>VLOOKUP(K109,[1]Section!$G$2:$H$45,2,0)</f>
        <v>パーティション</v>
      </c>
      <c r="M109" s="5"/>
      <c r="N109" s="5"/>
      <c r="O109" s="5"/>
      <c r="P109" s="5">
        <f t="shared" ca="1" si="8"/>
        <v>117</v>
      </c>
      <c r="Q109" s="5" t="str">
        <f t="shared" ca="1" si="9"/>
        <v>116年5ヶ月9日</v>
      </c>
      <c r="R109" s="39"/>
      <c r="S109" s="5"/>
      <c r="T109" s="5"/>
      <c r="U109" s="5"/>
      <c r="V109" s="5"/>
      <c r="W109" s="5"/>
      <c r="X109" s="5"/>
      <c r="Y109" s="5"/>
      <c r="Z109" s="5"/>
      <c r="AA109" s="5"/>
      <c r="AB109" s="10"/>
      <c r="AC109" s="5"/>
      <c r="AD109" s="10"/>
      <c r="AE109" s="5">
        <f t="shared" ca="1" si="10"/>
        <v>0</v>
      </c>
      <c r="AF109" s="5">
        <f t="shared" ca="1" si="13"/>
        <v>116.52</v>
      </c>
      <c r="AG109" s="5" t="s">
        <v>622</v>
      </c>
      <c r="AH109" s="5" t="s">
        <v>623</v>
      </c>
      <c r="AI109" s="12"/>
      <c r="AJ109" s="5"/>
      <c r="AK109" s="5"/>
      <c r="AL109" s="14"/>
      <c r="AM109" s="5"/>
      <c r="AN109" s="5"/>
      <c r="AO109" s="5"/>
      <c r="AP109" s="5"/>
      <c r="AQ109" s="5"/>
      <c r="AR109" s="5"/>
      <c r="AS109" s="5"/>
      <c r="AT109" t="s">
        <v>290</v>
      </c>
    </row>
    <row r="110" spans="1:67" s="22" customFormat="1" ht="15" customHeight="1">
      <c r="A110" s="15" t="str">
        <f t="shared" ca="1" si="7"/>
        <v/>
      </c>
      <c r="B110" s="15">
        <f t="shared" si="12"/>
        <v>107</v>
      </c>
      <c r="C110" s="16" t="s">
        <v>137</v>
      </c>
      <c r="D110" s="17"/>
      <c r="E110" s="17"/>
      <c r="F110" s="17"/>
      <c r="G110" s="17"/>
      <c r="H110" s="15"/>
      <c r="I110" s="15" t="s">
        <v>36</v>
      </c>
      <c r="J110" s="15" t="s">
        <v>45</v>
      </c>
      <c r="K110" s="15" t="s">
        <v>1253</v>
      </c>
      <c r="L110" s="15" t="str">
        <f>VLOOKUP(K110,[1]Section!$G$2:$H$45,2,0)</f>
        <v>衛生設備</v>
      </c>
      <c r="M110" s="15"/>
      <c r="N110" s="15"/>
      <c r="O110" s="15"/>
      <c r="P110" s="15">
        <f t="shared" ca="1" si="8"/>
        <v>117</v>
      </c>
      <c r="Q110" s="15" t="str">
        <f t="shared" ca="1" si="9"/>
        <v>116年5ヶ月9日</v>
      </c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8"/>
      <c r="AC110" s="15"/>
      <c r="AD110" s="18"/>
      <c r="AE110" s="15">
        <f t="shared" ca="1" si="10"/>
        <v>0</v>
      </c>
      <c r="AF110" s="15">
        <f t="shared" ca="1" si="13"/>
        <v>116.52</v>
      </c>
      <c r="AG110" s="15"/>
      <c r="AH110" s="15"/>
      <c r="AI110" s="19"/>
      <c r="AJ110" s="15"/>
      <c r="AK110" s="15"/>
      <c r="AL110" s="20"/>
      <c r="AM110" s="15"/>
      <c r="AN110" s="15"/>
      <c r="AO110" s="15"/>
      <c r="AP110" s="15"/>
      <c r="AQ110" s="15"/>
      <c r="AR110" s="150"/>
      <c r="AS110" s="15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</row>
    <row r="111" spans="1:67" ht="15" customHeight="1">
      <c r="A111" s="5" t="str">
        <f t="shared" ca="1" si="7"/>
        <v/>
      </c>
      <c r="B111" s="15">
        <f t="shared" si="12"/>
        <v>108</v>
      </c>
      <c r="C111" s="16" t="s">
        <v>138</v>
      </c>
      <c r="D111" s="17"/>
      <c r="E111" s="17"/>
      <c r="F111" s="17"/>
      <c r="G111" s="17"/>
      <c r="H111" s="15"/>
      <c r="I111" s="15" t="s">
        <v>36</v>
      </c>
      <c r="J111" s="15" t="s">
        <v>116</v>
      </c>
      <c r="K111" s="15" t="s">
        <v>1254</v>
      </c>
      <c r="L111" s="15" t="str">
        <f>VLOOKUP(K111,[1]Section!$G$2:$H$45,2,0)</f>
        <v>総務管理</v>
      </c>
      <c r="M111" s="15"/>
      <c r="N111" s="15"/>
      <c r="O111" s="15"/>
      <c r="P111" s="15">
        <f t="shared" ca="1" si="8"/>
        <v>117</v>
      </c>
      <c r="Q111" s="15" t="str">
        <f t="shared" ca="1" si="9"/>
        <v>116年5ヶ月9日</v>
      </c>
      <c r="R111" s="15"/>
      <c r="S111" s="15"/>
      <c r="T111" s="15"/>
      <c r="U111" s="15"/>
      <c r="V111" s="15"/>
      <c r="W111" s="15">
        <v>2</v>
      </c>
      <c r="X111" s="15">
        <v>2007</v>
      </c>
      <c r="Y111" s="15">
        <v>2010</v>
      </c>
      <c r="Z111" s="15"/>
      <c r="AA111" s="15" t="s">
        <v>41</v>
      </c>
      <c r="AB111" s="18">
        <v>0.28472222222222221</v>
      </c>
      <c r="AC111" s="15"/>
      <c r="AD111" s="18"/>
      <c r="AE111" s="15">
        <f t="shared" ca="1" si="10"/>
        <v>1</v>
      </c>
      <c r="AF111" s="15">
        <f t="shared" ca="1" si="13"/>
        <v>116.52</v>
      </c>
      <c r="AG111" s="15" t="s">
        <v>624</v>
      </c>
      <c r="AH111" s="15" t="s">
        <v>625</v>
      </c>
      <c r="AI111" s="19"/>
      <c r="AJ111" s="15"/>
      <c r="AK111" s="15"/>
      <c r="AL111" s="25"/>
      <c r="AM111" s="15"/>
      <c r="AN111" s="15"/>
      <c r="AO111" s="15"/>
      <c r="AP111" s="150"/>
      <c r="AQ111" s="15"/>
      <c r="AR111" s="150"/>
      <c r="AS111" s="155"/>
      <c r="AT111" t="s">
        <v>287</v>
      </c>
    </row>
    <row r="112" spans="1:67" ht="15" customHeight="1">
      <c r="A112" s="5" t="str">
        <f t="shared" ca="1" si="7"/>
        <v/>
      </c>
      <c r="B112" s="5">
        <f t="shared" si="12"/>
        <v>109</v>
      </c>
      <c r="C112" s="27" t="s">
        <v>626</v>
      </c>
      <c r="D112" s="28"/>
      <c r="E112" s="28"/>
      <c r="F112" s="28"/>
      <c r="G112" s="28"/>
      <c r="H112" s="5"/>
      <c r="I112" s="5" t="s">
        <v>36</v>
      </c>
      <c r="J112" s="5" t="s">
        <v>45</v>
      </c>
      <c r="K112" s="5" t="s">
        <v>1248</v>
      </c>
      <c r="L112" s="5" t="str">
        <f>VLOOKUP(K112,[1]Section!$G$2:$H$45,2,0)</f>
        <v>機械積算</v>
      </c>
      <c r="M112" s="5"/>
      <c r="N112" s="5"/>
      <c r="O112" s="5"/>
      <c r="P112" s="5">
        <f t="shared" ca="1" si="8"/>
        <v>117</v>
      </c>
      <c r="Q112" s="5" t="str">
        <f t="shared" ca="1" si="9"/>
        <v>116年5ヶ月9日</v>
      </c>
      <c r="R112" s="39"/>
      <c r="S112" s="5"/>
      <c r="T112" s="5"/>
      <c r="U112" s="5"/>
      <c r="V112" s="5"/>
      <c r="W112" s="5">
        <v>1</v>
      </c>
      <c r="X112" s="5">
        <v>2012</v>
      </c>
      <c r="Y112" s="5"/>
      <c r="Z112" s="5"/>
      <c r="AA112" s="5" t="s">
        <v>41</v>
      </c>
      <c r="AB112" s="10">
        <v>0.3125</v>
      </c>
      <c r="AC112" s="5" t="s">
        <v>41</v>
      </c>
      <c r="AD112" s="10">
        <v>0.70833333333333337</v>
      </c>
      <c r="AE112" s="5">
        <f t="shared" ca="1" si="10"/>
        <v>1</v>
      </c>
      <c r="AF112" s="5">
        <f t="shared" ca="1" si="13"/>
        <v>116.52</v>
      </c>
      <c r="AG112" s="5" t="s">
        <v>627</v>
      </c>
      <c r="AH112" s="5" t="s">
        <v>628</v>
      </c>
      <c r="AI112" s="12"/>
      <c r="AJ112" s="5"/>
      <c r="AK112" s="5"/>
      <c r="AL112" s="14"/>
      <c r="AM112" s="5"/>
      <c r="AN112" s="5"/>
      <c r="AO112" s="5"/>
      <c r="AP112" s="149"/>
      <c r="AQ112" s="5"/>
      <c r="AR112" s="149"/>
      <c r="AS112" s="5"/>
    </row>
    <row r="113" spans="1:163" ht="15" customHeight="1">
      <c r="A113" s="5" t="str">
        <f t="shared" ca="1" si="7"/>
        <v/>
      </c>
      <c r="B113" s="5">
        <f t="shared" si="12"/>
        <v>110</v>
      </c>
      <c r="C113" s="27" t="s">
        <v>139</v>
      </c>
      <c r="D113" s="28"/>
      <c r="E113" s="28"/>
      <c r="F113" s="28"/>
      <c r="G113" s="28"/>
      <c r="H113" s="5"/>
      <c r="I113" s="5" t="s">
        <v>31</v>
      </c>
      <c r="J113" s="8" t="s">
        <v>45</v>
      </c>
      <c r="K113" s="5" t="s">
        <v>1240</v>
      </c>
      <c r="L113" s="5" t="str">
        <f>VLOOKUP(K113,[1]Section!$G$2:$H$45,2,0)</f>
        <v>キッチン特販</v>
      </c>
      <c r="M113" s="5"/>
      <c r="N113" s="5"/>
      <c r="O113" s="5"/>
      <c r="P113" s="5">
        <f t="shared" ca="1" si="8"/>
        <v>117</v>
      </c>
      <c r="Q113" s="5" t="str">
        <f t="shared" ca="1" si="9"/>
        <v>116年5ヶ月9日</v>
      </c>
      <c r="R113" s="39"/>
      <c r="S113" s="5"/>
      <c r="T113" s="5"/>
      <c r="U113" s="5"/>
      <c r="V113" s="5"/>
      <c r="W113" s="5"/>
      <c r="X113" s="5"/>
      <c r="Y113" s="5"/>
      <c r="Z113" s="5"/>
      <c r="AA113" s="5"/>
      <c r="AB113" s="10"/>
      <c r="AC113" s="5"/>
      <c r="AD113" s="10"/>
      <c r="AE113" s="5">
        <f t="shared" ca="1" si="10"/>
        <v>0</v>
      </c>
      <c r="AF113" s="5">
        <f t="shared" ca="1" si="13"/>
        <v>116.52</v>
      </c>
      <c r="AG113" s="11" t="s">
        <v>629</v>
      </c>
      <c r="AH113" s="5" t="s">
        <v>630</v>
      </c>
      <c r="AI113" s="12"/>
      <c r="AJ113" s="5"/>
      <c r="AK113" s="5"/>
      <c r="AL113" s="14"/>
      <c r="AM113" s="5"/>
      <c r="AN113" s="5"/>
      <c r="AO113" s="5"/>
      <c r="AP113" s="149"/>
      <c r="AQ113" s="5"/>
      <c r="AR113" s="149"/>
      <c r="AS113" s="8"/>
    </row>
    <row r="114" spans="1:163" ht="15" customHeight="1">
      <c r="A114" s="5" t="str">
        <f t="shared" ca="1" si="7"/>
        <v/>
      </c>
      <c r="B114" s="5">
        <f t="shared" si="12"/>
        <v>111</v>
      </c>
      <c r="C114" s="27" t="s">
        <v>631</v>
      </c>
      <c r="D114" s="28"/>
      <c r="E114" s="28"/>
      <c r="F114" s="28"/>
      <c r="G114" s="28"/>
      <c r="H114" s="5"/>
      <c r="I114" s="5" t="s">
        <v>36</v>
      </c>
      <c r="J114" s="5" t="s">
        <v>45</v>
      </c>
      <c r="K114" s="5" t="s">
        <v>1255</v>
      </c>
      <c r="L114" s="5" t="str">
        <f>VLOOKUP(K114,[1]Section!$G$2:$H$45,2,0)</f>
        <v>ユニットバスH</v>
      </c>
      <c r="M114" s="5"/>
      <c r="N114" s="5"/>
      <c r="O114" s="5"/>
      <c r="P114" s="5">
        <f t="shared" ca="1" si="8"/>
        <v>117</v>
      </c>
      <c r="Q114" s="5" t="str">
        <f t="shared" ca="1" si="9"/>
        <v>116年5ヶ月9日</v>
      </c>
      <c r="R114" s="39"/>
      <c r="S114" s="5"/>
      <c r="T114" s="5"/>
      <c r="U114" s="5"/>
      <c r="V114" s="5"/>
      <c r="W114" s="5"/>
      <c r="X114" s="5"/>
      <c r="Y114" s="5"/>
      <c r="Z114" s="5"/>
      <c r="AA114" s="5"/>
      <c r="AB114" s="10"/>
      <c r="AC114" s="5"/>
      <c r="AD114" s="10"/>
      <c r="AE114" s="5">
        <f t="shared" ca="1" si="10"/>
        <v>0</v>
      </c>
      <c r="AF114" s="5">
        <f t="shared" ca="1" si="13"/>
        <v>116.52</v>
      </c>
      <c r="AG114" s="5" t="s">
        <v>632</v>
      </c>
      <c r="AH114" s="5" t="s">
        <v>633</v>
      </c>
      <c r="AI114" s="12"/>
      <c r="AJ114" s="5"/>
      <c r="AK114" s="5"/>
      <c r="AL114" s="14"/>
      <c r="AM114" s="5"/>
      <c r="AN114" s="5"/>
      <c r="AO114" s="5"/>
      <c r="AP114" s="5"/>
      <c r="AQ114" s="5"/>
      <c r="AR114" s="149"/>
      <c r="AS114" s="5"/>
    </row>
    <row r="115" spans="1:163" ht="15" customHeight="1">
      <c r="A115" s="5" t="str">
        <f t="shared" ca="1" si="7"/>
        <v/>
      </c>
      <c r="B115" s="5">
        <f t="shared" si="12"/>
        <v>112</v>
      </c>
      <c r="C115" s="27" t="s">
        <v>634</v>
      </c>
      <c r="D115" s="28"/>
      <c r="E115" s="28"/>
      <c r="F115" s="28"/>
      <c r="G115" s="28"/>
      <c r="H115" s="5"/>
      <c r="I115" s="5" t="s">
        <v>31</v>
      </c>
      <c r="J115" s="8" t="s">
        <v>45</v>
      </c>
      <c r="K115" s="5" t="s">
        <v>1256</v>
      </c>
      <c r="L115" s="5" t="str">
        <f>VLOOKUP(K115,[1]Section!$G$2:$H$45,2,0)</f>
        <v>構造CAD 2</v>
      </c>
      <c r="M115" s="5"/>
      <c r="N115" s="5"/>
      <c r="O115" s="5"/>
      <c r="P115" s="5">
        <f t="shared" ca="1" si="8"/>
        <v>117</v>
      </c>
      <c r="Q115" s="5" t="str">
        <f t="shared" ca="1" si="9"/>
        <v>116年5ヶ月9日</v>
      </c>
      <c r="R115" s="39"/>
      <c r="S115" s="5"/>
      <c r="T115" s="5"/>
      <c r="U115" s="5"/>
      <c r="V115" s="5"/>
      <c r="W115" s="5">
        <v>1</v>
      </c>
      <c r="X115" s="5">
        <v>2013</v>
      </c>
      <c r="Y115" s="5"/>
      <c r="Z115" s="5"/>
      <c r="AA115" s="5"/>
      <c r="AB115" s="10"/>
      <c r="AC115" s="5"/>
      <c r="AD115" s="10"/>
      <c r="AE115" s="5">
        <f t="shared" ca="1" si="10"/>
        <v>1</v>
      </c>
      <c r="AF115" s="5">
        <f t="shared" ca="1" si="13"/>
        <v>116.52</v>
      </c>
      <c r="AG115" s="11" t="s">
        <v>635</v>
      </c>
      <c r="AH115" s="5" t="s">
        <v>636</v>
      </c>
      <c r="AI115" s="12"/>
      <c r="AJ115" s="5"/>
      <c r="AK115" s="5"/>
      <c r="AL115" s="14"/>
      <c r="AM115" s="5"/>
      <c r="AN115" s="5"/>
      <c r="AO115" s="5"/>
      <c r="AP115" s="5"/>
      <c r="AQ115" s="5"/>
      <c r="AR115" s="149"/>
      <c r="AS115" s="8"/>
    </row>
    <row r="116" spans="1:163" ht="15" customHeight="1">
      <c r="A116" s="5" t="s">
        <v>637</v>
      </c>
      <c r="B116" s="5">
        <f t="shared" si="12"/>
        <v>113</v>
      </c>
      <c r="C116" s="29" t="s">
        <v>638</v>
      </c>
      <c r="D116" s="28"/>
      <c r="E116" s="28"/>
      <c r="F116" s="28"/>
      <c r="G116" s="28"/>
      <c r="H116" s="5"/>
      <c r="I116" s="5" t="s">
        <v>31</v>
      </c>
      <c r="J116" s="8" t="s">
        <v>45</v>
      </c>
      <c r="K116" s="5" t="s">
        <v>1257</v>
      </c>
      <c r="L116" s="5" t="str">
        <f>VLOOKUP(K116,[1]Section!$G$2:$H$45,2,0)</f>
        <v>キッチン直需</v>
      </c>
      <c r="M116" s="5"/>
      <c r="N116" s="5"/>
      <c r="O116" s="5"/>
      <c r="P116" s="5">
        <f t="shared" ca="1" si="8"/>
        <v>117</v>
      </c>
      <c r="Q116" s="5" t="str">
        <f t="shared" ca="1" si="9"/>
        <v>116年5ヶ月9日</v>
      </c>
      <c r="R116" s="39"/>
      <c r="S116" s="5"/>
      <c r="T116" s="5"/>
      <c r="U116" s="5"/>
      <c r="V116" s="5"/>
      <c r="W116" s="5">
        <v>2</v>
      </c>
      <c r="X116" s="5">
        <v>2008</v>
      </c>
      <c r="Y116" s="5">
        <v>2010</v>
      </c>
      <c r="Z116" s="5"/>
      <c r="AA116" s="5" t="s">
        <v>41</v>
      </c>
      <c r="AB116" s="10">
        <v>0.30555555555555552</v>
      </c>
      <c r="AC116" s="5" t="s">
        <v>41</v>
      </c>
      <c r="AD116" s="10">
        <v>0.72916666666666663</v>
      </c>
      <c r="AE116" s="5">
        <f t="shared" ca="1" si="10"/>
        <v>1</v>
      </c>
      <c r="AF116" s="5">
        <f t="shared" ca="1" si="13"/>
        <v>116.52</v>
      </c>
      <c r="AG116" s="11" t="s">
        <v>639</v>
      </c>
      <c r="AH116" s="5" t="s">
        <v>640</v>
      </c>
      <c r="AI116" s="12"/>
      <c r="AJ116" s="5"/>
      <c r="AK116" s="5"/>
      <c r="AL116" s="14"/>
      <c r="AM116" s="5"/>
      <c r="AN116" s="5"/>
      <c r="AO116" s="5"/>
      <c r="AP116" s="149"/>
      <c r="AQ116" s="5"/>
      <c r="AR116" s="149"/>
      <c r="AS116" s="8"/>
      <c r="AT116" t="s">
        <v>1131</v>
      </c>
    </row>
    <row r="117" spans="1:163" ht="15" customHeight="1">
      <c r="A117" s="5" t="str">
        <f t="shared" ca="1" si="7"/>
        <v/>
      </c>
      <c r="B117" s="5">
        <f t="shared" si="12"/>
        <v>114</v>
      </c>
      <c r="C117" s="27" t="s">
        <v>140</v>
      </c>
      <c r="D117" s="28"/>
      <c r="E117" s="28"/>
      <c r="F117" s="28"/>
      <c r="G117" s="28"/>
      <c r="H117" s="5"/>
      <c r="I117" s="5" t="s">
        <v>31</v>
      </c>
      <c r="J117" s="8" t="s">
        <v>45</v>
      </c>
      <c r="K117" s="5" t="s">
        <v>1240</v>
      </c>
      <c r="L117" s="5" t="str">
        <f>VLOOKUP(K117,[1]Section!$G$2:$H$45,2,0)</f>
        <v>キッチン特販</v>
      </c>
      <c r="M117" s="5"/>
      <c r="N117" s="5"/>
      <c r="O117" s="5"/>
      <c r="P117" s="5">
        <f t="shared" ca="1" si="8"/>
        <v>117</v>
      </c>
      <c r="Q117" s="5" t="str">
        <f t="shared" ca="1" si="9"/>
        <v>116年5ヶ月9日</v>
      </c>
      <c r="R117" s="39"/>
      <c r="S117" s="5"/>
      <c r="T117" s="5"/>
      <c r="U117" s="5"/>
      <c r="V117" s="5"/>
      <c r="W117" s="5">
        <v>1</v>
      </c>
      <c r="X117" s="5">
        <v>2012</v>
      </c>
      <c r="Y117" s="5"/>
      <c r="Z117" s="5">
        <v>2014</v>
      </c>
      <c r="AA117" s="5" t="s">
        <v>41</v>
      </c>
      <c r="AB117" s="10">
        <v>0.30208333333333331</v>
      </c>
      <c r="AC117" s="5" t="s">
        <v>41</v>
      </c>
      <c r="AD117" s="10">
        <v>0.72916666666666663</v>
      </c>
      <c r="AE117" s="5">
        <f t="shared" ca="1" si="10"/>
        <v>1</v>
      </c>
      <c r="AF117" s="5">
        <f t="shared" ca="1" si="13"/>
        <v>116.52</v>
      </c>
      <c r="AG117" s="11" t="s">
        <v>641</v>
      </c>
      <c r="AH117" s="5" t="s">
        <v>642</v>
      </c>
      <c r="AI117" s="12"/>
      <c r="AJ117" s="5"/>
      <c r="AK117" s="5"/>
      <c r="AL117" s="14"/>
      <c r="AM117" s="5"/>
      <c r="AN117" s="5"/>
      <c r="AO117" s="5"/>
      <c r="AP117" s="5"/>
      <c r="AQ117" s="5"/>
      <c r="AR117" s="149"/>
      <c r="AS117" s="8"/>
    </row>
    <row r="118" spans="1:163" ht="15" customHeight="1">
      <c r="A118" s="5" t="str">
        <f t="shared" ca="1" si="7"/>
        <v/>
      </c>
      <c r="B118" s="5">
        <f t="shared" si="12"/>
        <v>115</v>
      </c>
      <c r="C118" s="27" t="s">
        <v>141</v>
      </c>
      <c r="D118" s="28"/>
      <c r="E118" s="28"/>
      <c r="F118" s="28"/>
      <c r="G118" s="28"/>
      <c r="H118" s="5"/>
      <c r="I118" s="5" t="s">
        <v>31</v>
      </c>
      <c r="J118" s="8" t="s">
        <v>45</v>
      </c>
      <c r="K118" s="5" t="s">
        <v>1258</v>
      </c>
      <c r="L118" s="5" t="str">
        <f>VLOOKUP(K118,[1]Section!$G$2:$H$45,2,0)</f>
        <v>ユニットバスT</v>
      </c>
      <c r="M118" s="5"/>
      <c r="N118" s="5"/>
      <c r="O118" s="5"/>
      <c r="P118" s="5">
        <f t="shared" ca="1" si="8"/>
        <v>117</v>
      </c>
      <c r="Q118" s="5" t="str">
        <f t="shared" ca="1" si="9"/>
        <v>116年5ヶ月9日</v>
      </c>
      <c r="R118" s="39"/>
      <c r="S118" s="5"/>
      <c r="T118" s="5"/>
      <c r="U118" s="5"/>
      <c r="V118" s="5"/>
      <c r="W118" s="5">
        <v>1</v>
      </c>
      <c r="X118" s="5">
        <v>2009</v>
      </c>
      <c r="Y118" s="5"/>
      <c r="Z118" s="5"/>
      <c r="AA118" s="5" t="s">
        <v>41</v>
      </c>
      <c r="AB118" s="10">
        <v>0.29166666666666669</v>
      </c>
      <c r="AC118" s="5" t="s">
        <v>41</v>
      </c>
      <c r="AD118" s="10">
        <v>0.72916666666666663</v>
      </c>
      <c r="AE118" s="5">
        <f t="shared" ca="1" si="10"/>
        <v>0</v>
      </c>
      <c r="AF118" s="5">
        <f t="shared" ca="1" si="13"/>
        <v>116.52</v>
      </c>
      <c r="AG118" s="11" t="s">
        <v>643</v>
      </c>
      <c r="AH118" s="5" t="s">
        <v>644</v>
      </c>
      <c r="AI118" s="12"/>
      <c r="AJ118" s="5"/>
      <c r="AK118" s="5"/>
      <c r="AL118" s="14"/>
      <c r="AM118" s="5"/>
      <c r="AN118" s="5"/>
      <c r="AO118" s="5"/>
      <c r="AP118" s="149"/>
      <c r="AQ118" s="5"/>
      <c r="AR118" s="149"/>
      <c r="AS118" s="8"/>
    </row>
    <row r="119" spans="1:163" s="22" customFormat="1" ht="15" customHeight="1">
      <c r="A119" s="15" t="str">
        <f t="shared" ca="1" si="7"/>
        <v/>
      </c>
      <c r="B119" s="15">
        <f t="shared" si="12"/>
        <v>116</v>
      </c>
      <c r="C119" s="16" t="s">
        <v>142</v>
      </c>
      <c r="D119" s="17"/>
      <c r="E119" s="17"/>
      <c r="F119" s="17"/>
      <c r="G119" s="17"/>
      <c r="H119" s="15"/>
      <c r="I119" s="15" t="s">
        <v>36</v>
      </c>
      <c r="J119" s="15" t="s">
        <v>45</v>
      </c>
      <c r="K119" s="15" t="s">
        <v>1241</v>
      </c>
      <c r="L119" s="15" t="str">
        <f>VLOOKUP(K119,[1]Section!$G$2:$H$45,2,0)</f>
        <v>CG</v>
      </c>
      <c r="M119" s="15"/>
      <c r="N119" s="15"/>
      <c r="O119" s="15"/>
      <c r="P119" s="15">
        <f t="shared" ca="1" si="8"/>
        <v>117</v>
      </c>
      <c r="Q119" s="15" t="str">
        <f t="shared" ca="1" si="9"/>
        <v>116年5ヶ月9日</v>
      </c>
      <c r="R119" s="15"/>
      <c r="S119" s="15"/>
      <c r="T119" s="30"/>
      <c r="U119" s="15"/>
      <c r="V119" s="15"/>
      <c r="W119" s="15"/>
      <c r="X119" s="15"/>
      <c r="Y119" s="15"/>
      <c r="Z119" s="15"/>
      <c r="AA119" s="15"/>
      <c r="AB119" s="18"/>
      <c r="AC119" s="15"/>
      <c r="AD119" s="18"/>
      <c r="AE119" s="15">
        <f t="shared" ca="1" si="10"/>
        <v>0</v>
      </c>
      <c r="AF119" s="15">
        <f t="shared" ca="1" si="13"/>
        <v>116.52</v>
      </c>
      <c r="AG119" s="15"/>
      <c r="AH119" s="15"/>
      <c r="AI119" s="19"/>
      <c r="AJ119" s="15"/>
      <c r="AK119" s="15"/>
      <c r="AL119" s="20"/>
      <c r="AM119" s="15"/>
      <c r="AN119" s="15"/>
      <c r="AO119" s="15"/>
      <c r="AP119" s="15"/>
      <c r="AQ119" s="15"/>
      <c r="AR119" s="15"/>
      <c r="AS119" s="43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</row>
    <row r="120" spans="1:163" ht="15" customHeight="1">
      <c r="A120" s="5" t="str">
        <f t="shared" ca="1" si="7"/>
        <v/>
      </c>
      <c r="B120" s="5">
        <f t="shared" si="12"/>
        <v>117</v>
      </c>
      <c r="C120" s="27" t="s">
        <v>143</v>
      </c>
      <c r="D120" s="28"/>
      <c r="E120" s="28"/>
      <c r="F120" s="28"/>
      <c r="G120" s="28"/>
      <c r="H120" s="5"/>
      <c r="I120" s="5" t="s">
        <v>31</v>
      </c>
      <c r="J120" s="8" t="s">
        <v>45</v>
      </c>
      <c r="K120" s="5" t="s">
        <v>1257</v>
      </c>
      <c r="L120" s="5" t="str">
        <f>VLOOKUP(K120,[1]Section!$G$2:$H$45,2,0)</f>
        <v>キッチン直需</v>
      </c>
      <c r="M120" s="5"/>
      <c r="N120" s="5"/>
      <c r="O120" s="5"/>
      <c r="P120" s="5">
        <f t="shared" ca="1" si="8"/>
        <v>117</v>
      </c>
      <c r="Q120" s="5" t="str">
        <f t="shared" ca="1" si="9"/>
        <v>116年5ヶ月9日</v>
      </c>
      <c r="R120" s="39"/>
      <c r="S120" s="5"/>
      <c r="T120" s="5"/>
      <c r="U120" s="5"/>
      <c r="V120" s="5"/>
      <c r="W120" s="5">
        <v>1</v>
      </c>
      <c r="X120" s="5">
        <v>2011</v>
      </c>
      <c r="Y120" s="5"/>
      <c r="Z120" s="5"/>
      <c r="AA120" s="5" t="s">
        <v>43</v>
      </c>
      <c r="AB120" s="10" t="s">
        <v>81</v>
      </c>
      <c r="AC120" s="5" t="s">
        <v>43</v>
      </c>
      <c r="AD120" s="10" t="s">
        <v>81</v>
      </c>
      <c r="AE120" s="5">
        <f t="shared" ca="1" si="10"/>
        <v>1</v>
      </c>
      <c r="AF120" s="5">
        <f t="shared" ca="1" si="13"/>
        <v>116.52</v>
      </c>
      <c r="AG120" s="11" t="s">
        <v>645</v>
      </c>
      <c r="AH120" s="5" t="s">
        <v>646</v>
      </c>
      <c r="AI120" s="12"/>
      <c r="AJ120" s="5"/>
      <c r="AK120" s="5"/>
      <c r="AL120" s="14"/>
      <c r="AM120" s="172"/>
      <c r="AN120" s="5"/>
      <c r="AO120" s="5"/>
      <c r="AP120" s="5"/>
      <c r="AQ120" s="5"/>
      <c r="AR120" s="149"/>
      <c r="AS120" s="49"/>
      <c r="AT120" s="2" t="s">
        <v>1132</v>
      </c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</row>
    <row r="121" spans="1:163" ht="15" customHeight="1">
      <c r="A121" s="5" t="str">
        <f t="shared" ca="1" si="7"/>
        <v/>
      </c>
      <c r="B121" s="5">
        <f t="shared" si="12"/>
        <v>118</v>
      </c>
      <c r="C121" s="27" t="s">
        <v>144</v>
      </c>
      <c r="D121" s="28"/>
      <c r="E121" s="28"/>
      <c r="F121" s="28"/>
      <c r="G121" s="28"/>
      <c r="H121" s="5"/>
      <c r="I121" s="5" t="s">
        <v>31</v>
      </c>
      <c r="J121" s="8" t="s">
        <v>45</v>
      </c>
      <c r="K121" s="5" t="s">
        <v>1240</v>
      </c>
      <c r="L121" s="5" t="str">
        <f>VLOOKUP(K121,[1]Section!$G$2:$H$45,2,0)</f>
        <v>キッチン特販</v>
      </c>
      <c r="M121" s="5"/>
      <c r="N121" s="5"/>
      <c r="O121" s="5"/>
      <c r="P121" s="5">
        <f t="shared" ca="1" si="8"/>
        <v>117</v>
      </c>
      <c r="Q121" s="5" t="str">
        <f t="shared" ca="1" si="9"/>
        <v>116年5ヶ月9日</v>
      </c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10"/>
      <c r="AC121" s="5"/>
      <c r="AD121" s="10"/>
      <c r="AE121" s="5">
        <f t="shared" ca="1" si="10"/>
        <v>0</v>
      </c>
      <c r="AF121" s="5">
        <f t="shared" ca="1" si="13"/>
        <v>116.52</v>
      </c>
      <c r="AG121" s="11" t="s">
        <v>647</v>
      </c>
      <c r="AH121" s="5" t="s">
        <v>648</v>
      </c>
      <c r="AI121" s="12"/>
      <c r="AJ121" s="5"/>
      <c r="AK121" s="5"/>
      <c r="AL121" s="14"/>
      <c r="AM121" s="5"/>
      <c r="AN121" s="5"/>
      <c r="AO121" s="5"/>
      <c r="AP121" s="149"/>
      <c r="AQ121" s="5"/>
      <c r="AR121" s="149"/>
      <c r="AS121" s="49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</row>
    <row r="122" spans="1:163" ht="15" customHeight="1">
      <c r="A122" s="5" t="str">
        <f t="shared" ca="1" si="7"/>
        <v/>
      </c>
      <c r="B122" s="5">
        <f t="shared" si="12"/>
        <v>119</v>
      </c>
      <c r="C122" s="27" t="s">
        <v>145</v>
      </c>
      <c r="D122" s="28"/>
      <c r="E122" s="28"/>
      <c r="F122" s="28"/>
      <c r="G122" s="28"/>
      <c r="H122" s="5"/>
      <c r="I122" s="5" t="s">
        <v>31</v>
      </c>
      <c r="J122" s="8" t="s">
        <v>45</v>
      </c>
      <c r="K122" s="5" t="s">
        <v>1240</v>
      </c>
      <c r="L122" s="5" t="str">
        <f>VLOOKUP(K122,[1]Section!$G$2:$H$45,2,0)</f>
        <v>キッチン特販</v>
      </c>
      <c r="M122" s="5"/>
      <c r="N122" s="5"/>
      <c r="O122" s="5"/>
      <c r="P122" s="5">
        <f t="shared" ca="1" si="8"/>
        <v>117</v>
      </c>
      <c r="Q122" s="5" t="str">
        <f t="shared" ca="1" si="9"/>
        <v>116年5ヶ月9日</v>
      </c>
      <c r="R122" s="39"/>
      <c r="S122" s="5"/>
      <c r="T122" s="5"/>
      <c r="U122" s="5"/>
      <c r="V122" s="5"/>
      <c r="W122" s="5"/>
      <c r="X122" s="5"/>
      <c r="Y122" s="5"/>
      <c r="Z122" s="5"/>
      <c r="AA122" s="5"/>
      <c r="AB122" s="10"/>
      <c r="AC122" s="5"/>
      <c r="AD122" s="10"/>
      <c r="AE122" s="5">
        <f t="shared" ca="1" si="10"/>
        <v>0</v>
      </c>
      <c r="AF122" s="5">
        <f t="shared" ca="1" si="13"/>
        <v>116.52</v>
      </c>
      <c r="AG122" s="11" t="s">
        <v>649</v>
      </c>
      <c r="AH122" s="5" t="s">
        <v>650</v>
      </c>
      <c r="AI122" s="12"/>
      <c r="AJ122" s="5"/>
      <c r="AK122" s="5"/>
      <c r="AL122" s="14"/>
      <c r="AM122" s="5"/>
      <c r="AN122" s="5"/>
      <c r="AO122" s="5"/>
      <c r="AP122" s="149"/>
      <c r="AQ122" s="5"/>
      <c r="AR122" s="149"/>
      <c r="AS122" s="49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</row>
    <row r="123" spans="1:163" ht="15" customHeight="1">
      <c r="A123" s="5" t="str">
        <f t="shared" ca="1" si="7"/>
        <v/>
      </c>
      <c r="B123" s="5">
        <f t="shared" si="12"/>
        <v>120</v>
      </c>
      <c r="C123" s="27" t="s">
        <v>651</v>
      </c>
      <c r="D123" s="28"/>
      <c r="E123" s="28"/>
      <c r="F123" s="28"/>
      <c r="G123" s="28"/>
      <c r="H123" s="5"/>
      <c r="I123" s="5" t="s">
        <v>36</v>
      </c>
      <c r="J123" s="5" t="s">
        <v>45</v>
      </c>
      <c r="K123" s="5" t="s">
        <v>1259</v>
      </c>
      <c r="L123" s="5" t="str">
        <f>VLOOKUP(K123,[1]Section!$G$2:$H$45,2,0)</f>
        <v>キッチンL</v>
      </c>
      <c r="M123" s="5"/>
      <c r="N123" s="5"/>
      <c r="O123" s="5"/>
      <c r="P123" s="5">
        <f t="shared" ca="1" si="8"/>
        <v>117</v>
      </c>
      <c r="Q123" s="5" t="str">
        <f t="shared" ca="1" si="9"/>
        <v>116年5ヶ月9日</v>
      </c>
      <c r="R123" s="39"/>
      <c r="S123" s="5"/>
      <c r="T123" s="5"/>
      <c r="U123" s="5"/>
      <c r="V123" s="5"/>
      <c r="W123" s="5"/>
      <c r="X123" s="5"/>
      <c r="Y123" s="5"/>
      <c r="Z123" s="5"/>
      <c r="AA123" s="5"/>
      <c r="AB123" s="10"/>
      <c r="AC123" s="5"/>
      <c r="AD123" s="10"/>
      <c r="AE123" s="5">
        <f t="shared" ca="1" si="10"/>
        <v>0</v>
      </c>
      <c r="AF123" s="5">
        <f t="shared" ca="1" si="13"/>
        <v>116.52</v>
      </c>
      <c r="AG123" s="5" t="s">
        <v>652</v>
      </c>
      <c r="AH123" s="5" t="s">
        <v>653</v>
      </c>
      <c r="AI123" s="12"/>
      <c r="AJ123" s="5"/>
      <c r="AK123" s="5"/>
      <c r="AL123" s="14"/>
      <c r="AM123" s="5"/>
      <c r="AN123" s="5"/>
      <c r="AO123" s="5"/>
      <c r="AP123" s="5"/>
      <c r="AQ123" s="5"/>
      <c r="AR123" s="5"/>
      <c r="AS123" s="43"/>
      <c r="AT123" s="2" t="s">
        <v>286</v>
      </c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</row>
    <row r="124" spans="1:163" ht="15" customHeight="1">
      <c r="A124" s="5" t="str">
        <f t="shared" ca="1" si="7"/>
        <v/>
      </c>
      <c r="B124" s="5">
        <f t="shared" si="12"/>
        <v>121</v>
      </c>
      <c r="C124" s="27" t="s">
        <v>146</v>
      </c>
      <c r="D124" s="28"/>
      <c r="E124" s="28"/>
      <c r="F124" s="28"/>
      <c r="G124" s="28"/>
      <c r="H124" s="5"/>
      <c r="I124" s="5" t="s">
        <v>109</v>
      </c>
      <c r="J124" s="8" t="s">
        <v>50</v>
      </c>
      <c r="K124" s="5" t="s">
        <v>1254</v>
      </c>
      <c r="L124" s="5" t="str">
        <f>VLOOKUP(K124,[1]Section!$G$2:$H$45,2,0)</f>
        <v>総務管理</v>
      </c>
      <c r="M124" s="5"/>
      <c r="N124" s="5"/>
      <c r="O124" s="5"/>
      <c r="P124" s="5">
        <f t="shared" ca="1" si="8"/>
        <v>117</v>
      </c>
      <c r="Q124" s="5" t="str">
        <f t="shared" ca="1" si="9"/>
        <v>116年5ヶ月9日</v>
      </c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10"/>
      <c r="AC124" s="5"/>
      <c r="AD124" s="10"/>
      <c r="AE124" s="5">
        <f t="shared" ca="1" si="10"/>
        <v>0</v>
      </c>
      <c r="AF124" s="5">
        <f t="shared" ca="1" si="13"/>
        <v>116.52</v>
      </c>
      <c r="AG124" s="11" t="s">
        <v>654</v>
      </c>
      <c r="AH124" s="5" t="s">
        <v>655</v>
      </c>
      <c r="AI124" s="12"/>
      <c r="AJ124" s="5"/>
      <c r="AK124" s="5"/>
      <c r="AL124" s="14"/>
      <c r="AM124" s="5"/>
      <c r="AN124" s="5"/>
      <c r="AO124" s="5"/>
      <c r="AP124" s="5"/>
      <c r="AQ124" s="5"/>
      <c r="AR124" s="5"/>
      <c r="AS124" s="49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</row>
    <row r="125" spans="1:163" ht="15" customHeight="1">
      <c r="A125" s="5" t="str">
        <f t="shared" ca="1" si="7"/>
        <v/>
      </c>
      <c r="B125" s="5">
        <f t="shared" si="12"/>
        <v>122</v>
      </c>
      <c r="C125" s="27" t="s">
        <v>656</v>
      </c>
      <c r="D125" s="28"/>
      <c r="E125" s="28"/>
      <c r="F125" s="28"/>
      <c r="G125" s="28"/>
      <c r="H125" s="5"/>
      <c r="I125" s="5" t="s">
        <v>36</v>
      </c>
      <c r="J125" s="5" t="s">
        <v>45</v>
      </c>
      <c r="K125" s="5" t="s">
        <v>1252</v>
      </c>
      <c r="L125" s="5" t="str">
        <f>VLOOKUP(K125,[1]Section!$G$2:$H$45,2,0)</f>
        <v>パーティション</v>
      </c>
      <c r="M125" s="5"/>
      <c r="N125" s="5"/>
      <c r="O125" s="5"/>
      <c r="P125" s="5">
        <f t="shared" ca="1" si="8"/>
        <v>117</v>
      </c>
      <c r="Q125" s="5" t="str">
        <f t="shared" ca="1" si="9"/>
        <v>116年5ヶ月9日</v>
      </c>
      <c r="R125" s="39"/>
      <c r="S125" s="5"/>
      <c r="T125" s="5"/>
      <c r="U125" s="5"/>
      <c r="V125" s="5"/>
      <c r="W125" s="5"/>
      <c r="X125" s="5"/>
      <c r="Y125" s="5"/>
      <c r="Z125" s="5"/>
      <c r="AA125" s="5"/>
      <c r="AB125" s="10"/>
      <c r="AC125" s="5"/>
      <c r="AD125" s="10"/>
      <c r="AE125" s="5">
        <f t="shared" ca="1" si="10"/>
        <v>0</v>
      </c>
      <c r="AF125" s="5">
        <f t="shared" ca="1" si="13"/>
        <v>116.52</v>
      </c>
      <c r="AG125" s="5" t="s">
        <v>657</v>
      </c>
      <c r="AH125" s="5" t="s">
        <v>658</v>
      </c>
      <c r="AI125" s="12"/>
      <c r="AJ125" s="5"/>
      <c r="AK125" s="5"/>
      <c r="AL125" s="14"/>
      <c r="AM125" s="5"/>
      <c r="AN125" s="5"/>
      <c r="AO125" s="5"/>
      <c r="AP125" s="149"/>
      <c r="AQ125" s="5"/>
      <c r="AR125" s="149"/>
      <c r="AS125" s="43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</row>
    <row r="126" spans="1:163" ht="15" customHeight="1">
      <c r="A126" s="5" t="str">
        <f t="shared" ca="1" si="7"/>
        <v/>
      </c>
      <c r="B126" s="5">
        <f t="shared" si="12"/>
        <v>123</v>
      </c>
      <c r="C126" s="27" t="s">
        <v>147</v>
      </c>
      <c r="D126" s="28"/>
      <c r="E126" s="28"/>
      <c r="F126" s="28"/>
      <c r="G126" s="28"/>
      <c r="H126" s="5"/>
      <c r="I126" s="5" t="s">
        <v>31</v>
      </c>
      <c r="J126" s="8" t="s">
        <v>45</v>
      </c>
      <c r="K126" s="5" t="s">
        <v>1257</v>
      </c>
      <c r="L126" s="5" t="str">
        <f>VLOOKUP(K126,[1]Section!$G$2:$H$45,2,0)</f>
        <v>キッチン直需</v>
      </c>
      <c r="M126" s="5"/>
      <c r="N126" s="5"/>
      <c r="O126" s="5"/>
      <c r="P126" s="5">
        <f t="shared" ca="1" si="8"/>
        <v>117</v>
      </c>
      <c r="Q126" s="5" t="str">
        <f t="shared" ca="1" si="9"/>
        <v>116年5ヶ月9日</v>
      </c>
      <c r="R126" s="39"/>
      <c r="S126" s="5"/>
      <c r="T126" s="5"/>
      <c r="U126" s="5"/>
      <c r="V126" s="5"/>
      <c r="W126" s="5">
        <v>1</v>
      </c>
      <c r="X126" s="5">
        <v>2010</v>
      </c>
      <c r="Y126" s="5"/>
      <c r="Z126" s="5"/>
      <c r="AA126" s="5" t="s">
        <v>41</v>
      </c>
      <c r="AB126" s="10">
        <v>0.27083333333333331</v>
      </c>
      <c r="AC126" s="5" t="s">
        <v>41</v>
      </c>
      <c r="AD126" s="10">
        <v>0.72916666666666663</v>
      </c>
      <c r="AE126" s="5">
        <f t="shared" ca="1" si="10"/>
        <v>1</v>
      </c>
      <c r="AF126" s="5">
        <f t="shared" ca="1" si="13"/>
        <v>116.52</v>
      </c>
      <c r="AG126" s="11" t="s">
        <v>659</v>
      </c>
      <c r="AH126" s="5" t="s">
        <v>660</v>
      </c>
      <c r="AI126" s="12"/>
      <c r="AJ126" s="5"/>
      <c r="AK126" s="5"/>
      <c r="AL126" s="14"/>
      <c r="AM126" s="5"/>
      <c r="AN126" s="5"/>
      <c r="AO126" s="5"/>
      <c r="AP126" s="149"/>
      <c r="AQ126" s="5"/>
      <c r="AR126" s="149"/>
      <c r="AS126" s="49"/>
      <c r="AT126" s="2" t="s">
        <v>1133</v>
      </c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</row>
    <row r="127" spans="1:163" ht="15" customHeight="1">
      <c r="A127" s="5" t="str">
        <f t="shared" ca="1" si="7"/>
        <v/>
      </c>
      <c r="B127" s="5">
        <f t="shared" si="12"/>
        <v>124</v>
      </c>
      <c r="C127" s="27" t="s">
        <v>148</v>
      </c>
      <c r="D127" s="28"/>
      <c r="E127" s="28"/>
      <c r="F127" s="28"/>
      <c r="G127" s="28"/>
      <c r="H127" s="5"/>
      <c r="I127" s="5" t="s">
        <v>31</v>
      </c>
      <c r="J127" s="8" t="s">
        <v>45</v>
      </c>
      <c r="K127" s="5" t="s">
        <v>1257</v>
      </c>
      <c r="L127" s="5" t="str">
        <f>VLOOKUP(K127,[1]Section!$G$2:$H$45,2,0)</f>
        <v>キッチン直需</v>
      </c>
      <c r="M127" s="5"/>
      <c r="N127" s="5"/>
      <c r="O127" s="5"/>
      <c r="P127" s="5">
        <f t="shared" ca="1" si="8"/>
        <v>117</v>
      </c>
      <c r="Q127" s="5" t="str">
        <f t="shared" ca="1" si="9"/>
        <v>116年5ヶ月9日</v>
      </c>
      <c r="R127" s="39"/>
      <c r="S127" s="5"/>
      <c r="T127" s="5"/>
      <c r="U127" s="5"/>
      <c r="V127" s="5"/>
      <c r="W127" s="5">
        <v>2</v>
      </c>
      <c r="X127" s="5">
        <v>2007</v>
      </c>
      <c r="Y127" s="5">
        <v>2013</v>
      </c>
      <c r="Z127" s="5"/>
      <c r="AA127" s="5" t="s">
        <v>41</v>
      </c>
      <c r="AB127" s="10">
        <v>0.29166666666666669</v>
      </c>
      <c r="AC127" s="5" t="s">
        <v>41</v>
      </c>
      <c r="AD127" s="10">
        <v>0.6875</v>
      </c>
      <c r="AE127" s="5">
        <f t="shared" ca="1" si="10"/>
        <v>1</v>
      </c>
      <c r="AF127" s="5">
        <f t="shared" ca="1" si="13"/>
        <v>116.52</v>
      </c>
      <c r="AG127" s="11" t="s">
        <v>661</v>
      </c>
      <c r="AH127" s="5" t="s">
        <v>662</v>
      </c>
      <c r="AI127" s="12"/>
      <c r="AJ127" s="5"/>
      <c r="AK127" s="5"/>
      <c r="AL127" s="14"/>
      <c r="AM127" s="5"/>
      <c r="AN127" s="5"/>
      <c r="AO127" s="5"/>
      <c r="AP127" s="5"/>
      <c r="AQ127" s="5"/>
      <c r="AR127" s="149"/>
      <c r="AS127" s="49"/>
      <c r="AT127" s="2" t="s">
        <v>1134</v>
      </c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</row>
    <row r="128" spans="1:163" ht="15" customHeight="1">
      <c r="A128" s="5" t="str">
        <f t="shared" ca="1" si="7"/>
        <v/>
      </c>
      <c r="B128" s="5">
        <f t="shared" si="12"/>
        <v>125</v>
      </c>
      <c r="C128" s="27" t="s">
        <v>149</v>
      </c>
      <c r="D128" s="28"/>
      <c r="E128" s="28"/>
      <c r="F128" s="28"/>
      <c r="G128" s="28"/>
      <c r="H128" s="5"/>
      <c r="I128" s="5" t="s">
        <v>31</v>
      </c>
      <c r="J128" s="8" t="s">
        <v>45</v>
      </c>
      <c r="K128" s="5" t="s">
        <v>1240</v>
      </c>
      <c r="L128" s="5" t="str">
        <f>VLOOKUP(K128,[1]Section!$G$2:$H$45,2,0)</f>
        <v>キッチン特販</v>
      </c>
      <c r="M128" s="5"/>
      <c r="N128" s="5"/>
      <c r="O128" s="5"/>
      <c r="P128" s="5">
        <f t="shared" ca="1" si="8"/>
        <v>117</v>
      </c>
      <c r="Q128" s="5" t="str">
        <f t="shared" ca="1" si="9"/>
        <v>116年5ヶ月9日</v>
      </c>
      <c r="R128" s="39"/>
      <c r="S128" s="5"/>
      <c r="T128" s="5"/>
      <c r="U128" s="5"/>
      <c r="V128" s="5"/>
      <c r="W128" s="5">
        <v>2</v>
      </c>
      <c r="X128" s="5">
        <v>2005</v>
      </c>
      <c r="Y128" s="5">
        <v>2010</v>
      </c>
      <c r="Z128" s="5"/>
      <c r="AA128" s="5" t="s">
        <v>41</v>
      </c>
      <c r="AB128" s="10">
        <v>0.29166666666666669</v>
      </c>
      <c r="AC128" s="5" t="s">
        <v>41</v>
      </c>
      <c r="AD128" s="10">
        <v>0.72916666666666663</v>
      </c>
      <c r="AE128" s="5">
        <f t="shared" ca="1" si="10"/>
        <v>1</v>
      </c>
      <c r="AF128" s="5">
        <f t="shared" ca="1" si="13"/>
        <v>116.52</v>
      </c>
      <c r="AG128" s="11" t="s">
        <v>663</v>
      </c>
      <c r="AH128" s="5" t="s">
        <v>664</v>
      </c>
      <c r="AI128" s="12"/>
      <c r="AJ128" s="5"/>
      <c r="AK128" s="5"/>
      <c r="AL128" s="14"/>
      <c r="AM128" s="5"/>
      <c r="AN128" s="5"/>
      <c r="AO128" s="5"/>
      <c r="AP128" s="5"/>
      <c r="AQ128" s="5"/>
      <c r="AR128" s="149"/>
      <c r="AS128" s="49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</row>
    <row r="129" spans="1:163" ht="15" customHeight="1">
      <c r="A129" s="5" t="str">
        <f t="shared" ca="1" si="7"/>
        <v/>
      </c>
      <c r="B129" s="5">
        <f t="shared" si="12"/>
        <v>126</v>
      </c>
      <c r="C129" s="27" t="s">
        <v>150</v>
      </c>
      <c r="D129" s="28"/>
      <c r="E129" s="28"/>
      <c r="F129" s="28"/>
      <c r="G129" s="28"/>
      <c r="H129" s="5"/>
      <c r="I129" s="5" t="s">
        <v>31</v>
      </c>
      <c r="J129" s="8" t="s">
        <v>45</v>
      </c>
      <c r="K129" s="5" t="s">
        <v>1240</v>
      </c>
      <c r="L129" s="5" t="str">
        <f>VLOOKUP(K129,[1]Section!$G$2:$H$45,2,0)</f>
        <v>キッチン特販</v>
      </c>
      <c r="M129" s="5"/>
      <c r="N129" s="5"/>
      <c r="O129" s="5"/>
      <c r="P129" s="5">
        <f t="shared" ca="1" si="8"/>
        <v>117</v>
      </c>
      <c r="Q129" s="5" t="str">
        <f t="shared" ca="1" si="9"/>
        <v>116年5ヶ月9日</v>
      </c>
      <c r="R129" s="39"/>
      <c r="S129" s="5"/>
      <c r="T129" s="5"/>
      <c r="U129" s="5"/>
      <c r="V129" s="5"/>
      <c r="W129" s="5"/>
      <c r="X129" s="5"/>
      <c r="Y129" s="5"/>
      <c r="Z129" s="5"/>
      <c r="AA129" s="5"/>
      <c r="AB129" s="10"/>
      <c r="AC129" s="5"/>
      <c r="AD129" s="10"/>
      <c r="AE129" s="5">
        <f t="shared" ca="1" si="10"/>
        <v>0</v>
      </c>
      <c r="AF129" s="5">
        <f t="shared" ca="1" si="13"/>
        <v>116.52</v>
      </c>
      <c r="AG129" s="11" t="s">
        <v>665</v>
      </c>
      <c r="AH129" s="5" t="s">
        <v>666</v>
      </c>
      <c r="AI129" s="12"/>
      <c r="AJ129" s="5"/>
      <c r="AK129" s="5"/>
      <c r="AL129" s="14"/>
      <c r="AM129" s="5"/>
      <c r="AN129" s="5"/>
      <c r="AO129" s="5"/>
      <c r="AP129" s="149"/>
      <c r="AQ129" s="5"/>
      <c r="AR129" s="5"/>
      <c r="AS129" s="49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</row>
    <row r="130" spans="1:163" s="22" customFormat="1" ht="15" customHeight="1">
      <c r="A130" s="15" t="str">
        <f t="shared" ca="1" si="7"/>
        <v/>
      </c>
      <c r="B130" s="15">
        <f t="shared" si="12"/>
        <v>127</v>
      </c>
      <c r="C130" s="16" t="s">
        <v>151</v>
      </c>
      <c r="D130" s="17"/>
      <c r="E130" s="17"/>
      <c r="F130" s="17"/>
      <c r="G130" s="17"/>
      <c r="H130" s="15"/>
      <c r="I130" s="15" t="s">
        <v>36</v>
      </c>
      <c r="J130" s="15" t="s">
        <v>152</v>
      </c>
      <c r="K130" s="15" t="s">
        <v>1254</v>
      </c>
      <c r="L130" s="15" t="str">
        <f>VLOOKUP(K130,[1]Section!$G$2:$H$45,2,0)</f>
        <v>総務管理</v>
      </c>
      <c r="M130" s="15"/>
      <c r="N130" s="15"/>
      <c r="O130" s="15"/>
      <c r="P130" s="15">
        <f t="shared" ca="1" si="8"/>
        <v>117</v>
      </c>
      <c r="Q130" s="15" t="str">
        <f t="shared" ca="1" si="9"/>
        <v>116年5ヶ月9日</v>
      </c>
      <c r="R130" s="15"/>
      <c r="S130" s="15"/>
      <c r="T130" s="15"/>
      <c r="U130" s="15"/>
      <c r="V130" s="15"/>
      <c r="W130" s="15">
        <v>2</v>
      </c>
      <c r="X130" s="15">
        <v>2011</v>
      </c>
      <c r="Y130" s="15">
        <v>2014</v>
      </c>
      <c r="Z130" s="15"/>
      <c r="AA130" s="15" t="s">
        <v>41</v>
      </c>
      <c r="AB130" s="18">
        <v>0.30208333333333331</v>
      </c>
      <c r="AC130" s="15" t="s">
        <v>41</v>
      </c>
      <c r="AD130" s="18">
        <v>0.71875</v>
      </c>
      <c r="AE130" s="15">
        <f t="shared" ca="1" si="10"/>
        <v>1</v>
      </c>
      <c r="AF130" s="15">
        <f t="shared" ca="1" si="13"/>
        <v>116.52</v>
      </c>
      <c r="AG130" s="15"/>
      <c r="AH130" s="15"/>
      <c r="AI130" s="19"/>
      <c r="AJ130" s="15"/>
      <c r="AK130" s="15"/>
      <c r="AL130" s="20"/>
      <c r="AM130" s="15"/>
      <c r="AN130" s="15"/>
      <c r="AO130" s="15"/>
      <c r="AP130" s="150"/>
      <c r="AQ130" s="15"/>
      <c r="AR130" s="150"/>
      <c r="AS130" s="43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</row>
    <row r="131" spans="1:163" s="22" customFormat="1" ht="15" customHeight="1">
      <c r="A131" s="15" t="str">
        <f t="shared" ca="1" si="7"/>
        <v/>
      </c>
      <c r="B131" s="15">
        <f t="shared" si="12"/>
        <v>128</v>
      </c>
      <c r="C131" s="16" t="s">
        <v>667</v>
      </c>
      <c r="D131" s="17"/>
      <c r="E131" s="17"/>
      <c r="F131" s="17"/>
      <c r="G131" s="17"/>
      <c r="H131" s="15"/>
      <c r="I131" s="15" t="s">
        <v>36</v>
      </c>
      <c r="J131" s="15" t="s">
        <v>45</v>
      </c>
      <c r="K131" s="15" t="s">
        <v>1248</v>
      </c>
      <c r="L131" s="15" t="str">
        <f>VLOOKUP(K131,[1]Section!$G$2:$H$45,2,0)</f>
        <v>機械積算</v>
      </c>
      <c r="M131" s="15"/>
      <c r="N131" s="15"/>
      <c r="O131" s="15"/>
      <c r="P131" s="15">
        <f t="shared" ca="1" si="8"/>
        <v>117</v>
      </c>
      <c r="Q131" s="15" t="str">
        <f t="shared" ca="1" si="9"/>
        <v>116年5ヶ月9日</v>
      </c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8"/>
      <c r="AC131" s="15"/>
      <c r="AD131" s="18"/>
      <c r="AE131" s="15">
        <f t="shared" ca="1" si="10"/>
        <v>0</v>
      </c>
      <c r="AF131" s="15">
        <f t="shared" ca="1" si="13"/>
        <v>116.52</v>
      </c>
      <c r="AG131" s="15"/>
      <c r="AH131" s="15"/>
      <c r="AI131" s="19"/>
      <c r="AJ131" s="15"/>
      <c r="AK131" s="15"/>
      <c r="AL131" s="20"/>
      <c r="AM131" s="15"/>
      <c r="AN131" s="15"/>
      <c r="AO131" s="15"/>
      <c r="AP131" s="150"/>
      <c r="AQ131" s="15"/>
      <c r="AR131" s="150"/>
      <c r="AS131" s="43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</row>
    <row r="132" spans="1:163" ht="15" customHeight="1">
      <c r="A132" s="5" t="str">
        <f t="shared" ref="A132:A197" ca="1" si="14">IF(AND(DAY(TODAY())=DAY(D132),MONTH(TODAY())=MONTH(D132)),"HAPPY BIRTHDAY!!!","")</f>
        <v/>
      </c>
      <c r="B132" s="5">
        <f t="shared" si="12"/>
        <v>129</v>
      </c>
      <c r="C132" s="27" t="s">
        <v>668</v>
      </c>
      <c r="D132" s="28"/>
      <c r="E132" s="28"/>
      <c r="F132" s="28"/>
      <c r="G132" s="28"/>
      <c r="H132" s="5"/>
      <c r="I132" s="5" t="s">
        <v>36</v>
      </c>
      <c r="J132" s="5" t="s">
        <v>45</v>
      </c>
      <c r="K132" s="5" t="s">
        <v>1248</v>
      </c>
      <c r="L132" s="5" t="str">
        <f>VLOOKUP(K132,[1]Section!$G$2:$H$45,2,0)</f>
        <v>機械積算</v>
      </c>
      <c r="M132" s="5"/>
      <c r="N132" s="5"/>
      <c r="O132" s="5"/>
      <c r="P132" s="5">
        <f t="shared" ref="P132:P197" ca="1" si="15">IF(C132="","",ROUND((TODAY()-D132)/365,0))</f>
        <v>117</v>
      </c>
      <c r="Q132" s="5" t="str">
        <f t="shared" ref="Q132:Q197" ca="1" si="16">IF(C132="","",IF(F132="resigned",DATEDIF(E132,G132,"Y")&amp;"年"&amp;DATEDIF(E132,G132,"YM")&amp;"ヶ月"&amp;DATEDIF(E132,G132,"MD")&amp;"日",DATEDIF(E132,TODAY(),"Y")&amp;"年"&amp;DATEDIF(E132,TODAY(),"YM")&amp;"ヶ月"&amp;DATEDIF(E132,TODAY(),"MD")&amp;"日"))</f>
        <v>116年5ヶ月9日</v>
      </c>
      <c r="R132" s="39"/>
      <c r="S132" s="5"/>
      <c r="T132" s="5"/>
      <c r="U132" s="5"/>
      <c r="V132" s="5"/>
      <c r="W132" s="5"/>
      <c r="X132" s="5"/>
      <c r="Y132" s="5"/>
      <c r="Z132" s="5"/>
      <c r="AA132" s="5"/>
      <c r="AB132" s="10"/>
      <c r="AC132" s="5"/>
      <c r="AD132" s="10"/>
      <c r="AE132" s="5">
        <f t="shared" ref="AE132:AE197" ca="1" si="17">IF(OR(AND(YEAR(TODAY())-X132&gt;0,YEAR(TODAY())-X132&lt;=6,X132&lt;&gt;""),AND(YEAR(TODAY())-Y132&gt;0,YEAR(TODAY())-Y132&lt;=6,Y132&lt;&gt;"")),1,0)</f>
        <v>0</v>
      </c>
      <c r="AF132" s="5">
        <f t="shared" ref="AF132:AF167" ca="1" si="18">IF(C132="","",ROUND((TODAY()-E132)/365,2))</f>
        <v>116.52</v>
      </c>
      <c r="AG132" s="5" t="s">
        <v>669</v>
      </c>
      <c r="AH132" s="5" t="s">
        <v>670</v>
      </c>
      <c r="AI132" s="12"/>
      <c r="AJ132" s="5"/>
      <c r="AK132" s="5"/>
      <c r="AL132" s="14"/>
      <c r="AM132" s="5"/>
      <c r="AN132" s="5"/>
      <c r="AO132" s="5"/>
      <c r="AP132" s="5"/>
      <c r="AQ132" s="5"/>
      <c r="AR132" s="149"/>
      <c r="AS132" s="43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</row>
    <row r="133" spans="1:163" ht="15" customHeight="1">
      <c r="A133" s="5" t="str">
        <f t="shared" ca="1" si="14"/>
        <v/>
      </c>
      <c r="B133" s="5">
        <f t="shared" ref="B133:B196" si="19">IF(C133="",B132,B132+1)</f>
        <v>130</v>
      </c>
      <c r="C133" s="27" t="s">
        <v>153</v>
      </c>
      <c r="D133" s="28"/>
      <c r="E133" s="28"/>
      <c r="F133" s="28"/>
      <c r="G133" s="28"/>
      <c r="H133" s="5"/>
      <c r="I133" s="5" t="s">
        <v>36</v>
      </c>
      <c r="J133" s="5" t="s">
        <v>45</v>
      </c>
      <c r="K133" s="5" t="s">
        <v>1260</v>
      </c>
      <c r="L133" s="5" t="str">
        <f>VLOOKUP(K133,[1]Section!$G$2:$H$45,2,0)</f>
        <v>インテンザ</v>
      </c>
      <c r="M133" s="5"/>
      <c r="N133" s="5"/>
      <c r="O133" s="5"/>
      <c r="P133" s="5">
        <f t="shared" ca="1" si="15"/>
        <v>117</v>
      </c>
      <c r="Q133" s="5" t="str">
        <f t="shared" ca="1" si="16"/>
        <v>116年5ヶ月9日</v>
      </c>
      <c r="R133" s="39"/>
      <c r="S133" s="5"/>
      <c r="T133" s="5"/>
      <c r="U133" s="5"/>
      <c r="V133" s="5"/>
      <c r="W133" s="5"/>
      <c r="X133" s="5"/>
      <c r="Y133" s="5"/>
      <c r="Z133" s="5"/>
      <c r="AA133" s="5"/>
      <c r="AB133" s="10"/>
      <c r="AC133" s="5"/>
      <c r="AD133" s="10"/>
      <c r="AE133" s="5">
        <f t="shared" ca="1" si="17"/>
        <v>0</v>
      </c>
      <c r="AF133" s="5">
        <f t="shared" ca="1" si="18"/>
        <v>116.52</v>
      </c>
      <c r="AG133" s="5" t="s">
        <v>671</v>
      </c>
      <c r="AH133" s="5" t="s">
        <v>672</v>
      </c>
      <c r="AI133" s="12"/>
      <c r="AJ133" s="5"/>
      <c r="AK133" s="5"/>
      <c r="AL133" s="14"/>
      <c r="AM133" s="5"/>
      <c r="AN133" s="5"/>
      <c r="AO133" s="5"/>
      <c r="AP133" s="5"/>
      <c r="AQ133" s="5"/>
      <c r="AR133" s="5"/>
      <c r="AS133" s="43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</row>
    <row r="134" spans="1:163" ht="15" customHeight="1">
      <c r="A134" s="5" t="str">
        <f t="shared" ca="1" si="14"/>
        <v/>
      </c>
      <c r="B134" s="5">
        <f t="shared" si="19"/>
        <v>131</v>
      </c>
      <c r="C134" s="27" t="s">
        <v>154</v>
      </c>
      <c r="D134" s="28"/>
      <c r="E134" s="28"/>
      <c r="F134" s="28"/>
      <c r="G134" s="28"/>
      <c r="H134" s="5"/>
      <c r="I134" s="5" t="s">
        <v>36</v>
      </c>
      <c r="J134" s="5" t="s">
        <v>45</v>
      </c>
      <c r="K134" s="5" t="s">
        <v>1261</v>
      </c>
      <c r="L134" s="5" t="str">
        <f>VLOOKUP(K134,[1]Section!$G$2:$H$45,2,0)</f>
        <v>インフィル(HCM)</v>
      </c>
      <c r="M134" s="5"/>
      <c r="N134" s="5"/>
      <c r="O134" s="5"/>
      <c r="P134" s="5">
        <f t="shared" ca="1" si="15"/>
        <v>117</v>
      </c>
      <c r="Q134" s="5" t="str">
        <f t="shared" ca="1" si="16"/>
        <v>116年5ヶ月9日</v>
      </c>
      <c r="R134" s="39"/>
      <c r="S134" s="5"/>
      <c r="T134" s="5"/>
      <c r="U134" s="5"/>
      <c r="V134" s="5"/>
      <c r="W134" s="5">
        <v>1</v>
      </c>
      <c r="X134" s="5">
        <v>2012</v>
      </c>
      <c r="Y134" s="5"/>
      <c r="Z134" s="5"/>
      <c r="AA134" s="5" t="s">
        <v>43</v>
      </c>
      <c r="AB134" s="10"/>
      <c r="AC134" s="5" t="s">
        <v>43</v>
      </c>
      <c r="AD134" s="10"/>
      <c r="AE134" s="5">
        <f t="shared" ca="1" si="17"/>
        <v>1</v>
      </c>
      <c r="AF134" s="5">
        <f t="shared" ca="1" si="18"/>
        <v>116.52</v>
      </c>
      <c r="AG134" s="5" t="s">
        <v>530</v>
      </c>
      <c r="AH134" s="5" t="s">
        <v>673</v>
      </c>
      <c r="AI134" s="12"/>
      <c r="AJ134" s="5"/>
      <c r="AK134" s="5"/>
      <c r="AL134" s="14"/>
      <c r="AM134" s="5"/>
      <c r="AN134" s="5"/>
      <c r="AO134" s="5"/>
      <c r="AP134" s="5"/>
      <c r="AQ134" s="5"/>
      <c r="AR134" s="5"/>
      <c r="AS134" s="43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</row>
    <row r="135" spans="1:163" ht="15" customHeight="1">
      <c r="A135" s="5" t="str">
        <f t="shared" ca="1" si="14"/>
        <v/>
      </c>
      <c r="B135" s="5">
        <f t="shared" si="19"/>
        <v>132</v>
      </c>
      <c r="C135" s="27" t="s">
        <v>155</v>
      </c>
      <c r="D135" s="28"/>
      <c r="E135" s="28"/>
      <c r="F135" s="28"/>
      <c r="G135" s="28"/>
      <c r="H135" s="5"/>
      <c r="I135" s="5" t="s">
        <v>31</v>
      </c>
      <c r="J135" s="8" t="s">
        <v>114</v>
      </c>
      <c r="K135" s="5" t="s">
        <v>1254</v>
      </c>
      <c r="L135" s="5" t="str">
        <f>VLOOKUP(K135,[1]Section!$G$2:$H$45,2,0)</f>
        <v>総務管理</v>
      </c>
      <c r="M135" s="5"/>
      <c r="N135" s="5"/>
      <c r="O135" s="5"/>
      <c r="P135" s="5">
        <f t="shared" ca="1" si="15"/>
        <v>117</v>
      </c>
      <c r="Q135" s="5" t="str">
        <f t="shared" ca="1" si="16"/>
        <v>116年5ヶ月9日</v>
      </c>
      <c r="R135" s="39"/>
      <c r="S135" s="5"/>
      <c r="T135" s="5"/>
      <c r="U135" s="5"/>
      <c r="V135" s="5"/>
      <c r="W135" s="5">
        <v>2</v>
      </c>
      <c r="X135" s="5">
        <v>1991</v>
      </c>
      <c r="Y135" s="5">
        <v>1995</v>
      </c>
      <c r="Z135" s="5"/>
      <c r="AA135" s="5"/>
      <c r="AB135" s="10"/>
      <c r="AC135" s="5"/>
      <c r="AD135" s="10"/>
      <c r="AE135" s="5">
        <f t="shared" ca="1" si="17"/>
        <v>0</v>
      </c>
      <c r="AF135" s="5">
        <f t="shared" ca="1" si="18"/>
        <v>116.52</v>
      </c>
      <c r="AG135" s="11" t="s">
        <v>674</v>
      </c>
      <c r="AH135" s="5" t="s">
        <v>675</v>
      </c>
      <c r="AI135" s="12"/>
      <c r="AJ135" s="5"/>
      <c r="AK135" s="5"/>
      <c r="AL135" s="14"/>
      <c r="AM135" s="5"/>
      <c r="AN135" s="5"/>
      <c r="AO135" s="5"/>
      <c r="AP135" s="5"/>
      <c r="AQ135" s="5"/>
      <c r="AR135" s="5"/>
      <c r="AS135" s="49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</row>
    <row r="136" spans="1:163" ht="15" customHeight="1">
      <c r="A136" s="5" t="str">
        <f t="shared" ca="1" si="14"/>
        <v/>
      </c>
      <c r="B136" s="5">
        <f t="shared" si="19"/>
        <v>133</v>
      </c>
      <c r="C136" s="27" t="s">
        <v>156</v>
      </c>
      <c r="D136" s="28"/>
      <c r="E136" s="28"/>
      <c r="F136" s="28"/>
      <c r="G136" s="28"/>
      <c r="H136" s="5"/>
      <c r="I136" s="5" t="s">
        <v>31</v>
      </c>
      <c r="J136" s="8" t="s">
        <v>45</v>
      </c>
      <c r="K136" s="5" t="s">
        <v>1249</v>
      </c>
      <c r="L136" s="5" t="str">
        <f>VLOOKUP(K136,[1]Section!$G$2:$H$45,2,0)</f>
        <v>キッチン特販</v>
      </c>
      <c r="M136" s="5"/>
      <c r="N136" s="5"/>
      <c r="O136" s="5"/>
      <c r="P136" s="5">
        <f t="shared" ca="1" si="15"/>
        <v>117</v>
      </c>
      <c r="Q136" s="5" t="str">
        <f t="shared" ca="1" si="16"/>
        <v>116年5ヶ月9日</v>
      </c>
      <c r="R136" s="5"/>
      <c r="S136" s="5"/>
      <c r="T136" s="5"/>
      <c r="U136" s="5"/>
      <c r="V136" s="5"/>
      <c r="W136" s="5">
        <v>2</v>
      </c>
      <c r="X136" s="5">
        <v>2006</v>
      </c>
      <c r="Y136" s="5">
        <v>2010</v>
      </c>
      <c r="Z136" s="5"/>
      <c r="AA136" s="5" t="s">
        <v>41</v>
      </c>
      <c r="AB136" s="10">
        <v>0.29166666666666669</v>
      </c>
      <c r="AC136" s="5" t="s">
        <v>43</v>
      </c>
      <c r="AD136" s="10" t="s">
        <v>81</v>
      </c>
      <c r="AE136" s="5">
        <f t="shared" ca="1" si="17"/>
        <v>1</v>
      </c>
      <c r="AF136" s="5">
        <f t="shared" ca="1" si="18"/>
        <v>116.52</v>
      </c>
      <c r="AG136" s="11" t="s">
        <v>676</v>
      </c>
      <c r="AH136" s="5" t="s">
        <v>677</v>
      </c>
      <c r="AI136" s="12"/>
      <c r="AJ136" s="5"/>
      <c r="AK136" s="5"/>
      <c r="AL136" s="14"/>
      <c r="AM136" s="5"/>
      <c r="AN136" s="5"/>
      <c r="AO136" s="5"/>
      <c r="AP136" s="5"/>
      <c r="AQ136" s="5"/>
      <c r="AR136" s="149"/>
      <c r="AS136" s="49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</row>
    <row r="137" spans="1:163" ht="15" customHeight="1">
      <c r="A137" s="5" t="str">
        <f t="shared" ca="1" si="14"/>
        <v/>
      </c>
      <c r="B137" s="5">
        <f t="shared" si="19"/>
        <v>134</v>
      </c>
      <c r="C137" s="27" t="s">
        <v>157</v>
      </c>
      <c r="D137" s="28"/>
      <c r="E137" s="28"/>
      <c r="F137" s="28"/>
      <c r="G137" s="28"/>
      <c r="H137" s="5"/>
      <c r="I137" s="5" t="s">
        <v>31</v>
      </c>
      <c r="J137" s="8" t="s">
        <v>45</v>
      </c>
      <c r="K137" s="5" t="s">
        <v>1262</v>
      </c>
      <c r="L137" s="5" t="str">
        <f>VLOOKUP(K137,[1]Section!$G$2:$H$45,2,0)</f>
        <v>インフィル(HN)</v>
      </c>
      <c r="M137" s="5"/>
      <c r="N137" s="5"/>
      <c r="O137" s="5"/>
      <c r="P137" s="5">
        <f t="shared" ca="1" si="15"/>
        <v>117</v>
      </c>
      <c r="Q137" s="5" t="str">
        <f t="shared" ca="1" si="16"/>
        <v>116年5ヶ月9日</v>
      </c>
      <c r="R137" s="39"/>
      <c r="S137" s="5"/>
      <c r="T137" s="5"/>
      <c r="U137" s="5"/>
      <c r="V137" s="5"/>
      <c r="W137" s="5">
        <v>2</v>
      </c>
      <c r="X137" s="5">
        <v>2009</v>
      </c>
      <c r="Y137" s="5">
        <v>2014</v>
      </c>
      <c r="Z137" s="5"/>
      <c r="AA137" s="5" t="s">
        <v>41</v>
      </c>
      <c r="AB137" s="10">
        <v>0.30555555555555552</v>
      </c>
      <c r="AC137" s="5" t="s">
        <v>41</v>
      </c>
      <c r="AD137" s="10">
        <v>0.71527777777777779</v>
      </c>
      <c r="AE137" s="5">
        <f t="shared" ca="1" si="17"/>
        <v>1</v>
      </c>
      <c r="AF137" s="5">
        <f t="shared" ca="1" si="18"/>
        <v>116.52</v>
      </c>
      <c r="AG137" s="11" t="s">
        <v>678</v>
      </c>
      <c r="AH137" s="5" t="s">
        <v>679</v>
      </c>
      <c r="AI137" s="12"/>
      <c r="AJ137" s="5"/>
      <c r="AK137" s="5"/>
      <c r="AL137" s="14"/>
      <c r="AM137" s="5"/>
      <c r="AN137" s="5"/>
      <c r="AO137" s="5"/>
      <c r="AP137" s="5"/>
      <c r="AQ137" s="5"/>
      <c r="AR137" s="5"/>
      <c r="AS137" s="49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</row>
    <row r="138" spans="1:163" ht="15" customHeight="1">
      <c r="A138" s="5" t="str">
        <f t="shared" ca="1" si="14"/>
        <v/>
      </c>
      <c r="B138" s="15">
        <f t="shared" si="19"/>
        <v>135</v>
      </c>
      <c r="C138" s="16" t="s">
        <v>158</v>
      </c>
      <c r="D138" s="17"/>
      <c r="E138" s="17"/>
      <c r="F138" s="17"/>
      <c r="G138" s="17"/>
      <c r="H138" s="15"/>
      <c r="I138" s="15" t="s">
        <v>36</v>
      </c>
      <c r="J138" s="15" t="s">
        <v>159</v>
      </c>
      <c r="K138" s="15" t="s">
        <v>1239</v>
      </c>
      <c r="L138" s="15" t="str">
        <f>VLOOKUP(K138,[1]Section!$G$2:$H$45,2,0)</f>
        <v>総務管理</v>
      </c>
      <c r="M138" s="15"/>
      <c r="N138" s="15"/>
      <c r="O138" s="15"/>
      <c r="P138" s="15">
        <f t="shared" ca="1" si="15"/>
        <v>117</v>
      </c>
      <c r="Q138" s="15" t="str">
        <f t="shared" ca="1" si="16"/>
        <v>116年5ヶ月9日</v>
      </c>
      <c r="R138" s="15"/>
      <c r="S138" s="15"/>
      <c r="T138" s="15"/>
      <c r="U138" s="15"/>
      <c r="V138" s="15"/>
      <c r="W138" s="15">
        <v>1</v>
      </c>
      <c r="X138" s="15"/>
      <c r="Y138" s="15"/>
      <c r="Z138" s="15"/>
      <c r="AA138" s="15"/>
      <c r="AB138" s="18"/>
      <c r="AC138" s="15"/>
      <c r="AD138" s="18"/>
      <c r="AE138" s="15">
        <f t="shared" ca="1" si="17"/>
        <v>0</v>
      </c>
      <c r="AF138" s="15">
        <f t="shared" ca="1" si="18"/>
        <v>116.52</v>
      </c>
      <c r="AG138" s="15" t="s">
        <v>680</v>
      </c>
      <c r="AH138" s="15" t="s">
        <v>681</v>
      </c>
      <c r="AI138" s="19"/>
      <c r="AJ138" s="15"/>
      <c r="AK138" s="15"/>
      <c r="AL138" s="20"/>
      <c r="AM138" s="15"/>
      <c r="AN138" s="15"/>
      <c r="AO138" s="15"/>
      <c r="AP138" s="15"/>
      <c r="AQ138" s="15"/>
      <c r="AR138" s="15"/>
      <c r="AS138" s="30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</row>
    <row r="139" spans="1:163" ht="15" customHeight="1">
      <c r="A139" s="5" t="str">
        <f t="shared" ca="1" si="14"/>
        <v/>
      </c>
      <c r="B139" s="5">
        <f t="shared" si="19"/>
        <v>136</v>
      </c>
      <c r="C139" s="27" t="s">
        <v>682</v>
      </c>
      <c r="D139" s="32"/>
      <c r="E139" s="28"/>
      <c r="F139" s="28"/>
      <c r="G139" s="28"/>
      <c r="H139" s="5"/>
      <c r="I139" s="5" t="s">
        <v>36</v>
      </c>
      <c r="J139" s="5" t="s">
        <v>160</v>
      </c>
      <c r="K139" s="5" t="s">
        <v>1239</v>
      </c>
      <c r="L139" s="5" t="str">
        <f>VLOOKUP(K139,[1]Section!$G$2:$H$45,2,0)</f>
        <v>総務管理</v>
      </c>
      <c r="M139" s="5"/>
      <c r="N139" s="5"/>
      <c r="O139" s="5"/>
      <c r="P139" s="5">
        <f t="shared" ca="1" si="15"/>
        <v>117</v>
      </c>
      <c r="Q139" s="5" t="str">
        <f t="shared" ca="1" si="16"/>
        <v>116年5ヶ月9日</v>
      </c>
      <c r="R139" s="39"/>
      <c r="S139" s="5"/>
      <c r="T139" s="5"/>
      <c r="U139" s="5"/>
      <c r="V139" s="5"/>
      <c r="W139" s="8"/>
      <c r="X139" s="8"/>
      <c r="Y139" s="8"/>
      <c r="Z139" s="8"/>
      <c r="AA139" s="8"/>
      <c r="AB139" s="33"/>
      <c r="AC139" s="8"/>
      <c r="AD139" s="33"/>
      <c r="AE139" s="8">
        <f t="shared" ca="1" si="17"/>
        <v>0</v>
      </c>
      <c r="AF139" s="5">
        <f t="shared" ca="1" si="18"/>
        <v>116.52</v>
      </c>
      <c r="AG139" s="5" t="s">
        <v>683</v>
      </c>
      <c r="AH139" s="5" t="s">
        <v>636</v>
      </c>
      <c r="AI139" s="12"/>
      <c r="AJ139" s="5"/>
      <c r="AK139" s="5"/>
      <c r="AL139" s="14"/>
      <c r="AM139" s="5"/>
      <c r="AN139" s="5"/>
      <c r="AO139" s="5"/>
      <c r="AP139" s="5"/>
      <c r="AQ139" s="5"/>
      <c r="AR139" s="5"/>
      <c r="AS139" s="43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</row>
    <row r="140" spans="1:163" s="22" customFormat="1" ht="15" customHeight="1">
      <c r="A140" s="15" t="str">
        <f t="shared" ca="1" si="14"/>
        <v/>
      </c>
      <c r="B140" s="15">
        <f t="shared" si="19"/>
        <v>137</v>
      </c>
      <c r="C140" s="16" t="s">
        <v>684</v>
      </c>
      <c r="D140" s="17"/>
      <c r="E140" s="17"/>
      <c r="F140" s="17"/>
      <c r="G140" s="17"/>
      <c r="H140" s="15"/>
      <c r="I140" s="15" t="s">
        <v>36</v>
      </c>
      <c r="J140" s="15" t="s">
        <v>45</v>
      </c>
      <c r="K140" s="15" t="s">
        <v>1263</v>
      </c>
      <c r="L140" s="15" t="str">
        <f>VLOOKUP(K140,[1]Section!$G$2:$H$45,2,0)</f>
        <v>インテンザ</v>
      </c>
      <c r="M140" s="15"/>
      <c r="N140" s="15"/>
      <c r="O140" s="15"/>
      <c r="P140" s="15">
        <f t="shared" ca="1" si="15"/>
        <v>117</v>
      </c>
      <c r="Q140" s="15" t="str">
        <f t="shared" ca="1" si="16"/>
        <v>116年5ヶ月9日</v>
      </c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8"/>
      <c r="AC140" s="15"/>
      <c r="AD140" s="18"/>
      <c r="AE140" s="15">
        <f t="shared" ca="1" si="17"/>
        <v>0</v>
      </c>
      <c r="AF140" s="15">
        <f t="shared" ca="1" si="18"/>
        <v>116.52</v>
      </c>
      <c r="AG140" s="15"/>
      <c r="AH140" s="15"/>
      <c r="AI140" s="19"/>
      <c r="AJ140" s="15"/>
      <c r="AK140" s="15"/>
      <c r="AL140" s="20"/>
      <c r="AM140" s="15"/>
      <c r="AN140" s="15"/>
      <c r="AO140" s="15"/>
      <c r="AP140" s="15"/>
      <c r="AQ140" s="15"/>
      <c r="AR140" s="15"/>
      <c r="AS140" s="43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</row>
    <row r="141" spans="1:163" s="22" customFormat="1" ht="15" customHeight="1">
      <c r="A141" s="15" t="str">
        <f t="shared" ca="1" si="14"/>
        <v/>
      </c>
      <c r="B141" s="15">
        <f t="shared" si="19"/>
        <v>138</v>
      </c>
      <c r="C141" s="16" t="s">
        <v>161</v>
      </c>
      <c r="D141" s="17"/>
      <c r="E141" s="17"/>
      <c r="F141" s="17"/>
      <c r="G141" s="17"/>
      <c r="H141" s="15"/>
      <c r="I141" s="15" t="s">
        <v>36</v>
      </c>
      <c r="J141" s="15" t="s">
        <v>45</v>
      </c>
      <c r="K141" s="15" t="s">
        <v>1264</v>
      </c>
      <c r="L141" s="15" t="str">
        <f>VLOOKUP(K141,[1]Section!$G$2:$H$45,2,0)</f>
        <v>建築施工図</v>
      </c>
      <c r="M141" s="15"/>
      <c r="N141" s="15"/>
      <c r="O141" s="15"/>
      <c r="P141" s="15">
        <f t="shared" ca="1" si="15"/>
        <v>117</v>
      </c>
      <c r="Q141" s="15" t="str">
        <f t="shared" ca="1" si="16"/>
        <v>116年5ヶ月9日</v>
      </c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8"/>
      <c r="AC141" s="15"/>
      <c r="AD141" s="18"/>
      <c r="AE141" s="15">
        <f t="shared" ca="1" si="17"/>
        <v>0</v>
      </c>
      <c r="AF141" s="15">
        <f t="shared" ca="1" si="18"/>
        <v>116.52</v>
      </c>
      <c r="AG141" s="15"/>
      <c r="AH141" s="15" t="s">
        <v>1124</v>
      </c>
      <c r="AI141" s="19"/>
      <c r="AJ141" s="15"/>
      <c r="AK141" s="15"/>
      <c r="AL141" s="20"/>
      <c r="AM141" s="15"/>
      <c r="AN141" s="15"/>
      <c r="AO141" s="15"/>
      <c r="AP141" s="150"/>
      <c r="AQ141" s="15"/>
      <c r="AR141" s="15"/>
      <c r="AS141" s="43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</row>
    <row r="142" spans="1:163" s="22" customFormat="1" ht="15" customHeight="1">
      <c r="A142" s="34" t="str">
        <f t="shared" ca="1" si="14"/>
        <v/>
      </c>
      <c r="B142" s="15">
        <f t="shared" si="19"/>
        <v>139</v>
      </c>
      <c r="C142" s="16" t="s">
        <v>162</v>
      </c>
      <c r="D142" s="35"/>
      <c r="E142" s="35"/>
      <c r="F142" s="35"/>
      <c r="G142" s="35"/>
      <c r="H142" s="34"/>
      <c r="I142" s="34" t="s">
        <v>686</v>
      </c>
      <c r="J142" s="36" t="s">
        <v>45</v>
      </c>
      <c r="K142" s="15" t="s">
        <v>1250</v>
      </c>
      <c r="L142" s="15" t="str">
        <f>VLOOKUP(K142,[1]Section!$G$2:$H$45,2,0)</f>
        <v>基礎鉄筋</v>
      </c>
      <c r="M142" s="15"/>
      <c r="N142" s="15"/>
      <c r="O142" s="34"/>
      <c r="P142" s="34">
        <f t="shared" ca="1" si="15"/>
        <v>117</v>
      </c>
      <c r="Q142" s="15" t="str">
        <f t="shared" ca="1" si="16"/>
        <v>116年5ヶ月9日</v>
      </c>
      <c r="R142" s="15"/>
      <c r="S142" s="15"/>
      <c r="T142" s="15"/>
      <c r="U142" s="15"/>
      <c r="V142" s="15"/>
      <c r="W142" s="5"/>
      <c r="X142" s="5"/>
      <c r="Y142" s="5"/>
      <c r="Z142" s="5"/>
      <c r="AA142" s="5" t="s">
        <v>97</v>
      </c>
      <c r="AB142" s="10"/>
      <c r="AC142" s="5" t="s">
        <v>97</v>
      </c>
      <c r="AD142" s="10"/>
      <c r="AE142" s="5">
        <f t="shared" ca="1" si="17"/>
        <v>0</v>
      </c>
      <c r="AF142" s="15">
        <f t="shared" ca="1" si="18"/>
        <v>116.52</v>
      </c>
      <c r="AG142" s="37" t="s">
        <v>688</v>
      </c>
      <c r="AH142" s="15" t="s">
        <v>689</v>
      </c>
      <c r="AI142" s="19"/>
      <c r="AJ142" s="15"/>
      <c r="AK142" s="15"/>
      <c r="AL142" s="20"/>
      <c r="AM142" s="15"/>
      <c r="AN142" s="15"/>
      <c r="AO142" s="15"/>
      <c r="AP142" s="150"/>
      <c r="AQ142" s="15"/>
      <c r="AR142" s="15"/>
      <c r="AS142" s="36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</row>
    <row r="143" spans="1:163" ht="15" customHeight="1">
      <c r="A143" s="5" t="str">
        <f t="shared" ca="1" si="14"/>
        <v/>
      </c>
      <c r="B143" s="5">
        <f t="shared" si="19"/>
        <v>140</v>
      </c>
      <c r="C143" s="27" t="s">
        <v>690</v>
      </c>
      <c r="D143" s="28"/>
      <c r="E143" s="28"/>
      <c r="F143" s="28"/>
      <c r="G143" s="28"/>
      <c r="H143" s="5"/>
      <c r="I143" s="5" t="s">
        <v>36</v>
      </c>
      <c r="J143" s="5" t="s">
        <v>45</v>
      </c>
      <c r="K143" s="5" t="s">
        <v>1259</v>
      </c>
      <c r="L143" s="5" t="str">
        <f>VLOOKUP(K143,[1]Section!$G$2:$H$45,2,0)</f>
        <v>キッチンL</v>
      </c>
      <c r="M143" s="5"/>
      <c r="N143" s="5"/>
      <c r="O143" s="5"/>
      <c r="P143" s="5">
        <f t="shared" ca="1" si="15"/>
        <v>117</v>
      </c>
      <c r="Q143" s="5" t="str">
        <f t="shared" ca="1" si="16"/>
        <v>116年5ヶ月9日</v>
      </c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10"/>
      <c r="AC143" s="5"/>
      <c r="AD143" s="10"/>
      <c r="AE143" s="5">
        <f t="shared" ca="1" si="17"/>
        <v>0</v>
      </c>
      <c r="AF143" s="5">
        <f t="shared" ca="1" si="18"/>
        <v>116.52</v>
      </c>
      <c r="AG143" s="5" t="s">
        <v>691</v>
      </c>
      <c r="AH143" s="5" t="s">
        <v>692</v>
      </c>
      <c r="AI143" s="12"/>
      <c r="AJ143" s="5"/>
      <c r="AK143" s="5"/>
      <c r="AL143" s="14"/>
      <c r="AM143" s="5"/>
      <c r="AN143" s="5"/>
      <c r="AO143" s="5"/>
      <c r="AP143" s="149"/>
      <c r="AQ143" s="5"/>
      <c r="AR143" s="149"/>
      <c r="AS143" s="43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</row>
    <row r="144" spans="1:163" s="22" customFormat="1" ht="15" customHeight="1">
      <c r="A144" s="15" t="str">
        <f t="shared" ca="1" si="14"/>
        <v/>
      </c>
      <c r="B144" s="15">
        <f t="shared" si="19"/>
        <v>141</v>
      </c>
      <c r="C144" s="16" t="s">
        <v>163</v>
      </c>
      <c r="D144" s="17"/>
      <c r="E144" s="17"/>
      <c r="F144" s="17"/>
      <c r="G144" s="17"/>
      <c r="H144" s="15"/>
      <c r="I144" s="15" t="s">
        <v>36</v>
      </c>
      <c r="J144" s="15" t="s">
        <v>45</v>
      </c>
      <c r="K144" s="15" t="s">
        <v>1265</v>
      </c>
      <c r="L144" s="15" t="str">
        <f>VLOOKUP(K144,[1]Section!$G$2:$H$45,2,0)</f>
        <v>構造金物</v>
      </c>
      <c r="M144" s="15"/>
      <c r="N144" s="15"/>
      <c r="O144" s="15"/>
      <c r="P144" s="15">
        <f t="shared" ca="1" si="15"/>
        <v>117</v>
      </c>
      <c r="Q144" s="15" t="str">
        <f t="shared" ca="1" si="16"/>
        <v>116年5ヶ月9日</v>
      </c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8"/>
      <c r="AC144" s="15"/>
      <c r="AD144" s="18"/>
      <c r="AE144" s="15">
        <f t="shared" ca="1" si="17"/>
        <v>0</v>
      </c>
      <c r="AF144" s="15">
        <f t="shared" ca="1" si="18"/>
        <v>116.52</v>
      </c>
      <c r="AG144" s="15"/>
      <c r="AH144" s="15"/>
      <c r="AI144" s="19"/>
      <c r="AJ144" s="15"/>
      <c r="AK144" s="15"/>
      <c r="AL144" s="20"/>
      <c r="AM144" s="15"/>
      <c r="AN144" s="15"/>
      <c r="AO144" s="15"/>
      <c r="AP144" s="15"/>
      <c r="AQ144" s="15"/>
      <c r="AR144" s="150"/>
      <c r="AS144" s="43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</row>
    <row r="145" spans="1:163" ht="15" customHeight="1">
      <c r="A145" s="5" t="str">
        <f t="shared" ca="1" si="14"/>
        <v/>
      </c>
      <c r="B145" s="5">
        <f t="shared" si="19"/>
        <v>142</v>
      </c>
      <c r="C145" s="27" t="s">
        <v>164</v>
      </c>
      <c r="D145" s="28"/>
      <c r="E145" s="28"/>
      <c r="F145" s="28"/>
      <c r="G145" s="28"/>
      <c r="H145" s="5"/>
      <c r="I145" s="5" t="s">
        <v>36</v>
      </c>
      <c r="J145" s="5" t="s">
        <v>45</v>
      </c>
      <c r="K145" s="5" t="s">
        <v>1266</v>
      </c>
      <c r="L145" s="5" t="str">
        <f>VLOOKUP(K145,[1]Section!$G$2:$H$45,2,0)</f>
        <v>システム建築</v>
      </c>
      <c r="M145" s="5"/>
      <c r="N145" s="5"/>
      <c r="O145" s="5"/>
      <c r="P145" s="5">
        <f t="shared" ca="1" si="15"/>
        <v>117</v>
      </c>
      <c r="Q145" s="5" t="str">
        <f t="shared" ca="1" si="16"/>
        <v>116年5ヶ月9日</v>
      </c>
      <c r="R145" s="39"/>
      <c r="S145" s="5"/>
      <c r="T145" s="5"/>
      <c r="U145" s="5"/>
      <c r="V145" s="5"/>
      <c r="W145" s="5"/>
      <c r="X145" s="5"/>
      <c r="Y145" s="5"/>
      <c r="Z145" s="5"/>
      <c r="AA145" s="5"/>
      <c r="AB145" s="10"/>
      <c r="AC145" s="5"/>
      <c r="AD145" s="10"/>
      <c r="AE145" s="5">
        <f t="shared" ca="1" si="17"/>
        <v>0</v>
      </c>
      <c r="AF145" s="5">
        <f t="shared" ca="1" si="18"/>
        <v>116.52</v>
      </c>
      <c r="AG145" s="11" t="s">
        <v>693</v>
      </c>
      <c r="AH145" s="5" t="s">
        <v>694</v>
      </c>
      <c r="AI145" s="12"/>
      <c r="AJ145" s="5"/>
      <c r="AK145" s="5"/>
      <c r="AL145" s="14"/>
      <c r="AM145" s="5"/>
      <c r="AN145" s="5"/>
      <c r="AO145" s="5"/>
      <c r="AP145" s="5"/>
      <c r="AQ145" s="5"/>
      <c r="AR145" s="149"/>
      <c r="AS145" s="43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</row>
    <row r="146" spans="1:163" ht="15" customHeight="1">
      <c r="A146" s="5" t="str">
        <f t="shared" ca="1" si="14"/>
        <v/>
      </c>
      <c r="B146" s="5">
        <f t="shared" si="19"/>
        <v>143</v>
      </c>
      <c r="C146" s="38" t="s">
        <v>695</v>
      </c>
      <c r="D146" s="28"/>
      <c r="E146" s="28"/>
      <c r="F146" s="28"/>
      <c r="G146" s="28"/>
      <c r="H146" s="5"/>
      <c r="I146" s="5" t="s">
        <v>36</v>
      </c>
      <c r="J146" s="5" t="s">
        <v>45</v>
      </c>
      <c r="K146" s="5" t="s">
        <v>1267</v>
      </c>
      <c r="L146" s="5" t="str">
        <f>VLOOKUP(K146,[1]Section!$G$2:$H$45,2,0)</f>
        <v>山留</v>
      </c>
      <c r="M146" s="5"/>
      <c r="N146" s="5"/>
      <c r="O146" s="5"/>
      <c r="P146" s="5">
        <f t="shared" ca="1" si="15"/>
        <v>117</v>
      </c>
      <c r="Q146" s="5" t="str">
        <f t="shared" ca="1" si="16"/>
        <v>116年5ヶ月9日</v>
      </c>
      <c r="R146" s="39"/>
      <c r="S146" s="5"/>
      <c r="T146" s="5"/>
      <c r="U146" s="5"/>
      <c r="V146" s="5"/>
      <c r="W146" s="5"/>
      <c r="X146" s="5"/>
      <c r="Y146" s="5"/>
      <c r="Z146" s="5"/>
      <c r="AA146" s="5"/>
      <c r="AB146" s="10"/>
      <c r="AC146" s="5"/>
      <c r="AD146" s="10"/>
      <c r="AE146" s="5">
        <f t="shared" ca="1" si="17"/>
        <v>0</v>
      </c>
      <c r="AF146" s="5">
        <f t="shared" ca="1" si="18"/>
        <v>116.52</v>
      </c>
      <c r="AG146" s="5" t="s">
        <v>696</v>
      </c>
      <c r="AH146" s="5" t="s">
        <v>697</v>
      </c>
      <c r="AI146" s="12"/>
      <c r="AJ146" s="5"/>
      <c r="AK146" s="5"/>
      <c r="AL146" s="14"/>
      <c r="AM146" s="5"/>
      <c r="AN146" s="5"/>
      <c r="AO146" s="5"/>
      <c r="AP146" s="5"/>
      <c r="AQ146" s="5"/>
      <c r="AR146" s="149"/>
      <c r="AS146" s="43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</row>
    <row r="147" spans="1:163" ht="15" customHeight="1">
      <c r="A147" s="5" t="str">
        <f t="shared" ca="1" si="14"/>
        <v/>
      </c>
      <c r="B147" s="5">
        <f t="shared" si="19"/>
        <v>144</v>
      </c>
      <c r="C147" s="27" t="s">
        <v>165</v>
      </c>
      <c r="D147" s="28"/>
      <c r="E147" s="28"/>
      <c r="F147" s="28"/>
      <c r="G147" s="28"/>
      <c r="H147" s="5"/>
      <c r="I147" s="5" t="s">
        <v>36</v>
      </c>
      <c r="J147" s="5" t="s">
        <v>45</v>
      </c>
      <c r="K147" s="5" t="s">
        <v>1268</v>
      </c>
      <c r="L147" s="5" t="str">
        <f>VLOOKUP(K147,[1]Section!$G$2:$H$45,2,0)</f>
        <v>設備設計 1</v>
      </c>
      <c r="M147" s="5"/>
      <c r="N147" s="5"/>
      <c r="O147" s="5"/>
      <c r="P147" s="5">
        <f t="shared" ca="1" si="15"/>
        <v>117</v>
      </c>
      <c r="Q147" s="5" t="str">
        <f t="shared" ca="1" si="16"/>
        <v>116年5ヶ月9日</v>
      </c>
      <c r="R147" s="39"/>
      <c r="S147" s="9"/>
      <c r="T147" s="9"/>
      <c r="U147" s="5"/>
      <c r="V147" s="5"/>
      <c r="W147" s="5"/>
      <c r="X147" s="5"/>
      <c r="Y147" s="5"/>
      <c r="Z147" s="5"/>
      <c r="AA147" s="5"/>
      <c r="AB147" s="10"/>
      <c r="AC147" s="5"/>
      <c r="AD147" s="10"/>
      <c r="AE147" s="5">
        <f t="shared" ca="1" si="17"/>
        <v>0</v>
      </c>
      <c r="AF147" s="5">
        <f t="shared" ca="1" si="18"/>
        <v>116.52</v>
      </c>
      <c r="AG147" s="5" t="s">
        <v>698</v>
      </c>
      <c r="AH147" s="5" t="s">
        <v>699</v>
      </c>
      <c r="AI147" s="12"/>
      <c r="AJ147" s="5"/>
      <c r="AK147" s="5"/>
      <c r="AL147" s="14"/>
      <c r="AM147" s="5"/>
      <c r="AN147" s="5"/>
      <c r="AO147" s="5"/>
      <c r="AP147" s="149"/>
      <c r="AQ147" s="5"/>
      <c r="AR147" s="149"/>
      <c r="AS147" s="43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</row>
    <row r="148" spans="1:163" ht="15" customHeight="1">
      <c r="A148" s="5" t="str">
        <f t="shared" ca="1" si="14"/>
        <v/>
      </c>
      <c r="B148" s="5">
        <f t="shared" si="19"/>
        <v>145</v>
      </c>
      <c r="C148" s="27" t="s">
        <v>166</v>
      </c>
      <c r="D148" s="28"/>
      <c r="E148" s="28"/>
      <c r="F148" s="28"/>
      <c r="G148" s="28"/>
      <c r="H148" s="5"/>
      <c r="I148" s="5" t="s">
        <v>36</v>
      </c>
      <c r="J148" s="5" t="s">
        <v>70</v>
      </c>
      <c r="K148" s="5" t="s">
        <v>1269</v>
      </c>
      <c r="L148" s="5" t="str">
        <f>VLOOKUP(K148,[1]Section!$G$2:$H$45,2,0)</f>
        <v>配筋CS</v>
      </c>
      <c r="M148" s="5"/>
      <c r="N148" s="5"/>
      <c r="O148" s="5"/>
      <c r="P148" s="5">
        <f t="shared" ca="1" si="15"/>
        <v>117</v>
      </c>
      <c r="Q148" s="5" t="str">
        <f t="shared" ca="1" si="16"/>
        <v>116年5ヶ月9日</v>
      </c>
      <c r="R148" s="39"/>
      <c r="S148" s="9"/>
      <c r="T148" s="9"/>
      <c r="U148" s="5"/>
      <c r="V148" s="5"/>
      <c r="W148" s="5"/>
      <c r="X148" s="5"/>
      <c r="Y148" s="5"/>
      <c r="Z148" s="5"/>
      <c r="AA148" s="5"/>
      <c r="AB148" s="10"/>
      <c r="AC148" s="5"/>
      <c r="AD148" s="10"/>
      <c r="AE148" s="5">
        <f t="shared" ca="1" si="17"/>
        <v>0</v>
      </c>
      <c r="AF148" s="5">
        <f t="shared" ca="1" si="18"/>
        <v>116.52</v>
      </c>
      <c r="AG148" s="5" t="s">
        <v>700</v>
      </c>
      <c r="AH148" s="5" t="s">
        <v>701</v>
      </c>
      <c r="AI148" s="12"/>
      <c r="AJ148" s="5"/>
      <c r="AK148" s="5"/>
      <c r="AL148" s="14"/>
      <c r="AM148" s="5"/>
      <c r="AN148" s="5"/>
      <c r="AO148" s="5"/>
      <c r="AP148" s="149"/>
      <c r="AQ148" s="5"/>
      <c r="AR148" s="149"/>
      <c r="AS148" s="43"/>
      <c r="AT148" s="2" t="s">
        <v>285</v>
      </c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</row>
    <row r="149" spans="1:163" ht="15" customHeight="1">
      <c r="A149" s="5" t="str">
        <f t="shared" ca="1" si="14"/>
        <v/>
      </c>
      <c r="B149" s="5">
        <f t="shared" si="19"/>
        <v>146</v>
      </c>
      <c r="C149" s="27" t="s">
        <v>702</v>
      </c>
      <c r="D149" s="28"/>
      <c r="E149" s="28"/>
      <c r="F149" s="28"/>
      <c r="G149" s="28"/>
      <c r="H149" s="5"/>
      <c r="I149" s="5" t="s">
        <v>36</v>
      </c>
      <c r="J149" s="5" t="s">
        <v>160</v>
      </c>
      <c r="K149" s="5" t="s">
        <v>1239</v>
      </c>
      <c r="L149" s="5" t="str">
        <f>VLOOKUP(K149,[1]Section!$G$2:$H$45,2,0)</f>
        <v>総務管理</v>
      </c>
      <c r="M149" s="5"/>
      <c r="N149" s="5"/>
      <c r="O149" s="5"/>
      <c r="P149" s="5">
        <f t="shared" ca="1" si="15"/>
        <v>117</v>
      </c>
      <c r="Q149" s="5" t="str">
        <f t="shared" ca="1" si="16"/>
        <v>116年5ヶ月9日</v>
      </c>
      <c r="R149" s="39"/>
      <c r="S149" s="9"/>
      <c r="T149" s="9"/>
      <c r="U149" s="5"/>
      <c r="V149" s="5"/>
      <c r="W149" s="5"/>
      <c r="X149" s="5"/>
      <c r="Y149" s="5"/>
      <c r="Z149" s="5"/>
      <c r="AA149" s="5"/>
      <c r="AB149" s="10"/>
      <c r="AC149" s="5"/>
      <c r="AD149" s="10"/>
      <c r="AE149" s="5">
        <f t="shared" ca="1" si="17"/>
        <v>0</v>
      </c>
      <c r="AF149" s="5">
        <f t="shared" ca="1" si="18"/>
        <v>116.52</v>
      </c>
      <c r="AG149" s="5" t="s">
        <v>703</v>
      </c>
      <c r="AH149" s="5" t="s">
        <v>704</v>
      </c>
      <c r="AI149" s="12"/>
      <c r="AJ149" s="5"/>
      <c r="AK149" s="5"/>
      <c r="AL149" s="14"/>
      <c r="AM149" s="5"/>
      <c r="AN149" s="5"/>
      <c r="AO149" s="5"/>
      <c r="AP149" s="5"/>
      <c r="AQ149" s="5"/>
      <c r="AR149" s="149"/>
      <c r="AS149" s="43"/>
      <c r="AT149" s="2" t="s">
        <v>284</v>
      </c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</row>
    <row r="150" spans="1:163" s="153" customFormat="1" ht="15" customHeight="1">
      <c r="A150" s="157" t="str">
        <f t="shared" ca="1" si="14"/>
        <v/>
      </c>
      <c r="B150" s="157">
        <f t="shared" si="19"/>
        <v>147</v>
      </c>
      <c r="C150" s="158" t="s">
        <v>705</v>
      </c>
      <c r="D150" s="156"/>
      <c r="E150" s="156"/>
      <c r="F150" s="156"/>
      <c r="G150" s="156"/>
      <c r="H150" s="157"/>
      <c r="I150" s="157" t="s">
        <v>36</v>
      </c>
      <c r="J150" s="157" t="s">
        <v>45</v>
      </c>
      <c r="K150" s="5" t="s">
        <v>1241</v>
      </c>
      <c r="L150" s="157" t="str">
        <f>VLOOKUP(K150,[1]Section!$G$2:$H$45,2,0)</f>
        <v>CG</v>
      </c>
      <c r="M150" s="157"/>
      <c r="N150" s="157"/>
      <c r="O150" s="157"/>
      <c r="P150" s="157">
        <f t="shared" ca="1" si="15"/>
        <v>117</v>
      </c>
      <c r="Q150" s="157" t="str">
        <f t="shared" ca="1" si="16"/>
        <v>116年5ヶ月9日</v>
      </c>
      <c r="R150" s="164"/>
      <c r="S150" s="165"/>
      <c r="T150" s="157"/>
      <c r="U150" s="157"/>
      <c r="V150" s="157"/>
      <c r="W150" s="157"/>
      <c r="X150" s="157"/>
      <c r="Y150" s="157"/>
      <c r="Z150" s="157"/>
      <c r="AA150" s="157"/>
      <c r="AB150" s="159"/>
      <c r="AC150" s="157"/>
      <c r="AD150" s="159"/>
      <c r="AE150" s="157">
        <f t="shared" ca="1" si="17"/>
        <v>0</v>
      </c>
      <c r="AF150" s="157">
        <f t="shared" ca="1" si="18"/>
        <v>116.52</v>
      </c>
      <c r="AG150" s="157" t="s">
        <v>706</v>
      </c>
      <c r="AH150" s="157" t="s">
        <v>707</v>
      </c>
      <c r="AI150" s="161"/>
      <c r="AJ150" s="157"/>
      <c r="AK150" s="157"/>
      <c r="AL150" s="162"/>
      <c r="AM150" s="157"/>
      <c r="AN150" s="157"/>
      <c r="AO150" s="157"/>
      <c r="AP150" s="157"/>
      <c r="AQ150" s="157"/>
      <c r="AR150" s="160"/>
      <c r="AS150" s="157"/>
    </row>
    <row r="151" spans="1:163" s="22" customFormat="1" ht="15" customHeight="1">
      <c r="A151" s="15" t="str">
        <f t="shared" ca="1" si="14"/>
        <v/>
      </c>
      <c r="B151" s="15">
        <f t="shared" si="19"/>
        <v>148</v>
      </c>
      <c r="C151" s="16" t="s">
        <v>167</v>
      </c>
      <c r="D151" s="17"/>
      <c r="E151" s="17"/>
      <c r="F151" s="17"/>
      <c r="G151" s="17"/>
      <c r="H151" s="15"/>
      <c r="I151" s="15" t="s">
        <v>36</v>
      </c>
      <c r="J151" s="15" t="s">
        <v>45</v>
      </c>
      <c r="K151" s="15" t="s">
        <v>1252</v>
      </c>
      <c r="L151" s="15" t="str">
        <f>VLOOKUP(K151,[1]Section!$G$2:$H$45,2,0)</f>
        <v>パーティション</v>
      </c>
      <c r="M151" s="15"/>
      <c r="N151" s="15"/>
      <c r="O151" s="15"/>
      <c r="P151" s="15">
        <f t="shared" ca="1" si="15"/>
        <v>117</v>
      </c>
      <c r="Q151" s="15" t="str">
        <f t="shared" ca="1" si="16"/>
        <v>116年5ヶ月9日</v>
      </c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8"/>
      <c r="AC151" s="15"/>
      <c r="AD151" s="18"/>
      <c r="AE151" s="15">
        <f t="shared" ca="1" si="17"/>
        <v>0</v>
      </c>
      <c r="AF151" s="15">
        <f t="shared" ca="1" si="18"/>
        <v>116.52</v>
      </c>
      <c r="AG151" s="15"/>
      <c r="AH151" s="15" t="s">
        <v>1125</v>
      </c>
      <c r="AI151" s="19"/>
      <c r="AJ151" s="15"/>
      <c r="AK151" s="15"/>
      <c r="AL151" s="20"/>
      <c r="AM151" s="15"/>
      <c r="AN151" s="15"/>
      <c r="AO151" s="15"/>
      <c r="AP151" s="150"/>
      <c r="AQ151" s="15"/>
      <c r="AR151" s="150"/>
      <c r="AS151" s="43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</row>
    <row r="152" spans="1:163" ht="15" customHeight="1">
      <c r="A152" s="5" t="str">
        <f t="shared" ca="1" si="14"/>
        <v/>
      </c>
      <c r="B152" s="15">
        <f t="shared" si="19"/>
        <v>149</v>
      </c>
      <c r="C152" s="16" t="s">
        <v>708</v>
      </c>
      <c r="D152" s="17"/>
      <c r="E152" s="17"/>
      <c r="F152" s="17"/>
      <c r="G152" s="17"/>
      <c r="H152" s="15"/>
      <c r="I152" s="15" t="s">
        <v>36</v>
      </c>
      <c r="J152" s="15" t="s">
        <v>45</v>
      </c>
      <c r="K152" s="15" t="s">
        <v>1270</v>
      </c>
      <c r="L152" s="15" t="str">
        <f>VLOOKUP(K152,[1]Section!$G$2:$H$45,2,0)</f>
        <v>レイアウト</v>
      </c>
      <c r="M152" s="15"/>
      <c r="N152" s="15"/>
      <c r="O152" s="15"/>
      <c r="P152" s="15">
        <f t="shared" ca="1" si="15"/>
        <v>117</v>
      </c>
      <c r="Q152" s="15" t="str">
        <f t="shared" ca="1" si="16"/>
        <v>116年5ヶ月9日</v>
      </c>
      <c r="R152" s="40"/>
      <c r="S152" s="30"/>
      <c r="T152" s="30"/>
      <c r="U152" s="15"/>
      <c r="V152" s="15"/>
      <c r="W152" s="15"/>
      <c r="X152" s="15"/>
      <c r="Y152" s="15"/>
      <c r="Z152" s="15"/>
      <c r="AA152" s="15"/>
      <c r="AB152" s="18"/>
      <c r="AC152" s="15"/>
      <c r="AD152" s="18"/>
      <c r="AE152" s="15">
        <f t="shared" ca="1" si="17"/>
        <v>0</v>
      </c>
      <c r="AF152" s="15">
        <f t="shared" ca="1" si="18"/>
        <v>116.52</v>
      </c>
      <c r="AG152" s="37" t="s">
        <v>709</v>
      </c>
      <c r="AH152" s="15" t="s">
        <v>710</v>
      </c>
      <c r="AI152" s="19"/>
      <c r="AJ152" s="15"/>
      <c r="AK152" s="15"/>
      <c r="AL152" s="20"/>
      <c r="AM152" s="15"/>
      <c r="AN152" s="15"/>
      <c r="AO152" s="15"/>
      <c r="AP152" s="15"/>
      <c r="AQ152" s="15"/>
      <c r="AR152" s="150"/>
      <c r="AS152" s="15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</row>
    <row r="153" spans="1:163" ht="15" customHeight="1">
      <c r="A153" s="5" t="str">
        <f t="shared" ca="1" si="14"/>
        <v/>
      </c>
      <c r="B153" s="5">
        <f t="shared" si="19"/>
        <v>150</v>
      </c>
      <c r="C153" s="38" t="s">
        <v>168</v>
      </c>
      <c r="D153" s="28"/>
      <c r="E153" s="28"/>
      <c r="F153" s="28"/>
      <c r="G153" s="28"/>
      <c r="H153" s="5"/>
      <c r="I153" s="5" t="s">
        <v>36</v>
      </c>
      <c r="J153" s="5" t="s">
        <v>70</v>
      </c>
      <c r="K153" s="5" t="s">
        <v>1265</v>
      </c>
      <c r="L153" s="5" t="str">
        <f>VLOOKUP(K153,[1]Section!$G$2:$H$45,2,0)</f>
        <v>構造金物</v>
      </c>
      <c r="M153" s="5"/>
      <c r="N153" s="5"/>
      <c r="O153" s="5"/>
      <c r="P153" s="5">
        <f t="shared" ca="1" si="15"/>
        <v>117</v>
      </c>
      <c r="Q153" s="5" t="str">
        <f t="shared" ca="1" si="16"/>
        <v>116年5ヶ月9日</v>
      </c>
      <c r="R153" s="39"/>
      <c r="S153" s="5"/>
      <c r="T153" s="5"/>
      <c r="U153" s="5"/>
      <c r="V153" s="5"/>
      <c r="W153" s="5"/>
      <c r="X153" s="5"/>
      <c r="Y153" s="5"/>
      <c r="Z153" s="5"/>
      <c r="AA153" s="5"/>
      <c r="AB153" s="10"/>
      <c r="AC153" s="5"/>
      <c r="AD153" s="10"/>
      <c r="AE153" s="5">
        <f t="shared" ca="1" si="17"/>
        <v>0</v>
      </c>
      <c r="AF153" s="5">
        <f t="shared" ca="1" si="18"/>
        <v>116.52</v>
      </c>
      <c r="AG153" s="5" t="s">
        <v>711</v>
      </c>
      <c r="AH153" s="5" t="s">
        <v>712</v>
      </c>
      <c r="AI153" s="12"/>
      <c r="AJ153" s="5"/>
      <c r="AK153" s="5"/>
      <c r="AL153" s="14"/>
      <c r="AM153" s="5"/>
      <c r="AN153" s="5"/>
      <c r="AO153" s="5"/>
      <c r="AP153" s="24"/>
      <c r="AQ153" s="5"/>
      <c r="AR153" s="149"/>
      <c r="AS153" s="43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</row>
    <row r="154" spans="1:163" ht="15" customHeight="1">
      <c r="A154" s="5" t="str">
        <f t="shared" ca="1" si="14"/>
        <v/>
      </c>
      <c r="B154" s="15">
        <f t="shared" si="19"/>
        <v>151</v>
      </c>
      <c r="C154" s="16" t="s">
        <v>713</v>
      </c>
      <c r="D154" s="17"/>
      <c r="E154" s="17"/>
      <c r="F154" s="17"/>
      <c r="G154" s="17"/>
      <c r="H154" s="15"/>
      <c r="I154" s="15" t="s">
        <v>36</v>
      </c>
      <c r="J154" s="15" t="s">
        <v>45</v>
      </c>
      <c r="K154" s="15" t="s">
        <v>1255</v>
      </c>
      <c r="L154" s="15" t="str">
        <f>VLOOKUP(K154,[1]Section!$G$2:$H$45,2,0)</f>
        <v>ユニットバスH</v>
      </c>
      <c r="M154" s="15"/>
      <c r="N154" s="15"/>
      <c r="O154" s="15"/>
      <c r="P154" s="15">
        <f t="shared" ca="1" si="15"/>
        <v>117</v>
      </c>
      <c r="Q154" s="15" t="str">
        <f t="shared" ca="1" si="16"/>
        <v>116年5ヶ月9日</v>
      </c>
      <c r="R154" s="40"/>
      <c r="S154" s="30"/>
      <c r="T154" s="30"/>
      <c r="U154" s="15"/>
      <c r="V154" s="15"/>
      <c r="W154" s="15"/>
      <c r="X154" s="15"/>
      <c r="Y154" s="15"/>
      <c r="Z154" s="15"/>
      <c r="AA154" s="15"/>
      <c r="AB154" s="18"/>
      <c r="AC154" s="15"/>
      <c r="AD154" s="18"/>
      <c r="AE154" s="15">
        <f t="shared" ca="1" si="17"/>
        <v>0</v>
      </c>
      <c r="AF154" s="15">
        <f t="shared" ca="1" si="18"/>
        <v>116.52</v>
      </c>
      <c r="AG154" s="37" t="s">
        <v>1155</v>
      </c>
      <c r="AH154" s="15" t="s">
        <v>714</v>
      </c>
      <c r="AI154" s="19"/>
      <c r="AJ154" s="15"/>
      <c r="AK154" s="15"/>
      <c r="AL154" s="20"/>
      <c r="AM154" s="15"/>
      <c r="AN154" s="15"/>
      <c r="AO154" s="15"/>
      <c r="AP154" s="15"/>
      <c r="AQ154" s="15"/>
      <c r="AR154" s="15"/>
      <c r="AS154" s="15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</row>
    <row r="155" spans="1:163" s="22" customFormat="1" ht="15" customHeight="1">
      <c r="A155" s="15" t="str">
        <f t="shared" ca="1" si="14"/>
        <v/>
      </c>
      <c r="B155" s="15">
        <f t="shared" si="19"/>
        <v>152</v>
      </c>
      <c r="C155" s="16" t="s">
        <v>169</v>
      </c>
      <c r="D155" s="17"/>
      <c r="E155" s="17"/>
      <c r="F155" s="17"/>
      <c r="G155" s="17"/>
      <c r="H155" s="15"/>
      <c r="I155" s="15" t="s">
        <v>36</v>
      </c>
      <c r="J155" s="15" t="s">
        <v>45</v>
      </c>
      <c r="K155" s="15" t="s">
        <v>1271</v>
      </c>
      <c r="L155" s="15" t="str">
        <f>VLOOKUP(K155,[1]Section!$G$2:$H$45,2,0)</f>
        <v>レイアウト</v>
      </c>
      <c r="M155" s="15"/>
      <c r="N155" s="15"/>
      <c r="O155" s="15"/>
      <c r="P155" s="15">
        <f t="shared" ca="1" si="15"/>
        <v>117</v>
      </c>
      <c r="Q155" s="15" t="str">
        <f t="shared" ca="1" si="16"/>
        <v>116年5ヶ月9日</v>
      </c>
      <c r="R155" s="40"/>
      <c r="S155" s="30"/>
      <c r="T155" s="30"/>
      <c r="U155" s="15"/>
      <c r="V155" s="15"/>
      <c r="W155" s="5"/>
      <c r="X155" s="5"/>
      <c r="Y155" s="5"/>
      <c r="Z155" s="5"/>
      <c r="AA155" s="5"/>
      <c r="AB155" s="10"/>
      <c r="AC155" s="5"/>
      <c r="AD155" s="10"/>
      <c r="AE155" s="5">
        <f t="shared" ca="1" si="17"/>
        <v>0</v>
      </c>
      <c r="AF155" s="15">
        <f t="shared" ca="1" si="18"/>
        <v>116.52</v>
      </c>
      <c r="AG155" s="15" t="s">
        <v>715</v>
      </c>
      <c r="AH155" s="15" t="s">
        <v>716</v>
      </c>
      <c r="AI155" s="19"/>
      <c r="AJ155" s="15"/>
      <c r="AK155" s="15"/>
      <c r="AL155" s="25"/>
      <c r="AM155" s="15"/>
      <c r="AN155" s="15"/>
      <c r="AO155" s="15"/>
      <c r="AP155" s="15"/>
      <c r="AQ155" s="15"/>
      <c r="AR155" s="150"/>
      <c r="AS155" s="15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</row>
    <row r="156" spans="1:163" s="22" customFormat="1" ht="15" customHeight="1">
      <c r="A156" s="15" t="str">
        <f t="shared" ca="1" si="14"/>
        <v/>
      </c>
      <c r="B156" s="15">
        <f t="shared" si="19"/>
        <v>153</v>
      </c>
      <c r="C156" s="16" t="s">
        <v>170</v>
      </c>
      <c r="D156" s="17"/>
      <c r="E156" s="17"/>
      <c r="F156" s="17"/>
      <c r="G156" s="17"/>
      <c r="H156" s="15"/>
      <c r="I156" s="15" t="s">
        <v>36</v>
      </c>
      <c r="J156" s="15" t="s">
        <v>45</v>
      </c>
      <c r="K156" s="15" t="s">
        <v>1251</v>
      </c>
      <c r="L156" s="15" t="str">
        <f>VLOOKUP(K156,[1]Section!$G$2:$H$45,2,0)</f>
        <v>生産CAD</v>
      </c>
      <c r="M156" s="15"/>
      <c r="N156" s="15"/>
      <c r="O156" s="15"/>
      <c r="P156" s="15">
        <f t="shared" ca="1" si="15"/>
        <v>117</v>
      </c>
      <c r="Q156" s="15" t="str">
        <f t="shared" ca="1" si="16"/>
        <v>116年5ヶ月9日</v>
      </c>
      <c r="R156" s="40"/>
      <c r="S156" s="30"/>
      <c r="T156" s="15"/>
      <c r="U156" s="15"/>
      <c r="V156" s="15"/>
      <c r="W156" s="5"/>
      <c r="X156" s="5"/>
      <c r="Y156" s="5"/>
      <c r="Z156" s="5"/>
      <c r="AA156" s="5"/>
      <c r="AB156" s="10"/>
      <c r="AC156" s="5"/>
      <c r="AD156" s="10"/>
      <c r="AE156" s="5">
        <f t="shared" ca="1" si="17"/>
        <v>0</v>
      </c>
      <c r="AF156" s="15">
        <f t="shared" ca="1" si="18"/>
        <v>116.52</v>
      </c>
      <c r="AG156" s="15" t="s">
        <v>717</v>
      </c>
      <c r="AH156" s="15" t="s">
        <v>718</v>
      </c>
      <c r="AI156" s="19"/>
      <c r="AJ156" s="15"/>
      <c r="AK156" s="15"/>
      <c r="AL156" s="20"/>
      <c r="AM156" s="15"/>
      <c r="AN156" s="15"/>
      <c r="AO156" s="15"/>
      <c r="AP156" s="15"/>
      <c r="AQ156" s="15"/>
      <c r="AR156" s="15"/>
      <c r="AS156" s="15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</row>
    <row r="157" spans="1:163" ht="15" customHeight="1">
      <c r="A157" s="5" t="str">
        <f t="shared" ca="1" si="14"/>
        <v/>
      </c>
      <c r="B157" s="5">
        <f t="shared" si="19"/>
        <v>154</v>
      </c>
      <c r="C157" s="27" t="s">
        <v>171</v>
      </c>
      <c r="D157" s="28"/>
      <c r="E157" s="28"/>
      <c r="F157" s="28"/>
      <c r="G157" s="28"/>
      <c r="H157" s="5"/>
      <c r="I157" s="5" t="s">
        <v>31</v>
      </c>
      <c r="J157" s="8" t="s">
        <v>45</v>
      </c>
      <c r="K157" s="5" t="s">
        <v>1272</v>
      </c>
      <c r="L157" s="5" t="str">
        <f>VLOOKUP(K157,[1]Section!$G$2:$H$45,2,0)</f>
        <v>タンク・2重床</v>
      </c>
      <c r="M157" s="5"/>
      <c r="N157" s="5"/>
      <c r="O157" s="5"/>
      <c r="P157" s="5">
        <f t="shared" ca="1" si="15"/>
        <v>117</v>
      </c>
      <c r="Q157" s="5" t="str">
        <f t="shared" ca="1" si="16"/>
        <v>116年5ヶ月9日</v>
      </c>
      <c r="R157" s="39"/>
      <c r="S157" s="5"/>
      <c r="T157" s="5"/>
      <c r="U157" s="5"/>
      <c r="V157" s="5"/>
      <c r="W157" s="5"/>
      <c r="X157" s="5"/>
      <c r="Y157" s="5"/>
      <c r="Z157" s="5"/>
      <c r="AA157" s="5"/>
      <c r="AB157" s="10"/>
      <c r="AC157" s="5"/>
      <c r="AD157" s="10"/>
      <c r="AE157" s="5">
        <f t="shared" ca="1" si="17"/>
        <v>0</v>
      </c>
      <c r="AF157" s="5">
        <f t="shared" ca="1" si="18"/>
        <v>116.52</v>
      </c>
      <c r="AG157" s="11" t="s">
        <v>719</v>
      </c>
      <c r="AH157" s="5" t="s">
        <v>720</v>
      </c>
      <c r="AI157" s="12"/>
      <c r="AJ157" s="5"/>
      <c r="AK157" s="5"/>
      <c r="AL157" s="14"/>
      <c r="AM157" s="5"/>
      <c r="AN157" s="5"/>
      <c r="AO157" s="5"/>
      <c r="AP157" s="5"/>
      <c r="AQ157" s="5"/>
      <c r="AR157" s="5"/>
      <c r="AS157" s="49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</row>
    <row r="158" spans="1:163" ht="15" customHeight="1">
      <c r="A158" s="5" t="str">
        <f t="shared" ca="1" si="14"/>
        <v/>
      </c>
      <c r="B158" s="5">
        <f t="shared" si="19"/>
        <v>155</v>
      </c>
      <c r="C158" s="27" t="s">
        <v>721</v>
      </c>
      <c r="D158" s="28"/>
      <c r="E158" s="28"/>
      <c r="F158" s="28"/>
      <c r="G158" s="28"/>
      <c r="H158" s="5"/>
      <c r="I158" s="5" t="s">
        <v>31</v>
      </c>
      <c r="J158" s="8" t="s">
        <v>45</v>
      </c>
      <c r="K158" s="5" t="s">
        <v>1273</v>
      </c>
      <c r="L158" s="5" t="str">
        <f>VLOOKUP(K158,[1]Section!$G$2:$H$45,2,0)</f>
        <v>タンク・2重床</v>
      </c>
      <c r="M158" s="5"/>
      <c r="N158" s="5"/>
      <c r="O158" s="5"/>
      <c r="P158" s="5">
        <f t="shared" ca="1" si="15"/>
        <v>117</v>
      </c>
      <c r="Q158" s="5" t="str">
        <f t="shared" ca="1" si="16"/>
        <v>116年5ヶ月9日</v>
      </c>
      <c r="R158" s="39"/>
      <c r="S158" s="5"/>
      <c r="T158" s="9"/>
      <c r="U158" s="5"/>
      <c r="V158" s="5"/>
      <c r="W158" s="5"/>
      <c r="X158" s="5"/>
      <c r="Y158" s="5"/>
      <c r="Z158" s="5"/>
      <c r="AA158" s="5"/>
      <c r="AB158" s="10"/>
      <c r="AC158" s="5"/>
      <c r="AD158" s="10"/>
      <c r="AE158" s="5">
        <f t="shared" ca="1" si="17"/>
        <v>0</v>
      </c>
      <c r="AF158" s="5">
        <f t="shared" ca="1" si="18"/>
        <v>116.52</v>
      </c>
      <c r="AG158" s="11" t="s">
        <v>722</v>
      </c>
      <c r="AH158" s="5" t="s">
        <v>723</v>
      </c>
      <c r="AI158" s="12"/>
      <c r="AJ158" s="5"/>
      <c r="AK158" s="5"/>
      <c r="AL158" s="14"/>
      <c r="AM158" s="5"/>
      <c r="AN158" s="5"/>
      <c r="AO158" s="5"/>
      <c r="AP158" s="149"/>
      <c r="AQ158" s="5"/>
      <c r="AR158" s="5"/>
      <c r="AS158" s="49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</row>
    <row r="159" spans="1:163" ht="15" customHeight="1">
      <c r="A159" s="5" t="str">
        <f t="shared" ca="1" si="14"/>
        <v/>
      </c>
      <c r="B159" s="5">
        <f t="shared" si="19"/>
        <v>156</v>
      </c>
      <c r="C159" s="27" t="s">
        <v>172</v>
      </c>
      <c r="D159" s="28"/>
      <c r="E159" s="28"/>
      <c r="F159" s="28"/>
      <c r="G159" s="28"/>
      <c r="H159" s="5"/>
      <c r="I159" s="5" t="s">
        <v>31</v>
      </c>
      <c r="J159" s="8" t="s">
        <v>45</v>
      </c>
      <c r="K159" s="5" t="s">
        <v>1294</v>
      </c>
      <c r="L159" s="5" t="str">
        <f>VLOOKUP(K159,[1]Section!$G$2:$H$45,2,0)</f>
        <v>構造設計2</v>
      </c>
      <c r="M159" s="5"/>
      <c r="N159" s="5"/>
      <c r="O159" s="5"/>
      <c r="P159" s="5">
        <f t="shared" ca="1" si="15"/>
        <v>117</v>
      </c>
      <c r="Q159" s="5" t="str">
        <f t="shared" ca="1" si="16"/>
        <v>116年5ヶ月9日</v>
      </c>
      <c r="R159" s="39"/>
      <c r="S159" s="5"/>
      <c r="T159" s="5"/>
      <c r="U159" s="5"/>
      <c r="V159" s="5"/>
      <c r="W159" s="5">
        <v>2</v>
      </c>
      <c r="X159" s="5">
        <v>2009</v>
      </c>
      <c r="Y159" s="5">
        <v>2011</v>
      </c>
      <c r="Z159" s="5"/>
      <c r="AA159" s="5" t="s">
        <v>43</v>
      </c>
      <c r="AB159" s="10" t="s">
        <v>81</v>
      </c>
      <c r="AC159" s="5" t="s">
        <v>43</v>
      </c>
      <c r="AD159" s="10" t="s">
        <v>81</v>
      </c>
      <c r="AE159" s="5">
        <f t="shared" ca="1" si="17"/>
        <v>1</v>
      </c>
      <c r="AF159" s="5">
        <f t="shared" ca="1" si="18"/>
        <v>116.52</v>
      </c>
      <c r="AG159" s="11" t="s">
        <v>724</v>
      </c>
      <c r="AH159" s="5" t="s">
        <v>725</v>
      </c>
      <c r="AI159" s="12"/>
      <c r="AJ159" s="5"/>
      <c r="AK159" s="5"/>
      <c r="AL159" s="14"/>
      <c r="AM159" s="5"/>
      <c r="AN159" s="5"/>
      <c r="AO159" s="5"/>
      <c r="AP159" s="149"/>
      <c r="AQ159" s="5"/>
      <c r="AR159" s="149"/>
      <c r="AS159" s="49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</row>
    <row r="160" spans="1:163" ht="15" customHeight="1">
      <c r="A160" s="5" t="str">
        <f t="shared" ca="1" si="14"/>
        <v/>
      </c>
      <c r="B160" s="5">
        <f t="shared" si="19"/>
        <v>157</v>
      </c>
      <c r="C160" s="27" t="s">
        <v>173</v>
      </c>
      <c r="D160" s="28"/>
      <c r="E160" s="28"/>
      <c r="F160" s="28"/>
      <c r="G160" s="28"/>
      <c r="H160" s="5"/>
      <c r="I160" s="5" t="s">
        <v>31</v>
      </c>
      <c r="J160" s="8" t="s">
        <v>45</v>
      </c>
      <c r="K160" s="5" t="s">
        <v>1274</v>
      </c>
      <c r="L160" s="5" t="str">
        <f>VLOOKUP(K160,[1]Section!$G$2:$H$45,2,0)</f>
        <v>ﾆｯｺｰ</v>
      </c>
      <c r="M160" s="5"/>
      <c r="N160" s="5"/>
      <c r="O160" s="5"/>
      <c r="P160" s="5">
        <f t="shared" ca="1" si="15"/>
        <v>117</v>
      </c>
      <c r="Q160" s="5" t="str">
        <f t="shared" ca="1" si="16"/>
        <v>116年5ヶ月9日</v>
      </c>
      <c r="R160" s="39"/>
      <c r="S160" s="5"/>
      <c r="T160" s="5"/>
      <c r="U160" s="5"/>
      <c r="V160" s="5"/>
      <c r="W160" s="5"/>
      <c r="X160" s="5"/>
      <c r="Y160" s="5"/>
      <c r="Z160" s="5"/>
      <c r="AA160" s="5"/>
      <c r="AB160" s="10"/>
      <c r="AC160" s="5"/>
      <c r="AD160" s="10"/>
      <c r="AE160" s="5">
        <f t="shared" ca="1" si="17"/>
        <v>0</v>
      </c>
      <c r="AF160" s="5">
        <f t="shared" ca="1" si="18"/>
        <v>116.52</v>
      </c>
      <c r="AG160" s="11" t="s">
        <v>726</v>
      </c>
      <c r="AH160" s="5" t="s">
        <v>727</v>
      </c>
      <c r="AI160" s="12"/>
      <c r="AJ160" s="5"/>
      <c r="AK160" s="5"/>
      <c r="AL160" s="14"/>
      <c r="AM160" s="5"/>
      <c r="AN160" s="5"/>
      <c r="AO160" s="5"/>
      <c r="AP160" s="5"/>
      <c r="AQ160" s="5"/>
      <c r="AR160" s="149"/>
      <c r="AS160" s="49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</row>
    <row r="161" spans="1:163" ht="15" customHeight="1">
      <c r="A161" s="5" t="str">
        <f t="shared" ca="1" si="14"/>
        <v/>
      </c>
      <c r="B161" s="5">
        <f t="shared" si="19"/>
        <v>158</v>
      </c>
      <c r="C161" s="27" t="s">
        <v>1305</v>
      </c>
      <c r="D161" s="28"/>
      <c r="E161" s="28"/>
      <c r="F161" s="28"/>
      <c r="G161" s="28"/>
      <c r="H161" s="5"/>
      <c r="I161" s="5" t="s">
        <v>36</v>
      </c>
      <c r="J161" s="5" t="s">
        <v>45</v>
      </c>
      <c r="K161" s="5" t="s">
        <v>1244</v>
      </c>
      <c r="L161" s="5" t="str">
        <f>VLOOKUP(K161,[1]Section!$G$2:$H$45,2,0)</f>
        <v>CG</v>
      </c>
      <c r="M161" s="5"/>
      <c r="N161" s="5"/>
      <c r="O161" s="5"/>
      <c r="P161" s="5">
        <f t="shared" ca="1" si="15"/>
        <v>117</v>
      </c>
      <c r="Q161" s="5" t="str">
        <f t="shared" ca="1" si="16"/>
        <v>116年5ヶ月9日</v>
      </c>
      <c r="R161" s="39"/>
      <c r="S161" s="5"/>
      <c r="T161" s="5"/>
      <c r="U161" s="5"/>
      <c r="V161" s="5"/>
      <c r="W161" s="5"/>
      <c r="X161" s="5"/>
      <c r="Y161" s="5"/>
      <c r="Z161" s="5"/>
      <c r="AA161" s="5"/>
      <c r="AB161" s="10"/>
      <c r="AC161" s="5"/>
      <c r="AD161" s="10"/>
      <c r="AE161" s="5">
        <f t="shared" ca="1" si="17"/>
        <v>0</v>
      </c>
      <c r="AF161" s="5">
        <f t="shared" ca="1" si="18"/>
        <v>116.52</v>
      </c>
      <c r="AG161" s="5" t="s">
        <v>728</v>
      </c>
      <c r="AH161" s="5" t="s">
        <v>729</v>
      </c>
      <c r="AI161" s="12"/>
      <c r="AJ161" s="5"/>
      <c r="AK161" s="5"/>
      <c r="AL161" s="14"/>
      <c r="AM161" s="5"/>
      <c r="AN161" s="5"/>
      <c r="AO161" s="5"/>
      <c r="AP161" s="5"/>
      <c r="AQ161" s="5"/>
      <c r="AR161" s="5"/>
      <c r="AS161" s="43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</row>
    <row r="162" spans="1:163" ht="15" customHeight="1">
      <c r="A162" s="5" t="str">
        <f t="shared" ca="1" si="14"/>
        <v/>
      </c>
      <c r="B162" s="5">
        <f t="shared" si="19"/>
        <v>159</v>
      </c>
      <c r="C162" s="27" t="s">
        <v>174</v>
      </c>
      <c r="D162" s="28"/>
      <c r="E162" s="28"/>
      <c r="F162" s="28"/>
      <c r="G162" s="28"/>
      <c r="H162" s="5"/>
      <c r="I162" s="5" t="s">
        <v>31</v>
      </c>
      <c r="J162" s="8" t="s">
        <v>45</v>
      </c>
      <c r="K162" s="5" t="s">
        <v>1275</v>
      </c>
      <c r="L162" s="5" t="str">
        <f>VLOOKUP(K162,[1]Section!$G$2:$H$45,2,0)</f>
        <v>SE構法</v>
      </c>
      <c r="M162" s="5"/>
      <c r="N162" s="5"/>
      <c r="O162" s="5"/>
      <c r="P162" s="5">
        <f t="shared" ca="1" si="15"/>
        <v>117</v>
      </c>
      <c r="Q162" s="5" t="str">
        <f t="shared" ca="1" si="16"/>
        <v>116年5ヶ月9日</v>
      </c>
      <c r="R162" s="39"/>
      <c r="S162" s="5"/>
      <c r="T162" s="5"/>
      <c r="U162" s="5"/>
      <c r="V162" s="5"/>
      <c r="W162" s="5">
        <v>1</v>
      </c>
      <c r="X162" s="5">
        <v>2014</v>
      </c>
      <c r="Y162" s="5"/>
      <c r="Z162" s="5"/>
      <c r="AA162" s="5" t="s">
        <v>97</v>
      </c>
      <c r="AB162" s="10"/>
      <c r="AC162" s="5" t="s">
        <v>97</v>
      </c>
      <c r="AD162" s="10"/>
      <c r="AE162" s="5">
        <f t="shared" ca="1" si="17"/>
        <v>1</v>
      </c>
      <c r="AF162" s="5">
        <f t="shared" ca="1" si="18"/>
        <v>116.52</v>
      </c>
      <c r="AG162" s="11" t="s">
        <v>730</v>
      </c>
      <c r="AH162" s="5" t="s">
        <v>731</v>
      </c>
      <c r="AI162" s="12"/>
      <c r="AJ162" s="5"/>
      <c r="AK162" s="5"/>
      <c r="AL162" s="14"/>
      <c r="AM162" s="5"/>
      <c r="AN162" s="5"/>
      <c r="AO162" s="5"/>
      <c r="AP162" s="5"/>
      <c r="AQ162" s="5"/>
      <c r="AR162" s="149"/>
      <c r="AS162" s="49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</row>
    <row r="163" spans="1:163" ht="15" customHeight="1">
      <c r="A163" s="5" t="str">
        <f t="shared" ca="1" si="14"/>
        <v/>
      </c>
      <c r="B163" s="15">
        <f t="shared" si="19"/>
        <v>160</v>
      </c>
      <c r="C163" s="16" t="s">
        <v>175</v>
      </c>
      <c r="D163" s="17"/>
      <c r="E163" s="17"/>
      <c r="F163" s="17"/>
      <c r="G163" s="17"/>
      <c r="H163" s="15"/>
      <c r="I163" s="15" t="s">
        <v>36</v>
      </c>
      <c r="J163" s="15" t="s">
        <v>45</v>
      </c>
      <c r="K163" s="15" t="s">
        <v>1235</v>
      </c>
      <c r="L163" s="15" t="str">
        <f>VLOOKUP(K163,[1]Section!$G$2:$H$45,2,0)</f>
        <v>パーティション</v>
      </c>
      <c r="M163" s="15"/>
      <c r="N163" s="15"/>
      <c r="O163" s="15"/>
      <c r="P163" s="15">
        <f t="shared" ca="1" si="15"/>
        <v>117</v>
      </c>
      <c r="Q163" s="15" t="str">
        <f t="shared" ca="1" si="16"/>
        <v>116年5ヶ月9日</v>
      </c>
      <c r="R163" s="40"/>
      <c r="S163" s="15"/>
      <c r="T163" s="15"/>
      <c r="U163" s="15"/>
      <c r="V163" s="15"/>
      <c r="W163" s="15"/>
      <c r="X163" s="15"/>
      <c r="Y163" s="15"/>
      <c r="Z163" s="15"/>
      <c r="AA163" s="15"/>
      <c r="AB163" s="18"/>
      <c r="AC163" s="15"/>
      <c r="AD163" s="18"/>
      <c r="AE163" s="15">
        <f t="shared" ca="1" si="17"/>
        <v>0</v>
      </c>
      <c r="AF163" s="15">
        <f t="shared" ca="1" si="18"/>
        <v>116.52</v>
      </c>
      <c r="AG163" s="37" t="s">
        <v>1223</v>
      </c>
      <c r="AH163" s="15" t="s">
        <v>732</v>
      </c>
      <c r="AI163" s="19"/>
      <c r="AJ163" s="15"/>
      <c r="AK163" s="15"/>
      <c r="AL163" s="20"/>
      <c r="AM163" s="15"/>
      <c r="AN163" s="15"/>
      <c r="AO163" s="15"/>
      <c r="AP163" s="15"/>
      <c r="AQ163" s="15"/>
      <c r="AR163" s="15"/>
      <c r="AS163" s="15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</row>
    <row r="164" spans="1:163" ht="15" customHeight="1">
      <c r="A164" s="5" t="str">
        <f t="shared" ca="1" si="14"/>
        <v/>
      </c>
      <c r="B164" s="5">
        <f t="shared" si="19"/>
        <v>161</v>
      </c>
      <c r="C164" s="27" t="s">
        <v>176</v>
      </c>
      <c r="D164" s="28"/>
      <c r="E164" s="28"/>
      <c r="F164" s="28"/>
      <c r="G164" s="28"/>
      <c r="H164" s="5"/>
      <c r="I164" s="5" t="s">
        <v>36</v>
      </c>
      <c r="J164" s="5" t="s">
        <v>45</v>
      </c>
      <c r="K164" s="5" t="s">
        <v>1276</v>
      </c>
      <c r="L164" s="5" t="str">
        <f>VLOOKUP(K164,[1]Section!$G$2:$H$45,2,0)</f>
        <v>電気積算</v>
      </c>
      <c r="M164" s="5"/>
      <c r="N164" s="5"/>
      <c r="O164" s="5"/>
      <c r="P164" s="5">
        <f t="shared" ca="1" si="15"/>
        <v>117</v>
      </c>
      <c r="Q164" s="5" t="str">
        <f t="shared" ca="1" si="16"/>
        <v>116年5ヶ月9日</v>
      </c>
      <c r="R164" s="39"/>
      <c r="S164" s="5"/>
      <c r="T164" s="5"/>
      <c r="U164" s="5"/>
      <c r="V164" s="5"/>
      <c r="W164" s="5"/>
      <c r="X164" s="5"/>
      <c r="Y164" s="5"/>
      <c r="Z164" s="5"/>
      <c r="AA164" s="5"/>
      <c r="AB164" s="10"/>
      <c r="AC164" s="5"/>
      <c r="AD164" s="10"/>
      <c r="AE164" s="5">
        <f t="shared" ca="1" si="17"/>
        <v>0</v>
      </c>
      <c r="AF164" s="5">
        <f t="shared" ca="1" si="18"/>
        <v>116.52</v>
      </c>
      <c r="AG164" s="5" t="s">
        <v>733</v>
      </c>
      <c r="AH164" s="5" t="s">
        <v>734</v>
      </c>
      <c r="AI164" s="12"/>
      <c r="AJ164" s="5"/>
      <c r="AK164" s="5"/>
      <c r="AL164" s="14"/>
      <c r="AM164" s="5"/>
      <c r="AN164" s="5"/>
      <c r="AO164" s="5"/>
      <c r="AP164" s="5"/>
      <c r="AQ164" s="5"/>
      <c r="AR164" s="149"/>
      <c r="AS164" s="43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</row>
    <row r="165" spans="1:163" ht="15" customHeight="1">
      <c r="A165" s="5" t="str">
        <f t="shared" ca="1" si="14"/>
        <v/>
      </c>
      <c r="B165" s="5">
        <f t="shared" si="19"/>
        <v>162</v>
      </c>
      <c r="C165" s="27" t="s">
        <v>735</v>
      </c>
      <c r="D165" s="28"/>
      <c r="E165" s="28"/>
      <c r="F165" s="28"/>
      <c r="G165" s="28"/>
      <c r="H165" s="5"/>
      <c r="I165" s="5" t="s">
        <v>736</v>
      </c>
      <c r="J165" s="8" t="s">
        <v>160</v>
      </c>
      <c r="K165" s="5" t="s">
        <v>1254</v>
      </c>
      <c r="L165" s="5" t="str">
        <f>VLOOKUP(K165,[1]Section!$G$2:$H$45,2,0)</f>
        <v>総務管理</v>
      </c>
      <c r="M165" s="5"/>
      <c r="N165" s="5"/>
      <c r="O165" s="5"/>
      <c r="P165" s="5">
        <f t="shared" ca="1" si="15"/>
        <v>117</v>
      </c>
      <c r="Q165" s="5" t="str">
        <f t="shared" ca="1" si="16"/>
        <v>116年5ヶ月9日</v>
      </c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10"/>
      <c r="AC165" s="5"/>
      <c r="AD165" s="10"/>
      <c r="AE165" s="5">
        <f t="shared" ca="1" si="17"/>
        <v>0</v>
      </c>
      <c r="AF165" s="5">
        <f t="shared" ca="1" si="18"/>
        <v>116.52</v>
      </c>
      <c r="AG165" s="11" t="s">
        <v>737</v>
      </c>
      <c r="AH165" s="5" t="s">
        <v>738</v>
      </c>
      <c r="AI165" s="12"/>
      <c r="AJ165" s="5"/>
      <c r="AK165" s="5"/>
      <c r="AL165" s="14"/>
      <c r="AM165" s="5"/>
      <c r="AN165" s="5"/>
      <c r="AO165" s="5"/>
      <c r="AP165" s="5"/>
      <c r="AQ165" s="5"/>
      <c r="AR165" s="5"/>
      <c r="AS165" s="49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</row>
    <row r="166" spans="1:163" ht="15" customHeight="1">
      <c r="A166" s="5" t="str">
        <f t="shared" ca="1" si="14"/>
        <v/>
      </c>
      <c r="B166" s="5">
        <f t="shared" si="19"/>
        <v>163</v>
      </c>
      <c r="C166" s="27" t="s">
        <v>177</v>
      </c>
      <c r="D166" s="28"/>
      <c r="E166" s="28"/>
      <c r="F166" s="28"/>
      <c r="G166" s="28"/>
      <c r="H166" s="5"/>
      <c r="I166" s="5" t="s">
        <v>36</v>
      </c>
      <c r="J166" s="5" t="s">
        <v>45</v>
      </c>
      <c r="K166" s="5" t="s">
        <v>1248</v>
      </c>
      <c r="L166" s="5" t="str">
        <f>VLOOKUP(K166,[1]Section!$G$2:$H$45,2,0)</f>
        <v>機械積算</v>
      </c>
      <c r="M166" s="5"/>
      <c r="N166" s="5"/>
      <c r="O166" s="5"/>
      <c r="P166" s="5">
        <f t="shared" ca="1" si="15"/>
        <v>117</v>
      </c>
      <c r="Q166" s="5" t="str">
        <f t="shared" ca="1" si="16"/>
        <v>116年5ヶ月9日</v>
      </c>
      <c r="R166" s="39"/>
      <c r="S166" s="5"/>
      <c r="T166" s="5"/>
      <c r="U166" s="5"/>
      <c r="V166" s="5"/>
      <c r="W166" s="5"/>
      <c r="X166" s="5"/>
      <c r="Y166" s="5"/>
      <c r="Z166" s="5"/>
      <c r="AA166" s="5"/>
      <c r="AB166" s="10"/>
      <c r="AC166" s="5"/>
      <c r="AD166" s="10"/>
      <c r="AE166" s="5">
        <f t="shared" ca="1" si="17"/>
        <v>0</v>
      </c>
      <c r="AF166" s="5">
        <f t="shared" ca="1" si="18"/>
        <v>116.52</v>
      </c>
      <c r="AG166" s="5" t="s">
        <v>357</v>
      </c>
      <c r="AH166" s="5" t="s">
        <v>358</v>
      </c>
      <c r="AI166" s="12"/>
      <c r="AJ166" s="5"/>
      <c r="AK166" s="5"/>
      <c r="AL166" s="14"/>
      <c r="AM166" s="5"/>
      <c r="AN166" s="5"/>
      <c r="AO166" s="5"/>
      <c r="AP166" s="149"/>
      <c r="AQ166" s="5"/>
      <c r="AR166" s="149"/>
      <c r="AS166" s="43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</row>
    <row r="167" spans="1:163" ht="15" customHeight="1">
      <c r="A167" s="5" t="str">
        <f t="shared" ca="1" si="14"/>
        <v/>
      </c>
      <c r="B167" s="15">
        <f t="shared" si="19"/>
        <v>164</v>
      </c>
      <c r="C167" s="16" t="s">
        <v>178</v>
      </c>
      <c r="D167" s="17"/>
      <c r="E167" s="17"/>
      <c r="F167" s="17"/>
      <c r="G167" s="17"/>
      <c r="H167" s="15"/>
      <c r="I167" s="15" t="s">
        <v>36</v>
      </c>
      <c r="J167" s="15" t="s">
        <v>45</v>
      </c>
      <c r="K167" s="15" t="s">
        <v>1277</v>
      </c>
      <c r="L167" s="15" t="str">
        <f>VLOOKUP(K167,[1]Section!$G$2:$H$45,2,0)</f>
        <v>BIM1</v>
      </c>
      <c r="M167" s="15"/>
      <c r="N167" s="15"/>
      <c r="O167" s="15"/>
      <c r="P167" s="15">
        <f t="shared" ca="1" si="15"/>
        <v>117</v>
      </c>
      <c r="Q167" s="15" t="str">
        <f t="shared" ca="1" si="16"/>
        <v>116年5ヶ月9日</v>
      </c>
      <c r="R167" s="40"/>
      <c r="S167" s="15"/>
      <c r="T167" s="15"/>
      <c r="U167" s="15"/>
      <c r="V167" s="15"/>
      <c r="W167" s="15"/>
      <c r="X167" s="15"/>
      <c r="Y167" s="15"/>
      <c r="Z167" s="15"/>
      <c r="AA167" s="15"/>
      <c r="AB167" s="18"/>
      <c r="AC167" s="15"/>
      <c r="AD167" s="18"/>
      <c r="AE167" s="15">
        <f t="shared" ca="1" si="17"/>
        <v>0</v>
      </c>
      <c r="AF167" s="15">
        <f t="shared" ca="1" si="18"/>
        <v>116.52</v>
      </c>
      <c r="AG167" s="37" t="s">
        <v>1313</v>
      </c>
      <c r="AH167" s="15" t="s">
        <v>360</v>
      </c>
      <c r="AI167" s="19"/>
      <c r="AJ167" s="15"/>
      <c r="AK167" s="15"/>
      <c r="AL167" s="20"/>
      <c r="AM167" s="15"/>
      <c r="AN167" s="15"/>
      <c r="AO167" s="15"/>
      <c r="AP167" s="150"/>
      <c r="AQ167" s="15"/>
      <c r="AR167" s="15"/>
      <c r="AS167" s="15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</row>
    <row r="168" spans="1:163" s="22" customFormat="1" ht="15" customHeight="1">
      <c r="A168" s="15" t="s">
        <v>179</v>
      </c>
      <c r="B168" s="15">
        <f t="shared" si="19"/>
        <v>165</v>
      </c>
      <c r="C168" s="16" t="s">
        <v>361</v>
      </c>
      <c r="D168" s="17"/>
      <c r="E168" s="41"/>
      <c r="F168" s="17"/>
      <c r="G168" s="41"/>
      <c r="H168" s="15"/>
      <c r="I168" s="15" t="s">
        <v>36</v>
      </c>
      <c r="J168" s="15" t="s">
        <v>45</v>
      </c>
      <c r="K168" s="15" t="s">
        <v>1234</v>
      </c>
      <c r="L168" s="15" t="str">
        <f>VLOOKUP(K168,[1]Section!$G$2:$H$45,2,0)</f>
        <v>構造設計1</v>
      </c>
      <c r="M168" s="15"/>
      <c r="N168" s="15"/>
      <c r="O168" s="15"/>
      <c r="P168" s="15">
        <v>31</v>
      </c>
      <c r="Q168" s="15" t="str">
        <f t="shared" ca="1" si="16"/>
        <v>116年5ヶ月9日</v>
      </c>
      <c r="R168" s="15"/>
      <c r="S168" s="15"/>
      <c r="T168" s="21"/>
      <c r="U168" s="21"/>
      <c r="V168" s="21"/>
      <c r="AF168" s="21"/>
      <c r="AG168" s="21"/>
      <c r="AH168" s="21"/>
      <c r="AI168" s="21"/>
      <c r="AJ168" s="15"/>
      <c r="AK168" s="15"/>
      <c r="AL168" s="20"/>
      <c r="AM168" s="15"/>
      <c r="AN168" s="15"/>
      <c r="AO168" s="15"/>
      <c r="AP168" s="15"/>
      <c r="AQ168" s="15"/>
      <c r="AR168" s="15"/>
      <c r="AS168" s="43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</row>
    <row r="169" spans="1:163" s="22" customFormat="1" ht="15" customHeight="1">
      <c r="A169" s="15" t="str">
        <f t="shared" ca="1" si="14"/>
        <v/>
      </c>
      <c r="B169" s="15">
        <f t="shared" si="19"/>
        <v>166</v>
      </c>
      <c r="C169" s="16" t="s">
        <v>180</v>
      </c>
      <c r="D169" s="17"/>
      <c r="E169" s="17"/>
      <c r="F169" s="17"/>
      <c r="G169" s="17"/>
      <c r="H169" s="15"/>
      <c r="I169" s="15" t="s">
        <v>36</v>
      </c>
      <c r="J169" s="15" t="s">
        <v>45</v>
      </c>
      <c r="K169" s="15" t="s">
        <v>1278</v>
      </c>
      <c r="L169" s="15" t="str">
        <f>VLOOKUP(K169,[1]Section!$G$2:$H$45,2,0)</f>
        <v>キッチンL</v>
      </c>
      <c r="M169" s="15"/>
      <c r="N169" s="15"/>
      <c r="O169" s="15"/>
      <c r="P169" s="15">
        <f t="shared" ca="1" si="15"/>
        <v>117</v>
      </c>
      <c r="Q169" s="15" t="str">
        <f t="shared" ca="1" si="16"/>
        <v>116年5ヶ月9日</v>
      </c>
      <c r="R169" s="40"/>
      <c r="S169" s="30"/>
      <c r="T169" s="30"/>
      <c r="U169" s="15"/>
      <c r="V169" s="15"/>
      <c r="W169" s="15"/>
      <c r="X169" s="15"/>
      <c r="Y169" s="15"/>
      <c r="Z169" s="15"/>
      <c r="AA169" s="15"/>
      <c r="AB169" s="18"/>
      <c r="AC169" s="15"/>
      <c r="AD169" s="18"/>
      <c r="AE169" s="15">
        <f t="shared" ca="1" si="17"/>
        <v>0</v>
      </c>
      <c r="AF169" s="15">
        <f t="shared" ref="AF169:AF200" ca="1" si="20">IF(C169="","",ROUND((TODAY()-E169)/365,2))</f>
        <v>116.52</v>
      </c>
      <c r="AG169" s="15"/>
      <c r="AH169" s="15"/>
      <c r="AI169" s="19"/>
      <c r="AJ169" s="15"/>
      <c r="AK169" s="15"/>
      <c r="AL169" s="20"/>
      <c r="AM169" s="15"/>
      <c r="AN169" s="15"/>
      <c r="AO169" s="15"/>
      <c r="AP169" s="15"/>
      <c r="AQ169" s="15"/>
      <c r="AR169" s="15"/>
      <c r="AS169" s="43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</row>
    <row r="170" spans="1:163" ht="15" customHeight="1">
      <c r="A170" s="5" t="str">
        <f t="shared" ca="1" si="14"/>
        <v/>
      </c>
      <c r="B170" s="15">
        <f t="shared" si="19"/>
        <v>167</v>
      </c>
      <c r="C170" s="16" t="s">
        <v>181</v>
      </c>
      <c r="D170" s="17"/>
      <c r="E170" s="17"/>
      <c r="F170" s="17"/>
      <c r="G170" s="17"/>
      <c r="H170" s="15"/>
      <c r="I170" s="15" t="s">
        <v>36</v>
      </c>
      <c r="J170" s="15" t="s">
        <v>45</v>
      </c>
      <c r="K170" s="15" t="s">
        <v>1278</v>
      </c>
      <c r="L170" s="15" t="str">
        <f>VLOOKUP(K170,[1]Section!$G$2:$H$45,2,0)</f>
        <v>キッチンL</v>
      </c>
      <c r="M170" s="15"/>
      <c r="N170" s="15"/>
      <c r="O170" s="15"/>
      <c r="P170" s="15">
        <f t="shared" ca="1" si="15"/>
        <v>117</v>
      </c>
      <c r="Q170" s="15" t="str">
        <f t="shared" ca="1" si="16"/>
        <v>116年5ヶ月9日</v>
      </c>
      <c r="R170" s="40"/>
      <c r="S170" s="30"/>
      <c r="T170" s="30"/>
      <c r="U170" s="15"/>
      <c r="V170" s="15"/>
      <c r="W170" s="15"/>
      <c r="X170" s="15"/>
      <c r="Y170" s="15"/>
      <c r="Z170" s="15"/>
      <c r="AA170" s="15"/>
      <c r="AB170" s="18"/>
      <c r="AC170" s="15"/>
      <c r="AD170" s="18"/>
      <c r="AE170" s="15">
        <f t="shared" ca="1" si="17"/>
        <v>0</v>
      </c>
      <c r="AF170" s="15">
        <f t="shared" ca="1" si="20"/>
        <v>116.52</v>
      </c>
      <c r="AG170" s="37" t="s">
        <v>1219</v>
      </c>
      <c r="AH170" s="15" t="s">
        <v>1220</v>
      </c>
      <c r="AI170" s="19"/>
      <c r="AJ170" s="15"/>
      <c r="AK170" s="15"/>
      <c r="AL170" s="20"/>
      <c r="AM170" s="15"/>
      <c r="AN170" s="15"/>
      <c r="AO170" s="15"/>
      <c r="AP170" s="15"/>
      <c r="AQ170" s="15"/>
      <c r="AR170" s="15"/>
      <c r="AS170" s="15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</row>
    <row r="171" spans="1:163" ht="15" customHeight="1">
      <c r="A171" s="5" t="str">
        <f t="shared" ca="1" si="14"/>
        <v/>
      </c>
      <c r="B171" s="5">
        <f t="shared" si="19"/>
        <v>168</v>
      </c>
      <c r="C171" s="27" t="s">
        <v>182</v>
      </c>
      <c r="D171" s="28"/>
      <c r="E171" s="28"/>
      <c r="F171" s="28"/>
      <c r="G171" s="28"/>
      <c r="H171" s="5"/>
      <c r="I171" s="5" t="s">
        <v>36</v>
      </c>
      <c r="J171" s="5" t="s">
        <v>45</v>
      </c>
      <c r="K171" s="5" t="s">
        <v>1278</v>
      </c>
      <c r="L171" s="5" t="str">
        <f>VLOOKUP(K171,[1]Section!$G$2:$H$45,2,0)</f>
        <v>キッチンL</v>
      </c>
      <c r="M171" s="5"/>
      <c r="N171" s="5"/>
      <c r="O171" s="5"/>
      <c r="P171" s="5">
        <f t="shared" ca="1" si="15"/>
        <v>117</v>
      </c>
      <c r="Q171" s="5" t="str">
        <f t="shared" ca="1" si="16"/>
        <v>116年5ヶ月9日</v>
      </c>
      <c r="R171" s="39"/>
      <c r="S171" s="9"/>
      <c r="T171" s="9"/>
      <c r="U171" s="5"/>
      <c r="V171" s="5"/>
      <c r="W171" s="5"/>
      <c r="X171" s="5"/>
      <c r="Y171" s="5"/>
      <c r="Z171" s="5"/>
      <c r="AA171" s="5"/>
      <c r="AB171" s="10"/>
      <c r="AC171" s="5"/>
      <c r="AD171" s="10"/>
      <c r="AE171" s="5">
        <f t="shared" ca="1" si="17"/>
        <v>0</v>
      </c>
      <c r="AF171" s="5">
        <f t="shared" ca="1" si="20"/>
        <v>116.52</v>
      </c>
      <c r="AG171" s="5" t="s">
        <v>740</v>
      </c>
      <c r="AH171" s="5" t="s">
        <v>741</v>
      </c>
      <c r="AI171" s="12"/>
      <c r="AJ171" s="5"/>
      <c r="AK171" s="5"/>
      <c r="AL171" s="14"/>
      <c r="AM171" s="5"/>
      <c r="AN171" s="5"/>
      <c r="AO171" s="5"/>
      <c r="AP171" s="149"/>
      <c r="AQ171" s="5"/>
      <c r="AR171" s="149"/>
      <c r="AS171" s="43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</row>
    <row r="172" spans="1:163" ht="15" customHeight="1">
      <c r="A172" s="5" t="str">
        <f t="shared" ca="1" si="14"/>
        <v/>
      </c>
      <c r="B172" s="5">
        <f t="shared" si="19"/>
        <v>169</v>
      </c>
      <c r="C172" s="27" t="s">
        <v>183</v>
      </c>
      <c r="D172" s="28"/>
      <c r="E172" s="28"/>
      <c r="F172" s="28"/>
      <c r="G172" s="28"/>
      <c r="H172" s="5"/>
      <c r="I172" s="5" t="s">
        <v>36</v>
      </c>
      <c r="J172" s="5" t="s">
        <v>742</v>
      </c>
      <c r="K172" s="5" t="s">
        <v>1252</v>
      </c>
      <c r="L172" s="5" t="str">
        <f>VLOOKUP(K172,[1]Section!$G$2:$H$45,2,0)</f>
        <v>パーティション</v>
      </c>
      <c r="M172" s="5"/>
      <c r="N172" s="5"/>
      <c r="O172" s="5"/>
      <c r="P172" s="5">
        <f t="shared" ca="1" si="15"/>
        <v>117</v>
      </c>
      <c r="Q172" s="5" t="str">
        <f t="shared" ca="1" si="16"/>
        <v>116年5ヶ月9日</v>
      </c>
      <c r="R172" s="39"/>
      <c r="S172" s="9"/>
      <c r="T172" s="9"/>
      <c r="U172" s="5"/>
      <c r="V172" s="5"/>
      <c r="W172" s="5"/>
      <c r="X172" s="5"/>
      <c r="Y172" s="5"/>
      <c r="Z172" s="5"/>
      <c r="AA172" s="5"/>
      <c r="AB172" s="10"/>
      <c r="AC172" s="5"/>
      <c r="AD172" s="10"/>
      <c r="AE172" s="5">
        <f t="shared" ca="1" si="17"/>
        <v>0</v>
      </c>
      <c r="AF172" s="5">
        <f t="shared" ca="1" si="20"/>
        <v>116.52</v>
      </c>
      <c r="AG172" s="5" t="s">
        <v>743</v>
      </c>
      <c r="AH172" s="5" t="s">
        <v>744</v>
      </c>
      <c r="AI172" s="12"/>
      <c r="AJ172" s="5"/>
      <c r="AK172" s="5"/>
      <c r="AL172" s="14"/>
      <c r="AM172" s="5"/>
      <c r="AN172" s="5"/>
      <c r="AO172" s="5"/>
      <c r="AP172" s="149"/>
      <c r="AQ172" s="5"/>
      <c r="AR172" s="149"/>
      <c r="AS172" s="43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</row>
    <row r="173" spans="1:163" ht="15" customHeight="1">
      <c r="A173" s="5" t="str">
        <f t="shared" ca="1" si="14"/>
        <v/>
      </c>
      <c r="B173" s="5">
        <f t="shared" si="19"/>
        <v>170</v>
      </c>
      <c r="C173" s="27" t="s">
        <v>184</v>
      </c>
      <c r="D173" s="28"/>
      <c r="E173" s="28"/>
      <c r="F173" s="28"/>
      <c r="G173" s="28"/>
      <c r="H173" s="5"/>
      <c r="I173" s="5" t="s">
        <v>36</v>
      </c>
      <c r="J173" s="5" t="s">
        <v>362</v>
      </c>
      <c r="K173" s="5" t="s">
        <v>1279</v>
      </c>
      <c r="L173" s="5" t="str">
        <f>VLOOKUP(K173,[1]Section!$G$2:$H$45,2,0)</f>
        <v>システム建築</v>
      </c>
      <c r="M173" s="5"/>
      <c r="N173" s="5"/>
      <c r="O173" s="5"/>
      <c r="P173" s="5">
        <f t="shared" ca="1" si="15"/>
        <v>117</v>
      </c>
      <c r="Q173" s="5" t="str">
        <f t="shared" ca="1" si="16"/>
        <v>116年5ヶ月9日</v>
      </c>
      <c r="R173" s="39"/>
      <c r="S173" s="9"/>
      <c r="T173" s="9"/>
      <c r="U173" s="5"/>
      <c r="V173" s="5"/>
      <c r="W173" s="5"/>
      <c r="X173" s="5"/>
      <c r="Y173" s="5"/>
      <c r="Z173" s="5"/>
      <c r="AA173" s="5"/>
      <c r="AB173" s="10"/>
      <c r="AC173" s="5"/>
      <c r="AD173" s="10"/>
      <c r="AE173" s="5">
        <f t="shared" ca="1" si="17"/>
        <v>0</v>
      </c>
      <c r="AF173" s="5">
        <f t="shared" ca="1" si="20"/>
        <v>116.52</v>
      </c>
      <c r="AG173" s="5" t="s">
        <v>364</v>
      </c>
      <c r="AH173" s="5" t="s">
        <v>365</v>
      </c>
      <c r="AI173" s="12"/>
      <c r="AJ173" s="5"/>
      <c r="AK173" s="5"/>
      <c r="AL173" s="14"/>
      <c r="AM173" s="5"/>
      <c r="AN173" s="5"/>
      <c r="AO173" s="5"/>
      <c r="AP173" s="5"/>
      <c r="AQ173" s="5"/>
      <c r="AR173" s="5"/>
      <c r="AS173" s="43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</row>
    <row r="174" spans="1:163" ht="15" customHeight="1">
      <c r="A174" s="5" t="str">
        <f t="shared" ca="1" si="14"/>
        <v/>
      </c>
      <c r="B174" s="5">
        <f t="shared" si="19"/>
        <v>171</v>
      </c>
      <c r="C174" s="27" t="s">
        <v>185</v>
      </c>
      <c r="D174" s="28"/>
      <c r="E174" s="28"/>
      <c r="F174" s="28"/>
      <c r="G174" s="28"/>
      <c r="H174" s="5"/>
      <c r="I174" s="5" t="s">
        <v>36</v>
      </c>
      <c r="J174" s="5" t="s">
        <v>362</v>
      </c>
      <c r="K174" s="5" t="s">
        <v>1280</v>
      </c>
      <c r="L174" s="5" t="str">
        <f>VLOOKUP(K174,[1]Section!$G$2:$H$45,2,0)</f>
        <v>生産CAD</v>
      </c>
      <c r="M174" s="5"/>
      <c r="N174" s="5"/>
      <c r="O174" s="5"/>
      <c r="P174" s="5">
        <f t="shared" ca="1" si="15"/>
        <v>117</v>
      </c>
      <c r="Q174" s="5" t="str">
        <f t="shared" ca="1" si="16"/>
        <v>116年5ヶ月9日</v>
      </c>
      <c r="R174" s="39"/>
      <c r="S174" s="9"/>
      <c r="T174" s="9"/>
      <c r="U174" s="5"/>
      <c r="V174" s="5"/>
      <c r="W174" s="5"/>
      <c r="X174" s="5"/>
      <c r="Y174" s="5"/>
      <c r="Z174" s="5"/>
      <c r="AA174" s="5"/>
      <c r="AB174" s="10"/>
      <c r="AC174" s="5"/>
      <c r="AD174" s="10"/>
      <c r="AE174" s="5">
        <f t="shared" ca="1" si="17"/>
        <v>0</v>
      </c>
      <c r="AF174" s="5">
        <f t="shared" ca="1" si="20"/>
        <v>116.52</v>
      </c>
      <c r="AG174" s="5" t="s">
        <v>745</v>
      </c>
      <c r="AH174" s="5" t="s">
        <v>746</v>
      </c>
      <c r="AI174" s="12"/>
      <c r="AJ174" s="5"/>
      <c r="AK174" s="5"/>
      <c r="AL174" s="14"/>
      <c r="AM174" s="172"/>
      <c r="AN174" s="5"/>
      <c r="AO174" s="5"/>
      <c r="AP174" s="5"/>
      <c r="AQ174" s="5"/>
      <c r="AR174" s="149"/>
      <c r="AS174" s="43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</row>
    <row r="175" spans="1:163" s="22" customFormat="1" ht="15" customHeight="1">
      <c r="A175" s="15" t="str">
        <f t="shared" ca="1" si="14"/>
        <v/>
      </c>
      <c r="B175" s="15">
        <f t="shared" si="19"/>
        <v>172</v>
      </c>
      <c r="C175" s="16" t="s">
        <v>186</v>
      </c>
      <c r="D175" s="17"/>
      <c r="E175" s="17"/>
      <c r="F175" s="17"/>
      <c r="G175" s="17"/>
      <c r="H175" s="15"/>
      <c r="I175" s="15" t="s">
        <v>36</v>
      </c>
      <c r="J175" s="15" t="s">
        <v>742</v>
      </c>
      <c r="K175" s="15" t="s">
        <v>1280</v>
      </c>
      <c r="L175" s="15" t="str">
        <f>VLOOKUP(K175,[1]Section!$G$2:$H$45,2,0)</f>
        <v>生産CAD</v>
      </c>
      <c r="M175" s="15"/>
      <c r="N175" s="15"/>
      <c r="O175" s="15"/>
      <c r="P175" s="15">
        <f t="shared" ca="1" si="15"/>
        <v>117</v>
      </c>
      <c r="Q175" s="15" t="str">
        <f t="shared" ca="1" si="16"/>
        <v>116年5ヶ月9日</v>
      </c>
      <c r="R175" s="40"/>
      <c r="S175" s="30"/>
      <c r="T175" s="30"/>
      <c r="U175" s="15"/>
      <c r="V175" s="15"/>
      <c r="W175" s="5"/>
      <c r="X175" s="5"/>
      <c r="Y175" s="5"/>
      <c r="Z175" s="5"/>
      <c r="AA175" s="5"/>
      <c r="AB175" s="10"/>
      <c r="AC175" s="5"/>
      <c r="AD175" s="10"/>
      <c r="AE175" s="5">
        <f t="shared" ca="1" si="17"/>
        <v>0</v>
      </c>
      <c r="AF175" s="15">
        <f t="shared" ca="1" si="20"/>
        <v>116.52</v>
      </c>
      <c r="AG175" s="15"/>
      <c r="AH175" s="15"/>
      <c r="AI175" s="19"/>
      <c r="AJ175" s="15"/>
      <c r="AK175" s="15"/>
      <c r="AL175" s="20"/>
      <c r="AM175" s="15"/>
      <c r="AN175" s="15"/>
      <c r="AO175" s="15"/>
      <c r="AP175" s="15"/>
      <c r="AQ175" s="15"/>
      <c r="AR175" s="15"/>
      <c r="AS175" s="43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</row>
    <row r="176" spans="1:163" s="22" customFormat="1" ht="15" customHeight="1">
      <c r="A176" s="15" t="str">
        <f t="shared" ca="1" si="14"/>
        <v/>
      </c>
      <c r="B176" s="15">
        <f t="shared" si="19"/>
        <v>173</v>
      </c>
      <c r="C176" s="16" t="s">
        <v>187</v>
      </c>
      <c r="D176" s="17"/>
      <c r="E176" s="17"/>
      <c r="F176" s="17"/>
      <c r="G176" s="17"/>
      <c r="H176" s="15"/>
      <c r="I176" s="15" t="s">
        <v>36</v>
      </c>
      <c r="J176" s="15" t="s">
        <v>742</v>
      </c>
      <c r="K176" s="15" t="s">
        <v>1267</v>
      </c>
      <c r="L176" s="15" t="str">
        <f>VLOOKUP(K176,[1]Section!$G$2:$H$45,2,0)</f>
        <v>山留</v>
      </c>
      <c r="M176" s="15"/>
      <c r="N176" s="15"/>
      <c r="O176" s="15"/>
      <c r="P176" s="15">
        <f t="shared" ca="1" si="15"/>
        <v>117</v>
      </c>
      <c r="Q176" s="15" t="str">
        <f t="shared" ca="1" si="16"/>
        <v>116年5ヶ月9日</v>
      </c>
      <c r="R176" s="40"/>
      <c r="S176" s="30"/>
      <c r="T176" s="30"/>
      <c r="U176" s="15"/>
      <c r="V176" s="15"/>
      <c r="W176" s="15"/>
      <c r="X176" s="15"/>
      <c r="Y176" s="15"/>
      <c r="Z176" s="15"/>
      <c r="AA176" s="15"/>
      <c r="AB176" s="18"/>
      <c r="AC176" s="15"/>
      <c r="AD176" s="18"/>
      <c r="AE176" s="15">
        <f t="shared" ca="1" si="17"/>
        <v>0</v>
      </c>
      <c r="AF176" s="15">
        <f t="shared" ca="1" si="20"/>
        <v>116.52</v>
      </c>
      <c r="AG176" s="15"/>
      <c r="AH176" s="15"/>
      <c r="AI176" s="19"/>
      <c r="AJ176" s="15"/>
      <c r="AK176" s="15"/>
      <c r="AL176" s="20"/>
      <c r="AM176" s="15"/>
      <c r="AN176" s="15"/>
      <c r="AO176" s="15"/>
      <c r="AP176" s="15"/>
      <c r="AQ176" s="15"/>
      <c r="AR176" s="15"/>
      <c r="AS176" s="43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</row>
    <row r="177" spans="1:163" ht="15" customHeight="1">
      <c r="A177" s="5" t="str">
        <f t="shared" ca="1" si="14"/>
        <v/>
      </c>
      <c r="B177" s="15">
        <f t="shared" si="19"/>
        <v>174</v>
      </c>
      <c r="C177" s="16" t="s">
        <v>188</v>
      </c>
      <c r="D177" s="17"/>
      <c r="E177" s="17"/>
      <c r="F177" s="17"/>
      <c r="G177" s="17"/>
      <c r="H177" s="15"/>
      <c r="I177" s="15" t="s">
        <v>36</v>
      </c>
      <c r="J177" s="15" t="s">
        <v>189</v>
      </c>
      <c r="K177" s="15" t="s">
        <v>1254</v>
      </c>
      <c r="L177" s="15" t="str">
        <f>VLOOKUP(K177,[1]Section!$G$2:$H$45,2,0)</f>
        <v>総務管理</v>
      </c>
      <c r="M177" s="15"/>
      <c r="N177" s="15"/>
      <c r="O177" s="15"/>
      <c r="P177" s="15">
        <f t="shared" ca="1" si="15"/>
        <v>117</v>
      </c>
      <c r="Q177" s="15" t="str">
        <f t="shared" ca="1" si="16"/>
        <v>116年5ヶ月9日</v>
      </c>
      <c r="R177" s="40"/>
      <c r="S177" s="30"/>
      <c r="T177" s="30"/>
      <c r="U177" s="15"/>
      <c r="V177" s="15"/>
      <c r="W177" s="15"/>
      <c r="X177" s="15"/>
      <c r="Y177" s="15"/>
      <c r="Z177" s="15"/>
      <c r="AA177" s="15"/>
      <c r="AB177" s="18"/>
      <c r="AC177" s="15"/>
      <c r="AD177" s="18"/>
      <c r="AE177" s="15">
        <f t="shared" ca="1" si="17"/>
        <v>0</v>
      </c>
      <c r="AF177" s="15">
        <f t="shared" ca="1" si="20"/>
        <v>116.52</v>
      </c>
      <c r="AG177" s="15" t="s">
        <v>748</v>
      </c>
      <c r="AH177" s="15" t="s">
        <v>749</v>
      </c>
      <c r="AI177" s="19"/>
      <c r="AJ177" s="15"/>
      <c r="AK177" s="15"/>
      <c r="AL177" s="20"/>
      <c r="AM177" s="15"/>
      <c r="AN177" s="15"/>
      <c r="AO177" s="15"/>
      <c r="AP177" s="150"/>
      <c r="AQ177" s="15"/>
      <c r="AR177" s="15"/>
      <c r="AS177" s="15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</row>
    <row r="178" spans="1:163" s="22" customFormat="1" ht="15" customHeight="1">
      <c r="A178" s="15" t="str">
        <f t="shared" ca="1" si="14"/>
        <v/>
      </c>
      <c r="B178" s="15">
        <f t="shared" si="19"/>
        <v>175</v>
      </c>
      <c r="C178" s="16" t="s">
        <v>190</v>
      </c>
      <c r="D178" s="17"/>
      <c r="E178" s="17"/>
      <c r="F178" s="17"/>
      <c r="G178" s="17"/>
      <c r="H178" s="15"/>
      <c r="I178" s="15" t="s">
        <v>36</v>
      </c>
      <c r="J178" s="15" t="s">
        <v>750</v>
      </c>
      <c r="K178" s="15" t="s">
        <v>1245</v>
      </c>
      <c r="L178" s="15" t="str">
        <f>VLOOKUP(K178,[1]Section!$G$2:$H$45,2,0)</f>
        <v>衛生設備</v>
      </c>
      <c r="M178" s="15"/>
      <c r="N178" s="15"/>
      <c r="O178" s="15"/>
      <c r="P178" s="15">
        <f t="shared" ca="1" si="15"/>
        <v>117</v>
      </c>
      <c r="Q178" s="15" t="str">
        <f t="shared" ca="1" si="16"/>
        <v>116年5ヶ月9日</v>
      </c>
      <c r="R178" s="40"/>
      <c r="S178" s="30"/>
      <c r="T178" s="30"/>
      <c r="U178" s="15"/>
      <c r="V178" s="15"/>
      <c r="W178" s="15"/>
      <c r="X178" s="15"/>
      <c r="Y178" s="15"/>
      <c r="Z178" s="15"/>
      <c r="AA178" s="15"/>
      <c r="AB178" s="18"/>
      <c r="AC178" s="15"/>
      <c r="AD178" s="18"/>
      <c r="AE178" s="15">
        <f t="shared" ca="1" si="17"/>
        <v>0</v>
      </c>
      <c r="AF178" s="15">
        <f t="shared" ca="1" si="20"/>
        <v>116.52</v>
      </c>
      <c r="AG178" s="15"/>
      <c r="AH178" s="15"/>
      <c r="AI178" s="19"/>
      <c r="AJ178" s="15"/>
      <c r="AK178" s="15"/>
      <c r="AL178" s="20"/>
      <c r="AM178" s="15"/>
      <c r="AN178" s="15"/>
      <c r="AO178" s="15"/>
      <c r="AP178" s="15"/>
      <c r="AQ178" s="15"/>
      <c r="AR178" s="15"/>
      <c r="AS178" s="43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</row>
    <row r="179" spans="1:163" s="22" customFormat="1" ht="15" customHeight="1">
      <c r="A179" s="15" t="str">
        <f t="shared" ca="1" si="14"/>
        <v/>
      </c>
      <c r="B179" s="15">
        <f t="shared" si="19"/>
        <v>176</v>
      </c>
      <c r="C179" s="16" t="s">
        <v>191</v>
      </c>
      <c r="D179" s="17"/>
      <c r="E179" s="17"/>
      <c r="F179" s="17"/>
      <c r="G179" s="17"/>
      <c r="H179" s="15"/>
      <c r="I179" s="15" t="s">
        <v>36</v>
      </c>
      <c r="J179" s="15" t="s">
        <v>742</v>
      </c>
      <c r="K179" s="15" t="s">
        <v>1270</v>
      </c>
      <c r="L179" s="15" t="str">
        <f>VLOOKUP(K179,[1]Section!$G$2:$H$45,2,0)</f>
        <v>レイアウト</v>
      </c>
      <c r="M179" s="15"/>
      <c r="N179" s="15"/>
      <c r="O179" s="15"/>
      <c r="P179" s="15">
        <f t="shared" ca="1" si="15"/>
        <v>117</v>
      </c>
      <c r="Q179" s="15" t="str">
        <f t="shared" ca="1" si="16"/>
        <v>116年5ヶ月9日</v>
      </c>
      <c r="R179" s="40"/>
      <c r="S179" s="30"/>
      <c r="T179" s="30"/>
      <c r="U179" s="15"/>
      <c r="V179" s="15"/>
      <c r="W179" s="15"/>
      <c r="X179" s="15"/>
      <c r="Y179" s="15"/>
      <c r="Z179" s="15"/>
      <c r="AA179" s="15"/>
      <c r="AB179" s="18"/>
      <c r="AC179" s="15"/>
      <c r="AD179" s="18"/>
      <c r="AE179" s="15">
        <f t="shared" ca="1" si="17"/>
        <v>0</v>
      </c>
      <c r="AF179" s="15">
        <f t="shared" ca="1" si="20"/>
        <v>116.52</v>
      </c>
      <c r="AG179" s="15"/>
      <c r="AH179" s="15"/>
      <c r="AI179" s="19"/>
      <c r="AJ179" s="15"/>
      <c r="AK179" s="15"/>
      <c r="AL179" s="20"/>
      <c r="AM179" s="15"/>
      <c r="AN179" s="15"/>
      <c r="AO179" s="15"/>
      <c r="AP179" s="15"/>
      <c r="AQ179" s="15"/>
      <c r="AR179" s="150"/>
      <c r="AS179" s="43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</row>
    <row r="180" spans="1:163" ht="15" customHeight="1">
      <c r="A180" s="5" t="str">
        <f t="shared" ca="1" si="14"/>
        <v/>
      </c>
      <c r="B180" s="5">
        <f t="shared" si="19"/>
        <v>177</v>
      </c>
      <c r="C180" s="27" t="s">
        <v>192</v>
      </c>
      <c r="D180" s="28"/>
      <c r="E180" s="28"/>
      <c r="F180" s="28"/>
      <c r="G180" s="28"/>
      <c r="H180" s="5"/>
      <c r="I180" s="5" t="s">
        <v>36</v>
      </c>
      <c r="J180" s="5" t="s">
        <v>742</v>
      </c>
      <c r="K180" s="5" t="s">
        <v>1248</v>
      </c>
      <c r="L180" s="5" t="str">
        <f>VLOOKUP(K180,[1]Section!$G$2:$H$45,2,0)</f>
        <v>機械積算</v>
      </c>
      <c r="M180" s="5"/>
      <c r="N180" s="5"/>
      <c r="O180" s="5"/>
      <c r="P180" s="5">
        <f t="shared" ca="1" si="15"/>
        <v>117</v>
      </c>
      <c r="Q180" s="5" t="str">
        <f t="shared" ca="1" si="16"/>
        <v>116年5ヶ月9日</v>
      </c>
      <c r="R180" s="39"/>
      <c r="S180" s="9"/>
      <c r="T180" s="9"/>
      <c r="U180" s="5"/>
      <c r="V180" s="5"/>
      <c r="W180" s="5"/>
      <c r="X180" s="5"/>
      <c r="Y180" s="5"/>
      <c r="Z180" s="5"/>
      <c r="AA180" s="5"/>
      <c r="AB180" s="10"/>
      <c r="AC180" s="5"/>
      <c r="AD180" s="10"/>
      <c r="AE180" s="5">
        <f t="shared" ca="1" si="17"/>
        <v>0</v>
      </c>
      <c r="AF180" s="5">
        <f t="shared" ca="1" si="20"/>
        <v>116.52</v>
      </c>
      <c r="AG180" s="5" t="s">
        <v>752</v>
      </c>
      <c r="AH180" s="5" t="s">
        <v>753</v>
      </c>
      <c r="AI180" s="12"/>
      <c r="AJ180" s="5"/>
      <c r="AK180" s="5"/>
      <c r="AL180" s="14"/>
      <c r="AM180" s="5"/>
      <c r="AN180" s="5"/>
      <c r="AO180" s="5"/>
      <c r="AP180" s="5"/>
      <c r="AQ180" s="5"/>
      <c r="AR180" s="149"/>
      <c r="AS180" s="43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</row>
    <row r="181" spans="1:163" ht="15" customHeight="1">
      <c r="A181" s="5" t="str">
        <f t="shared" ca="1" si="14"/>
        <v/>
      </c>
      <c r="B181" s="15">
        <f t="shared" si="19"/>
        <v>178</v>
      </c>
      <c r="C181" s="16" t="s">
        <v>193</v>
      </c>
      <c r="D181" s="17"/>
      <c r="E181" s="17"/>
      <c r="F181" s="17"/>
      <c r="G181" s="17"/>
      <c r="H181" s="15"/>
      <c r="I181" s="15" t="s">
        <v>36</v>
      </c>
      <c r="J181" s="15" t="s">
        <v>742</v>
      </c>
      <c r="K181" s="15" t="s">
        <v>1232</v>
      </c>
      <c r="L181" s="15" t="str">
        <f>VLOOKUP(K181,[1]Section!$G$2:$H$45,2,0)</f>
        <v>電気積算</v>
      </c>
      <c r="M181" s="15"/>
      <c r="N181" s="15"/>
      <c r="O181" s="15"/>
      <c r="P181" s="15">
        <f t="shared" ca="1" si="15"/>
        <v>117</v>
      </c>
      <c r="Q181" s="15" t="str">
        <f t="shared" ca="1" si="16"/>
        <v>116年5ヶ月9日</v>
      </c>
      <c r="R181" s="40"/>
      <c r="S181" s="30"/>
      <c r="T181" s="30"/>
      <c r="U181" s="15"/>
      <c r="V181" s="15"/>
      <c r="W181" s="15"/>
      <c r="X181" s="15"/>
      <c r="Y181" s="15"/>
      <c r="Z181" s="15"/>
      <c r="AA181" s="15"/>
      <c r="AB181" s="18"/>
      <c r="AC181" s="15"/>
      <c r="AD181" s="18"/>
      <c r="AE181" s="15">
        <f t="shared" ca="1" si="17"/>
        <v>0</v>
      </c>
      <c r="AF181" s="15">
        <f t="shared" ca="1" si="20"/>
        <v>116.52</v>
      </c>
      <c r="AG181" s="15" t="s">
        <v>755</v>
      </c>
      <c r="AH181" s="15" t="s">
        <v>756</v>
      </c>
      <c r="AI181" s="19"/>
      <c r="AJ181" s="15"/>
      <c r="AK181" s="15"/>
      <c r="AL181" s="20"/>
      <c r="AM181" s="15"/>
      <c r="AN181" s="15"/>
      <c r="AO181" s="15"/>
      <c r="AP181" s="15"/>
      <c r="AQ181" s="15"/>
      <c r="AR181" s="15"/>
      <c r="AS181" s="15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</row>
    <row r="182" spans="1:163" ht="15" customHeight="1">
      <c r="A182" s="5" t="str">
        <f t="shared" ca="1" si="14"/>
        <v/>
      </c>
      <c r="B182" s="5">
        <f t="shared" si="19"/>
        <v>179</v>
      </c>
      <c r="C182" s="27" t="s">
        <v>194</v>
      </c>
      <c r="D182" s="28"/>
      <c r="E182" s="28"/>
      <c r="F182" s="28"/>
      <c r="G182" s="28"/>
      <c r="H182" s="5"/>
      <c r="I182" s="5" t="s">
        <v>36</v>
      </c>
      <c r="J182" s="5" t="s">
        <v>742</v>
      </c>
      <c r="K182" s="5" t="s">
        <v>1232</v>
      </c>
      <c r="L182" s="5" t="str">
        <f>VLOOKUP(K182,[1]Section!$G$2:$H$45,2,0)</f>
        <v>電気積算</v>
      </c>
      <c r="M182" s="5"/>
      <c r="N182" s="5"/>
      <c r="O182" s="5"/>
      <c r="P182" s="5">
        <f t="shared" ca="1" si="15"/>
        <v>117</v>
      </c>
      <c r="Q182" s="5" t="str">
        <f t="shared" ca="1" si="16"/>
        <v>116年5ヶ月9日</v>
      </c>
      <c r="R182" s="39"/>
      <c r="S182" s="9"/>
      <c r="T182" s="9"/>
      <c r="U182" s="5"/>
      <c r="V182" s="5"/>
      <c r="W182" s="5"/>
      <c r="X182" s="5"/>
      <c r="Y182" s="5"/>
      <c r="Z182" s="5"/>
      <c r="AA182" s="5"/>
      <c r="AB182" s="10"/>
      <c r="AC182" s="5"/>
      <c r="AD182" s="10"/>
      <c r="AE182" s="5">
        <f t="shared" ca="1" si="17"/>
        <v>0</v>
      </c>
      <c r="AF182" s="5">
        <f t="shared" ca="1" si="20"/>
        <v>116.52</v>
      </c>
      <c r="AG182" s="5" t="s">
        <v>757</v>
      </c>
      <c r="AH182" s="5" t="s">
        <v>758</v>
      </c>
      <c r="AI182" s="12"/>
      <c r="AJ182" s="5"/>
      <c r="AK182" s="5"/>
      <c r="AL182" s="14"/>
      <c r="AM182" s="5"/>
      <c r="AN182" s="5"/>
      <c r="AO182" s="5"/>
      <c r="AP182" s="5"/>
      <c r="AQ182" s="5"/>
      <c r="AR182" s="149"/>
      <c r="AS182" s="43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</row>
    <row r="183" spans="1:163" ht="15" customHeight="1">
      <c r="A183" s="5" t="str">
        <f t="shared" ca="1" si="14"/>
        <v/>
      </c>
      <c r="B183" s="5">
        <f t="shared" si="19"/>
        <v>180</v>
      </c>
      <c r="C183" s="27" t="s">
        <v>195</v>
      </c>
      <c r="D183" s="28"/>
      <c r="E183" s="28"/>
      <c r="F183" s="28"/>
      <c r="G183" s="28"/>
      <c r="H183" s="5"/>
      <c r="I183" s="5" t="s">
        <v>36</v>
      </c>
      <c r="J183" s="5" t="s">
        <v>742</v>
      </c>
      <c r="K183" s="5" t="s">
        <v>1232</v>
      </c>
      <c r="L183" s="5" t="str">
        <f>VLOOKUP(K183,[1]Section!$G$2:$H$45,2,0)</f>
        <v>電気積算</v>
      </c>
      <c r="M183" s="5"/>
      <c r="N183" s="5"/>
      <c r="O183" s="5"/>
      <c r="P183" s="5">
        <f t="shared" ca="1" si="15"/>
        <v>117</v>
      </c>
      <c r="Q183" s="5" t="str">
        <f t="shared" ca="1" si="16"/>
        <v>116年5ヶ月9日</v>
      </c>
      <c r="R183" s="39"/>
      <c r="S183" s="9"/>
      <c r="T183" s="9"/>
      <c r="U183" s="5"/>
      <c r="V183" s="5"/>
      <c r="W183" s="5"/>
      <c r="X183" s="5"/>
      <c r="Y183" s="5"/>
      <c r="Z183" s="5"/>
      <c r="AA183" s="5"/>
      <c r="AB183" s="10"/>
      <c r="AC183" s="5"/>
      <c r="AD183" s="10"/>
      <c r="AE183" s="5">
        <f t="shared" ca="1" si="17"/>
        <v>0</v>
      </c>
      <c r="AF183" s="5">
        <f t="shared" ca="1" si="20"/>
        <v>116.52</v>
      </c>
      <c r="AG183" s="5" t="s">
        <v>759</v>
      </c>
      <c r="AH183" s="5" t="s">
        <v>760</v>
      </c>
      <c r="AI183" s="12"/>
      <c r="AJ183" s="5"/>
      <c r="AK183" s="5"/>
      <c r="AL183" s="14"/>
      <c r="AM183" s="5"/>
      <c r="AN183" s="5"/>
      <c r="AO183" s="5"/>
      <c r="AP183" s="149"/>
      <c r="AQ183" s="5"/>
      <c r="AR183" s="5"/>
      <c r="AS183" s="43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</row>
    <row r="184" spans="1:163" ht="15" customHeight="1">
      <c r="A184" s="5" t="str">
        <f t="shared" ca="1" si="14"/>
        <v/>
      </c>
      <c r="B184" s="5">
        <f t="shared" si="19"/>
        <v>181</v>
      </c>
      <c r="C184" s="27" t="s">
        <v>761</v>
      </c>
      <c r="D184" s="28"/>
      <c r="E184" s="28"/>
      <c r="F184" s="28"/>
      <c r="G184" s="28"/>
      <c r="H184" s="5"/>
      <c r="I184" s="5" t="s">
        <v>36</v>
      </c>
      <c r="J184" s="5" t="s">
        <v>742</v>
      </c>
      <c r="K184" s="5" t="s">
        <v>1232</v>
      </c>
      <c r="L184" s="5" t="str">
        <f>VLOOKUP(K184,[1]Section!$G$2:$H$45,2,0)</f>
        <v>電気積算</v>
      </c>
      <c r="M184" s="5"/>
      <c r="N184" s="5"/>
      <c r="O184" s="5"/>
      <c r="P184" s="5">
        <f t="shared" ca="1" si="15"/>
        <v>117</v>
      </c>
      <c r="Q184" s="5" t="str">
        <f t="shared" ca="1" si="16"/>
        <v>116年5ヶ月9日</v>
      </c>
      <c r="R184" s="39"/>
      <c r="S184" s="9"/>
      <c r="T184" s="9"/>
      <c r="U184" s="5"/>
      <c r="V184" s="5"/>
      <c r="W184" s="5"/>
      <c r="X184" s="5"/>
      <c r="Y184" s="5"/>
      <c r="Z184" s="5"/>
      <c r="AA184" s="5"/>
      <c r="AB184" s="10"/>
      <c r="AC184" s="5"/>
      <c r="AD184" s="10"/>
      <c r="AE184" s="5">
        <f t="shared" ca="1" si="17"/>
        <v>0</v>
      </c>
      <c r="AF184" s="5">
        <f t="shared" ca="1" si="20"/>
        <v>116.52</v>
      </c>
      <c r="AG184" s="5" t="s">
        <v>762</v>
      </c>
      <c r="AH184" s="5" t="s">
        <v>763</v>
      </c>
      <c r="AI184" s="12"/>
      <c r="AJ184" s="5"/>
      <c r="AK184" s="5"/>
      <c r="AL184" s="14"/>
      <c r="AM184" s="5"/>
      <c r="AN184" s="5"/>
      <c r="AO184" s="5"/>
      <c r="AP184" s="5"/>
      <c r="AQ184" s="5"/>
      <c r="AR184" s="5"/>
      <c r="AS184" s="43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</row>
    <row r="185" spans="1:163" ht="15" customHeight="1">
      <c r="A185" s="5" t="str">
        <f t="shared" ca="1" si="14"/>
        <v/>
      </c>
      <c r="B185" s="5">
        <f t="shared" si="19"/>
        <v>182</v>
      </c>
      <c r="C185" s="27" t="s">
        <v>196</v>
      </c>
      <c r="D185" s="28"/>
      <c r="E185" s="28"/>
      <c r="F185" s="28"/>
      <c r="G185" s="28"/>
      <c r="H185" s="5"/>
      <c r="I185" s="5" t="s">
        <v>686</v>
      </c>
      <c r="J185" s="8" t="s">
        <v>742</v>
      </c>
      <c r="K185" s="5" t="s">
        <v>1272</v>
      </c>
      <c r="L185" s="5" t="str">
        <f>VLOOKUP(K185,[1]Section!$G$2:$H$45,2,0)</f>
        <v>タンク・2重床</v>
      </c>
      <c r="M185" s="5"/>
      <c r="N185" s="5"/>
      <c r="O185" s="5"/>
      <c r="P185" s="5">
        <f t="shared" ca="1" si="15"/>
        <v>117</v>
      </c>
      <c r="Q185" s="5" t="str">
        <f t="shared" ca="1" si="16"/>
        <v>116年5ヶ月9日</v>
      </c>
      <c r="R185" s="39"/>
      <c r="S185" s="5"/>
      <c r="T185" s="5"/>
      <c r="U185" s="5"/>
      <c r="V185" s="5"/>
      <c r="W185" s="5"/>
      <c r="X185" s="5"/>
      <c r="Y185" s="5"/>
      <c r="Z185" s="5"/>
      <c r="AA185" s="5"/>
      <c r="AB185" s="10"/>
      <c r="AC185" s="5"/>
      <c r="AD185" s="10"/>
      <c r="AE185" s="5">
        <f t="shared" ca="1" si="17"/>
        <v>0</v>
      </c>
      <c r="AF185" s="5">
        <f t="shared" ca="1" si="20"/>
        <v>116.52</v>
      </c>
      <c r="AG185" s="11" t="s">
        <v>765</v>
      </c>
      <c r="AH185" s="5" t="s">
        <v>766</v>
      </c>
      <c r="AI185" s="12"/>
      <c r="AJ185" s="5"/>
      <c r="AK185" s="5"/>
      <c r="AL185" s="14"/>
      <c r="AM185" s="5"/>
      <c r="AN185" s="5"/>
      <c r="AO185" s="5"/>
      <c r="AP185" s="5"/>
      <c r="AQ185" s="5"/>
      <c r="AR185" s="149"/>
      <c r="AS185" s="49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</row>
    <row r="186" spans="1:163" ht="16.5" customHeight="1">
      <c r="A186" s="5" t="str">
        <f t="shared" ca="1" si="14"/>
        <v/>
      </c>
      <c r="B186" s="5">
        <f t="shared" si="19"/>
        <v>183</v>
      </c>
      <c r="C186" s="27" t="s">
        <v>197</v>
      </c>
      <c r="D186" s="28"/>
      <c r="E186" s="28"/>
      <c r="F186" s="28"/>
      <c r="G186" s="28"/>
      <c r="H186" s="5"/>
      <c r="I186" s="5" t="s">
        <v>686</v>
      </c>
      <c r="J186" s="8" t="s">
        <v>70</v>
      </c>
      <c r="K186" s="5" t="s">
        <v>1272</v>
      </c>
      <c r="L186" s="5" t="str">
        <f>VLOOKUP(K186,[1]Section!$G$2:$H$45,2,0)</f>
        <v>タンク・2重床</v>
      </c>
      <c r="M186" s="5"/>
      <c r="N186" s="5"/>
      <c r="O186" s="5"/>
      <c r="P186" s="5">
        <f t="shared" ca="1" si="15"/>
        <v>117</v>
      </c>
      <c r="Q186" s="5" t="str">
        <f t="shared" ca="1" si="16"/>
        <v>116年5ヶ月9日</v>
      </c>
      <c r="R186" s="39"/>
      <c r="S186" s="5"/>
      <c r="T186" s="5"/>
      <c r="U186" s="5"/>
      <c r="V186" s="5"/>
      <c r="W186" s="5"/>
      <c r="X186" s="5"/>
      <c r="Y186" s="5"/>
      <c r="Z186" s="5"/>
      <c r="AA186" s="5"/>
      <c r="AB186" s="10"/>
      <c r="AC186" s="5"/>
      <c r="AD186" s="10"/>
      <c r="AE186" s="5">
        <f t="shared" ca="1" si="17"/>
        <v>0</v>
      </c>
      <c r="AF186" s="5">
        <f t="shared" ca="1" si="20"/>
        <v>116.52</v>
      </c>
      <c r="AG186" s="11" t="s">
        <v>767</v>
      </c>
      <c r="AH186" s="5" t="s">
        <v>768</v>
      </c>
      <c r="AI186" s="12"/>
      <c r="AJ186" s="5"/>
      <c r="AK186" s="5"/>
      <c r="AL186" s="14"/>
      <c r="AM186" s="5"/>
      <c r="AN186" s="5"/>
      <c r="AO186" s="5"/>
      <c r="AP186" s="5"/>
      <c r="AQ186" s="5"/>
      <c r="AR186" s="5"/>
      <c r="AS186" s="49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</row>
    <row r="187" spans="1:163" ht="15" customHeight="1">
      <c r="A187" s="5" t="str">
        <f t="shared" ca="1" si="14"/>
        <v/>
      </c>
      <c r="B187" s="5">
        <f t="shared" si="19"/>
        <v>184</v>
      </c>
      <c r="C187" s="27" t="s">
        <v>198</v>
      </c>
      <c r="D187" s="28"/>
      <c r="E187" s="28"/>
      <c r="F187" s="28"/>
      <c r="G187" s="28"/>
      <c r="H187" s="5"/>
      <c r="I187" s="5" t="s">
        <v>686</v>
      </c>
      <c r="J187" s="8" t="s">
        <v>742</v>
      </c>
      <c r="K187" s="5" t="s">
        <v>1257</v>
      </c>
      <c r="L187" s="5" t="str">
        <f>VLOOKUP(K187,[1]Section!$G$2:$H$45,2,0)</f>
        <v>キッチン直需</v>
      </c>
      <c r="M187" s="5"/>
      <c r="N187" s="5"/>
      <c r="O187" s="5"/>
      <c r="P187" s="5">
        <f t="shared" ca="1" si="15"/>
        <v>117</v>
      </c>
      <c r="Q187" s="5" t="str">
        <f t="shared" ca="1" si="16"/>
        <v>116年5ヶ月9日</v>
      </c>
      <c r="R187" s="39"/>
      <c r="S187" s="5"/>
      <c r="T187" s="5"/>
      <c r="U187" s="5"/>
      <c r="V187" s="5"/>
      <c r="W187" s="5">
        <v>1</v>
      </c>
      <c r="X187" s="5">
        <v>2012</v>
      </c>
      <c r="Y187" s="5"/>
      <c r="Z187" s="5"/>
      <c r="AA187" s="5" t="s">
        <v>43</v>
      </c>
      <c r="AB187" s="10" t="s">
        <v>81</v>
      </c>
      <c r="AC187" s="5" t="s">
        <v>43</v>
      </c>
      <c r="AD187" s="10" t="s">
        <v>81</v>
      </c>
      <c r="AE187" s="5">
        <f t="shared" ca="1" si="17"/>
        <v>1</v>
      </c>
      <c r="AF187" s="5">
        <f t="shared" ca="1" si="20"/>
        <v>116.52</v>
      </c>
      <c r="AG187" s="11" t="s">
        <v>770</v>
      </c>
      <c r="AH187" s="5" t="s">
        <v>771</v>
      </c>
      <c r="AI187" s="12"/>
      <c r="AJ187" s="5"/>
      <c r="AK187" s="5"/>
      <c r="AL187" s="14"/>
      <c r="AM187" s="5"/>
      <c r="AN187" s="5"/>
      <c r="AO187" s="5"/>
      <c r="AP187" s="5"/>
      <c r="AQ187" s="5"/>
      <c r="AR187" s="5"/>
      <c r="AS187" s="49"/>
      <c r="AT187" s="2" t="s">
        <v>1135</v>
      </c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</row>
    <row r="188" spans="1:163" ht="15" customHeight="1">
      <c r="A188" s="5" t="s">
        <v>772</v>
      </c>
      <c r="B188" s="5">
        <f t="shared" si="19"/>
        <v>185</v>
      </c>
      <c r="C188" s="13" t="s">
        <v>773</v>
      </c>
      <c r="D188" s="7"/>
      <c r="E188" s="7"/>
      <c r="F188" s="7"/>
      <c r="G188" s="7"/>
      <c r="H188" s="5"/>
      <c r="I188" s="5" t="s">
        <v>686</v>
      </c>
      <c r="J188" s="8" t="s">
        <v>70</v>
      </c>
      <c r="K188" s="5" t="s">
        <v>1281</v>
      </c>
      <c r="L188" s="5" t="str">
        <f>VLOOKUP(K188,[1]Section!$G$2:$H$45,2,0)</f>
        <v>基礎鉄筋</v>
      </c>
      <c r="M188" s="5"/>
      <c r="N188" s="5"/>
      <c r="O188" s="5"/>
      <c r="P188" s="5">
        <f t="shared" ca="1" si="15"/>
        <v>117</v>
      </c>
      <c r="Q188" s="5" t="str">
        <f t="shared" ca="1" si="16"/>
        <v>116年5ヶ月9日</v>
      </c>
      <c r="R188" s="39"/>
      <c r="S188" s="5"/>
      <c r="T188" s="5"/>
      <c r="U188" s="5"/>
      <c r="V188" s="5"/>
      <c r="W188" s="5">
        <v>2</v>
      </c>
      <c r="X188" s="5">
        <v>2009</v>
      </c>
      <c r="Y188" s="5">
        <v>2012</v>
      </c>
      <c r="Z188" s="5"/>
      <c r="AA188" s="5" t="s">
        <v>43</v>
      </c>
      <c r="AB188" s="10" t="s">
        <v>81</v>
      </c>
      <c r="AC188" s="5" t="s">
        <v>43</v>
      </c>
      <c r="AD188" s="10" t="s">
        <v>81</v>
      </c>
      <c r="AE188" s="5">
        <f t="shared" ca="1" si="17"/>
        <v>1</v>
      </c>
      <c r="AF188" s="5">
        <f t="shared" ca="1" si="20"/>
        <v>116.52</v>
      </c>
      <c r="AG188" s="11" t="s">
        <v>774</v>
      </c>
      <c r="AH188" s="5" t="s">
        <v>775</v>
      </c>
      <c r="AI188" s="12"/>
      <c r="AJ188" s="5"/>
      <c r="AK188" s="5"/>
      <c r="AL188" s="14"/>
      <c r="AM188" s="5"/>
      <c r="AN188" s="5"/>
      <c r="AO188" s="5"/>
      <c r="AP188" s="149"/>
      <c r="AQ188" s="5"/>
      <c r="AR188" s="5"/>
      <c r="AS188" s="49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</row>
    <row r="189" spans="1:163" ht="15" customHeight="1">
      <c r="A189" s="5" t="str">
        <f t="shared" ca="1" si="14"/>
        <v/>
      </c>
      <c r="B189" s="5">
        <f t="shared" si="19"/>
        <v>186</v>
      </c>
      <c r="C189" s="13" t="s">
        <v>199</v>
      </c>
      <c r="D189" s="7"/>
      <c r="E189" s="7"/>
      <c r="F189" s="7"/>
      <c r="G189" s="7"/>
      <c r="H189" s="5"/>
      <c r="I189" s="5" t="s">
        <v>686</v>
      </c>
      <c r="J189" s="8" t="s">
        <v>742</v>
      </c>
      <c r="K189" s="5" t="s">
        <v>1275</v>
      </c>
      <c r="L189" s="5" t="str">
        <f>VLOOKUP(K189,[1]Section!$G$2:$H$45,2,0)</f>
        <v>SE構法</v>
      </c>
      <c r="M189" s="5"/>
      <c r="N189" s="5"/>
      <c r="O189" s="5"/>
      <c r="P189" s="5">
        <f t="shared" ca="1" si="15"/>
        <v>117</v>
      </c>
      <c r="Q189" s="5" t="str">
        <f t="shared" ca="1" si="16"/>
        <v>116年5ヶ月9日</v>
      </c>
      <c r="R189" s="39"/>
      <c r="S189" s="5"/>
      <c r="T189" s="5"/>
      <c r="U189" s="5"/>
      <c r="V189" s="5"/>
      <c r="W189" s="5">
        <v>2</v>
      </c>
      <c r="X189" s="5">
        <v>2008</v>
      </c>
      <c r="Y189" s="5">
        <v>2012</v>
      </c>
      <c r="Z189" s="5"/>
      <c r="AA189" s="5" t="s">
        <v>41</v>
      </c>
      <c r="AB189" s="10">
        <v>0.3125</v>
      </c>
      <c r="AC189" s="5" t="s">
        <v>43</v>
      </c>
      <c r="AD189" s="10" t="s">
        <v>81</v>
      </c>
      <c r="AE189" s="5">
        <f t="shared" ca="1" si="17"/>
        <v>1</v>
      </c>
      <c r="AF189" s="5">
        <f t="shared" ca="1" si="20"/>
        <v>116.52</v>
      </c>
      <c r="AG189" s="11" t="s">
        <v>776</v>
      </c>
      <c r="AH189" s="5" t="s">
        <v>777</v>
      </c>
      <c r="AI189" s="12"/>
      <c r="AJ189" s="5"/>
      <c r="AK189" s="5"/>
      <c r="AL189" s="14"/>
      <c r="AM189" s="5"/>
      <c r="AN189" s="5"/>
      <c r="AO189" s="5"/>
      <c r="AP189" s="149"/>
      <c r="AQ189" s="5"/>
      <c r="AR189" s="149"/>
      <c r="AS189" s="49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</row>
    <row r="190" spans="1:163" ht="15" customHeight="1">
      <c r="A190" s="5" t="str">
        <f t="shared" ca="1" si="14"/>
        <v/>
      </c>
      <c r="B190" s="5">
        <f t="shared" si="19"/>
        <v>187</v>
      </c>
      <c r="C190" s="13" t="s">
        <v>200</v>
      </c>
      <c r="D190" s="7"/>
      <c r="E190" s="7"/>
      <c r="F190" s="7"/>
      <c r="G190" s="7"/>
      <c r="H190" s="5"/>
      <c r="I190" s="5" t="s">
        <v>36</v>
      </c>
      <c r="J190" s="5" t="s">
        <v>45</v>
      </c>
      <c r="K190" s="5" t="s">
        <v>1278</v>
      </c>
      <c r="L190" s="5" t="str">
        <f>VLOOKUP(K190,[1]Section!$G$2:$H$45,2,0)</f>
        <v>キッチンL</v>
      </c>
      <c r="M190" s="5"/>
      <c r="N190" s="5"/>
      <c r="O190" s="5"/>
      <c r="P190" s="5">
        <f t="shared" ca="1" si="15"/>
        <v>117</v>
      </c>
      <c r="Q190" s="5" t="str">
        <f t="shared" ca="1" si="16"/>
        <v>116年5ヶ月9日</v>
      </c>
      <c r="R190" s="39"/>
      <c r="S190" s="5"/>
      <c r="T190" s="5"/>
      <c r="U190" s="5"/>
      <c r="V190" s="5"/>
      <c r="W190" s="5"/>
      <c r="X190" s="5"/>
      <c r="Y190" s="5"/>
      <c r="Z190" s="5"/>
      <c r="AA190" s="5"/>
      <c r="AB190" s="10"/>
      <c r="AC190" s="5"/>
      <c r="AD190" s="10"/>
      <c r="AE190" s="5">
        <f t="shared" ca="1" si="17"/>
        <v>0</v>
      </c>
      <c r="AF190" s="5">
        <f t="shared" ca="1" si="20"/>
        <v>116.52</v>
      </c>
      <c r="AG190" s="5" t="s">
        <v>778</v>
      </c>
      <c r="AH190" s="5" t="s">
        <v>779</v>
      </c>
      <c r="AI190" s="12"/>
      <c r="AJ190" s="5"/>
      <c r="AK190" s="5"/>
      <c r="AL190" s="14"/>
      <c r="AM190" s="5"/>
      <c r="AN190" s="5"/>
      <c r="AO190" s="5"/>
      <c r="AP190" s="5"/>
      <c r="AQ190" s="5"/>
      <c r="AR190" s="5"/>
      <c r="AS190" s="43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</row>
    <row r="191" spans="1:163" ht="15" customHeight="1">
      <c r="A191" s="5" t="str">
        <f t="shared" ca="1" si="14"/>
        <v/>
      </c>
      <c r="B191" s="5">
        <f t="shared" si="19"/>
        <v>188</v>
      </c>
      <c r="C191" s="13" t="s">
        <v>201</v>
      </c>
      <c r="D191" s="7"/>
      <c r="E191" s="7"/>
      <c r="F191" s="7"/>
      <c r="G191" s="7"/>
      <c r="H191" s="5"/>
      <c r="I191" s="5" t="s">
        <v>36</v>
      </c>
      <c r="J191" s="5" t="s">
        <v>45</v>
      </c>
      <c r="K191" s="5" t="s">
        <v>1278</v>
      </c>
      <c r="L191" s="5" t="str">
        <f>VLOOKUP(K191,[1]Section!$G$2:$H$45,2,0)</f>
        <v>キッチンL</v>
      </c>
      <c r="M191" s="5"/>
      <c r="N191" s="5"/>
      <c r="O191" s="5"/>
      <c r="P191" s="5">
        <f t="shared" ca="1" si="15"/>
        <v>117</v>
      </c>
      <c r="Q191" s="5" t="str">
        <f t="shared" ca="1" si="16"/>
        <v>116年5ヶ月9日</v>
      </c>
      <c r="R191" s="39"/>
      <c r="S191" s="5"/>
      <c r="T191" s="5"/>
      <c r="U191" s="5"/>
      <c r="V191" s="5"/>
      <c r="W191" s="5"/>
      <c r="X191" s="5"/>
      <c r="Y191" s="5"/>
      <c r="Z191" s="5"/>
      <c r="AA191" s="5"/>
      <c r="AB191" s="10"/>
      <c r="AC191" s="5"/>
      <c r="AD191" s="10"/>
      <c r="AE191" s="5">
        <f t="shared" ca="1" si="17"/>
        <v>0</v>
      </c>
      <c r="AF191" s="5">
        <f t="shared" ca="1" si="20"/>
        <v>116.52</v>
      </c>
      <c r="AG191" s="5" t="s">
        <v>780</v>
      </c>
      <c r="AH191" s="5" t="s">
        <v>781</v>
      </c>
      <c r="AI191" s="12"/>
      <c r="AJ191" s="5"/>
      <c r="AK191" s="5"/>
      <c r="AL191" s="14"/>
      <c r="AM191" s="5"/>
      <c r="AN191" s="5"/>
      <c r="AO191" s="5"/>
      <c r="AP191" s="5"/>
      <c r="AQ191" s="5"/>
      <c r="AR191" s="5"/>
      <c r="AS191" s="43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</row>
    <row r="192" spans="1:163" ht="15" customHeight="1">
      <c r="A192" s="5" t="str">
        <f t="shared" ca="1" si="14"/>
        <v/>
      </c>
      <c r="B192" s="5">
        <f t="shared" si="19"/>
        <v>189</v>
      </c>
      <c r="C192" s="13" t="s">
        <v>202</v>
      </c>
      <c r="D192" s="7"/>
      <c r="E192" s="7"/>
      <c r="F192" s="7"/>
      <c r="G192" s="7"/>
      <c r="H192" s="5"/>
      <c r="I192" s="5" t="s">
        <v>36</v>
      </c>
      <c r="J192" s="5" t="s">
        <v>45</v>
      </c>
      <c r="K192" s="5" t="s">
        <v>1282</v>
      </c>
      <c r="L192" s="5" t="str">
        <f>VLOOKUP(K192,[1]Section!$G$2:$H$45,2,0)</f>
        <v>外壁/ドア 2</v>
      </c>
      <c r="M192" s="5"/>
      <c r="N192" s="5"/>
      <c r="O192" s="5"/>
      <c r="P192" s="5">
        <f t="shared" ca="1" si="15"/>
        <v>117</v>
      </c>
      <c r="Q192" s="5" t="str">
        <f t="shared" ca="1" si="16"/>
        <v>116年5ヶ月9日</v>
      </c>
      <c r="R192" s="39"/>
      <c r="S192" s="5"/>
      <c r="T192" s="5"/>
      <c r="U192" s="5"/>
      <c r="V192" s="5"/>
      <c r="W192" s="5"/>
      <c r="X192" s="5"/>
      <c r="Y192" s="5"/>
      <c r="Z192" s="5"/>
      <c r="AA192" s="5"/>
      <c r="AB192" s="10"/>
      <c r="AC192" s="5"/>
      <c r="AD192" s="10"/>
      <c r="AE192" s="5">
        <f t="shared" ca="1" si="17"/>
        <v>0</v>
      </c>
      <c r="AF192" s="5">
        <f t="shared" ca="1" si="20"/>
        <v>116.52</v>
      </c>
      <c r="AG192" s="11" t="s">
        <v>782</v>
      </c>
      <c r="AH192" s="5" t="s">
        <v>783</v>
      </c>
      <c r="AI192" s="12"/>
      <c r="AJ192" s="5"/>
      <c r="AK192" s="5"/>
      <c r="AL192" s="14"/>
      <c r="AM192" s="5"/>
      <c r="AN192" s="5"/>
      <c r="AO192" s="5"/>
      <c r="AP192" s="5"/>
      <c r="AQ192" s="5"/>
      <c r="AR192" s="5"/>
      <c r="AS192" s="43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</row>
    <row r="193" spans="1:163" ht="15" customHeight="1">
      <c r="A193" s="5" t="str">
        <f t="shared" ca="1" si="14"/>
        <v/>
      </c>
      <c r="B193" s="5">
        <f t="shared" si="19"/>
        <v>190</v>
      </c>
      <c r="C193" s="13" t="s">
        <v>784</v>
      </c>
      <c r="D193" s="7"/>
      <c r="E193" s="7"/>
      <c r="F193" s="7"/>
      <c r="G193" s="7"/>
      <c r="H193" s="5"/>
      <c r="I193" s="5" t="s">
        <v>36</v>
      </c>
      <c r="J193" s="5" t="s">
        <v>45</v>
      </c>
      <c r="K193" s="5" t="s">
        <v>1263</v>
      </c>
      <c r="L193" s="5" t="str">
        <f>VLOOKUP(K193,[1]Section!$G$2:$H$45,2,0)</f>
        <v>インテンザ</v>
      </c>
      <c r="M193" s="5"/>
      <c r="N193" s="5"/>
      <c r="O193" s="5"/>
      <c r="P193" s="5">
        <f t="shared" ca="1" si="15"/>
        <v>117</v>
      </c>
      <c r="Q193" s="5" t="str">
        <f t="shared" ca="1" si="16"/>
        <v>116年5ヶ月9日</v>
      </c>
      <c r="R193" s="39"/>
      <c r="S193" s="9"/>
      <c r="T193" s="5"/>
      <c r="U193" s="5"/>
      <c r="V193" s="5"/>
      <c r="W193" s="5"/>
      <c r="X193" s="5"/>
      <c r="Y193" s="5"/>
      <c r="Z193" s="5"/>
      <c r="AA193" s="5"/>
      <c r="AB193" s="10"/>
      <c r="AC193" s="5"/>
      <c r="AD193" s="10"/>
      <c r="AE193" s="5">
        <f t="shared" ca="1" si="17"/>
        <v>0</v>
      </c>
      <c r="AF193" s="5">
        <f t="shared" ca="1" si="20"/>
        <v>116.52</v>
      </c>
      <c r="AG193" s="5" t="s">
        <v>785</v>
      </c>
      <c r="AH193" s="5" t="s">
        <v>786</v>
      </c>
      <c r="AI193" s="12"/>
      <c r="AJ193" s="5"/>
      <c r="AK193" s="5"/>
      <c r="AL193" s="14"/>
      <c r="AM193" s="5"/>
      <c r="AN193" s="5"/>
      <c r="AO193" s="5"/>
      <c r="AP193" s="5"/>
      <c r="AQ193" s="5"/>
      <c r="AR193" s="149"/>
      <c r="AS193" s="15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</row>
    <row r="194" spans="1:163" ht="15" customHeight="1">
      <c r="A194" s="5" t="str">
        <f t="shared" ca="1" si="14"/>
        <v/>
      </c>
      <c r="B194" s="5">
        <f t="shared" si="19"/>
        <v>191</v>
      </c>
      <c r="C194" s="13" t="s">
        <v>203</v>
      </c>
      <c r="D194" s="7"/>
      <c r="E194" s="7"/>
      <c r="F194" s="7"/>
      <c r="G194" s="7"/>
      <c r="H194" s="5"/>
      <c r="I194" s="5" t="s">
        <v>36</v>
      </c>
      <c r="J194" s="5" t="s">
        <v>45</v>
      </c>
      <c r="K194" s="5" t="s">
        <v>1244</v>
      </c>
      <c r="L194" s="5" t="str">
        <f>VLOOKUP(K194,[1]Section!$G$2:$H$45,2,0)</f>
        <v>CG</v>
      </c>
      <c r="M194" s="5"/>
      <c r="N194" s="5"/>
      <c r="O194" s="5"/>
      <c r="P194" s="5">
        <f t="shared" ca="1" si="15"/>
        <v>117</v>
      </c>
      <c r="Q194" s="5" t="str">
        <f t="shared" ca="1" si="16"/>
        <v>116年5ヶ月9日</v>
      </c>
      <c r="R194" s="39"/>
      <c r="S194" s="9"/>
      <c r="T194" s="5"/>
      <c r="U194" s="5"/>
      <c r="V194" s="5"/>
      <c r="W194" s="5"/>
      <c r="X194" s="5"/>
      <c r="Y194" s="5"/>
      <c r="Z194" s="5"/>
      <c r="AA194" s="5"/>
      <c r="AB194" s="10"/>
      <c r="AC194" s="5"/>
      <c r="AD194" s="10"/>
      <c r="AE194" s="5">
        <f t="shared" ca="1" si="17"/>
        <v>0</v>
      </c>
      <c r="AF194" s="5">
        <f t="shared" ca="1" si="20"/>
        <v>116.52</v>
      </c>
      <c r="AG194" s="5" t="s">
        <v>787</v>
      </c>
      <c r="AH194" s="5" t="s">
        <v>788</v>
      </c>
      <c r="AI194" s="12"/>
      <c r="AJ194" s="5"/>
      <c r="AK194" s="5"/>
      <c r="AL194" s="14"/>
      <c r="AM194" s="5"/>
      <c r="AN194" s="5"/>
      <c r="AO194" s="5"/>
      <c r="AP194" s="5"/>
      <c r="AQ194" s="5"/>
      <c r="AR194" s="149"/>
      <c r="AS194" s="43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  <c r="FD194" s="2"/>
      <c r="FE194" s="2"/>
      <c r="FF194" s="2"/>
      <c r="FG194" s="2"/>
    </row>
    <row r="195" spans="1:163" ht="15" customHeight="1">
      <c r="A195" s="5" t="str">
        <f t="shared" ca="1" si="14"/>
        <v/>
      </c>
      <c r="B195" s="15">
        <f t="shared" si="19"/>
        <v>192</v>
      </c>
      <c r="C195" s="16" t="s">
        <v>789</v>
      </c>
      <c r="D195" s="17"/>
      <c r="E195" s="17"/>
      <c r="F195" s="17"/>
      <c r="G195" s="17"/>
      <c r="H195" s="15"/>
      <c r="I195" s="15" t="s">
        <v>36</v>
      </c>
      <c r="J195" s="15" t="s">
        <v>45</v>
      </c>
      <c r="K195" s="15" t="s">
        <v>1244</v>
      </c>
      <c r="L195" s="15" t="str">
        <f>VLOOKUP(K195,[1]Section!$G$2:$H$45,2,0)</f>
        <v>CG</v>
      </c>
      <c r="M195" s="15"/>
      <c r="N195" s="15"/>
      <c r="O195" s="15"/>
      <c r="P195" s="15">
        <f t="shared" ca="1" si="15"/>
        <v>117</v>
      </c>
      <c r="Q195" s="15" t="str">
        <f t="shared" ca="1" si="16"/>
        <v>116年5ヶ月9日</v>
      </c>
      <c r="R195" s="40"/>
      <c r="S195" s="30"/>
      <c r="T195" s="15"/>
      <c r="U195" s="15"/>
      <c r="V195" s="15"/>
      <c r="W195" s="15"/>
      <c r="X195" s="15"/>
      <c r="Y195" s="15"/>
      <c r="Z195" s="15"/>
      <c r="AA195" s="15"/>
      <c r="AB195" s="18"/>
      <c r="AC195" s="15"/>
      <c r="AD195" s="18"/>
      <c r="AE195" s="15">
        <f t="shared" ca="1" si="17"/>
        <v>0</v>
      </c>
      <c r="AF195" s="15">
        <f t="shared" ca="1" si="20"/>
        <v>116.52</v>
      </c>
      <c r="AG195" s="15" t="s">
        <v>790</v>
      </c>
      <c r="AH195" s="15" t="s">
        <v>791</v>
      </c>
      <c r="AI195" s="12"/>
      <c r="AJ195" s="5"/>
      <c r="AK195" s="5"/>
      <c r="AL195" s="23"/>
      <c r="AM195" s="5"/>
      <c r="AN195" s="5"/>
      <c r="AO195" s="15"/>
      <c r="AP195" s="15"/>
      <c r="AQ195" s="15"/>
      <c r="AR195" s="150"/>
      <c r="AS195" s="43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</row>
    <row r="196" spans="1:163" ht="15" customHeight="1">
      <c r="A196" s="5" t="str">
        <f t="shared" ca="1" si="14"/>
        <v/>
      </c>
      <c r="B196" s="5">
        <f t="shared" si="19"/>
        <v>193</v>
      </c>
      <c r="C196" s="13" t="s">
        <v>792</v>
      </c>
      <c r="D196" s="7"/>
      <c r="E196" s="7"/>
      <c r="F196" s="7"/>
      <c r="G196" s="7"/>
      <c r="H196" s="5"/>
      <c r="I196" s="5" t="s">
        <v>36</v>
      </c>
      <c r="J196" s="5" t="s">
        <v>45</v>
      </c>
      <c r="K196" s="5" t="s">
        <v>1244</v>
      </c>
      <c r="L196" s="5" t="str">
        <f>VLOOKUP(K196,[1]Section!$G$2:$H$45,2,0)</f>
        <v>CG</v>
      </c>
      <c r="M196" s="5"/>
      <c r="N196" s="5"/>
      <c r="O196" s="5"/>
      <c r="P196" s="5">
        <f t="shared" ca="1" si="15"/>
        <v>117</v>
      </c>
      <c r="Q196" s="5" t="str">
        <f t="shared" ca="1" si="16"/>
        <v>116年5ヶ月9日</v>
      </c>
      <c r="R196" s="39"/>
      <c r="S196" s="9"/>
      <c r="T196" s="9"/>
      <c r="U196" s="5"/>
      <c r="V196" s="5"/>
      <c r="W196" s="5"/>
      <c r="X196" s="5"/>
      <c r="Y196" s="5"/>
      <c r="Z196" s="5"/>
      <c r="AA196" s="5"/>
      <c r="AB196" s="10"/>
      <c r="AC196" s="5"/>
      <c r="AD196" s="10"/>
      <c r="AE196" s="5">
        <f t="shared" ca="1" si="17"/>
        <v>0</v>
      </c>
      <c r="AF196" s="5">
        <f t="shared" ca="1" si="20"/>
        <v>116.52</v>
      </c>
      <c r="AG196" s="5" t="s">
        <v>793</v>
      </c>
      <c r="AH196" s="5" t="s">
        <v>794</v>
      </c>
      <c r="AI196" s="12"/>
      <c r="AJ196" s="5"/>
      <c r="AK196" s="5"/>
      <c r="AL196" s="14"/>
      <c r="AM196" s="5"/>
      <c r="AN196" s="5"/>
      <c r="AO196" s="5"/>
      <c r="AP196" s="5"/>
      <c r="AQ196" s="5"/>
      <c r="AR196" s="149"/>
      <c r="AS196" s="43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</row>
    <row r="197" spans="1:163" s="22" customFormat="1" ht="15" customHeight="1">
      <c r="A197" s="15" t="str">
        <f t="shared" ca="1" si="14"/>
        <v/>
      </c>
      <c r="B197" s="15">
        <f t="shared" ref="B197:B260" si="21">IF(C197="",B196,B196+1)</f>
        <v>194</v>
      </c>
      <c r="C197" s="16" t="s">
        <v>795</v>
      </c>
      <c r="D197" s="17"/>
      <c r="E197" s="17"/>
      <c r="F197" s="17"/>
      <c r="G197" s="17"/>
      <c r="H197" s="15"/>
      <c r="I197" s="15" t="s">
        <v>36</v>
      </c>
      <c r="J197" s="15" t="s">
        <v>45</v>
      </c>
      <c r="K197" s="15" t="s">
        <v>1244</v>
      </c>
      <c r="L197" s="15" t="str">
        <f>VLOOKUP(K197,[1]Section!$G$2:$H$45,2,0)</f>
        <v>CG</v>
      </c>
      <c r="M197" s="15"/>
      <c r="N197" s="15"/>
      <c r="O197" s="15"/>
      <c r="P197" s="15">
        <f t="shared" ca="1" si="15"/>
        <v>117</v>
      </c>
      <c r="Q197" s="15" t="str">
        <f t="shared" ca="1" si="16"/>
        <v>116年5ヶ月9日</v>
      </c>
      <c r="R197" s="40"/>
      <c r="S197" s="30"/>
      <c r="T197" s="15"/>
      <c r="U197" s="15"/>
      <c r="V197" s="15"/>
      <c r="W197" s="15"/>
      <c r="X197" s="15"/>
      <c r="Y197" s="15"/>
      <c r="Z197" s="15"/>
      <c r="AA197" s="15"/>
      <c r="AB197" s="18"/>
      <c r="AC197" s="15"/>
      <c r="AD197" s="18"/>
      <c r="AE197" s="15">
        <f t="shared" ca="1" si="17"/>
        <v>0</v>
      </c>
      <c r="AF197" s="15">
        <f t="shared" ca="1" si="20"/>
        <v>116.52</v>
      </c>
      <c r="AG197" s="15"/>
      <c r="AH197" s="15"/>
      <c r="AI197" s="19"/>
      <c r="AJ197" s="15"/>
      <c r="AK197" s="15"/>
      <c r="AL197" s="25"/>
      <c r="AM197" s="15"/>
      <c r="AN197" s="15"/>
      <c r="AO197" s="15"/>
      <c r="AP197" s="15"/>
      <c r="AQ197" s="15"/>
      <c r="AR197" s="150"/>
      <c r="AS197" s="43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</row>
    <row r="198" spans="1:163" s="22" customFormat="1" ht="15" customHeight="1">
      <c r="A198" s="15" t="str">
        <f t="shared" ref="A198:A261" ca="1" si="22">IF(AND(DAY(TODAY())=DAY(D198),MONTH(TODAY())=MONTH(D198)),"HAPPY BIRTHDAY!!!","")</f>
        <v/>
      </c>
      <c r="B198" s="15">
        <f t="shared" si="21"/>
        <v>195</v>
      </c>
      <c r="C198" s="16" t="s">
        <v>796</v>
      </c>
      <c r="D198" s="17"/>
      <c r="E198" s="17"/>
      <c r="F198" s="17"/>
      <c r="G198" s="17"/>
      <c r="H198" s="15"/>
      <c r="I198" s="15" t="s">
        <v>686</v>
      </c>
      <c r="J198" s="36" t="s">
        <v>45</v>
      </c>
      <c r="K198" s="15" t="s">
        <v>1256</v>
      </c>
      <c r="L198" s="15" t="str">
        <f>VLOOKUP(K198,[1]Section!$G$2:$H$45,2,0)</f>
        <v>構造CAD 2</v>
      </c>
      <c r="M198" s="15"/>
      <c r="N198" s="15"/>
      <c r="O198" s="15"/>
      <c r="P198" s="15">
        <f t="shared" ref="P198:P261" ca="1" si="23">IF(C198="","",ROUND((TODAY()-D198)/365,0))</f>
        <v>117</v>
      </c>
      <c r="Q198" s="15" t="str">
        <f t="shared" ref="Q198:Q261" ca="1" si="24">IF(C198="","",IF(F198="resigned",DATEDIF(E198,G198,"Y")&amp;"年"&amp;DATEDIF(E198,G198,"YM")&amp;"ヶ月"&amp;DATEDIF(E198,G198,"MD")&amp;"日",DATEDIF(E198,TODAY(),"Y")&amp;"年"&amp;DATEDIF(E198,TODAY(),"YM")&amp;"ヶ月"&amp;DATEDIF(E198,TODAY(),"MD")&amp;"日"))</f>
        <v>116年5ヶ月9日</v>
      </c>
      <c r="R198" s="40"/>
      <c r="S198" s="15"/>
      <c r="T198" s="15"/>
      <c r="U198" s="15"/>
      <c r="V198" s="15"/>
      <c r="W198" s="15"/>
      <c r="X198" s="15"/>
      <c r="Y198" s="15"/>
      <c r="Z198" s="15"/>
      <c r="AA198" s="15"/>
      <c r="AB198" s="18"/>
      <c r="AC198" s="15"/>
      <c r="AD198" s="18"/>
      <c r="AE198" s="15">
        <f t="shared" ref="AE198:AE261" ca="1" si="25">IF(OR(AND(YEAR(TODAY())-X198&gt;0,YEAR(TODAY())-X198&lt;=6,X198&lt;&gt;""),AND(YEAR(TODAY())-Y198&gt;0,YEAR(TODAY())-Y198&lt;=6,Y198&lt;&gt;"")),1,0)</f>
        <v>0</v>
      </c>
      <c r="AF198" s="15">
        <f t="shared" ca="1" si="20"/>
        <v>116.52</v>
      </c>
      <c r="AG198" s="36"/>
      <c r="AH198" s="15"/>
      <c r="AI198" s="19"/>
      <c r="AJ198" s="15"/>
      <c r="AK198" s="15"/>
      <c r="AL198" s="20"/>
      <c r="AM198" s="15"/>
      <c r="AN198" s="15"/>
      <c r="AO198" s="15"/>
      <c r="AP198" s="15"/>
      <c r="AQ198" s="15"/>
      <c r="AR198" s="15"/>
      <c r="AS198" s="49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</row>
    <row r="199" spans="1:163" ht="15" customHeight="1">
      <c r="A199" s="5" t="str">
        <f t="shared" ca="1" si="22"/>
        <v/>
      </c>
      <c r="B199" s="15">
        <f t="shared" si="21"/>
        <v>196</v>
      </c>
      <c r="C199" s="16" t="s">
        <v>204</v>
      </c>
      <c r="D199" s="17"/>
      <c r="E199" s="17"/>
      <c r="F199" s="17"/>
      <c r="G199" s="17"/>
      <c r="H199" s="15"/>
      <c r="I199" s="15" t="s">
        <v>686</v>
      </c>
      <c r="J199" s="36" t="s">
        <v>742</v>
      </c>
      <c r="K199" s="15" t="s">
        <v>1272</v>
      </c>
      <c r="L199" s="15" t="str">
        <f>VLOOKUP(K199,[1]Section!$G$2:$H$45,2,0)</f>
        <v>タンク・2重床</v>
      </c>
      <c r="M199" s="15"/>
      <c r="N199" s="15"/>
      <c r="O199" s="15"/>
      <c r="P199" s="15">
        <f t="shared" ca="1" si="23"/>
        <v>117</v>
      </c>
      <c r="Q199" s="15" t="str">
        <f ca="1">IF(C199="","",IF(F199="resigned",DATEDIF(E199,G199,"Y")&amp;"年"&amp;DATEDIF(E199,G199,"YM")&amp;"ヶ月"&amp;DATEDIF(E199,G199,"MD")&amp;"日",DATEDIF(E199,TODAY(),"Y")&amp;"年"&amp;DATEDIF(E199,TODAY(),"YM")&amp;"ヶ月"&amp;DATEDIF(E199,TODAY(),"MD")&amp;"日"))</f>
        <v>116年5ヶ月9日</v>
      </c>
      <c r="R199" s="40"/>
      <c r="S199" s="15"/>
      <c r="T199" s="15"/>
      <c r="U199" s="15"/>
      <c r="V199" s="15"/>
      <c r="W199" s="15"/>
      <c r="X199" s="15"/>
      <c r="Y199" s="15"/>
      <c r="Z199" s="15"/>
      <c r="AA199" s="15"/>
      <c r="AB199" s="18"/>
      <c r="AC199" s="15"/>
      <c r="AD199" s="18"/>
      <c r="AE199" s="15">
        <f t="shared" ca="1" si="25"/>
        <v>0</v>
      </c>
      <c r="AF199" s="15">
        <f t="shared" ca="1" si="20"/>
        <v>116.52</v>
      </c>
      <c r="AG199" s="37" t="s">
        <v>797</v>
      </c>
      <c r="AH199" s="15" t="s">
        <v>798</v>
      </c>
      <c r="AI199" s="12"/>
      <c r="AJ199" s="5"/>
      <c r="AK199" s="5"/>
      <c r="AL199" s="14"/>
      <c r="AM199" s="5"/>
      <c r="AN199" s="5"/>
      <c r="AO199" s="5"/>
      <c r="AP199" s="5"/>
      <c r="AQ199" s="5"/>
      <c r="AR199" s="5"/>
      <c r="AS199" s="49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  <c r="FD199" s="2"/>
      <c r="FE199" s="2"/>
      <c r="FF199" s="2"/>
      <c r="FG199" s="2"/>
    </row>
    <row r="200" spans="1:163" s="22" customFormat="1" ht="15" customHeight="1">
      <c r="A200" s="15" t="str">
        <f t="shared" ca="1" si="22"/>
        <v/>
      </c>
      <c r="B200" s="15">
        <f t="shared" si="21"/>
        <v>197</v>
      </c>
      <c r="C200" s="16" t="s">
        <v>799</v>
      </c>
      <c r="D200" s="17"/>
      <c r="E200" s="17"/>
      <c r="F200" s="17"/>
      <c r="G200" s="17"/>
      <c r="H200" s="15"/>
      <c r="I200" s="15" t="s">
        <v>36</v>
      </c>
      <c r="J200" s="15" t="s">
        <v>45</v>
      </c>
      <c r="K200" s="15" t="s">
        <v>1245</v>
      </c>
      <c r="L200" s="15" t="str">
        <f>VLOOKUP(K200,[1]Section!$G$2:$H$45,2,0)</f>
        <v>衛生設備</v>
      </c>
      <c r="M200" s="15"/>
      <c r="N200" s="15"/>
      <c r="O200" s="15"/>
      <c r="P200" s="15">
        <f t="shared" ca="1" si="23"/>
        <v>117</v>
      </c>
      <c r="Q200" s="15" t="str">
        <f t="shared" ca="1" si="24"/>
        <v>116年5ヶ月9日</v>
      </c>
      <c r="R200" s="40"/>
      <c r="S200" s="30"/>
      <c r="T200" s="30"/>
      <c r="U200" s="15"/>
      <c r="V200" s="15"/>
      <c r="W200" s="15"/>
      <c r="X200" s="15"/>
      <c r="Y200" s="15"/>
      <c r="Z200" s="15"/>
      <c r="AA200" s="15"/>
      <c r="AB200" s="18"/>
      <c r="AC200" s="15"/>
      <c r="AD200" s="18"/>
      <c r="AE200" s="15">
        <f t="shared" ca="1" si="25"/>
        <v>0</v>
      </c>
      <c r="AF200" s="15">
        <f t="shared" ca="1" si="20"/>
        <v>116.52</v>
      </c>
      <c r="AG200" s="15"/>
      <c r="AH200" s="15"/>
      <c r="AI200" s="19"/>
      <c r="AJ200" s="15"/>
      <c r="AK200" s="15"/>
      <c r="AL200" s="20"/>
      <c r="AM200" s="15"/>
      <c r="AN200" s="15"/>
      <c r="AO200" s="15"/>
      <c r="AP200" s="15"/>
      <c r="AQ200" s="15"/>
      <c r="AR200" s="15"/>
      <c r="AS200" s="43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  <c r="EZ200" s="2"/>
      <c r="FA200" s="2"/>
      <c r="FB200" s="2"/>
      <c r="FC200" s="2"/>
      <c r="FD200" s="2"/>
      <c r="FE200" s="2"/>
      <c r="FF200" s="2"/>
      <c r="FG200" s="2"/>
    </row>
    <row r="201" spans="1:163" ht="15" customHeight="1">
      <c r="A201" s="5" t="str">
        <f t="shared" ca="1" si="22"/>
        <v/>
      </c>
      <c r="B201" s="15">
        <f t="shared" si="21"/>
        <v>198</v>
      </c>
      <c r="C201" s="16" t="s">
        <v>800</v>
      </c>
      <c r="D201" s="17"/>
      <c r="E201" s="17"/>
      <c r="F201" s="17"/>
      <c r="G201" s="17"/>
      <c r="H201" s="15"/>
      <c r="I201" s="15" t="s">
        <v>686</v>
      </c>
      <c r="J201" s="36" t="s">
        <v>742</v>
      </c>
      <c r="K201" s="15" t="s">
        <v>1272</v>
      </c>
      <c r="L201" s="15" t="str">
        <f>VLOOKUP(K201,[1]Section!$G$2:$H$45,2,0)</f>
        <v>タンク・2重床</v>
      </c>
      <c r="M201" s="15"/>
      <c r="N201" s="15"/>
      <c r="O201" s="15"/>
      <c r="P201" s="15">
        <f t="shared" ca="1" si="23"/>
        <v>117</v>
      </c>
      <c r="Q201" s="15" t="str">
        <f t="shared" ca="1" si="24"/>
        <v>116年5ヶ月9日</v>
      </c>
      <c r="R201" s="40"/>
      <c r="S201" s="15"/>
      <c r="T201" s="15"/>
      <c r="U201" s="15"/>
      <c r="V201" s="15"/>
      <c r="W201" s="15"/>
      <c r="X201" s="15"/>
      <c r="Y201" s="15"/>
      <c r="Z201" s="15"/>
      <c r="AA201" s="15"/>
      <c r="AB201" s="18"/>
      <c r="AC201" s="15"/>
      <c r="AD201" s="18"/>
      <c r="AE201" s="15">
        <f t="shared" ca="1" si="25"/>
        <v>0</v>
      </c>
      <c r="AF201" s="15">
        <f t="shared" ref="AF201:AF232" ca="1" si="26">IF(C201="","",ROUND((TODAY()-E201)/365,2))</f>
        <v>116.52</v>
      </c>
      <c r="AG201" s="37" t="s">
        <v>801</v>
      </c>
      <c r="AH201" s="15" t="s">
        <v>802</v>
      </c>
      <c r="AI201" s="19"/>
      <c r="AJ201" s="15"/>
      <c r="AK201" s="15"/>
      <c r="AL201" s="20"/>
      <c r="AM201" s="15"/>
      <c r="AN201" s="15"/>
      <c r="AO201" s="15"/>
      <c r="AP201" s="150"/>
      <c r="AQ201" s="15"/>
      <c r="AR201" s="15"/>
      <c r="AS201" s="36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  <c r="EX201" s="2"/>
      <c r="EY201" s="2"/>
      <c r="EZ201" s="2"/>
      <c r="FA201" s="2"/>
      <c r="FB201" s="2"/>
      <c r="FC201" s="2"/>
      <c r="FD201" s="2"/>
      <c r="FE201" s="2"/>
      <c r="FF201" s="2"/>
      <c r="FG201" s="2"/>
    </row>
    <row r="202" spans="1:163" s="2" customFormat="1" ht="15" customHeight="1">
      <c r="A202" s="43" t="str">
        <f t="shared" ca="1" si="22"/>
        <v/>
      </c>
      <c r="B202" s="5">
        <f t="shared" si="21"/>
        <v>199</v>
      </c>
      <c r="C202" s="27" t="s">
        <v>205</v>
      </c>
      <c r="D202" s="28"/>
      <c r="E202" s="28"/>
      <c r="F202" s="28"/>
      <c r="G202" s="28"/>
      <c r="H202" s="43"/>
      <c r="I202" s="43" t="s">
        <v>36</v>
      </c>
      <c r="J202" s="43" t="s">
        <v>45</v>
      </c>
      <c r="K202" s="5" t="s">
        <v>1283</v>
      </c>
      <c r="L202" s="5" t="str">
        <f>VLOOKUP(K202,[1]Section!$G$2:$H$45,2,0)</f>
        <v>外壁/ドア 1</v>
      </c>
      <c r="M202" s="43"/>
      <c r="N202" s="43"/>
      <c r="O202" s="43"/>
      <c r="P202" s="43">
        <f t="shared" ca="1" si="23"/>
        <v>117</v>
      </c>
      <c r="Q202" s="43" t="str">
        <f t="shared" ca="1" si="24"/>
        <v>116年5ヶ月9日</v>
      </c>
      <c r="R202" s="44"/>
      <c r="S202" s="43"/>
      <c r="T202" s="45"/>
      <c r="U202" s="43"/>
      <c r="V202" s="43"/>
      <c r="W202" s="43"/>
      <c r="X202" s="43"/>
      <c r="Y202" s="43"/>
      <c r="Z202" s="43"/>
      <c r="AA202" s="43"/>
      <c r="AB202" s="46"/>
      <c r="AC202" s="43"/>
      <c r="AD202" s="46"/>
      <c r="AE202" s="43">
        <f t="shared" ca="1" si="25"/>
        <v>0</v>
      </c>
      <c r="AF202" s="43">
        <f t="shared" ca="1" si="26"/>
        <v>116.52</v>
      </c>
      <c r="AG202" s="43" t="s">
        <v>803</v>
      </c>
      <c r="AH202" s="43" t="s">
        <v>804</v>
      </c>
      <c r="AI202" s="47"/>
      <c r="AJ202" s="43"/>
      <c r="AK202" s="43"/>
      <c r="AL202" s="48"/>
      <c r="AM202" s="43"/>
      <c r="AN202" s="43"/>
      <c r="AO202" s="43"/>
      <c r="AP202" s="43"/>
      <c r="AQ202" s="43"/>
      <c r="AR202" s="43"/>
      <c r="AS202" s="152"/>
    </row>
    <row r="203" spans="1:163" s="2" customFormat="1" ht="15" customHeight="1">
      <c r="A203" s="43" t="str">
        <f t="shared" ca="1" si="22"/>
        <v/>
      </c>
      <c r="B203" s="5">
        <f t="shared" si="21"/>
        <v>200</v>
      </c>
      <c r="C203" s="27" t="s">
        <v>206</v>
      </c>
      <c r="D203" s="28"/>
      <c r="E203" s="28"/>
      <c r="F203" s="28"/>
      <c r="G203" s="28"/>
      <c r="H203" s="43"/>
      <c r="I203" s="43" t="s">
        <v>36</v>
      </c>
      <c r="J203" s="43" t="s">
        <v>45</v>
      </c>
      <c r="K203" s="5" t="s">
        <v>1243</v>
      </c>
      <c r="L203" s="5" t="str">
        <f>VLOOKUP(K203,[1]Section!$G$2:$H$45,2,0)</f>
        <v>構造設計1</v>
      </c>
      <c r="M203" s="43"/>
      <c r="N203" s="43"/>
      <c r="O203" s="43"/>
      <c r="P203" s="43">
        <f t="shared" ca="1" si="23"/>
        <v>117</v>
      </c>
      <c r="Q203" s="43" t="str">
        <f t="shared" ca="1" si="24"/>
        <v>116年5ヶ月9日</v>
      </c>
      <c r="R203" s="44"/>
      <c r="S203" s="45"/>
      <c r="T203" s="45"/>
      <c r="U203" s="43"/>
      <c r="V203" s="43"/>
      <c r="W203" s="43"/>
      <c r="X203" s="43"/>
      <c r="Y203" s="43"/>
      <c r="Z203" s="43"/>
      <c r="AA203" s="43"/>
      <c r="AB203" s="46"/>
      <c r="AC203" s="43"/>
      <c r="AD203" s="46"/>
      <c r="AE203" s="43">
        <f t="shared" ca="1" si="25"/>
        <v>0</v>
      </c>
      <c r="AF203" s="43">
        <f t="shared" ca="1" si="26"/>
        <v>116.52</v>
      </c>
      <c r="AG203" s="43" t="s">
        <v>805</v>
      </c>
      <c r="AH203" s="43" t="s">
        <v>806</v>
      </c>
      <c r="AI203" s="47"/>
      <c r="AJ203" s="43"/>
      <c r="AK203" s="43"/>
      <c r="AL203" s="48" ph="1"/>
      <c r="AM203" s="43"/>
      <c r="AN203" s="5"/>
      <c r="AO203" s="43"/>
      <c r="AP203" s="43"/>
      <c r="AQ203" s="43"/>
      <c r="AR203" s="43"/>
      <c r="AS203" s="43"/>
      <c r="AT203" s="173" t="s">
        <v>1139</v>
      </c>
    </row>
    <row r="204" spans="1:163" s="2" customFormat="1" ht="15" customHeight="1">
      <c r="A204" s="43" t="str">
        <f t="shared" ca="1" si="22"/>
        <v/>
      </c>
      <c r="B204" s="5">
        <f t="shared" si="21"/>
        <v>201</v>
      </c>
      <c r="C204" s="27" t="s">
        <v>807</v>
      </c>
      <c r="D204" s="28"/>
      <c r="E204" s="28"/>
      <c r="F204" s="28"/>
      <c r="G204" s="28"/>
      <c r="H204" s="43"/>
      <c r="I204" s="43" t="s">
        <v>36</v>
      </c>
      <c r="J204" s="43" t="s">
        <v>45</v>
      </c>
      <c r="K204" s="5" t="s">
        <v>1233</v>
      </c>
      <c r="L204" s="5" t="str">
        <f>VLOOKUP(K204,[1]Section!$G$2:$H$45,2,0)</f>
        <v>機械積算</v>
      </c>
      <c r="M204" s="43"/>
      <c r="N204" s="43"/>
      <c r="O204" s="43"/>
      <c r="P204" s="43">
        <f t="shared" ca="1" si="23"/>
        <v>117</v>
      </c>
      <c r="Q204" s="43" t="str">
        <f t="shared" ca="1" si="24"/>
        <v>116年5ヶ月9日</v>
      </c>
      <c r="R204" s="44"/>
      <c r="S204" s="43"/>
      <c r="T204" s="45"/>
      <c r="U204" s="43"/>
      <c r="V204" s="43"/>
      <c r="W204" s="43"/>
      <c r="X204" s="43"/>
      <c r="Y204" s="43"/>
      <c r="Z204" s="43"/>
      <c r="AA204" s="43"/>
      <c r="AB204" s="46"/>
      <c r="AC204" s="43"/>
      <c r="AD204" s="46"/>
      <c r="AE204" s="43">
        <f t="shared" ca="1" si="25"/>
        <v>0</v>
      </c>
      <c r="AF204" s="43">
        <f t="shared" ca="1" si="26"/>
        <v>116.52</v>
      </c>
      <c r="AG204" s="43" t="s">
        <v>808</v>
      </c>
      <c r="AH204" s="43" t="s">
        <v>809</v>
      </c>
      <c r="AI204" s="47"/>
      <c r="AJ204" s="43"/>
      <c r="AK204" s="43"/>
      <c r="AL204" s="48"/>
      <c r="AM204" s="43"/>
      <c r="AN204" s="43"/>
      <c r="AO204" s="43"/>
      <c r="AP204" s="43"/>
      <c r="AQ204" s="43"/>
      <c r="AR204" s="43"/>
      <c r="AS204" s="43"/>
    </row>
    <row r="205" spans="1:163" s="2" customFormat="1" ht="15" customHeight="1">
      <c r="A205" s="43" t="str">
        <f t="shared" ca="1" si="22"/>
        <v/>
      </c>
      <c r="B205" s="5">
        <f t="shared" si="21"/>
        <v>202</v>
      </c>
      <c r="C205" s="27" t="s">
        <v>810</v>
      </c>
      <c r="D205" s="28"/>
      <c r="E205" s="28"/>
      <c r="F205" s="28"/>
      <c r="G205" s="28"/>
      <c r="H205" s="43"/>
      <c r="I205" s="43" t="s">
        <v>36</v>
      </c>
      <c r="J205" s="43" t="s">
        <v>45</v>
      </c>
      <c r="K205" s="5" t="s">
        <v>1284</v>
      </c>
      <c r="L205" s="5" t="str">
        <f>VLOOKUP(K205,[1]Section!$G$2:$H$45,2,0)</f>
        <v>山留</v>
      </c>
      <c r="M205" s="43"/>
      <c r="N205" s="43"/>
      <c r="O205" s="43"/>
      <c r="P205" s="43">
        <f t="shared" ca="1" si="23"/>
        <v>117</v>
      </c>
      <c r="Q205" s="43" t="str">
        <f t="shared" ca="1" si="24"/>
        <v>116年5ヶ月9日</v>
      </c>
      <c r="R205" s="44"/>
      <c r="S205" s="45"/>
      <c r="T205" s="45"/>
      <c r="U205" s="43"/>
      <c r="V205" s="5"/>
      <c r="W205" s="43"/>
      <c r="X205" s="43"/>
      <c r="Y205" s="43"/>
      <c r="Z205" s="43"/>
      <c r="AA205" s="43"/>
      <c r="AB205" s="46"/>
      <c r="AC205" s="43"/>
      <c r="AD205" s="46"/>
      <c r="AE205" s="43">
        <f t="shared" ca="1" si="25"/>
        <v>0</v>
      </c>
      <c r="AF205" s="43">
        <f t="shared" ca="1" si="26"/>
        <v>116.52</v>
      </c>
      <c r="AG205" s="43" t="s">
        <v>811</v>
      </c>
      <c r="AH205" s="43" t="s">
        <v>812</v>
      </c>
      <c r="AI205" s="47"/>
      <c r="AJ205" s="43"/>
      <c r="AK205" s="43"/>
      <c r="AL205" s="48"/>
      <c r="AM205" s="43"/>
      <c r="AN205" s="43"/>
      <c r="AO205" s="43"/>
      <c r="AP205" s="43"/>
      <c r="AQ205" s="43"/>
      <c r="AR205" s="43"/>
      <c r="AS205" s="43"/>
    </row>
    <row r="206" spans="1:163" s="2" customFormat="1" ht="15" customHeight="1">
      <c r="A206" s="43" t="str">
        <f t="shared" ca="1" si="22"/>
        <v/>
      </c>
      <c r="B206" s="5">
        <f t="shared" si="21"/>
        <v>203</v>
      </c>
      <c r="C206" s="43" t="s">
        <v>813</v>
      </c>
      <c r="D206" s="28"/>
      <c r="E206" s="28"/>
      <c r="F206" s="28"/>
      <c r="G206" s="28"/>
      <c r="H206" s="43"/>
      <c r="I206" s="43" t="s">
        <v>36</v>
      </c>
      <c r="J206" s="43" t="s">
        <v>45</v>
      </c>
      <c r="K206" s="5" t="s">
        <v>1284</v>
      </c>
      <c r="L206" s="5" t="str">
        <f>VLOOKUP(K206,[1]Section!$G$2:$H$45,2,0)</f>
        <v>山留</v>
      </c>
      <c r="M206" s="43"/>
      <c r="N206" s="43"/>
      <c r="O206" s="43"/>
      <c r="P206" s="43">
        <f t="shared" ca="1" si="23"/>
        <v>117</v>
      </c>
      <c r="Q206" s="43" t="str">
        <f t="shared" ca="1" si="24"/>
        <v>116年5ヶ月9日</v>
      </c>
      <c r="R206" s="44"/>
      <c r="S206" s="45"/>
      <c r="T206" s="43"/>
      <c r="U206" s="43"/>
      <c r="V206" s="43"/>
      <c r="W206" s="43"/>
      <c r="X206" s="43"/>
      <c r="Y206" s="43"/>
      <c r="Z206" s="43"/>
      <c r="AA206" s="43"/>
      <c r="AB206" s="46"/>
      <c r="AC206" s="43"/>
      <c r="AD206" s="46"/>
      <c r="AE206" s="43">
        <f t="shared" ca="1" si="25"/>
        <v>0</v>
      </c>
      <c r="AF206" s="43">
        <f t="shared" ca="1" si="26"/>
        <v>116.52</v>
      </c>
      <c r="AG206" s="43" t="s">
        <v>814</v>
      </c>
      <c r="AH206" s="43" t="s">
        <v>815</v>
      </c>
      <c r="AI206" s="47"/>
      <c r="AJ206" s="43"/>
      <c r="AK206" s="43"/>
      <c r="AL206" s="48"/>
      <c r="AM206" s="43"/>
      <c r="AN206" s="5"/>
      <c r="AO206" s="43"/>
      <c r="AP206" s="43"/>
      <c r="AQ206" s="43"/>
      <c r="AR206" s="43"/>
      <c r="AS206" s="43"/>
    </row>
    <row r="207" spans="1:163" s="2" customFormat="1" ht="15" customHeight="1">
      <c r="A207" s="43" t="str">
        <f t="shared" ca="1" si="22"/>
        <v/>
      </c>
      <c r="B207" s="15">
        <f t="shared" si="21"/>
        <v>204</v>
      </c>
      <c r="C207" s="15" t="s">
        <v>816</v>
      </c>
      <c r="D207" s="17"/>
      <c r="E207" s="17"/>
      <c r="F207" s="17"/>
      <c r="G207" s="17"/>
      <c r="H207" s="15"/>
      <c r="I207" s="15" t="s">
        <v>36</v>
      </c>
      <c r="J207" s="15" t="s">
        <v>45</v>
      </c>
      <c r="K207" s="15" t="s">
        <v>1233</v>
      </c>
      <c r="L207" s="15" t="str">
        <f>VLOOKUP(K207,[1]Section!$G$2:$H$45,2,0)</f>
        <v>機械積算</v>
      </c>
      <c r="M207" s="15"/>
      <c r="N207" s="15"/>
      <c r="O207" s="15"/>
      <c r="P207" s="15">
        <f t="shared" ca="1" si="23"/>
        <v>117</v>
      </c>
      <c r="Q207" s="15" t="str">
        <f t="shared" ca="1" si="24"/>
        <v>116年5ヶ月9日</v>
      </c>
      <c r="R207" s="40"/>
      <c r="S207" s="30"/>
      <c r="T207" s="15"/>
      <c r="U207" s="15"/>
      <c r="V207" s="15"/>
      <c r="W207" s="15"/>
      <c r="X207" s="15"/>
      <c r="Y207" s="15"/>
      <c r="Z207" s="15"/>
      <c r="AA207" s="15"/>
      <c r="AB207" s="18"/>
      <c r="AC207" s="15"/>
      <c r="AD207" s="18"/>
      <c r="AE207" s="15">
        <f t="shared" ca="1" si="25"/>
        <v>0</v>
      </c>
      <c r="AF207" s="15">
        <f t="shared" ca="1" si="26"/>
        <v>116.52</v>
      </c>
      <c r="AG207" s="15" t="s">
        <v>817</v>
      </c>
      <c r="AH207" s="15" t="s">
        <v>818</v>
      </c>
      <c r="AI207" s="47"/>
      <c r="AJ207" s="43"/>
      <c r="AK207" s="43"/>
      <c r="AL207" s="48"/>
      <c r="AM207" s="43"/>
      <c r="AN207" s="43"/>
      <c r="AO207" s="15"/>
      <c r="AP207" s="15"/>
      <c r="AQ207" s="15"/>
      <c r="AR207" s="150"/>
      <c r="AS207" s="43"/>
    </row>
    <row r="208" spans="1:163" s="2" customFormat="1" ht="15" customHeight="1">
      <c r="A208" s="43" t="str">
        <f t="shared" ca="1" si="22"/>
        <v/>
      </c>
      <c r="B208" s="15">
        <f t="shared" si="21"/>
        <v>205</v>
      </c>
      <c r="C208" s="15" t="s">
        <v>207</v>
      </c>
      <c r="D208" s="17"/>
      <c r="E208" s="17"/>
      <c r="F208" s="17"/>
      <c r="G208" s="17"/>
      <c r="H208" s="15"/>
      <c r="I208" s="15" t="s">
        <v>36</v>
      </c>
      <c r="J208" s="15" t="s">
        <v>45</v>
      </c>
      <c r="K208" s="15" t="s">
        <v>1235</v>
      </c>
      <c r="L208" s="15" t="str">
        <f>VLOOKUP(K208,[1]Section!$G$2:$H$45,2,0)</f>
        <v>パーティション</v>
      </c>
      <c r="M208" s="15"/>
      <c r="N208" s="15"/>
      <c r="O208" s="15"/>
      <c r="P208" s="15">
        <f t="shared" ca="1" si="23"/>
        <v>117</v>
      </c>
      <c r="Q208" s="15" t="str">
        <f t="shared" ca="1" si="24"/>
        <v>116年5ヶ月9日</v>
      </c>
      <c r="R208" s="40"/>
      <c r="S208" s="30"/>
      <c r="T208" s="15"/>
      <c r="U208" s="15"/>
      <c r="V208" s="15"/>
      <c r="W208" s="15"/>
      <c r="X208" s="15"/>
      <c r="Y208" s="15"/>
      <c r="Z208" s="15"/>
      <c r="AA208" s="15"/>
      <c r="AB208" s="18"/>
      <c r="AC208" s="15"/>
      <c r="AD208" s="18"/>
      <c r="AE208" s="15">
        <f t="shared" ca="1" si="25"/>
        <v>0</v>
      </c>
      <c r="AF208" s="15">
        <f t="shared" ca="1" si="26"/>
        <v>116.52</v>
      </c>
      <c r="AG208" s="15" t="s">
        <v>820</v>
      </c>
      <c r="AH208" s="15" t="s">
        <v>821</v>
      </c>
      <c r="AI208" s="19"/>
      <c r="AJ208" s="15"/>
      <c r="AK208" s="15"/>
      <c r="AL208" s="20"/>
      <c r="AM208" s="15"/>
      <c r="AN208" s="15"/>
      <c r="AO208" s="15"/>
      <c r="AP208" s="15"/>
      <c r="AQ208" s="15"/>
      <c r="AR208" s="15"/>
      <c r="AS208" s="43"/>
    </row>
    <row r="209" spans="1:163" s="2" customFormat="1" ht="15" customHeight="1">
      <c r="A209" s="43" t="str">
        <f t="shared" ca="1" si="22"/>
        <v/>
      </c>
      <c r="B209" s="5">
        <f t="shared" si="21"/>
        <v>206</v>
      </c>
      <c r="C209" s="43" t="s">
        <v>208</v>
      </c>
      <c r="D209" s="28"/>
      <c r="E209" s="28"/>
      <c r="F209" s="28"/>
      <c r="G209" s="28"/>
      <c r="H209" s="43"/>
      <c r="I209" s="43" t="s">
        <v>686</v>
      </c>
      <c r="J209" s="49" t="s">
        <v>70</v>
      </c>
      <c r="K209" s="5" t="s">
        <v>1258</v>
      </c>
      <c r="L209" s="5" t="str">
        <f>VLOOKUP(K209,[1]Section!$G$2:$H$45,2,0)</f>
        <v>ユニットバスT</v>
      </c>
      <c r="M209" s="43"/>
      <c r="N209" s="43"/>
      <c r="O209" s="43"/>
      <c r="P209" s="43">
        <f t="shared" ca="1" si="23"/>
        <v>117</v>
      </c>
      <c r="Q209" s="43" t="str">
        <f t="shared" ca="1" si="24"/>
        <v>116年5ヶ月9日</v>
      </c>
      <c r="R209" s="44"/>
      <c r="S209" s="43"/>
      <c r="T209" s="43"/>
      <c r="U209" s="43"/>
      <c r="V209" s="43"/>
      <c r="W209" s="43"/>
      <c r="X209" s="43"/>
      <c r="Y209" s="43"/>
      <c r="Z209" s="43"/>
      <c r="AA209" s="43"/>
      <c r="AB209" s="46"/>
      <c r="AC209" s="43"/>
      <c r="AD209" s="46"/>
      <c r="AE209" s="43">
        <f t="shared" ca="1" si="25"/>
        <v>0</v>
      </c>
      <c r="AF209" s="43">
        <f t="shared" ca="1" si="26"/>
        <v>116.52</v>
      </c>
      <c r="AG209" s="50" t="s">
        <v>822</v>
      </c>
      <c r="AH209" s="43" t="s">
        <v>823</v>
      </c>
      <c r="AI209" s="47"/>
      <c r="AJ209" s="43"/>
      <c r="AK209" s="43"/>
      <c r="AL209" s="48"/>
      <c r="AM209" s="43"/>
      <c r="AN209" s="43"/>
      <c r="AO209" s="43"/>
      <c r="AP209" s="43"/>
      <c r="AQ209" s="43"/>
      <c r="AR209" s="151"/>
      <c r="AS209" s="49"/>
    </row>
    <row r="210" spans="1:163" s="2" customFormat="1" ht="15" customHeight="1">
      <c r="A210" s="5" t="str">
        <f t="shared" ca="1" si="22"/>
        <v/>
      </c>
      <c r="B210" s="5">
        <f t="shared" si="21"/>
        <v>207</v>
      </c>
      <c r="C210" s="43" t="s">
        <v>209</v>
      </c>
      <c r="D210" s="28"/>
      <c r="E210" s="28"/>
      <c r="F210" s="28"/>
      <c r="G210" s="28"/>
      <c r="H210" s="43"/>
      <c r="I210" s="43" t="s">
        <v>36</v>
      </c>
      <c r="J210" s="43" t="s">
        <v>45</v>
      </c>
      <c r="K210" s="5" t="s">
        <v>1285</v>
      </c>
      <c r="L210" s="5" t="str">
        <f>VLOOKUP(K210,[1]Section!$G$2:$H$45,2,0)</f>
        <v>BIM1</v>
      </c>
      <c r="M210" s="43"/>
      <c r="N210" s="43"/>
      <c r="O210" s="43"/>
      <c r="P210" s="43">
        <f t="shared" ca="1" si="23"/>
        <v>117</v>
      </c>
      <c r="Q210" s="43" t="str">
        <f t="shared" ca="1" si="24"/>
        <v>116年5ヶ月9日</v>
      </c>
      <c r="R210" s="44"/>
      <c r="S210" s="45"/>
      <c r="T210" s="43"/>
      <c r="U210" s="43"/>
      <c r="V210" s="43"/>
      <c r="W210" s="43"/>
      <c r="X210" s="43"/>
      <c r="Y210" s="43"/>
      <c r="Z210" s="43"/>
      <c r="AA210" s="43"/>
      <c r="AB210" s="46"/>
      <c r="AC210" s="43"/>
      <c r="AD210" s="46"/>
      <c r="AE210" s="43">
        <f t="shared" ca="1" si="25"/>
        <v>0</v>
      </c>
      <c r="AF210" s="5">
        <f t="shared" ca="1" si="26"/>
        <v>116.52</v>
      </c>
      <c r="AG210" s="43" t="s">
        <v>824</v>
      </c>
      <c r="AH210" s="43" t="s">
        <v>825</v>
      </c>
      <c r="AI210" s="47"/>
      <c r="AJ210" s="43"/>
      <c r="AK210" s="43"/>
      <c r="AL210" s="48"/>
      <c r="AM210" s="43"/>
      <c r="AN210" s="43"/>
      <c r="AO210" s="43"/>
      <c r="AP210" s="43"/>
      <c r="AQ210" s="43"/>
      <c r="AR210" s="43"/>
      <c r="AS210" s="43"/>
    </row>
    <row r="211" spans="1:163" s="22" customFormat="1" ht="15" customHeight="1">
      <c r="A211" s="15" t="str">
        <f t="shared" ca="1" si="22"/>
        <v/>
      </c>
      <c r="B211" s="15">
        <f t="shared" si="21"/>
        <v>208</v>
      </c>
      <c r="C211" s="15" t="s">
        <v>210</v>
      </c>
      <c r="D211" s="17"/>
      <c r="E211" s="17"/>
      <c r="F211" s="17"/>
      <c r="G211" s="17"/>
      <c r="H211" s="15"/>
      <c r="I211" s="15" t="s">
        <v>36</v>
      </c>
      <c r="J211" s="15" t="s">
        <v>45</v>
      </c>
      <c r="K211" s="15" t="s">
        <v>1285</v>
      </c>
      <c r="L211" s="15" t="str">
        <f>VLOOKUP(K211,[1]Section!$G$2:$H$45,2,0)</f>
        <v>BIM1</v>
      </c>
      <c r="M211" s="15"/>
      <c r="N211" s="15"/>
      <c r="O211" s="15"/>
      <c r="P211" s="15">
        <f t="shared" ca="1" si="23"/>
        <v>117</v>
      </c>
      <c r="Q211" s="15" t="str">
        <f t="shared" ca="1" si="24"/>
        <v>116年5ヶ月9日</v>
      </c>
      <c r="R211" s="40"/>
      <c r="S211" s="30"/>
      <c r="T211" s="15"/>
      <c r="U211" s="15"/>
      <c r="V211" s="15"/>
      <c r="W211" s="15"/>
      <c r="X211" s="15"/>
      <c r="Y211" s="15"/>
      <c r="Z211" s="15"/>
      <c r="AA211" s="15"/>
      <c r="AB211" s="18"/>
      <c r="AC211" s="15"/>
      <c r="AD211" s="18"/>
      <c r="AE211" s="15">
        <f t="shared" ca="1" si="25"/>
        <v>0</v>
      </c>
      <c r="AF211" s="15">
        <f t="shared" ca="1" si="26"/>
        <v>116.52</v>
      </c>
      <c r="AG211" s="15"/>
      <c r="AH211" s="15"/>
      <c r="AI211" s="19"/>
      <c r="AJ211" s="15"/>
      <c r="AK211" s="15"/>
      <c r="AL211" s="20"/>
      <c r="AM211" s="15"/>
      <c r="AN211" s="15"/>
      <c r="AO211" s="15"/>
      <c r="AP211" s="15"/>
      <c r="AQ211" s="15"/>
      <c r="AR211" s="15"/>
      <c r="AS211" s="43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  <c r="FD211" s="2"/>
      <c r="FE211" s="2"/>
      <c r="FF211" s="2"/>
      <c r="FG211" s="2"/>
    </row>
    <row r="212" spans="1:163" ht="15" customHeight="1">
      <c r="A212" s="5" t="str">
        <f t="shared" ca="1" si="22"/>
        <v/>
      </c>
      <c r="B212" s="5">
        <f t="shared" si="21"/>
        <v>209</v>
      </c>
      <c r="C212" s="5" t="s">
        <v>826</v>
      </c>
      <c r="D212" s="7"/>
      <c r="E212" s="28"/>
      <c r="F212" s="7"/>
      <c r="G212" s="7"/>
      <c r="H212" s="43"/>
      <c r="I212" s="5" t="s">
        <v>686</v>
      </c>
      <c r="J212" s="49" t="s">
        <v>45</v>
      </c>
      <c r="K212" s="5" t="s">
        <v>1286</v>
      </c>
      <c r="L212" s="5" t="str">
        <f>VLOOKUP(K212,[1]Section!$G$2:$H$45,2,0)</f>
        <v>ﾆｯｺｰ</v>
      </c>
      <c r="M212" s="5"/>
      <c r="N212" s="5"/>
      <c r="O212" s="5"/>
      <c r="P212" s="5">
        <f t="shared" ca="1" si="23"/>
        <v>117</v>
      </c>
      <c r="Q212" s="5" t="str">
        <f t="shared" ca="1" si="24"/>
        <v>116年5ヶ月9日</v>
      </c>
      <c r="R212" s="44"/>
      <c r="S212" s="5"/>
      <c r="T212" s="5"/>
      <c r="U212" s="5"/>
      <c r="V212" s="5"/>
      <c r="W212" s="5"/>
      <c r="X212" s="5"/>
      <c r="Y212" s="5"/>
      <c r="Z212" s="5"/>
      <c r="AA212" s="5"/>
      <c r="AB212" s="10"/>
      <c r="AC212" s="5"/>
      <c r="AD212" s="10"/>
      <c r="AE212" s="5">
        <f t="shared" ca="1" si="25"/>
        <v>0</v>
      </c>
      <c r="AF212" s="5">
        <f t="shared" ca="1" si="26"/>
        <v>116.52</v>
      </c>
      <c r="AG212" s="11" t="s">
        <v>827</v>
      </c>
      <c r="AH212" s="5" t="s">
        <v>828</v>
      </c>
      <c r="AI212" s="12"/>
      <c r="AJ212" s="5"/>
      <c r="AK212" s="5"/>
      <c r="AL212" s="14"/>
      <c r="AM212" s="5"/>
      <c r="AN212" s="5"/>
      <c r="AO212" s="5"/>
      <c r="AP212" s="5"/>
      <c r="AQ212" s="5"/>
      <c r="AR212" s="149"/>
      <c r="AS212" s="49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"/>
      <c r="EW212" s="2"/>
      <c r="EX212" s="2"/>
      <c r="EY212" s="2"/>
      <c r="EZ212" s="2"/>
      <c r="FA212" s="2"/>
      <c r="FB212" s="2"/>
      <c r="FC212" s="2"/>
      <c r="FD212" s="2"/>
      <c r="FE212" s="2"/>
      <c r="FF212" s="2"/>
      <c r="FG212" s="2"/>
    </row>
    <row r="213" spans="1:163" ht="15" customHeight="1">
      <c r="A213" s="5" t="str">
        <f t="shared" ca="1" si="22"/>
        <v/>
      </c>
      <c r="B213" s="5">
        <f t="shared" si="21"/>
        <v>210</v>
      </c>
      <c r="C213" s="5" t="s">
        <v>211</v>
      </c>
      <c r="D213" s="7"/>
      <c r="E213" s="28"/>
      <c r="F213" s="7"/>
      <c r="G213" s="7"/>
      <c r="H213" s="43"/>
      <c r="I213" s="5" t="s">
        <v>686</v>
      </c>
      <c r="J213" s="49" t="s">
        <v>45</v>
      </c>
      <c r="K213" s="5" t="s">
        <v>1238</v>
      </c>
      <c r="L213" s="5" t="str">
        <f>VLOOKUP(K213,[1]Section!$G$2:$H$45,2,0)</f>
        <v>構造CAD 2</v>
      </c>
      <c r="M213" s="5"/>
      <c r="N213" s="5"/>
      <c r="O213" s="5"/>
      <c r="P213" s="5">
        <f t="shared" ca="1" si="23"/>
        <v>117</v>
      </c>
      <c r="Q213" s="5" t="str">
        <f t="shared" ca="1" si="24"/>
        <v>116年5ヶ月9日</v>
      </c>
      <c r="R213" s="44"/>
      <c r="S213" s="5"/>
      <c r="T213" s="5"/>
      <c r="U213" s="5"/>
      <c r="V213" s="5"/>
      <c r="W213" s="5"/>
      <c r="X213" s="5"/>
      <c r="Y213" s="5"/>
      <c r="Z213" s="5"/>
      <c r="AA213" s="5"/>
      <c r="AB213" s="10"/>
      <c r="AC213" s="5"/>
      <c r="AD213" s="10"/>
      <c r="AE213" s="5">
        <f t="shared" ca="1" si="25"/>
        <v>0</v>
      </c>
      <c r="AF213" s="5">
        <f t="shared" ca="1" si="26"/>
        <v>116.52</v>
      </c>
      <c r="AG213" s="50" t="s">
        <v>829</v>
      </c>
      <c r="AH213" s="5" t="s">
        <v>830</v>
      </c>
      <c r="AI213" s="12"/>
      <c r="AJ213" s="5"/>
      <c r="AK213" s="5"/>
      <c r="AL213" s="14"/>
      <c r="AM213" s="5"/>
      <c r="AN213" s="5"/>
      <c r="AO213" s="5"/>
      <c r="AP213" s="5"/>
      <c r="AQ213" s="5"/>
      <c r="AR213" s="5"/>
      <c r="AS213" s="49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  <c r="FC213" s="2"/>
      <c r="FD213" s="2"/>
      <c r="FE213" s="2"/>
      <c r="FF213" s="2"/>
      <c r="FG213" s="2"/>
    </row>
    <row r="214" spans="1:163" ht="15" customHeight="1">
      <c r="A214" s="5" t="str">
        <f t="shared" ca="1" si="22"/>
        <v/>
      </c>
      <c r="B214" s="5">
        <f t="shared" si="21"/>
        <v>211</v>
      </c>
      <c r="C214" s="5" t="s">
        <v>212</v>
      </c>
      <c r="D214" s="7"/>
      <c r="E214" s="28"/>
      <c r="F214" s="7"/>
      <c r="G214" s="7"/>
      <c r="H214" s="43"/>
      <c r="I214" s="5" t="s">
        <v>686</v>
      </c>
      <c r="J214" s="49" t="s">
        <v>45</v>
      </c>
      <c r="K214" s="5" t="s">
        <v>1273</v>
      </c>
      <c r="L214" s="5" t="str">
        <f>VLOOKUP(K214,[1]Section!$G$2:$H$45,2,0)</f>
        <v>タンク・2重床</v>
      </c>
      <c r="M214" s="5"/>
      <c r="N214" s="5"/>
      <c r="O214" s="5"/>
      <c r="P214" s="5">
        <f t="shared" ca="1" si="23"/>
        <v>117</v>
      </c>
      <c r="Q214" s="5" t="str">
        <f t="shared" ca="1" si="24"/>
        <v>116年5ヶ月9日</v>
      </c>
      <c r="R214" s="44"/>
      <c r="S214" s="5"/>
      <c r="T214" s="5"/>
      <c r="U214" s="5"/>
      <c r="V214" s="5"/>
      <c r="W214" s="5"/>
      <c r="X214" s="5"/>
      <c r="Y214" s="5"/>
      <c r="Z214" s="5"/>
      <c r="AA214" s="5"/>
      <c r="AB214" s="10"/>
      <c r="AC214" s="5"/>
      <c r="AD214" s="10"/>
      <c r="AE214" s="5">
        <f t="shared" ca="1" si="25"/>
        <v>0</v>
      </c>
      <c r="AF214" s="5">
        <f t="shared" ca="1" si="26"/>
        <v>116.52</v>
      </c>
      <c r="AG214" s="11" t="s">
        <v>831</v>
      </c>
      <c r="AH214" s="5" t="s">
        <v>832</v>
      </c>
      <c r="AI214" s="12"/>
      <c r="AJ214" s="5"/>
      <c r="AK214" s="5"/>
      <c r="AL214" s="193"/>
      <c r="AM214" s="172"/>
      <c r="AN214" s="172"/>
      <c r="AO214" s="5"/>
      <c r="AP214" s="149"/>
      <c r="AQ214" s="5"/>
      <c r="AR214" s="149"/>
      <c r="AS214" s="49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  <c r="EX214" s="2"/>
      <c r="EY214" s="2"/>
      <c r="EZ214" s="2"/>
      <c r="FA214" s="2"/>
      <c r="FB214" s="2"/>
      <c r="FC214" s="2"/>
      <c r="FD214" s="2"/>
      <c r="FE214" s="2"/>
      <c r="FF214" s="2"/>
      <c r="FG214" s="2"/>
    </row>
    <row r="215" spans="1:163" ht="15" customHeight="1">
      <c r="A215" s="5" t="str">
        <f t="shared" ca="1" si="22"/>
        <v/>
      </c>
      <c r="B215" s="5">
        <f t="shared" si="21"/>
        <v>212</v>
      </c>
      <c r="C215" s="5" t="s">
        <v>833</v>
      </c>
      <c r="D215" s="7"/>
      <c r="E215" s="28"/>
      <c r="F215" s="7"/>
      <c r="G215" s="7"/>
      <c r="H215" s="43"/>
      <c r="I215" s="5" t="s">
        <v>686</v>
      </c>
      <c r="J215" s="49" t="s">
        <v>45</v>
      </c>
      <c r="K215" s="5" t="s">
        <v>1258</v>
      </c>
      <c r="L215" s="5" t="str">
        <f>VLOOKUP(K215,[1]Section!$G$2:$H$45,2,0)</f>
        <v>ユニットバスT</v>
      </c>
      <c r="M215" s="5"/>
      <c r="N215" s="5"/>
      <c r="O215" s="5"/>
      <c r="P215" s="5">
        <f t="shared" ca="1" si="23"/>
        <v>117</v>
      </c>
      <c r="Q215" s="5" t="str">
        <f t="shared" ca="1" si="24"/>
        <v>116年5ヶ月9日</v>
      </c>
      <c r="R215" s="44"/>
      <c r="S215" s="5"/>
      <c r="T215" s="5"/>
      <c r="U215" s="5"/>
      <c r="V215" s="5"/>
      <c r="W215" s="5"/>
      <c r="X215" s="5"/>
      <c r="Y215" s="5"/>
      <c r="Z215" s="5"/>
      <c r="AA215" s="5"/>
      <c r="AB215" s="10"/>
      <c r="AC215" s="5"/>
      <c r="AD215" s="10"/>
      <c r="AE215" s="5">
        <f t="shared" ca="1" si="25"/>
        <v>0</v>
      </c>
      <c r="AF215" s="5">
        <f t="shared" ca="1" si="26"/>
        <v>116.52</v>
      </c>
      <c r="AG215" s="11" t="s">
        <v>834</v>
      </c>
      <c r="AH215" s="5" t="s">
        <v>835</v>
      </c>
      <c r="AI215" s="12"/>
      <c r="AJ215" s="5"/>
      <c r="AK215" s="5"/>
      <c r="AL215" s="14"/>
      <c r="AM215" s="5"/>
      <c r="AN215" s="5"/>
      <c r="AO215" s="5"/>
      <c r="AP215" s="149"/>
      <c r="AQ215" s="5"/>
      <c r="AR215" s="149"/>
      <c r="AS215" s="49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  <c r="FD215" s="2"/>
      <c r="FE215" s="2"/>
      <c r="FF215" s="2"/>
      <c r="FG215" s="2"/>
    </row>
    <row r="216" spans="1:163" ht="15" customHeight="1">
      <c r="A216" s="5" t="str">
        <f t="shared" ca="1" si="22"/>
        <v/>
      </c>
      <c r="B216" s="5">
        <f t="shared" si="21"/>
        <v>213</v>
      </c>
      <c r="C216" s="5" t="s">
        <v>213</v>
      </c>
      <c r="D216" s="7"/>
      <c r="E216" s="7"/>
      <c r="F216" s="7"/>
      <c r="G216" s="7"/>
      <c r="H216" s="43"/>
      <c r="I216" s="5" t="s">
        <v>36</v>
      </c>
      <c r="J216" s="5" t="s">
        <v>45</v>
      </c>
      <c r="K216" s="5" t="s">
        <v>1287</v>
      </c>
      <c r="L216" s="5" t="str">
        <f>VLOOKUP(K216,[1]Section!$G$2:$H$45,2,0)</f>
        <v>構造金物</v>
      </c>
      <c r="M216" s="5"/>
      <c r="N216" s="5"/>
      <c r="O216" s="5"/>
      <c r="P216" s="5">
        <f t="shared" ca="1" si="23"/>
        <v>117</v>
      </c>
      <c r="Q216" s="5" t="str">
        <f t="shared" ca="1" si="24"/>
        <v>116年5ヶ月9日</v>
      </c>
      <c r="R216" s="39"/>
      <c r="S216" s="5"/>
      <c r="T216" s="9"/>
      <c r="U216" s="5"/>
      <c r="V216" s="5"/>
      <c r="W216" s="5"/>
      <c r="X216" s="5"/>
      <c r="Y216" s="5"/>
      <c r="Z216" s="5"/>
      <c r="AA216" s="5"/>
      <c r="AB216" s="10"/>
      <c r="AC216" s="5"/>
      <c r="AD216" s="10"/>
      <c r="AE216" s="5">
        <f t="shared" ca="1" si="25"/>
        <v>0</v>
      </c>
      <c r="AF216" s="5">
        <f t="shared" ca="1" si="26"/>
        <v>116.52</v>
      </c>
      <c r="AG216" s="5" t="s">
        <v>836</v>
      </c>
      <c r="AH216" s="5" t="s">
        <v>837</v>
      </c>
      <c r="AI216" s="12"/>
      <c r="AJ216" s="5"/>
      <c r="AK216" s="5"/>
      <c r="AL216" s="14"/>
      <c r="AM216" s="5"/>
      <c r="AN216" s="5"/>
      <c r="AO216" s="5"/>
      <c r="AP216" s="5"/>
      <c r="AQ216" s="5"/>
      <c r="AR216" s="149"/>
      <c r="AS216" s="43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  <c r="FC216" s="2"/>
      <c r="FD216" s="2"/>
      <c r="FE216" s="2"/>
      <c r="FF216" s="2"/>
      <c r="FG216" s="2"/>
    </row>
    <row r="217" spans="1:163" s="22" customFormat="1" ht="15" customHeight="1">
      <c r="A217" s="15" t="str">
        <f t="shared" ca="1" si="22"/>
        <v/>
      </c>
      <c r="B217" s="15">
        <f t="shared" si="21"/>
        <v>214</v>
      </c>
      <c r="C217" s="15" t="s">
        <v>214</v>
      </c>
      <c r="D217" s="17"/>
      <c r="E217" s="17"/>
      <c r="F217" s="17"/>
      <c r="G217" s="17"/>
      <c r="H217" s="15"/>
      <c r="I217" s="15" t="s">
        <v>36</v>
      </c>
      <c r="J217" s="15" t="s">
        <v>45</v>
      </c>
      <c r="K217" s="15" t="s">
        <v>1264</v>
      </c>
      <c r="L217" s="15" t="str">
        <f>VLOOKUP(K217,[1]Section!$G$2:$H$45,2,0)</f>
        <v>建築施工図</v>
      </c>
      <c r="M217" s="15"/>
      <c r="N217" s="15"/>
      <c r="O217" s="15"/>
      <c r="P217" s="15">
        <f t="shared" ca="1" si="23"/>
        <v>117</v>
      </c>
      <c r="Q217" s="15" t="str">
        <f t="shared" ca="1" si="24"/>
        <v>116年5ヶ月9日</v>
      </c>
      <c r="R217" s="40"/>
      <c r="S217" s="30"/>
      <c r="T217" s="30"/>
      <c r="U217" s="15"/>
      <c r="V217" s="15"/>
      <c r="W217" s="15"/>
      <c r="X217" s="15"/>
      <c r="Y217" s="15"/>
      <c r="Z217" s="15"/>
      <c r="AA217" s="15"/>
      <c r="AB217" s="18"/>
      <c r="AC217" s="15"/>
      <c r="AD217" s="18"/>
      <c r="AE217" s="15">
        <f t="shared" ca="1" si="25"/>
        <v>0</v>
      </c>
      <c r="AF217" s="15">
        <f t="shared" ca="1" si="26"/>
        <v>116.52</v>
      </c>
      <c r="AG217" s="15"/>
      <c r="AH217" s="15"/>
      <c r="AI217" s="19"/>
      <c r="AJ217" s="15"/>
      <c r="AK217" s="15"/>
      <c r="AL217" s="20"/>
      <c r="AM217" s="15"/>
      <c r="AN217" s="15"/>
      <c r="AO217" s="15"/>
      <c r="AP217" s="15"/>
      <c r="AQ217" s="15"/>
      <c r="AR217" s="15"/>
      <c r="AS217" s="43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  <c r="FD217" s="2"/>
      <c r="FE217" s="2"/>
      <c r="FF217" s="2"/>
      <c r="FG217" s="2"/>
    </row>
    <row r="218" spans="1:163" s="22" customFormat="1" ht="15" customHeight="1">
      <c r="A218" s="15" t="str">
        <f t="shared" ca="1" si="22"/>
        <v/>
      </c>
      <c r="B218" s="15">
        <f t="shared" si="21"/>
        <v>215</v>
      </c>
      <c r="C218" s="15" t="s">
        <v>215</v>
      </c>
      <c r="D218" s="17"/>
      <c r="E218" s="17"/>
      <c r="F218" s="17"/>
      <c r="G218" s="17"/>
      <c r="H218" s="15"/>
      <c r="I218" s="15" t="s">
        <v>36</v>
      </c>
      <c r="J218" s="15" t="s">
        <v>45</v>
      </c>
      <c r="K218" s="15" t="s">
        <v>1288</v>
      </c>
      <c r="L218" s="15" t="str">
        <f>VLOOKUP(K218,[1]Section!$G$2:$H$45,2,0)</f>
        <v>外壁/ドア 1</v>
      </c>
      <c r="M218" s="15"/>
      <c r="N218" s="15"/>
      <c r="O218" s="15"/>
      <c r="P218" s="15">
        <f t="shared" ca="1" si="23"/>
        <v>117</v>
      </c>
      <c r="Q218" s="15" t="str">
        <f t="shared" ca="1" si="24"/>
        <v>116年5ヶ月9日</v>
      </c>
      <c r="R218" s="40"/>
      <c r="S218" s="30"/>
      <c r="T218" s="30"/>
      <c r="U218" s="15"/>
      <c r="V218" s="15"/>
      <c r="W218" s="15"/>
      <c r="X218" s="15"/>
      <c r="Y218" s="15"/>
      <c r="Z218" s="15"/>
      <c r="AA218" s="15"/>
      <c r="AB218" s="18"/>
      <c r="AC218" s="15"/>
      <c r="AD218" s="18"/>
      <c r="AE218" s="15">
        <f t="shared" ca="1" si="25"/>
        <v>0</v>
      </c>
      <c r="AF218" s="15">
        <f t="shared" ca="1" si="26"/>
        <v>116.52</v>
      </c>
      <c r="AG218" s="15"/>
      <c r="AH218" s="15"/>
      <c r="AI218" s="19"/>
      <c r="AJ218" s="15"/>
      <c r="AK218" s="15"/>
      <c r="AL218" s="20"/>
      <c r="AM218" s="15"/>
      <c r="AN218" s="15"/>
      <c r="AO218" s="15"/>
      <c r="AP218" s="15"/>
      <c r="AQ218" s="15"/>
      <c r="AR218" s="15"/>
      <c r="AS218" s="43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  <c r="FD218" s="2"/>
      <c r="FE218" s="2"/>
      <c r="FF218" s="2"/>
      <c r="FG218" s="2"/>
    </row>
    <row r="219" spans="1:163" ht="15" customHeight="1">
      <c r="A219" s="5" t="str">
        <f t="shared" ca="1" si="22"/>
        <v/>
      </c>
      <c r="B219" s="15">
        <f t="shared" si="21"/>
        <v>216</v>
      </c>
      <c r="C219" s="15" t="s">
        <v>216</v>
      </c>
      <c r="D219" s="17"/>
      <c r="E219" s="17"/>
      <c r="F219" s="17"/>
      <c r="G219" s="17"/>
      <c r="H219" s="15"/>
      <c r="I219" s="15" t="s">
        <v>36</v>
      </c>
      <c r="J219" s="15" t="s">
        <v>45</v>
      </c>
      <c r="K219" s="15" t="s">
        <v>1233</v>
      </c>
      <c r="L219" s="15" t="str">
        <f>VLOOKUP(K219,[1]Section!$G$2:$H$45,2,0)</f>
        <v>機械積算</v>
      </c>
      <c r="M219" s="15"/>
      <c r="N219" s="15"/>
      <c r="O219" s="15"/>
      <c r="P219" s="15">
        <f t="shared" ca="1" si="23"/>
        <v>117</v>
      </c>
      <c r="Q219" s="15" t="str">
        <f t="shared" ca="1" si="24"/>
        <v>116年5ヶ月9日</v>
      </c>
      <c r="R219" s="40"/>
      <c r="S219" s="30"/>
      <c r="T219" s="15"/>
      <c r="U219" s="15"/>
      <c r="V219" s="15"/>
      <c r="W219" s="15"/>
      <c r="X219" s="15"/>
      <c r="Y219" s="15"/>
      <c r="Z219" s="15"/>
      <c r="AA219" s="15"/>
      <c r="AB219" s="18"/>
      <c r="AC219" s="15"/>
      <c r="AD219" s="18"/>
      <c r="AE219" s="15">
        <f t="shared" ca="1" si="25"/>
        <v>0</v>
      </c>
      <c r="AF219" s="15">
        <f t="shared" ca="1" si="26"/>
        <v>116.52</v>
      </c>
      <c r="AG219" s="37" t="s">
        <v>1216</v>
      </c>
      <c r="AH219" s="15" t="s">
        <v>838</v>
      </c>
      <c r="AI219" s="19"/>
      <c r="AJ219" s="15"/>
      <c r="AK219" s="15"/>
      <c r="AL219" s="20"/>
      <c r="AM219" s="15"/>
      <c r="AN219" s="15"/>
      <c r="AO219" s="15"/>
      <c r="AP219" s="150"/>
      <c r="AQ219" s="15"/>
      <c r="AR219" s="150"/>
      <c r="AS219" s="15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  <c r="FD219" s="2"/>
      <c r="FE219" s="2"/>
      <c r="FF219" s="2"/>
      <c r="FG219" s="2"/>
    </row>
    <row r="220" spans="1:163" ht="15" customHeight="1">
      <c r="A220" s="5" t="str">
        <f t="shared" ca="1" si="22"/>
        <v/>
      </c>
      <c r="B220" s="5">
        <f t="shared" si="21"/>
        <v>217</v>
      </c>
      <c r="C220" s="5" t="s">
        <v>839</v>
      </c>
      <c r="D220" s="7"/>
      <c r="E220" s="7"/>
      <c r="F220" s="7"/>
      <c r="G220" s="7"/>
      <c r="H220" s="43"/>
      <c r="I220" s="43" t="s">
        <v>36</v>
      </c>
      <c r="J220" s="43" t="s">
        <v>45</v>
      </c>
      <c r="K220" s="5" t="s">
        <v>1276</v>
      </c>
      <c r="L220" s="5" t="str">
        <f>VLOOKUP(K220,[1]Section!$G$2:$H$45,2,0)</f>
        <v>電気積算</v>
      </c>
      <c r="M220" s="5"/>
      <c r="N220" s="5"/>
      <c r="O220" s="5"/>
      <c r="P220" s="5">
        <f t="shared" ca="1" si="23"/>
        <v>117</v>
      </c>
      <c r="Q220" s="5" t="str">
        <f t="shared" ca="1" si="24"/>
        <v>116年5ヶ月9日</v>
      </c>
      <c r="R220" s="39"/>
      <c r="S220" s="9"/>
      <c r="T220" s="9"/>
      <c r="U220" s="43"/>
      <c r="V220" s="5"/>
      <c r="W220" s="5"/>
      <c r="X220" s="5"/>
      <c r="Y220" s="5"/>
      <c r="Z220" s="5"/>
      <c r="AA220" s="5"/>
      <c r="AB220" s="10"/>
      <c r="AC220" s="5"/>
      <c r="AD220" s="10"/>
      <c r="AE220" s="5">
        <f t="shared" ca="1" si="25"/>
        <v>0</v>
      </c>
      <c r="AF220" s="5">
        <f t="shared" ca="1" si="26"/>
        <v>116.52</v>
      </c>
      <c r="AG220" s="5" t="s">
        <v>840</v>
      </c>
      <c r="AH220" s="5" t="s">
        <v>841</v>
      </c>
      <c r="AI220" s="12"/>
      <c r="AJ220" s="5"/>
      <c r="AK220" s="5"/>
      <c r="AL220" s="14"/>
      <c r="AM220" s="5"/>
      <c r="AN220" s="5"/>
      <c r="AO220" s="5"/>
      <c r="AP220" s="149"/>
      <c r="AQ220" s="5"/>
      <c r="AR220" s="149"/>
      <c r="AS220" s="43"/>
      <c r="AT220" s="2" t="s">
        <v>283</v>
      </c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  <c r="FD220" s="2"/>
      <c r="FE220" s="2"/>
      <c r="FF220" s="2"/>
      <c r="FG220" s="2"/>
    </row>
    <row r="221" spans="1:163" ht="15" customHeight="1">
      <c r="A221" s="5" t="str">
        <f t="shared" ca="1" si="22"/>
        <v/>
      </c>
      <c r="B221" s="5">
        <f t="shared" si="21"/>
        <v>218</v>
      </c>
      <c r="C221" s="5" t="s">
        <v>217</v>
      </c>
      <c r="D221" s="7"/>
      <c r="E221" s="7"/>
      <c r="F221" s="7"/>
      <c r="G221" s="7"/>
      <c r="H221" s="43"/>
      <c r="I221" s="43" t="s">
        <v>36</v>
      </c>
      <c r="J221" s="43" t="s">
        <v>45</v>
      </c>
      <c r="K221" s="5" t="s">
        <v>1287</v>
      </c>
      <c r="L221" s="5" t="str">
        <f>VLOOKUP(K221,[1]Section!$G$2:$H$45,2,0)</f>
        <v>構造金物</v>
      </c>
      <c r="M221" s="5"/>
      <c r="N221" s="5"/>
      <c r="O221" s="5"/>
      <c r="P221" s="5">
        <f t="shared" ca="1" si="23"/>
        <v>117</v>
      </c>
      <c r="Q221" s="5" t="str">
        <f t="shared" ca="1" si="24"/>
        <v>116年5ヶ月9日</v>
      </c>
      <c r="R221" s="39"/>
      <c r="S221" s="5"/>
      <c r="T221" s="5"/>
      <c r="U221" s="5"/>
      <c r="V221" s="5"/>
      <c r="W221" s="5"/>
      <c r="X221" s="5"/>
      <c r="Y221" s="5"/>
      <c r="Z221" s="5"/>
      <c r="AA221" s="5"/>
      <c r="AB221" s="10"/>
      <c r="AC221" s="5"/>
      <c r="AD221" s="10"/>
      <c r="AE221" s="5">
        <f t="shared" ca="1" si="25"/>
        <v>0</v>
      </c>
      <c r="AF221" s="5">
        <f t="shared" ca="1" si="26"/>
        <v>116.52</v>
      </c>
      <c r="AG221" s="5" t="s">
        <v>843</v>
      </c>
      <c r="AH221" s="5" t="s">
        <v>844</v>
      </c>
      <c r="AI221" s="12"/>
      <c r="AJ221" s="5"/>
      <c r="AK221" s="5"/>
      <c r="AL221" s="14"/>
      <c r="AM221" s="5"/>
      <c r="AN221" s="5"/>
      <c r="AO221" s="5"/>
      <c r="AP221" s="5"/>
      <c r="AQ221" s="5"/>
      <c r="AR221" s="149"/>
      <c r="AS221" s="43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  <c r="FA221" s="2"/>
      <c r="FB221" s="2"/>
      <c r="FC221" s="2"/>
      <c r="FD221" s="2"/>
      <c r="FE221" s="2"/>
      <c r="FF221" s="2"/>
      <c r="FG221" s="2"/>
    </row>
    <row r="222" spans="1:163" ht="15" customHeight="1">
      <c r="A222" s="5" t="str">
        <f t="shared" ca="1" si="22"/>
        <v/>
      </c>
      <c r="B222" s="15">
        <f t="shared" si="21"/>
        <v>219</v>
      </c>
      <c r="C222" s="15" t="s">
        <v>218</v>
      </c>
      <c r="D222" s="17"/>
      <c r="E222" s="17"/>
      <c r="F222" s="17"/>
      <c r="G222" s="17"/>
      <c r="H222" s="15"/>
      <c r="I222" s="15" t="s">
        <v>36</v>
      </c>
      <c r="J222" s="15" t="s">
        <v>160</v>
      </c>
      <c r="K222" s="15" t="s">
        <v>1239</v>
      </c>
      <c r="L222" s="15" t="str">
        <f>VLOOKUP(K222,[1]Section!$G$2:$H$45,2,0)</f>
        <v>総務管理</v>
      </c>
      <c r="M222" s="15"/>
      <c r="N222" s="15"/>
      <c r="O222" s="15"/>
      <c r="P222" s="15">
        <f t="shared" ca="1" si="23"/>
        <v>117</v>
      </c>
      <c r="Q222" s="15" t="str">
        <f t="shared" ca="1" si="24"/>
        <v>116年5ヶ月9日</v>
      </c>
      <c r="R222" s="40"/>
      <c r="S222" s="15"/>
      <c r="T222" s="15"/>
      <c r="U222" s="15"/>
      <c r="V222" s="15"/>
      <c r="W222" s="15"/>
      <c r="X222" s="15"/>
      <c r="Y222" s="15"/>
      <c r="Z222" s="15"/>
      <c r="AA222" s="15"/>
      <c r="AB222" s="18"/>
      <c r="AC222" s="15"/>
      <c r="AD222" s="18"/>
      <c r="AE222" s="15">
        <f t="shared" ca="1" si="25"/>
        <v>0</v>
      </c>
      <c r="AF222" s="15">
        <f t="shared" ca="1" si="26"/>
        <v>116.52</v>
      </c>
      <c r="AG222" s="15" t="s">
        <v>845</v>
      </c>
      <c r="AH222" s="15" t="s">
        <v>846</v>
      </c>
      <c r="AI222" s="12"/>
      <c r="AJ222" s="5"/>
      <c r="AK222" s="5"/>
      <c r="AL222" s="14"/>
      <c r="AM222" s="5"/>
      <c r="AN222" s="5"/>
      <c r="AO222" s="15"/>
      <c r="AP222" s="15"/>
      <c r="AQ222" s="15"/>
      <c r="AR222" s="15"/>
      <c r="AS222" s="43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  <c r="EX222" s="2"/>
      <c r="EY222" s="2"/>
      <c r="EZ222" s="2"/>
      <c r="FA222" s="2"/>
      <c r="FB222" s="2"/>
      <c r="FC222" s="2"/>
      <c r="FD222" s="2"/>
      <c r="FE222" s="2"/>
      <c r="FF222" s="2"/>
      <c r="FG222" s="2"/>
    </row>
    <row r="223" spans="1:163" ht="15" customHeight="1">
      <c r="A223" s="5" t="str">
        <f t="shared" ca="1" si="22"/>
        <v/>
      </c>
      <c r="B223" s="15">
        <f t="shared" si="21"/>
        <v>220</v>
      </c>
      <c r="C223" s="15" t="s">
        <v>219</v>
      </c>
      <c r="D223" s="17"/>
      <c r="E223" s="17"/>
      <c r="F223" s="17"/>
      <c r="G223" s="17"/>
      <c r="H223" s="15"/>
      <c r="I223" s="15" t="s">
        <v>36</v>
      </c>
      <c r="J223" s="15" t="s">
        <v>45</v>
      </c>
      <c r="K223" s="15" t="s">
        <v>1268</v>
      </c>
      <c r="L223" s="15" t="str">
        <f>VLOOKUP(K223,[1]Section!$G$2:$H$45,2,0)</f>
        <v>設備設計 1</v>
      </c>
      <c r="M223" s="15"/>
      <c r="N223" s="15"/>
      <c r="O223" s="15"/>
      <c r="P223" s="15">
        <f t="shared" ca="1" si="23"/>
        <v>117</v>
      </c>
      <c r="Q223" s="15" t="str">
        <f t="shared" ca="1" si="24"/>
        <v>116年5ヶ月9日</v>
      </c>
      <c r="R223" s="40"/>
      <c r="S223" s="15"/>
      <c r="T223" s="15"/>
      <c r="U223" s="15"/>
      <c r="V223" s="15"/>
      <c r="W223" s="15"/>
      <c r="X223" s="15"/>
      <c r="Y223" s="15"/>
      <c r="Z223" s="15"/>
      <c r="AA223" s="15"/>
      <c r="AB223" s="18"/>
      <c r="AC223" s="15"/>
      <c r="AD223" s="18"/>
      <c r="AE223" s="15">
        <f t="shared" ca="1" si="25"/>
        <v>0</v>
      </c>
      <c r="AF223" s="15">
        <f t="shared" ca="1" si="26"/>
        <v>116.52</v>
      </c>
      <c r="AG223" s="15" t="s">
        <v>847</v>
      </c>
      <c r="AH223" s="15" t="s">
        <v>848</v>
      </c>
      <c r="AI223" s="19"/>
      <c r="AJ223" s="15"/>
      <c r="AK223" s="15"/>
      <c r="AL223" s="20"/>
      <c r="AM223" s="15"/>
      <c r="AN223" s="15"/>
      <c r="AO223" s="15"/>
      <c r="AP223" s="150"/>
      <c r="AQ223" s="15"/>
      <c r="AR223" s="166"/>
      <c r="AS223" s="15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  <c r="FD223" s="2"/>
      <c r="FE223" s="2"/>
      <c r="FF223" s="2"/>
      <c r="FG223" s="2"/>
    </row>
    <row r="224" spans="1:163" s="22" customFormat="1" ht="15" customHeight="1">
      <c r="A224" s="15" t="str">
        <f t="shared" ca="1" si="22"/>
        <v/>
      </c>
      <c r="B224" s="15">
        <f t="shared" si="21"/>
        <v>221</v>
      </c>
      <c r="C224" s="15" t="s">
        <v>220</v>
      </c>
      <c r="D224" s="17"/>
      <c r="E224" s="17"/>
      <c r="F224" s="17"/>
      <c r="G224" s="17"/>
      <c r="H224" s="15"/>
      <c r="I224" s="15" t="s">
        <v>36</v>
      </c>
      <c r="J224" s="15" t="s">
        <v>45</v>
      </c>
      <c r="K224" s="15" t="s">
        <v>1233</v>
      </c>
      <c r="L224" s="15" t="str">
        <f>VLOOKUP(K224,[1]Section!$G$2:$H$45,2,0)</f>
        <v>機械積算</v>
      </c>
      <c r="M224" s="15"/>
      <c r="N224" s="15"/>
      <c r="O224" s="15"/>
      <c r="P224" s="15">
        <f t="shared" ca="1" si="23"/>
        <v>117</v>
      </c>
      <c r="Q224" s="15" t="str">
        <f t="shared" ca="1" si="24"/>
        <v>116年5ヶ月9日</v>
      </c>
      <c r="R224" s="15"/>
      <c r="S224" s="30"/>
      <c r="T224" s="30"/>
      <c r="U224" s="15"/>
      <c r="V224" s="15"/>
      <c r="W224" s="15"/>
      <c r="X224" s="15"/>
      <c r="Y224" s="15"/>
      <c r="Z224" s="15"/>
      <c r="AA224" s="15"/>
      <c r="AB224" s="18"/>
      <c r="AC224" s="15"/>
      <c r="AD224" s="18"/>
      <c r="AE224" s="15">
        <f t="shared" ca="1" si="25"/>
        <v>0</v>
      </c>
      <c r="AF224" s="15">
        <f t="shared" ca="1" si="26"/>
        <v>116.52</v>
      </c>
      <c r="AG224" s="15"/>
      <c r="AH224" s="15"/>
      <c r="AI224" s="19"/>
      <c r="AJ224" s="15"/>
      <c r="AK224" s="15"/>
      <c r="AL224" s="20"/>
      <c r="AM224" s="15"/>
      <c r="AN224" s="15"/>
      <c r="AO224" s="15"/>
      <c r="AP224" s="150"/>
      <c r="AQ224" s="15"/>
      <c r="AR224" s="150"/>
      <c r="AS224" s="43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  <c r="FD224" s="2"/>
      <c r="FE224" s="2"/>
      <c r="FF224" s="2"/>
      <c r="FG224" s="2"/>
    </row>
    <row r="225" spans="1:163" s="22" customFormat="1" ht="15" customHeight="1">
      <c r="A225" s="15" t="str">
        <f t="shared" ca="1" si="22"/>
        <v/>
      </c>
      <c r="B225" s="15">
        <f t="shared" si="21"/>
        <v>222</v>
      </c>
      <c r="C225" s="15" t="s">
        <v>221</v>
      </c>
      <c r="D225" s="17"/>
      <c r="E225" s="17"/>
      <c r="F225" s="17"/>
      <c r="G225" s="17"/>
      <c r="H225" s="15"/>
      <c r="I225" s="15" t="s">
        <v>36</v>
      </c>
      <c r="J225" s="15" t="s">
        <v>45</v>
      </c>
      <c r="K225" s="15" t="s">
        <v>1253</v>
      </c>
      <c r="L225" s="15" t="str">
        <f>VLOOKUP(K225,[1]Section!$G$2:$H$45,2,0)</f>
        <v>衛生設備</v>
      </c>
      <c r="M225" s="15"/>
      <c r="N225" s="15"/>
      <c r="O225" s="15"/>
      <c r="P225" s="15">
        <f t="shared" ca="1" si="23"/>
        <v>117</v>
      </c>
      <c r="Q225" s="15" t="str">
        <f t="shared" ca="1" si="24"/>
        <v>116年5ヶ月9日</v>
      </c>
      <c r="R225" s="15"/>
      <c r="S225" s="30"/>
      <c r="T225" s="30"/>
      <c r="U225" s="15"/>
      <c r="V225" s="15"/>
      <c r="W225" s="15"/>
      <c r="X225" s="15"/>
      <c r="Y225" s="15"/>
      <c r="Z225" s="15"/>
      <c r="AA225" s="15"/>
      <c r="AB225" s="18"/>
      <c r="AC225" s="15"/>
      <c r="AD225" s="18"/>
      <c r="AE225" s="15">
        <f t="shared" ca="1" si="25"/>
        <v>0</v>
      </c>
      <c r="AF225" s="15">
        <f t="shared" ca="1" si="26"/>
        <v>116.52</v>
      </c>
      <c r="AG225" s="15"/>
      <c r="AH225" s="15"/>
      <c r="AI225" s="19"/>
      <c r="AJ225" s="15"/>
      <c r="AK225" s="15"/>
      <c r="AL225" s="20"/>
      <c r="AM225" s="15"/>
      <c r="AN225" s="15"/>
      <c r="AO225" s="15"/>
      <c r="AP225" s="15"/>
      <c r="AQ225" s="15"/>
      <c r="AR225" s="15"/>
      <c r="AS225" s="43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</row>
    <row r="226" spans="1:163" s="22" customFormat="1" ht="15" customHeight="1">
      <c r="A226" s="15" t="str">
        <f t="shared" ca="1" si="22"/>
        <v/>
      </c>
      <c r="B226" s="15">
        <f t="shared" si="21"/>
        <v>223</v>
      </c>
      <c r="C226" s="15" t="s">
        <v>222</v>
      </c>
      <c r="D226" s="17"/>
      <c r="E226" s="17"/>
      <c r="F226" s="17"/>
      <c r="G226" s="17"/>
      <c r="H226" s="15"/>
      <c r="I226" s="15" t="s">
        <v>36</v>
      </c>
      <c r="J226" s="15" t="s">
        <v>45</v>
      </c>
      <c r="K226" s="15" t="s">
        <v>1264</v>
      </c>
      <c r="L226" s="15" t="str">
        <f>VLOOKUP(K226,[1]Section!$G$2:$H$45,2,0)</f>
        <v>建築施工図</v>
      </c>
      <c r="M226" s="15"/>
      <c r="N226" s="15"/>
      <c r="O226" s="15"/>
      <c r="P226" s="15">
        <f t="shared" ca="1" si="23"/>
        <v>117</v>
      </c>
      <c r="Q226" s="15" t="str">
        <f t="shared" ca="1" si="24"/>
        <v>116年5ヶ月9日</v>
      </c>
      <c r="R226" s="15"/>
      <c r="S226" s="30"/>
      <c r="T226" s="30"/>
      <c r="U226" s="15"/>
      <c r="V226" s="15"/>
      <c r="W226" s="15"/>
      <c r="X226" s="15"/>
      <c r="Y226" s="15"/>
      <c r="Z226" s="15"/>
      <c r="AA226" s="15"/>
      <c r="AB226" s="18"/>
      <c r="AC226" s="15"/>
      <c r="AD226" s="18"/>
      <c r="AE226" s="15">
        <f t="shared" ca="1" si="25"/>
        <v>0</v>
      </c>
      <c r="AF226" s="15">
        <f t="shared" ca="1" si="26"/>
        <v>116.52</v>
      </c>
      <c r="AG226" s="15"/>
      <c r="AH226" s="15"/>
      <c r="AI226" s="19"/>
      <c r="AJ226" s="15"/>
      <c r="AK226" s="15"/>
      <c r="AL226" s="20"/>
      <c r="AM226" s="15"/>
      <c r="AN226" s="15"/>
      <c r="AO226" s="15"/>
      <c r="AP226" s="15"/>
      <c r="AQ226" s="15"/>
      <c r="AR226" s="15"/>
      <c r="AS226" s="43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</row>
    <row r="227" spans="1:163" s="22" customFormat="1" ht="15" customHeight="1">
      <c r="A227" s="15" t="str">
        <f t="shared" ca="1" si="22"/>
        <v/>
      </c>
      <c r="B227" s="15">
        <f t="shared" si="21"/>
        <v>224</v>
      </c>
      <c r="C227" s="15" t="s">
        <v>223</v>
      </c>
      <c r="D227" s="17"/>
      <c r="E227" s="17"/>
      <c r="F227" s="17"/>
      <c r="G227" s="17"/>
      <c r="H227" s="15"/>
      <c r="I227" s="15" t="s">
        <v>36</v>
      </c>
      <c r="J227" s="15" t="s">
        <v>45</v>
      </c>
      <c r="K227" s="15" t="s">
        <v>1264</v>
      </c>
      <c r="L227" s="15" t="str">
        <f>VLOOKUP(K227,[1]Section!$G$2:$H$45,2,0)</f>
        <v>建築施工図</v>
      </c>
      <c r="M227" s="15"/>
      <c r="N227" s="15"/>
      <c r="O227" s="15"/>
      <c r="P227" s="15">
        <f t="shared" ca="1" si="23"/>
        <v>117</v>
      </c>
      <c r="Q227" s="15" t="str">
        <f t="shared" ca="1" si="24"/>
        <v>116年5ヶ月9日</v>
      </c>
      <c r="R227" s="15"/>
      <c r="S227" s="30"/>
      <c r="T227" s="30"/>
      <c r="U227" s="15"/>
      <c r="V227" s="15"/>
      <c r="W227" s="15"/>
      <c r="X227" s="15"/>
      <c r="Y227" s="15"/>
      <c r="Z227" s="15"/>
      <c r="AA227" s="15"/>
      <c r="AB227" s="18"/>
      <c r="AC227" s="15"/>
      <c r="AD227" s="18"/>
      <c r="AE227" s="15">
        <f t="shared" ca="1" si="25"/>
        <v>0</v>
      </c>
      <c r="AF227" s="15">
        <f t="shared" ca="1" si="26"/>
        <v>116.52</v>
      </c>
      <c r="AG227" s="15"/>
      <c r="AH227" s="15"/>
      <c r="AI227" s="19"/>
      <c r="AJ227" s="15"/>
      <c r="AK227" s="15"/>
      <c r="AL227" s="20"/>
      <c r="AM227" s="15"/>
      <c r="AN227" s="15"/>
      <c r="AO227" s="15"/>
      <c r="AP227" s="15"/>
      <c r="AQ227" s="15"/>
      <c r="AR227" s="15"/>
      <c r="AS227" s="43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  <c r="FD227" s="2"/>
      <c r="FE227" s="2"/>
      <c r="FF227" s="2"/>
      <c r="FG227" s="2"/>
    </row>
    <row r="228" spans="1:163" s="22" customFormat="1" ht="15" customHeight="1">
      <c r="A228" s="15" t="str">
        <f t="shared" ca="1" si="22"/>
        <v/>
      </c>
      <c r="B228" s="15">
        <f t="shared" si="21"/>
        <v>225</v>
      </c>
      <c r="C228" s="15" t="s">
        <v>224</v>
      </c>
      <c r="D228" s="17"/>
      <c r="E228" s="17"/>
      <c r="F228" s="17"/>
      <c r="G228" s="17"/>
      <c r="H228" s="15"/>
      <c r="I228" s="15" t="s">
        <v>36</v>
      </c>
      <c r="J228" s="15" t="s">
        <v>45</v>
      </c>
      <c r="K228" s="15" t="s">
        <v>1285</v>
      </c>
      <c r="L228" s="15" t="str">
        <f>VLOOKUP(K228,[1]Section!$G$2:$H$45,2,0)</f>
        <v>BIM1</v>
      </c>
      <c r="M228" s="15"/>
      <c r="N228" s="15"/>
      <c r="O228" s="15"/>
      <c r="P228" s="15">
        <f t="shared" ca="1" si="23"/>
        <v>117</v>
      </c>
      <c r="Q228" s="15" t="str">
        <f t="shared" ca="1" si="24"/>
        <v>116年5ヶ月9日</v>
      </c>
      <c r="R228" s="15"/>
      <c r="S228" s="30"/>
      <c r="T228" s="30"/>
      <c r="U228" s="15"/>
      <c r="V228" s="15"/>
      <c r="W228" s="5"/>
      <c r="X228" s="5"/>
      <c r="Y228" s="5"/>
      <c r="Z228" s="5"/>
      <c r="AA228" s="5"/>
      <c r="AB228" s="10"/>
      <c r="AC228" s="5"/>
      <c r="AD228" s="10"/>
      <c r="AE228" s="5">
        <f t="shared" ca="1" si="25"/>
        <v>0</v>
      </c>
      <c r="AF228" s="15">
        <f t="shared" ca="1" si="26"/>
        <v>116.52</v>
      </c>
      <c r="AG228" s="15"/>
      <c r="AH228" s="15"/>
      <c r="AI228" s="19"/>
      <c r="AJ228" s="15"/>
      <c r="AK228" s="15"/>
      <c r="AL228" s="20"/>
      <c r="AM228" s="15"/>
      <c r="AN228" s="15"/>
      <c r="AO228" s="15"/>
      <c r="AP228" s="15"/>
      <c r="AQ228" s="15"/>
      <c r="AR228" s="150"/>
      <c r="AS228" s="43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  <c r="FD228" s="2"/>
      <c r="FE228" s="2"/>
      <c r="FF228" s="2"/>
      <c r="FG228" s="2"/>
    </row>
    <row r="229" spans="1:163" ht="15" customHeight="1">
      <c r="A229" s="5" t="str">
        <f t="shared" ca="1" si="22"/>
        <v/>
      </c>
      <c r="B229" s="5">
        <f t="shared" si="21"/>
        <v>226</v>
      </c>
      <c r="C229" s="5" t="s">
        <v>225</v>
      </c>
      <c r="D229" s="7"/>
      <c r="E229" s="7"/>
      <c r="F229" s="7"/>
      <c r="G229" s="7"/>
      <c r="H229" s="43"/>
      <c r="I229" s="43" t="s">
        <v>36</v>
      </c>
      <c r="J229" s="5" t="s">
        <v>45</v>
      </c>
      <c r="K229" s="5" t="s">
        <v>1285</v>
      </c>
      <c r="L229" s="5" t="str">
        <f>VLOOKUP(K229,[1]Section!$G$2:$H$45,2,0)</f>
        <v>BIM1</v>
      </c>
      <c r="M229" s="5"/>
      <c r="N229" s="5"/>
      <c r="O229" s="5"/>
      <c r="P229" s="5">
        <f t="shared" ca="1" si="23"/>
        <v>117</v>
      </c>
      <c r="Q229" s="5" t="str">
        <f t="shared" ca="1" si="24"/>
        <v>116年5ヶ月9日</v>
      </c>
      <c r="R229" s="39"/>
      <c r="S229" s="9"/>
      <c r="T229" s="9"/>
      <c r="U229" s="5"/>
      <c r="V229" s="5"/>
      <c r="W229" s="5"/>
      <c r="X229" s="5"/>
      <c r="Y229" s="5"/>
      <c r="Z229" s="5"/>
      <c r="AA229" s="5"/>
      <c r="AB229" s="10"/>
      <c r="AC229" s="5"/>
      <c r="AD229" s="10"/>
      <c r="AE229" s="5">
        <f t="shared" ca="1" si="25"/>
        <v>0</v>
      </c>
      <c r="AF229" s="5">
        <f t="shared" ca="1" si="26"/>
        <v>116.52</v>
      </c>
      <c r="AG229" s="5" t="s">
        <v>849</v>
      </c>
      <c r="AH229" s="5" t="s">
        <v>850</v>
      </c>
      <c r="AI229" s="12"/>
      <c r="AJ229" s="5"/>
      <c r="AK229" s="5"/>
      <c r="AL229" s="14"/>
      <c r="AM229" s="5"/>
      <c r="AN229" s="5"/>
      <c r="AO229" s="5"/>
      <c r="AP229" s="149"/>
      <c r="AQ229" s="5"/>
      <c r="AR229" s="5"/>
      <c r="AS229" s="15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  <c r="FD229" s="2"/>
      <c r="FE229" s="2"/>
      <c r="FF229" s="2"/>
      <c r="FG229" s="2"/>
    </row>
    <row r="230" spans="1:163" ht="15" customHeight="1">
      <c r="A230" s="5" t="str">
        <f t="shared" ca="1" si="22"/>
        <v/>
      </c>
      <c r="B230" s="5">
        <f t="shared" si="21"/>
        <v>227</v>
      </c>
      <c r="C230" s="5" t="s">
        <v>226</v>
      </c>
      <c r="D230" s="7"/>
      <c r="E230" s="7"/>
      <c r="F230" s="7"/>
      <c r="G230" s="7"/>
      <c r="H230" s="43"/>
      <c r="I230" s="43" t="s">
        <v>36</v>
      </c>
      <c r="J230" s="5" t="s">
        <v>45</v>
      </c>
      <c r="K230" s="5" t="s">
        <v>1285</v>
      </c>
      <c r="L230" s="5" t="str">
        <f>VLOOKUP(K230,[1]Section!$G$2:$H$45,2,0)</f>
        <v>BIM1</v>
      </c>
      <c r="M230" s="5"/>
      <c r="N230" s="5"/>
      <c r="O230" s="5"/>
      <c r="P230" s="5">
        <f t="shared" ca="1" si="23"/>
        <v>117</v>
      </c>
      <c r="Q230" s="5" t="str">
        <f t="shared" ca="1" si="24"/>
        <v>116年5ヶ月9日</v>
      </c>
      <c r="R230" s="39"/>
      <c r="S230" s="9"/>
      <c r="T230" s="9"/>
      <c r="U230" s="43"/>
      <c r="V230" s="5"/>
      <c r="W230" s="5"/>
      <c r="X230" s="5"/>
      <c r="Y230" s="5"/>
      <c r="Z230" s="5"/>
      <c r="AA230" s="5"/>
      <c r="AB230" s="10"/>
      <c r="AC230" s="5"/>
      <c r="AD230" s="10"/>
      <c r="AE230" s="5">
        <f t="shared" ca="1" si="25"/>
        <v>0</v>
      </c>
      <c r="AF230" s="5">
        <f t="shared" ca="1" si="26"/>
        <v>116.52</v>
      </c>
      <c r="AG230" s="5" t="s">
        <v>851</v>
      </c>
      <c r="AH230" s="5" t="s">
        <v>852</v>
      </c>
      <c r="AI230" s="12"/>
      <c r="AJ230" s="5"/>
      <c r="AK230" s="5"/>
      <c r="AL230" s="14"/>
      <c r="AM230" s="5"/>
      <c r="AN230" s="5"/>
      <c r="AO230" s="5"/>
      <c r="AP230" s="149"/>
      <c r="AQ230" s="5"/>
      <c r="AR230" s="5"/>
      <c r="AS230" s="43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  <c r="FD230" s="2"/>
      <c r="FE230" s="2"/>
      <c r="FF230" s="2"/>
      <c r="FG230" s="2"/>
    </row>
    <row r="231" spans="1:163" ht="15" customHeight="1">
      <c r="A231" s="5" t="str">
        <f t="shared" ca="1" si="22"/>
        <v/>
      </c>
      <c r="B231" s="5">
        <f t="shared" si="21"/>
        <v>228</v>
      </c>
      <c r="C231" s="5" t="s">
        <v>227</v>
      </c>
      <c r="D231" s="7"/>
      <c r="E231" s="7"/>
      <c r="F231" s="7"/>
      <c r="G231" s="7"/>
      <c r="H231" s="43"/>
      <c r="I231" s="43" t="s">
        <v>36</v>
      </c>
      <c r="J231" s="5" t="s">
        <v>45</v>
      </c>
      <c r="K231" s="5" t="s">
        <v>1284</v>
      </c>
      <c r="L231" s="5" t="str">
        <f>VLOOKUP(K231,[1]Section!$G$2:$H$45,2,0)</f>
        <v>山留</v>
      </c>
      <c r="M231" s="5"/>
      <c r="N231" s="5"/>
      <c r="O231" s="5"/>
      <c r="P231" s="5">
        <f t="shared" ca="1" si="23"/>
        <v>117</v>
      </c>
      <c r="Q231" s="5" t="str">
        <f t="shared" ca="1" si="24"/>
        <v>116年5ヶ月9日</v>
      </c>
      <c r="R231" s="39"/>
      <c r="S231" s="9"/>
      <c r="T231" s="9"/>
      <c r="U231" s="43"/>
      <c r="V231" s="5"/>
      <c r="W231" s="5"/>
      <c r="X231" s="5"/>
      <c r="Y231" s="5"/>
      <c r="Z231" s="5"/>
      <c r="AA231" s="5"/>
      <c r="AB231" s="10"/>
      <c r="AC231" s="5"/>
      <c r="AD231" s="10"/>
      <c r="AE231" s="5">
        <f t="shared" ca="1" si="25"/>
        <v>0</v>
      </c>
      <c r="AF231" s="5">
        <f t="shared" ca="1" si="26"/>
        <v>116.52</v>
      </c>
      <c r="AG231" s="5" t="s">
        <v>853</v>
      </c>
      <c r="AH231" s="5" t="s">
        <v>854</v>
      </c>
      <c r="AI231" s="12"/>
      <c r="AJ231" s="5"/>
      <c r="AK231" s="5"/>
      <c r="AL231" s="14"/>
      <c r="AM231" s="5"/>
      <c r="AN231" s="5"/>
      <c r="AO231" s="5"/>
      <c r="AP231" s="5"/>
      <c r="AQ231" s="5"/>
      <c r="AR231" s="149"/>
      <c r="AS231" s="43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2"/>
      <c r="EX231" s="2"/>
      <c r="EY231" s="2"/>
      <c r="EZ231" s="2"/>
      <c r="FA231" s="2"/>
      <c r="FB231" s="2"/>
      <c r="FC231" s="2"/>
      <c r="FD231" s="2"/>
      <c r="FE231" s="2"/>
      <c r="FF231" s="2"/>
      <c r="FG231" s="2"/>
    </row>
    <row r="232" spans="1:163" ht="15" customHeight="1">
      <c r="A232" s="5" t="str">
        <f t="shared" ca="1" si="22"/>
        <v/>
      </c>
      <c r="B232" s="15">
        <f t="shared" si="21"/>
        <v>229</v>
      </c>
      <c r="C232" s="15" t="s">
        <v>228</v>
      </c>
      <c r="D232" s="17"/>
      <c r="E232" s="17"/>
      <c r="F232" s="17"/>
      <c r="G232" s="17"/>
      <c r="H232" s="15"/>
      <c r="I232" s="15" t="s">
        <v>36</v>
      </c>
      <c r="J232" s="15" t="s">
        <v>45</v>
      </c>
      <c r="K232" s="15" t="s">
        <v>1271</v>
      </c>
      <c r="L232" s="15" t="str">
        <f>VLOOKUP(K232,[1]Section!$G$2:$H$45,2,0)</f>
        <v>レイアウト</v>
      </c>
      <c r="M232" s="15"/>
      <c r="N232" s="15"/>
      <c r="O232" s="15"/>
      <c r="P232" s="15">
        <f t="shared" ca="1" si="23"/>
        <v>117</v>
      </c>
      <c r="Q232" s="15" t="str">
        <f t="shared" ca="1" si="24"/>
        <v>116年5ヶ月9日</v>
      </c>
      <c r="R232" s="40"/>
      <c r="S232" s="30"/>
      <c r="T232" s="30"/>
      <c r="U232" s="15"/>
      <c r="V232" s="15"/>
      <c r="W232" s="15"/>
      <c r="X232" s="15"/>
      <c r="Y232" s="15"/>
      <c r="Z232" s="15"/>
      <c r="AA232" s="15"/>
      <c r="AB232" s="18"/>
      <c r="AC232" s="15"/>
      <c r="AD232" s="18"/>
      <c r="AE232" s="15">
        <f t="shared" ca="1" si="25"/>
        <v>0</v>
      </c>
      <c r="AF232" s="15">
        <f t="shared" ca="1" si="26"/>
        <v>116.52</v>
      </c>
      <c r="AG232" s="15" t="s">
        <v>855</v>
      </c>
      <c r="AH232" s="15" t="s">
        <v>856</v>
      </c>
      <c r="AI232" s="12"/>
      <c r="AJ232" s="5"/>
      <c r="AK232" s="5"/>
      <c r="AL232" s="14"/>
      <c r="AM232" s="5"/>
      <c r="AN232" s="5"/>
      <c r="AO232" s="5"/>
      <c r="AP232" s="5"/>
      <c r="AQ232" s="15"/>
      <c r="AR232" s="150"/>
      <c r="AS232" s="43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2"/>
      <c r="EX232" s="2"/>
      <c r="EY232" s="2"/>
      <c r="EZ232" s="2"/>
      <c r="FA232" s="2"/>
      <c r="FB232" s="2"/>
      <c r="FC232" s="2"/>
      <c r="FD232" s="2"/>
      <c r="FE232" s="2"/>
      <c r="FF232" s="2"/>
      <c r="FG232" s="2"/>
    </row>
    <row r="233" spans="1:163" ht="15" customHeight="1">
      <c r="A233" s="5" t="str">
        <f t="shared" ca="1" si="22"/>
        <v/>
      </c>
      <c r="B233" s="5">
        <f t="shared" si="21"/>
        <v>230</v>
      </c>
      <c r="C233" s="5" t="s">
        <v>229</v>
      </c>
      <c r="D233" s="7"/>
      <c r="E233" s="7"/>
      <c r="F233" s="7"/>
      <c r="G233" s="7"/>
      <c r="H233" s="43"/>
      <c r="I233" s="43" t="s">
        <v>36</v>
      </c>
      <c r="J233" s="5" t="s">
        <v>50</v>
      </c>
      <c r="K233" s="5" t="s">
        <v>1289</v>
      </c>
      <c r="L233" s="5" t="str">
        <f>VLOOKUP(K233,[1]Section!$G$2:$H$45,2,0)</f>
        <v>エンジニアリレーションｻｰﾋﾞｽ</v>
      </c>
      <c r="M233" s="5"/>
      <c r="N233" s="5"/>
      <c r="O233" s="5"/>
      <c r="P233" s="5">
        <f t="shared" ca="1" si="23"/>
        <v>117</v>
      </c>
      <c r="Q233" s="5" t="str">
        <f t="shared" ca="1" si="24"/>
        <v>116年5ヶ月9日</v>
      </c>
      <c r="R233" s="5"/>
      <c r="S233" s="9"/>
      <c r="T233" s="9"/>
      <c r="U233" s="43"/>
      <c r="V233" s="5"/>
      <c r="W233" s="5"/>
      <c r="X233" s="5"/>
      <c r="Y233" s="5"/>
      <c r="Z233" s="5"/>
      <c r="AA233" s="5"/>
      <c r="AB233" s="10"/>
      <c r="AC233" s="5"/>
      <c r="AD233" s="10"/>
      <c r="AE233" s="5">
        <f t="shared" ca="1" si="25"/>
        <v>0</v>
      </c>
      <c r="AF233" s="5">
        <f t="shared" ref="AF233:AF264" ca="1" si="27">IF(C233="","",ROUND((TODAY()-E233)/365,2))</f>
        <v>116.52</v>
      </c>
      <c r="AG233" s="5" t="s">
        <v>857</v>
      </c>
      <c r="AH233" s="5" t="s">
        <v>858</v>
      </c>
      <c r="AI233" s="12"/>
      <c r="AJ233" s="5"/>
      <c r="AK233" s="5"/>
      <c r="AL233" s="14"/>
      <c r="AM233" s="5"/>
      <c r="AN233" s="5"/>
      <c r="AO233" s="5"/>
      <c r="AP233" s="5"/>
      <c r="AQ233" s="5"/>
      <c r="AR233" s="5"/>
      <c r="AS233" s="43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 s="2"/>
      <c r="EZ233" s="2"/>
      <c r="FA233" s="2"/>
      <c r="FB233" s="2"/>
      <c r="FC233" s="2"/>
      <c r="FD233" s="2"/>
      <c r="FE233" s="2"/>
      <c r="FF233" s="2"/>
      <c r="FG233" s="2"/>
    </row>
    <row r="234" spans="1:163" ht="15" customHeight="1">
      <c r="A234" s="5" t="str">
        <f t="shared" ca="1" si="22"/>
        <v/>
      </c>
      <c r="B234" s="5">
        <f t="shared" si="21"/>
        <v>231</v>
      </c>
      <c r="C234" s="5" t="s">
        <v>230</v>
      </c>
      <c r="D234" s="7"/>
      <c r="E234" s="7"/>
      <c r="F234" s="7"/>
      <c r="G234" s="7"/>
      <c r="H234" s="43"/>
      <c r="I234" s="43" t="s">
        <v>31</v>
      </c>
      <c r="J234" s="8" t="s">
        <v>859</v>
      </c>
      <c r="K234" s="5" t="s">
        <v>1289</v>
      </c>
      <c r="L234" s="5" t="str">
        <f>VLOOKUP(K234,[1]Section!$G$2:$H$45,2,0)</f>
        <v>エンジニアリレーションｻｰﾋﾞｽ</v>
      </c>
      <c r="M234" s="5"/>
      <c r="N234" s="5"/>
      <c r="O234" s="5"/>
      <c r="P234" s="5">
        <f t="shared" ca="1" si="23"/>
        <v>117</v>
      </c>
      <c r="Q234" s="5" t="str">
        <f t="shared" ca="1" si="24"/>
        <v>116年5ヶ月9日</v>
      </c>
      <c r="R234" s="5"/>
      <c r="S234" s="9"/>
      <c r="T234" s="9"/>
      <c r="U234" s="43"/>
      <c r="V234" s="5"/>
      <c r="W234" s="5"/>
      <c r="X234" s="5"/>
      <c r="Y234" s="5"/>
      <c r="Z234" s="5"/>
      <c r="AA234" s="5"/>
      <c r="AB234" s="10"/>
      <c r="AC234" s="5"/>
      <c r="AD234" s="10"/>
      <c r="AE234" s="5">
        <f t="shared" ca="1" si="25"/>
        <v>0</v>
      </c>
      <c r="AF234" s="5">
        <f t="shared" ca="1" si="27"/>
        <v>116.52</v>
      </c>
      <c r="AG234" s="11" t="s">
        <v>860</v>
      </c>
      <c r="AH234" s="5" t="s">
        <v>861</v>
      </c>
      <c r="AI234" s="12"/>
      <c r="AJ234" s="5"/>
      <c r="AK234" s="5"/>
      <c r="AL234" s="14"/>
      <c r="AM234" s="5"/>
      <c r="AN234" s="5"/>
      <c r="AO234" s="5"/>
      <c r="AP234" s="5"/>
      <c r="AQ234" s="5"/>
      <c r="AR234" s="5"/>
      <c r="AS234" s="49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  <c r="EG234" s="2"/>
      <c r="EH234" s="2"/>
      <c r="EI234" s="2"/>
      <c r="EJ234" s="2"/>
      <c r="EK234" s="2"/>
      <c r="EL234" s="2"/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2"/>
      <c r="EX234" s="2"/>
      <c r="EY234" s="2"/>
      <c r="EZ234" s="2"/>
      <c r="FA234" s="2"/>
      <c r="FB234" s="2"/>
      <c r="FC234" s="2"/>
      <c r="FD234" s="2"/>
      <c r="FE234" s="2"/>
      <c r="FF234" s="2"/>
      <c r="FG234" s="2"/>
    </row>
    <row r="235" spans="1:163" ht="15" customHeight="1">
      <c r="A235" s="5" t="str">
        <f t="shared" ca="1" si="22"/>
        <v/>
      </c>
      <c r="B235" s="5">
        <f t="shared" si="21"/>
        <v>232</v>
      </c>
      <c r="C235" s="5" t="s">
        <v>862</v>
      </c>
      <c r="D235" s="7"/>
      <c r="E235" s="7"/>
      <c r="F235" s="7"/>
      <c r="G235" s="7"/>
      <c r="H235" s="43"/>
      <c r="I235" s="43" t="s">
        <v>36</v>
      </c>
      <c r="J235" s="5" t="s">
        <v>45</v>
      </c>
      <c r="K235" s="5" t="s">
        <v>1290</v>
      </c>
      <c r="L235" s="5" t="str">
        <f>VLOOKUP(K235,[1]Section!$G$2:$H$45,2,0)</f>
        <v>ユニットバスH</v>
      </c>
      <c r="M235" s="5"/>
      <c r="N235" s="5"/>
      <c r="O235" s="5"/>
      <c r="P235" s="5">
        <f t="shared" ca="1" si="23"/>
        <v>117</v>
      </c>
      <c r="Q235" s="5" t="str">
        <f t="shared" ca="1" si="24"/>
        <v>116年5ヶ月9日</v>
      </c>
      <c r="R235" s="39"/>
      <c r="S235" s="9"/>
      <c r="T235" s="9"/>
      <c r="U235" s="43"/>
      <c r="V235" s="5"/>
      <c r="W235" s="5"/>
      <c r="X235" s="5"/>
      <c r="Y235" s="5"/>
      <c r="Z235" s="5"/>
      <c r="AA235" s="5"/>
      <c r="AB235" s="10"/>
      <c r="AC235" s="5"/>
      <c r="AD235" s="10"/>
      <c r="AE235" s="5">
        <f t="shared" ca="1" si="25"/>
        <v>0</v>
      </c>
      <c r="AF235" s="5">
        <f t="shared" ca="1" si="27"/>
        <v>116.52</v>
      </c>
      <c r="AG235" s="5" t="s">
        <v>863</v>
      </c>
      <c r="AH235" s="5" t="s">
        <v>864</v>
      </c>
      <c r="AI235" s="12"/>
      <c r="AJ235" s="5"/>
      <c r="AK235" s="5"/>
      <c r="AL235" s="14"/>
      <c r="AM235" s="5"/>
      <c r="AN235" s="5"/>
      <c r="AO235" s="5"/>
      <c r="AP235" s="5"/>
      <c r="AQ235" s="5"/>
      <c r="AR235" s="149"/>
      <c r="AS235" s="43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  <c r="EZ235" s="2"/>
      <c r="FA235" s="2"/>
      <c r="FB235" s="2"/>
      <c r="FC235" s="2"/>
      <c r="FD235" s="2"/>
      <c r="FE235" s="2"/>
      <c r="FF235" s="2"/>
      <c r="FG235" s="2"/>
    </row>
    <row r="236" spans="1:163" ht="15" customHeight="1">
      <c r="A236" s="5" t="str">
        <f t="shared" ca="1" si="22"/>
        <v/>
      </c>
      <c r="B236" s="5">
        <f t="shared" si="21"/>
        <v>233</v>
      </c>
      <c r="C236" s="5" t="s">
        <v>231</v>
      </c>
      <c r="D236" s="7"/>
      <c r="E236" s="7"/>
      <c r="F236" s="7"/>
      <c r="G236" s="7"/>
      <c r="H236" s="43"/>
      <c r="I236" s="43" t="s">
        <v>36</v>
      </c>
      <c r="J236" s="5" t="s">
        <v>45</v>
      </c>
      <c r="K236" s="5" t="s">
        <v>1285</v>
      </c>
      <c r="L236" s="5" t="str">
        <f>VLOOKUP(K236,[1]Section!$G$2:$H$45,2,0)</f>
        <v>BIM1</v>
      </c>
      <c r="M236" s="5"/>
      <c r="N236" s="5"/>
      <c r="O236" s="5"/>
      <c r="P236" s="5">
        <f t="shared" ca="1" si="23"/>
        <v>117</v>
      </c>
      <c r="Q236" s="5" t="str">
        <f t="shared" ca="1" si="24"/>
        <v>116年5ヶ月9日</v>
      </c>
      <c r="R236" s="39"/>
      <c r="S236" s="9"/>
      <c r="T236" s="9"/>
      <c r="U236" s="43"/>
      <c r="V236" s="5"/>
      <c r="W236" s="5"/>
      <c r="X236" s="5"/>
      <c r="Y236" s="5"/>
      <c r="Z236" s="5"/>
      <c r="AA236" s="5"/>
      <c r="AB236" s="10"/>
      <c r="AC236" s="5"/>
      <c r="AD236" s="10"/>
      <c r="AE236" s="5">
        <f t="shared" ca="1" si="25"/>
        <v>0</v>
      </c>
      <c r="AF236" s="5">
        <f t="shared" ca="1" si="27"/>
        <v>116.52</v>
      </c>
      <c r="AG236" s="43" t="s">
        <v>865</v>
      </c>
      <c r="AH236" s="5" t="s">
        <v>866</v>
      </c>
      <c r="AI236" s="12"/>
      <c r="AJ236" s="5"/>
      <c r="AK236" s="5"/>
      <c r="AL236" s="14"/>
      <c r="AM236" s="5"/>
      <c r="AN236" s="5"/>
      <c r="AO236" s="5"/>
      <c r="AP236" s="5"/>
      <c r="AQ236" s="5"/>
      <c r="AR236" s="5"/>
      <c r="AS236" s="43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</row>
    <row r="237" spans="1:163" s="22" customFormat="1" ht="15" customHeight="1">
      <c r="A237" s="15" t="str">
        <f t="shared" ca="1" si="22"/>
        <v/>
      </c>
      <c r="B237" s="15">
        <f t="shared" si="21"/>
        <v>234</v>
      </c>
      <c r="C237" s="15" t="s">
        <v>232</v>
      </c>
      <c r="D237" s="17"/>
      <c r="E237" s="17"/>
      <c r="F237" s="17"/>
      <c r="G237" s="17"/>
      <c r="H237" s="15"/>
      <c r="I237" s="15" t="s">
        <v>36</v>
      </c>
      <c r="J237" s="15" t="s">
        <v>45</v>
      </c>
      <c r="K237" s="15" t="s">
        <v>1290</v>
      </c>
      <c r="L237" s="15" t="str">
        <f>VLOOKUP(K237,[1]Section!$G$2:$H$45,2,0)</f>
        <v>ユニットバスH</v>
      </c>
      <c r="M237" s="15"/>
      <c r="N237" s="15"/>
      <c r="O237" s="15"/>
      <c r="P237" s="15">
        <f t="shared" ca="1" si="23"/>
        <v>117</v>
      </c>
      <c r="Q237" s="15" t="str">
        <f t="shared" ca="1" si="24"/>
        <v>116年5ヶ月9日</v>
      </c>
      <c r="R237" s="15"/>
      <c r="S237" s="30"/>
      <c r="T237" s="30"/>
      <c r="U237" s="15"/>
      <c r="V237" s="15"/>
      <c r="W237" s="15"/>
      <c r="X237" s="15"/>
      <c r="Y237" s="15"/>
      <c r="Z237" s="15"/>
      <c r="AA237" s="15"/>
      <c r="AB237" s="18"/>
      <c r="AC237" s="15"/>
      <c r="AD237" s="18"/>
      <c r="AE237" s="15">
        <f t="shared" ca="1" si="25"/>
        <v>0</v>
      </c>
      <c r="AF237" s="15">
        <f t="shared" ca="1" si="27"/>
        <v>116.52</v>
      </c>
      <c r="AG237" s="15"/>
      <c r="AH237" s="15"/>
      <c r="AI237" s="51"/>
      <c r="AJ237" s="15"/>
      <c r="AK237" s="15"/>
      <c r="AL237" s="20"/>
      <c r="AM237" s="15"/>
      <c r="AN237" s="15"/>
      <c r="AO237" s="15"/>
      <c r="AP237" s="15"/>
      <c r="AQ237" s="15"/>
      <c r="AR237" s="150"/>
      <c r="AS237" s="43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  <c r="FA237" s="2"/>
      <c r="FB237" s="2"/>
      <c r="FC237" s="2"/>
      <c r="FD237" s="2"/>
      <c r="FE237" s="2"/>
      <c r="FF237" s="2"/>
      <c r="FG237" s="2"/>
    </row>
    <row r="238" spans="1:163" ht="15" customHeight="1">
      <c r="A238" s="5" t="str">
        <f ca="1">IF(AND(DAY(TODAY())=DAY(D238),MONTH(TODAY())=MONTH(D238)),"HAPPY BIRTHDAY!!!","")</f>
        <v/>
      </c>
      <c r="B238" s="15">
        <f t="shared" si="21"/>
        <v>235</v>
      </c>
      <c r="C238" s="15" t="s">
        <v>233</v>
      </c>
      <c r="D238" s="17"/>
      <c r="E238" s="17"/>
      <c r="F238" s="17"/>
      <c r="G238" s="17"/>
      <c r="H238" s="15"/>
      <c r="I238" s="15" t="s">
        <v>36</v>
      </c>
      <c r="J238" s="15" t="s">
        <v>45</v>
      </c>
      <c r="K238" s="15" t="s">
        <v>1285</v>
      </c>
      <c r="L238" s="15" t="str">
        <f>VLOOKUP(K238,[1]Section!$G$2:$H$45,2,0)</f>
        <v>BIM1</v>
      </c>
      <c r="M238" s="15"/>
      <c r="N238" s="15"/>
      <c r="O238" s="15"/>
      <c r="P238" s="15">
        <f t="shared" ca="1" si="23"/>
        <v>117</v>
      </c>
      <c r="Q238" s="15" t="str">
        <f ca="1">IF(C238="","",IF(F238="resigned",DATEDIF(E238,G238,"Y")&amp;"年"&amp;DATEDIF(E238,G238,"YM")&amp;"ヶ月"&amp;DATEDIF(E238,G238,"MD")&amp;"日",DATEDIF(E238,TODAY(),"Y")&amp;"年"&amp;DATEDIF(E238,TODAY(),"YM")&amp;"ヶ月"&amp;DATEDIF(E238,TODAY(),"MD")&amp;"日"))</f>
        <v>116年5ヶ月9日</v>
      </c>
      <c r="R238" s="40"/>
      <c r="S238" s="30"/>
      <c r="T238" s="30"/>
      <c r="U238" s="15"/>
      <c r="V238" s="15"/>
      <c r="W238" s="15"/>
      <c r="X238" s="15"/>
      <c r="Y238" s="15"/>
      <c r="Z238" s="15"/>
      <c r="AA238" s="15"/>
      <c r="AB238" s="18"/>
      <c r="AC238" s="15"/>
      <c r="AD238" s="18"/>
      <c r="AE238" s="15">
        <f t="shared" ca="1" si="25"/>
        <v>0</v>
      </c>
      <c r="AF238" s="15">
        <f t="shared" ca="1" si="27"/>
        <v>116.52</v>
      </c>
      <c r="AG238" s="15" t="s">
        <v>867</v>
      </c>
      <c r="AH238" s="15" t="s">
        <v>868</v>
      </c>
      <c r="AI238" s="12"/>
      <c r="AJ238" s="5"/>
      <c r="AK238" s="5"/>
      <c r="AL238" s="14"/>
      <c r="AM238" s="5"/>
      <c r="AN238" s="5"/>
      <c r="AO238" s="5"/>
      <c r="AP238" s="149"/>
      <c r="AQ238" s="5"/>
      <c r="AR238" s="149"/>
      <c r="AS238" s="43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  <c r="FD238" s="2"/>
      <c r="FE238" s="2"/>
      <c r="FF238" s="2"/>
      <c r="FG238" s="2"/>
    </row>
    <row r="239" spans="1:163" ht="15" customHeight="1">
      <c r="A239" s="5" t="str">
        <f t="shared" ca="1" si="22"/>
        <v/>
      </c>
      <c r="B239" s="5">
        <f t="shared" si="21"/>
        <v>236</v>
      </c>
      <c r="C239" s="5" t="s">
        <v>869</v>
      </c>
      <c r="D239" s="7"/>
      <c r="E239" s="7"/>
      <c r="F239" s="7"/>
      <c r="G239" s="7"/>
      <c r="H239" s="43"/>
      <c r="I239" s="43" t="s">
        <v>36</v>
      </c>
      <c r="J239" s="5" t="s">
        <v>45</v>
      </c>
      <c r="K239" s="5" t="s">
        <v>1253</v>
      </c>
      <c r="L239" s="5" t="str">
        <f>VLOOKUP(K239,[1]Section!$G$2:$H$45,2,0)</f>
        <v>衛生設備</v>
      </c>
      <c r="M239" s="5"/>
      <c r="N239" s="5"/>
      <c r="O239" s="5"/>
      <c r="P239" s="5">
        <f t="shared" ca="1" si="23"/>
        <v>117</v>
      </c>
      <c r="Q239" s="5" t="str">
        <f t="shared" ca="1" si="24"/>
        <v>116年5ヶ月9日</v>
      </c>
      <c r="R239" s="39"/>
      <c r="S239" s="9"/>
      <c r="T239" s="9"/>
      <c r="U239" s="43"/>
      <c r="V239" s="5"/>
      <c r="W239" s="5"/>
      <c r="X239" s="5"/>
      <c r="Y239" s="5"/>
      <c r="Z239" s="5"/>
      <c r="AA239" s="5"/>
      <c r="AB239" s="10"/>
      <c r="AC239" s="5"/>
      <c r="AD239" s="10"/>
      <c r="AE239" s="5">
        <f t="shared" ca="1" si="25"/>
        <v>0</v>
      </c>
      <c r="AF239" s="5">
        <f t="shared" ca="1" si="27"/>
        <v>116.52</v>
      </c>
      <c r="AG239" s="5" t="s">
        <v>870</v>
      </c>
      <c r="AH239" s="5" t="s">
        <v>871</v>
      </c>
      <c r="AI239" s="12"/>
      <c r="AJ239" s="5"/>
      <c r="AK239" s="5"/>
      <c r="AL239" s="52"/>
      <c r="AM239" s="5"/>
      <c r="AN239" s="5"/>
      <c r="AO239" s="5"/>
      <c r="AP239" s="149"/>
      <c r="AQ239" s="5"/>
      <c r="AR239" s="149"/>
      <c r="AS239" s="43"/>
      <c r="AT239" s="2" t="s">
        <v>282</v>
      </c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/>
      <c r="EI239" s="2"/>
      <c r="EJ239" s="2"/>
      <c r="EK239" s="2"/>
      <c r="EL239" s="2"/>
      <c r="EM239" s="2"/>
      <c r="EN239" s="2"/>
      <c r="EO239" s="2"/>
      <c r="EP239" s="2"/>
      <c r="EQ239" s="2"/>
      <c r="ER239" s="2"/>
      <c r="ES239" s="2"/>
      <c r="ET239" s="2"/>
      <c r="EU239" s="2"/>
      <c r="EV239" s="2"/>
      <c r="EW239" s="2"/>
      <c r="EX239" s="2"/>
      <c r="EY239" s="2"/>
      <c r="EZ239" s="2"/>
      <c r="FA239" s="2"/>
      <c r="FB239" s="2"/>
      <c r="FC239" s="2"/>
      <c r="FD239" s="2"/>
      <c r="FE239" s="2"/>
      <c r="FF239" s="2"/>
      <c r="FG239" s="2"/>
    </row>
    <row r="240" spans="1:163" ht="15" customHeight="1">
      <c r="A240" s="5" t="str">
        <f t="shared" ca="1" si="22"/>
        <v/>
      </c>
      <c r="B240" s="5">
        <f t="shared" si="21"/>
        <v>237</v>
      </c>
      <c r="C240" s="5" t="s">
        <v>234</v>
      </c>
      <c r="D240" s="7"/>
      <c r="E240" s="7"/>
      <c r="F240" s="7"/>
      <c r="G240" s="7"/>
      <c r="H240" s="43"/>
      <c r="I240" s="43" t="s">
        <v>872</v>
      </c>
      <c r="J240" s="5" t="s">
        <v>742</v>
      </c>
      <c r="K240" s="5" t="s">
        <v>1244</v>
      </c>
      <c r="L240" s="5" t="str">
        <f>VLOOKUP(K240,[1]Section!$G$2:$H$45,2,0)</f>
        <v>CG</v>
      </c>
      <c r="M240" s="5"/>
      <c r="N240" s="5"/>
      <c r="O240" s="5"/>
      <c r="P240" s="5">
        <f t="shared" ca="1" si="23"/>
        <v>117</v>
      </c>
      <c r="Q240" s="5" t="str">
        <f t="shared" ca="1" si="24"/>
        <v>116年5ヶ月9日</v>
      </c>
      <c r="R240" s="39"/>
      <c r="S240" s="9"/>
      <c r="T240" s="9"/>
      <c r="U240" s="43"/>
      <c r="V240" s="5"/>
      <c r="W240" s="5"/>
      <c r="X240" s="5"/>
      <c r="Y240" s="5"/>
      <c r="Z240" s="5"/>
      <c r="AA240" s="5"/>
      <c r="AB240" s="10"/>
      <c r="AC240" s="5"/>
      <c r="AD240" s="10"/>
      <c r="AE240" s="5">
        <f t="shared" ca="1" si="25"/>
        <v>0</v>
      </c>
      <c r="AF240" s="5">
        <f t="shared" ca="1" si="27"/>
        <v>116.52</v>
      </c>
      <c r="AG240" s="5" t="s">
        <v>873</v>
      </c>
      <c r="AH240" s="5" t="s">
        <v>874</v>
      </c>
      <c r="AI240" s="12"/>
      <c r="AJ240" s="5"/>
      <c r="AK240" s="5"/>
      <c r="AL240" s="23"/>
      <c r="AM240" s="5"/>
      <c r="AN240" s="5"/>
      <c r="AO240" s="5"/>
      <c r="AP240" s="5"/>
      <c r="AQ240" s="5"/>
      <c r="AR240" s="149"/>
      <c r="AS240" s="43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  <c r="EJ240" s="2"/>
      <c r="EK240" s="2"/>
      <c r="EL240" s="2"/>
      <c r="EM240" s="2"/>
      <c r="EN240" s="2"/>
      <c r="EO240" s="2"/>
      <c r="EP240" s="2"/>
      <c r="EQ240" s="2"/>
      <c r="ER240" s="2"/>
      <c r="ES240" s="2"/>
      <c r="ET240" s="2"/>
      <c r="EU240" s="2"/>
      <c r="EV240" s="2"/>
      <c r="EW240" s="2"/>
      <c r="EX240" s="2"/>
      <c r="EY240" s="2"/>
      <c r="EZ240" s="2"/>
      <c r="FA240" s="2"/>
      <c r="FB240" s="2"/>
      <c r="FC240" s="2"/>
      <c r="FD240" s="2"/>
      <c r="FE240" s="2"/>
      <c r="FF240" s="2"/>
      <c r="FG240" s="2"/>
    </row>
    <row r="241" spans="1:163" ht="15" customHeight="1">
      <c r="A241" s="5" t="str">
        <f t="shared" ca="1" si="22"/>
        <v/>
      </c>
      <c r="B241" s="5">
        <f t="shared" si="21"/>
        <v>238</v>
      </c>
      <c r="C241" s="5" t="s">
        <v>875</v>
      </c>
      <c r="D241" s="7"/>
      <c r="E241" s="7"/>
      <c r="F241" s="7"/>
      <c r="G241" s="7"/>
      <c r="H241" s="43"/>
      <c r="I241" s="43" t="s">
        <v>872</v>
      </c>
      <c r="J241" s="5" t="s">
        <v>45</v>
      </c>
      <c r="K241" s="5" t="s">
        <v>1271</v>
      </c>
      <c r="L241" s="5" t="str">
        <f>VLOOKUP(K241,[1]Section!$G$2:$H$45,2,0)</f>
        <v>レイアウト</v>
      </c>
      <c r="M241" s="5"/>
      <c r="N241" s="5"/>
      <c r="O241" s="5"/>
      <c r="P241" s="5">
        <f t="shared" ca="1" si="23"/>
        <v>117</v>
      </c>
      <c r="Q241" s="5" t="str">
        <f t="shared" ca="1" si="24"/>
        <v>116年5ヶ月9日</v>
      </c>
      <c r="R241" s="39"/>
      <c r="S241" s="9"/>
      <c r="T241" s="9"/>
      <c r="U241" s="43"/>
      <c r="V241" s="5"/>
      <c r="W241" s="5"/>
      <c r="X241" s="5"/>
      <c r="Y241" s="5"/>
      <c r="Z241" s="5"/>
      <c r="AA241" s="5"/>
      <c r="AB241" s="10"/>
      <c r="AC241" s="5"/>
      <c r="AD241" s="10"/>
      <c r="AE241" s="5">
        <f t="shared" ca="1" si="25"/>
        <v>0</v>
      </c>
      <c r="AF241" s="5">
        <f t="shared" ca="1" si="27"/>
        <v>116.52</v>
      </c>
      <c r="AG241" s="5" t="s">
        <v>876</v>
      </c>
      <c r="AH241" s="5" t="s">
        <v>877</v>
      </c>
      <c r="AI241" s="12"/>
      <c r="AJ241" s="5"/>
      <c r="AK241" s="5"/>
      <c r="AL241" s="14"/>
      <c r="AM241" s="5"/>
      <c r="AN241" s="5"/>
      <c r="AO241" s="5"/>
      <c r="AP241" s="5"/>
      <c r="AQ241" s="5"/>
      <c r="AR241" s="149"/>
      <c r="AS241" s="43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/>
      <c r="EK241" s="2"/>
      <c r="EL241" s="2"/>
      <c r="EM241" s="2"/>
      <c r="EN241" s="2"/>
      <c r="EO241" s="2"/>
      <c r="EP241" s="2"/>
      <c r="EQ241" s="2"/>
      <c r="ER241" s="2"/>
      <c r="ES241" s="2"/>
      <c r="ET241" s="2"/>
      <c r="EU241" s="2"/>
      <c r="EV241" s="2"/>
      <c r="EW241" s="2"/>
      <c r="EX241" s="2"/>
      <c r="EY241" s="2"/>
      <c r="EZ241" s="2"/>
      <c r="FA241" s="2"/>
      <c r="FB241" s="2"/>
      <c r="FC241" s="2"/>
      <c r="FD241" s="2"/>
      <c r="FE241" s="2"/>
      <c r="FF241" s="2"/>
      <c r="FG241" s="2"/>
    </row>
    <row r="242" spans="1:163" ht="15" customHeight="1">
      <c r="A242" s="5" t="str">
        <f t="shared" ca="1" si="22"/>
        <v/>
      </c>
      <c r="B242" s="5">
        <f t="shared" si="21"/>
        <v>239</v>
      </c>
      <c r="C242" s="5" t="s">
        <v>878</v>
      </c>
      <c r="D242" s="7"/>
      <c r="E242" s="7"/>
      <c r="F242" s="7"/>
      <c r="G242" s="7"/>
      <c r="H242" s="43"/>
      <c r="I242" s="43" t="s">
        <v>879</v>
      </c>
      <c r="J242" s="5" t="s">
        <v>45</v>
      </c>
      <c r="K242" s="5" t="s">
        <v>1287</v>
      </c>
      <c r="L242" s="5" t="str">
        <f>VLOOKUP(K242,[1]Section!$G$2:$H$45,2,0)</f>
        <v>構造金物</v>
      </c>
      <c r="M242" s="5"/>
      <c r="N242" s="5"/>
      <c r="O242" s="5"/>
      <c r="P242" s="5">
        <f t="shared" ca="1" si="23"/>
        <v>117</v>
      </c>
      <c r="Q242" s="5" t="str">
        <f t="shared" ca="1" si="24"/>
        <v>116年5ヶ月9日</v>
      </c>
      <c r="R242" s="39"/>
      <c r="S242" s="9"/>
      <c r="T242" s="9"/>
      <c r="U242" s="43"/>
      <c r="V242" s="5"/>
      <c r="W242" s="5"/>
      <c r="X242" s="5"/>
      <c r="Y242" s="5"/>
      <c r="Z242" s="5"/>
      <c r="AA242" s="5"/>
      <c r="AB242" s="10"/>
      <c r="AC242" s="5"/>
      <c r="AD242" s="10"/>
      <c r="AE242" s="5">
        <f t="shared" ca="1" si="25"/>
        <v>0</v>
      </c>
      <c r="AF242" s="5">
        <f t="shared" ca="1" si="27"/>
        <v>116.52</v>
      </c>
      <c r="AG242" s="5" t="s">
        <v>880</v>
      </c>
      <c r="AH242" s="5" t="s">
        <v>881</v>
      </c>
      <c r="AI242" s="12"/>
      <c r="AJ242" s="5"/>
      <c r="AK242" s="5"/>
      <c r="AL242" s="14"/>
      <c r="AM242" s="5"/>
      <c r="AN242" s="5"/>
      <c r="AO242" s="5"/>
      <c r="AP242" s="5"/>
      <c r="AQ242" s="5"/>
      <c r="AR242" s="149"/>
      <c r="AS242" s="43"/>
      <c r="AT242" s="2" t="s">
        <v>281</v>
      </c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  <c r="EG242" s="2"/>
      <c r="EH242" s="2"/>
      <c r="EI242" s="2"/>
      <c r="EJ242" s="2"/>
      <c r="EK242" s="2"/>
      <c r="EL242" s="2"/>
      <c r="EM242" s="2"/>
      <c r="EN242" s="2"/>
      <c r="EO242" s="2"/>
      <c r="EP242" s="2"/>
      <c r="EQ242" s="2"/>
      <c r="ER242" s="2"/>
      <c r="ES242" s="2"/>
      <c r="ET242" s="2"/>
      <c r="EU242" s="2"/>
      <c r="EV242" s="2"/>
      <c r="EW242" s="2"/>
      <c r="EX242" s="2"/>
      <c r="EY242" s="2"/>
      <c r="EZ242" s="2"/>
      <c r="FA242" s="2"/>
      <c r="FB242" s="2"/>
      <c r="FC242" s="2"/>
      <c r="FD242" s="2"/>
      <c r="FE242" s="2"/>
      <c r="FF242" s="2"/>
      <c r="FG242" s="2"/>
    </row>
    <row r="243" spans="1:163" ht="15" customHeight="1">
      <c r="A243" s="5" t="str">
        <f t="shared" ca="1" si="22"/>
        <v/>
      </c>
      <c r="B243" s="5">
        <f t="shared" si="21"/>
        <v>240</v>
      </c>
      <c r="C243" s="5" t="s">
        <v>882</v>
      </c>
      <c r="D243" s="7"/>
      <c r="E243" s="7"/>
      <c r="F243" s="7"/>
      <c r="G243" s="7"/>
      <c r="H243" s="43"/>
      <c r="I243" s="43" t="s">
        <v>883</v>
      </c>
      <c r="J243" s="5" t="s">
        <v>45</v>
      </c>
      <c r="K243" s="5" t="s">
        <v>1284</v>
      </c>
      <c r="L243" s="5" t="str">
        <f>VLOOKUP(K243,[1]Section!$G$2:$H$45,2,0)</f>
        <v>山留</v>
      </c>
      <c r="M243" s="5"/>
      <c r="N243" s="5"/>
      <c r="O243" s="5"/>
      <c r="P243" s="5">
        <f t="shared" ca="1" si="23"/>
        <v>117</v>
      </c>
      <c r="Q243" s="5" t="str">
        <f t="shared" ca="1" si="24"/>
        <v>116年5ヶ月9日</v>
      </c>
      <c r="R243" s="39"/>
      <c r="S243" s="9"/>
      <c r="T243" s="9"/>
      <c r="U243" s="43"/>
      <c r="V243" s="5"/>
      <c r="W243" s="5"/>
      <c r="X243" s="5"/>
      <c r="Y243" s="5"/>
      <c r="Z243" s="5"/>
      <c r="AA243" s="5"/>
      <c r="AB243" s="10"/>
      <c r="AC243" s="5"/>
      <c r="AD243" s="10"/>
      <c r="AE243" s="5">
        <f t="shared" ca="1" si="25"/>
        <v>0</v>
      </c>
      <c r="AF243" s="5">
        <f t="shared" ca="1" si="27"/>
        <v>116.52</v>
      </c>
      <c r="AG243" s="5" t="s">
        <v>884</v>
      </c>
      <c r="AH243" s="5" t="s">
        <v>885</v>
      </c>
      <c r="AI243" s="12"/>
      <c r="AJ243" s="5"/>
      <c r="AK243" s="5"/>
      <c r="AL243" s="14"/>
      <c r="AM243" s="5"/>
      <c r="AN243" s="5"/>
      <c r="AO243" s="5"/>
      <c r="AP243" s="5"/>
      <c r="AQ243" s="5"/>
      <c r="AR243" s="5"/>
      <c r="AS243" s="43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  <c r="EG243" s="2"/>
      <c r="EH243" s="2"/>
      <c r="EI243" s="2"/>
      <c r="EJ243" s="2"/>
      <c r="EK243" s="2"/>
      <c r="EL243" s="2"/>
      <c r="EM243" s="2"/>
      <c r="EN243" s="2"/>
      <c r="EO243" s="2"/>
      <c r="EP243" s="2"/>
      <c r="EQ243" s="2"/>
      <c r="ER243" s="2"/>
      <c r="ES243" s="2"/>
      <c r="ET243" s="2"/>
      <c r="EU243" s="2"/>
      <c r="EV243" s="2"/>
      <c r="EW243" s="2"/>
      <c r="EX243" s="2"/>
      <c r="EY243" s="2"/>
      <c r="EZ243" s="2"/>
      <c r="FA243" s="2"/>
      <c r="FB243" s="2"/>
      <c r="FC243" s="2"/>
      <c r="FD243" s="2"/>
      <c r="FE243" s="2"/>
      <c r="FF243" s="2"/>
      <c r="FG243" s="2"/>
    </row>
    <row r="244" spans="1:163" s="22" customFormat="1" ht="15" customHeight="1">
      <c r="A244" s="15" t="str">
        <f t="shared" ca="1" si="22"/>
        <v/>
      </c>
      <c r="B244" s="15">
        <f t="shared" si="21"/>
        <v>241</v>
      </c>
      <c r="C244" s="15" t="s">
        <v>886</v>
      </c>
      <c r="D244" s="17"/>
      <c r="E244" s="17"/>
      <c r="F244" s="17"/>
      <c r="G244" s="17"/>
      <c r="H244" s="15"/>
      <c r="I244" s="15" t="s">
        <v>879</v>
      </c>
      <c r="J244" s="15" t="s">
        <v>45</v>
      </c>
      <c r="K244" s="15" t="s">
        <v>1284</v>
      </c>
      <c r="L244" s="15" t="str">
        <f>VLOOKUP(K244,[1]Section!$G$2:$H$45,2,0)</f>
        <v>山留</v>
      </c>
      <c r="M244" s="15"/>
      <c r="N244" s="15"/>
      <c r="O244" s="15"/>
      <c r="P244" s="15">
        <f t="shared" ca="1" si="23"/>
        <v>117</v>
      </c>
      <c r="Q244" s="15" t="str">
        <f t="shared" ca="1" si="24"/>
        <v>116年5ヶ月9日</v>
      </c>
      <c r="R244" s="40"/>
      <c r="S244" s="30"/>
      <c r="T244" s="30"/>
      <c r="U244" s="15"/>
      <c r="V244" s="15"/>
      <c r="W244" s="5"/>
      <c r="X244" s="5"/>
      <c r="Y244" s="5"/>
      <c r="Z244" s="5"/>
      <c r="AA244" s="5"/>
      <c r="AB244" s="10"/>
      <c r="AC244" s="5"/>
      <c r="AD244" s="10"/>
      <c r="AE244" s="5">
        <f t="shared" ca="1" si="25"/>
        <v>0</v>
      </c>
      <c r="AF244" s="15">
        <f t="shared" ca="1" si="27"/>
        <v>116.52</v>
      </c>
      <c r="AG244" s="15" t="s">
        <v>887</v>
      </c>
      <c r="AH244" s="15" t="s">
        <v>888</v>
      </c>
      <c r="AI244" s="19"/>
      <c r="AJ244" s="15"/>
      <c r="AK244" s="15"/>
      <c r="AL244" s="20"/>
      <c r="AM244" s="15"/>
      <c r="AN244" s="15"/>
      <c r="AO244" s="15"/>
      <c r="AP244" s="15"/>
      <c r="AQ244" s="15"/>
      <c r="AR244" s="15"/>
      <c r="AS244" s="15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153"/>
      <c r="BG244" s="153"/>
      <c r="BH244" s="153"/>
      <c r="BI244" s="153"/>
      <c r="BJ244" s="153"/>
      <c r="BK244" s="153"/>
      <c r="BL244" s="153"/>
      <c r="BM244" s="153"/>
      <c r="BN244" s="153"/>
      <c r="BO244" s="153"/>
      <c r="BP244" s="153"/>
      <c r="BQ244" s="153"/>
      <c r="BR244" s="153"/>
      <c r="BS244" s="153"/>
      <c r="BT244" s="153"/>
      <c r="BU244" s="153"/>
      <c r="BV244" s="153"/>
      <c r="BW244" s="153"/>
      <c r="BX244" s="153"/>
      <c r="BY244" s="153"/>
      <c r="BZ244" s="153"/>
      <c r="CA244" s="153"/>
      <c r="CB244" s="153"/>
      <c r="CC244" s="153"/>
      <c r="CD244" s="153"/>
      <c r="CE244" s="153"/>
      <c r="CF244" s="153"/>
      <c r="CG244" s="153"/>
      <c r="CH244" s="153"/>
      <c r="CI244" s="153"/>
    </row>
    <row r="245" spans="1:163" ht="15" customHeight="1">
      <c r="A245" s="5" t="str">
        <f t="shared" ca="1" si="22"/>
        <v/>
      </c>
      <c r="B245" s="5">
        <f t="shared" si="21"/>
        <v>242</v>
      </c>
      <c r="C245" s="5" t="s">
        <v>889</v>
      </c>
      <c r="D245" s="7"/>
      <c r="E245" s="7"/>
      <c r="F245" s="7"/>
      <c r="G245" s="7"/>
      <c r="H245" s="43"/>
      <c r="I245" s="43" t="s">
        <v>890</v>
      </c>
      <c r="J245" s="5" t="s">
        <v>45</v>
      </c>
      <c r="K245" s="5" t="s">
        <v>1268</v>
      </c>
      <c r="L245" s="5" t="str">
        <f>VLOOKUP(K245,[1]Section!$G$2:$H$45,2,0)</f>
        <v>設備設計 1</v>
      </c>
      <c r="M245" s="5"/>
      <c r="N245" s="5"/>
      <c r="O245" s="5"/>
      <c r="P245" s="5">
        <f t="shared" ca="1" si="23"/>
        <v>117</v>
      </c>
      <c r="Q245" s="5" t="str">
        <f t="shared" ca="1" si="24"/>
        <v>116年5ヶ月9日</v>
      </c>
      <c r="R245" s="39"/>
      <c r="S245" s="9"/>
      <c r="T245" s="9"/>
      <c r="U245" s="43"/>
      <c r="V245" s="5"/>
      <c r="W245" s="5"/>
      <c r="X245" s="5"/>
      <c r="Y245" s="5"/>
      <c r="Z245" s="5"/>
      <c r="AA245" s="5"/>
      <c r="AB245" s="10"/>
      <c r="AC245" s="5"/>
      <c r="AD245" s="10"/>
      <c r="AE245" s="5">
        <f t="shared" ca="1" si="25"/>
        <v>0</v>
      </c>
      <c r="AF245" s="5">
        <f t="shared" ca="1" si="27"/>
        <v>116.52</v>
      </c>
      <c r="AG245" s="5" t="s">
        <v>891</v>
      </c>
      <c r="AH245" s="5" t="s">
        <v>892</v>
      </c>
      <c r="AI245" s="53"/>
      <c r="AJ245" s="53"/>
      <c r="AK245" s="53"/>
      <c r="AL245" s="54"/>
      <c r="AM245" s="53"/>
      <c r="AN245" s="5"/>
      <c r="AO245" s="5"/>
      <c r="AP245" s="149"/>
      <c r="AQ245" s="5"/>
      <c r="AR245" s="149"/>
      <c r="AS245" s="43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153"/>
      <c r="BG245" s="153"/>
      <c r="BH245" s="153"/>
      <c r="BI245" s="153"/>
      <c r="BJ245" s="153"/>
      <c r="BK245" s="153"/>
      <c r="BL245" s="153"/>
      <c r="BM245" s="153"/>
      <c r="BN245" s="153"/>
      <c r="BO245" s="153"/>
      <c r="BP245" s="153"/>
      <c r="BQ245" s="153"/>
      <c r="BR245" s="153"/>
      <c r="BS245" s="153"/>
      <c r="BT245" s="153"/>
      <c r="BU245" s="153"/>
      <c r="BV245" s="153"/>
      <c r="BW245" s="153"/>
      <c r="BX245" s="153"/>
      <c r="BY245" s="153"/>
      <c r="BZ245" s="153"/>
      <c r="CA245" s="153"/>
      <c r="CB245" s="153"/>
      <c r="CC245" s="153"/>
      <c r="CD245" s="153"/>
      <c r="CE245" s="153"/>
      <c r="CF245" s="153"/>
      <c r="CG245" s="153"/>
      <c r="CH245" s="153"/>
      <c r="CI245" s="153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  <c r="EX245" s="2"/>
      <c r="EY245" s="2"/>
      <c r="EZ245" s="2"/>
      <c r="FA245" s="2"/>
      <c r="FB245" s="2"/>
      <c r="FC245" s="2"/>
      <c r="FD245" s="2"/>
      <c r="FE245" s="2"/>
      <c r="FF245" s="2"/>
      <c r="FG245" s="2"/>
    </row>
    <row r="246" spans="1:163" s="22" customFormat="1" ht="15" customHeight="1">
      <c r="A246" s="15" t="str">
        <f t="shared" ca="1" si="22"/>
        <v/>
      </c>
      <c r="B246" s="15">
        <f t="shared" si="21"/>
        <v>243</v>
      </c>
      <c r="C246" s="15" t="s">
        <v>893</v>
      </c>
      <c r="D246" s="17"/>
      <c r="E246" s="17"/>
      <c r="F246" s="17"/>
      <c r="G246" s="17"/>
      <c r="H246" s="15"/>
      <c r="I246" s="15" t="s">
        <v>883</v>
      </c>
      <c r="J246" s="15" t="s">
        <v>45</v>
      </c>
      <c r="K246" s="15" t="s">
        <v>1233</v>
      </c>
      <c r="L246" s="15" t="str">
        <f>VLOOKUP(K246,[1]Section!$G$2:$H$45,2,0)</f>
        <v>機械積算</v>
      </c>
      <c r="M246" s="15"/>
      <c r="N246" s="15"/>
      <c r="O246" s="15"/>
      <c r="P246" s="15">
        <f t="shared" ca="1" si="23"/>
        <v>117</v>
      </c>
      <c r="Q246" s="15" t="str">
        <f t="shared" ca="1" si="24"/>
        <v>116年5ヶ月9日</v>
      </c>
      <c r="R246" s="40"/>
      <c r="S246" s="30"/>
      <c r="T246" s="30"/>
      <c r="U246" s="15"/>
      <c r="V246" s="15"/>
      <c r="W246" s="15"/>
      <c r="X246" s="15"/>
      <c r="Y246" s="15"/>
      <c r="Z246" s="15"/>
      <c r="AA246" s="15"/>
      <c r="AB246" s="18"/>
      <c r="AC246" s="15"/>
      <c r="AD246" s="18"/>
      <c r="AE246" s="15">
        <f t="shared" ca="1" si="25"/>
        <v>0</v>
      </c>
      <c r="AF246" s="15">
        <f t="shared" ca="1" si="27"/>
        <v>116.52</v>
      </c>
      <c r="AG246" s="15" t="s">
        <v>894</v>
      </c>
      <c r="AH246" s="15" t="s">
        <v>895</v>
      </c>
      <c r="AI246" s="19"/>
      <c r="AJ246" s="15"/>
      <c r="AK246" s="15"/>
      <c r="AL246" s="20"/>
      <c r="AM246" s="15"/>
      <c r="AN246" s="15"/>
      <c r="AO246" s="15"/>
      <c r="AP246" s="150"/>
      <c r="AQ246" s="15"/>
      <c r="AR246" s="150"/>
      <c r="AS246" s="15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153"/>
      <c r="BG246" s="153"/>
      <c r="BH246" s="153"/>
      <c r="BI246" s="153"/>
      <c r="BJ246" s="153"/>
      <c r="BK246" s="153"/>
      <c r="BL246" s="153"/>
      <c r="BM246" s="153"/>
      <c r="BN246" s="153"/>
      <c r="BO246" s="153"/>
      <c r="BP246" s="153"/>
      <c r="BQ246" s="153"/>
      <c r="BR246" s="153"/>
      <c r="BS246" s="153"/>
      <c r="BT246" s="153"/>
      <c r="BU246" s="153"/>
      <c r="BV246" s="153"/>
      <c r="BW246" s="153"/>
      <c r="BX246" s="153"/>
      <c r="BY246" s="153"/>
      <c r="BZ246" s="153"/>
      <c r="CA246" s="153"/>
      <c r="CB246" s="153"/>
      <c r="CC246" s="153"/>
      <c r="CD246" s="153"/>
      <c r="CE246" s="153"/>
      <c r="CF246" s="153"/>
      <c r="CG246" s="153"/>
      <c r="CH246" s="153"/>
      <c r="CI246" s="153"/>
    </row>
    <row r="247" spans="1:163" s="22" customFormat="1" ht="15" customHeight="1">
      <c r="A247" s="15" t="str">
        <f t="shared" ca="1" si="22"/>
        <v/>
      </c>
      <c r="B247" s="15">
        <f t="shared" si="21"/>
        <v>244</v>
      </c>
      <c r="C247" s="15" t="s">
        <v>896</v>
      </c>
      <c r="D247" s="17"/>
      <c r="E247" s="17"/>
      <c r="F247" s="17"/>
      <c r="G247" s="17"/>
      <c r="H247" s="15"/>
      <c r="I247" s="15" t="s">
        <v>883</v>
      </c>
      <c r="J247" s="15" t="s">
        <v>45</v>
      </c>
      <c r="K247" s="15" t="s">
        <v>1233</v>
      </c>
      <c r="L247" s="15" t="str">
        <f>VLOOKUP(K247,[1]Section!$G$2:$H$45,2,0)</f>
        <v>機械積算</v>
      </c>
      <c r="M247" s="15"/>
      <c r="N247" s="15"/>
      <c r="O247" s="15"/>
      <c r="P247" s="15">
        <f t="shared" ca="1" si="23"/>
        <v>117</v>
      </c>
      <c r="Q247" s="15" t="str">
        <f t="shared" ca="1" si="24"/>
        <v>116年5ヶ月9日</v>
      </c>
      <c r="R247" s="15"/>
      <c r="S247" s="30"/>
      <c r="T247" s="30"/>
      <c r="U247" s="15"/>
      <c r="V247" s="15"/>
      <c r="W247" s="15"/>
      <c r="X247" s="15"/>
      <c r="Y247" s="15"/>
      <c r="Z247" s="15"/>
      <c r="AA247" s="15"/>
      <c r="AB247" s="18"/>
      <c r="AC247" s="15"/>
      <c r="AD247" s="18"/>
      <c r="AE247" s="15">
        <f t="shared" ca="1" si="25"/>
        <v>0</v>
      </c>
      <c r="AF247" s="15">
        <f t="shared" ca="1" si="27"/>
        <v>116.52</v>
      </c>
      <c r="AG247" s="15"/>
      <c r="AH247" s="15"/>
      <c r="AI247" s="19"/>
      <c r="AJ247" s="15"/>
      <c r="AK247" s="15"/>
      <c r="AL247" s="20"/>
      <c r="AM247" s="15"/>
      <c r="AN247" s="15"/>
      <c r="AO247" s="15"/>
      <c r="AP247" s="15"/>
      <c r="AQ247" s="15"/>
      <c r="AR247" s="15"/>
      <c r="AS247" s="43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153"/>
      <c r="BG247" s="153"/>
      <c r="BH247" s="153"/>
      <c r="BI247" s="153"/>
      <c r="BJ247" s="153"/>
      <c r="BK247" s="153"/>
      <c r="BL247" s="153"/>
      <c r="BM247" s="153"/>
      <c r="BN247" s="153"/>
      <c r="BO247" s="153"/>
      <c r="BP247" s="153"/>
      <c r="BQ247" s="153"/>
      <c r="BR247" s="153"/>
      <c r="BS247" s="153"/>
      <c r="BT247" s="153"/>
      <c r="BU247" s="153"/>
      <c r="BV247" s="153"/>
      <c r="BW247" s="153"/>
      <c r="BX247" s="153"/>
      <c r="BY247" s="153"/>
      <c r="BZ247" s="153"/>
      <c r="CA247" s="153"/>
      <c r="CB247" s="153"/>
      <c r="CC247" s="153"/>
      <c r="CD247" s="153"/>
      <c r="CE247" s="153"/>
      <c r="CF247" s="153"/>
      <c r="CG247" s="153"/>
      <c r="CH247" s="153"/>
      <c r="CI247" s="153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2"/>
      <c r="EX247" s="2"/>
      <c r="EY247" s="2"/>
      <c r="EZ247" s="2"/>
      <c r="FA247" s="2"/>
      <c r="FB247" s="2"/>
      <c r="FC247" s="2"/>
      <c r="FD247" s="2"/>
      <c r="FE247" s="2"/>
      <c r="FF247" s="2"/>
      <c r="FG247" s="2"/>
    </row>
    <row r="248" spans="1:163" ht="15" customHeight="1">
      <c r="A248" s="5" t="str">
        <f t="shared" ca="1" si="22"/>
        <v/>
      </c>
      <c r="B248" s="5">
        <f t="shared" si="21"/>
        <v>245</v>
      </c>
      <c r="C248" s="5" t="s">
        <v>897</v>
      </c>
      <c r="D248" s="7"/>
      <c r="E248" s="7"/>
      <c r="F248" s="7"/>
      <c r="G248" s="7"/>
      <c r="H248" s="43"/>
      <c r="I248" s="43" t="s">
        <v>890</v>
      </c>
      <c r="J248" s="5" t="s">
        <v>45</v>
      </c>
      <c r="K248" s="5" t="s">
        <v>1288</v>
      </c>
      <c r="L248" s="5" t="str">
        <f>VLOOKUP(K248,[1]Section!$G$2:$H$45,2,0)</f>
        <v>外壁/ドア 1</v>
      </c>
      <c r="M248" s="5"/>
      <c r="N248" s="5"/>
      <c r="O248" s="5"/>
      <c r="P248" s="5">
        <f t="shared" ca="1" si="23"/>
        <v>117</v>
      </c>
      <c r="Q248" s="5" t="str">
        <f t="shared" ca="1" si="24"/>
        <v>116年5ヶ月9日</v>
      </c>
      <c r="R248" s="39"/>
      <c r="S248" s="9"/>
      <c r="T248" s="9"/>
      <c r="U248" s="43"/>
      <c r="V248" s="5"/>
      <c r="W248" s="5"/>
      <c r="X248" s="5"/>
      <c r="Y248" s="5"/>
      <c r="Z248" s="5"/>
      <c r="AA248" s="5"/>
      <c r="AB248" s="10"/>
      <c r="AC248" s="5"/>
      <c r="AD248" s="10"/>
      <c r="AE248" s="5">
        <f t="shared" ca="1" si="25"/>
        <v>0</v>
      </c>
      <c r="AF248" s="5">
        <f t="shared" ca="1" si="27"/>
        <v>116.52</v>
      </c>
      <c r="AG248" s="11" t="s">
        <v>898</v>
      </c>
      <c r="AH248" s="5" t="s">
        <v>899</v>
      </c>
      <c r="AI248" s="12"/>
      <c r="AJ248" s="5"/>
      <c r="AK248" s="5"/>
      <c r="AL248" s="14"/>
      <c r="AM248" s="5"/>
      <c r="AN248" s="5"/>
      <c r="AO248" s="5"/>
      <c r="AP248" s="5"/>
      <c r="AQ248" s="5"/>
      <c r="AR248" s="149"/>
      <c r="AS248" s="43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153"/>
      <c r="BG248" s="153"/>
      <c r="BH248" s="153"/>
      <c r="BI248" s="153"/>
      <c r="BJ248" s="153"/>
      <c r="BK248" s="153"/>
      <c r="BL248" s="153"/>
      <c r="BM248" s="153"/>
      <c r="BN248" s="153"/>
      <c r="BO248" s="153"/>
      <c r="BP248" s="153"/>
      <c r="BQ248" s="153"/>
      <c r="BR248" s="153"/>
      <c r="BS248" s="153"/>
      <c r="BT248" s="153"/>
      <c r="BU248" s="153"/>
      <c r="BV248" s="153"/>
      <c r="BW248" s="153"/>
      <c r="BX248" s="153"/>
      <c r="BY248" s="153"/>
      <c r="BZ248" s="153"/>
      <c r="CA248" s="153"/>
      <c r="CB248" s="153"/>
      <c r="CC248" s="153"/>
      <c r="CD248" s="153"/>
      <c r="CE248" s="153"/>
      <c r="CF248" s="153"/>
      <c r="CG248" s="153"/>
      <c r="CH248" s="153"/>
      <c r="CI248" s="153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  <c r="EG248" s="2"/>
      <c r="EH248" s="2"/>
      <c r="EI248" s="2"/>
      <c r="EJ248" s="2"/>
      <c r="EK248" s="2"/>
      <c r="EL248" s="2"/>
      <c r="EM248" s="2"/>
      <c r="EN248" s="2"/>
      <c r="EO248" s="2"/>
      <c r="EP248" s="2"/>
      <c r="EQ248" s="2"/>
      <c r="ER248" s="2"/>
      <c r="ES248" s="2"/>
      <c r="ET248" s="2"/>
      <c r="EU248" s="2"/>
      <c r="EV248" s="2"/>
      <c r="EW248" s="2"/>
      <c r="EX248" s="2"/>
      <c r="EY248" s="2"/>
      <c r="EZ248" s="2"/>
      <c r="FA248" s="2"/>
      <c r="FB248" s="2"/>
      <c r="FC248" s="2"/>
      <c r="FD248" s="2"/>
      <c r="FE248" s="2"/>
      <c r="FF248" s="2"/>
      <c r="FG248" s="2"/>
    </row>
    <row r="249" spans="1:163" s="22" customFormat="1" ht="15" customHeight="1">
      <c r="A249" s="15" t="str">
        <f t="shared" ca="1" si="22"/>
        <v/>
      </c>
      <c r="B249" s="15">
        <f t="shared" si="21"/>
        <v>246</v>
      </c>
      <c r="C249" s="15" t="s">
        <v>900</v>
      </c>
      <c r="D249" s="17"/>
      <c r="E249" s="17"/>
      <c r="F249" s="17"/>
      <c r="G249" s="17"/>
      <c r="H249" s="15"/>
      <c r="I249" s="15" t="s">
        <v>890</v>
      </c>
      <c r="J249" s="55" t="s">
        <v>901</v>
      </c>
      <c r="K249" s="15" t="s">
        <v>1233</v>
      </c>
      <c r="L249" s="15" t="str">
        <f>VLOOKUP(K249,[1]Section!$G$2:$H$45,2,0)</f>
        <v>機械積算</v>
      </c>
      <c r="M249" s="15"/>
      <c r="N249" s="15"/>
      <c r="O249" s="15"/>
      <c r="P249" s="15">
        <f t="shared" ca="1" si="23"/>
        <v>117</v>
      </c>
      <c r="Q249" s="15" t="str">
        <f t="shared" ca="1" si="24"/>
        <v>116年5ヶ月9日</v>
      </c>
      <c r="R249" s="15"/>
      <c r="S249" s="30"/>
      <c r="T249" s="30"/>
      <c r="U249" s="15"/>
      <c r="V249" s="15"/>
      <c r="W249" s="15"/>
      <c r="X249" s="15"/>
      <c r="Y249" s="15"/>
      <c r="Z249" s="15"/>
      <c r="AA249" s="15"/>
      <c r="AB249" s="18"/>
      <c r="AC249" s="15"/>
      <c r="AD249" s="18"/>
      <c r="AE249" s="15">
        <f t="shared" ca="1" si="25"/>
        <v>0</v>
      </c>
      <c r="AF249" s="15">
        <f t="shared" ca="1" si="27"/>
        <v>116.52</v>
      </c>
      <c r="AG249" s="15"/>
      <c r="AH249" s="15"/>
      <c r="AI249" s="19"/>
      <c r="AJ249" s="15"/>
      <c r="AK249" s="15"/>
      <c r="AL249" s="20"/>
      <c r="AM249" s="15"/>
      <c r="AN249" s="15"/>
      <c r="AO249" s="15"/>
      <c r="AP249" s="15"/>
      <c r="AQ249" s="15"/>
      <c r="AR249" s="15"/>
      <c r="AS249" s="43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153"/>
      <c r="BG249" s="153"/>
      <c r="BH249" s="153"/>
      <c r="BI249" s="153"/>
      <c r="BJ249" s="153"/>
      <c r="BK249" s="153"/>
      <c r="BL249" s="153"/>
      <c r="BM249" s="153"/>
      <c r="BN249" s="153"/>
      <c r="BO249" s="153"/>
      <c r="BP249" s="153"/>
      <c r="BQ249" s="153"/>
      <c r="BR249" s="153"/>
      <c r="BS249" s="153"/>
      <c r="BT249" s="153"/>
      <c r="BU249" s="153"/>
      <c r="BV249" s="153"/>
      <c r="BW249" s="153"/>
      <c r="BX249" s="153"/>
      <c r="BY249" s="153"/>
      <c r="BZ249" s="153"/>
      <c r="CA249" s="153"/>
      <c r="CB249" s="153"/>
      <c r="CC249" s="153"/>
      <c r="CD249" s="153"/>
      <c r="CE249" s="153"/>
      <c r="CF249" s="153"/>
      <c r="CG249" s="153"/>
      <c r="CH249" s="153"/>
      <c r="CI249" s="153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  <c r="EG249" s="2"/>
      <c r="EH249" s="2"/>
      <c r="EI249" s="2"/>
      <c r="EJ249" s="2"/>
      <c r="EK249" s="2"/>
      <c r="EL249" s="2"/>
      <c r="EM249" s="2"/>
      <c r="EN249" s="2"/>
      <c r="EO249" s="2"/>
      <c r="EP249" s="2"/>
      <c r="EQ249" s="2"/>
      <c r="ER249" s="2"/>
      <c r="ES249" s="2"/>
      <c r="ET249" s="2"/>
      <c r="EU249" s="2"/>
      <c r="EV249" s="2"/>
      <c r="EW249" s="2"/>
      <c r="EX249" s="2"/>
      <c r="EY249" s="2"/>
      <c r="EZ249" s="2"/>
      <c r="FA249" s="2"/>
      <c r="FB249" s="2"/>
      <c r="FC249" s="2"/>
      <c r="FD249" s="2"/>
      <c r="FE249" s="2"/>
      <c r="FF249" s="2"/>
      <c r="FG249" s="2"/>
    </row>
    <row r="250" spans="1:163" ht="15" customHeight="1">
      <c r="A250" s="5" t="str">
        <f t="shared" ca="1" si="22"/>
        <v/>
      </c>
      <c r="B250" s="5">
        <f t="shared" si="21"/>
        <v>247</v>
      </c>
      <c r="C250" s="5" t="s">
        <v>902</v>
      </c>
      <c r="D250" s="7"/>
      <c r="E250" s="7"/>
      <c r="F250" s="7"/>
      <c r="G250" s="7"/>
      <c r="H250" s="43"/>
      <c r="I250" s="43" t="s">
        <v>883</v>
      </c>
      <c r="J250" s="5" t="s">
        <v>45</v>
      </c>
      <c r="K250" s="5" t="s">
        <v>1291</v>
      </c>
      <c r="L250" s="5" t="str">
        <f>VLOOKUP(K250,[1]Section!$G$2:$H$45,2,0)</f>
        <v>設備施工図</v>
      </c>
      <c r="M250" s="5"/>
      <c r="N250" s="5"/>
      <c r="O250" s="5"/>
      <c r="P250" s="5">
        <f t="shared" ca="1" si="23"/>
        <v>117</v>
      </c>
      <c r="Q250" s="5" t="str">
        <f t="shared" ca="1" si="24"/>
        <v>116年5ヶ月9日</v>
      </c>
      <c r="R250" s="39"/>
      <c r="S250" s="9"/>
      <c r="T250" s="9"/>
      <c r="U250" s="43"/>
      <c r="V250" s="5"/>
      <c r="W250" s="5"/>
      <c r="X250" s="5"/>
      <c r="Y250" s="5"/>
      <c r="Z250" s="5"/>
      <c r="AA250" s="5"/>
      <c r="AB250" s="10"/>
      <c r="AC250" s="5"/>
      <c r="AD250" s="10"/>
      <c r="AE250" s="5">
        <f t="shared" ca="1" si="25"/>
        <v>0</v>
      </c>
      <c r="AF250" s="5">
        <f t="shared" ca="1" si="27"/>
        <v>116.52</v>
      </c>
      <c r="AG250" s="5" t="s">
        <v>903</v>
      </c>
      <c r="AH250" s="5" t="s">
        <v>904</v>
      </c>
      <c r="AI250" s="12"/>
      <c r="AJ250" s="5"/>
      <c r="AK250" s="5"/>
      <c r="AL250" s="14"/>
      <c r="AM250" s="5"/>
      <c r="AN250" s="5"/>
      <c r="AO250" s="5"/>
      <c r="AP250" s="5"/>
      <c r="AQ250" s="5"/>
      <c r="AR250" s="149"/>
      <c r="AS250" s="43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153"/>
      <c r="BG250" s="153"/>
      <c r="BH250" s="153"/>
      <c r="BI250" s="153"/>
      <c r="BJ250" s="153"/>
      <c r="BK250" s="153"/>
      <c r="BL250" s="153"/>
      <c r="BM250" s="153"/>
      <c r="BN250" s="153"/>
      <c r="BO250" s="153"/>
      <c r="BP250" s="153"/>
      <c r="BQ250" s="153"/>
      <c r="BR250" s="153"/>
      <c r="BS250" s="153"/>
      <c r="BT250" s="153"/>
      <c r="BU250" s="153"/>
      <c r="BV250" s="153"/>
      <c r="BW250" s="153"/>
      <c r="BX250" s="153"/>
      <c r="BY250" s="153"/>
      <c r="BZ250" s="153"/>
      <c r="CA250" s="153"/>
      <c r="CB250" s="153"/>
      <c r="CC250" s="153"/>
      <c r="CD250" s="153"/>
      <c r="CE250" s="153"/>
      <c r="CF250" s="153"/>
      <c r="CG250" s="153"/>
      <c r="CH250" s="153"/>
      <c r="CI250" s="153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  <c r="EG250" s="2"/>
      <c r="EH250" s="2"/>
      <c r="EI250" s="2"/>
      <c r="EJ250" s="2"/>
      <c r="EK250" s="2"/>
      <c r="EL250" s="2"/>
      <c r="EM250" s="2"/>
      <c r="EN250" s="2"/>
      <c r="EO250" s="2"/>
      <c r="EP250" s="2"/>
      <c r="EQ250" s="2"/>
      <c r="ER250" s="2"/>
      <c r="ES250" s="2"/>
      <c r="ET250" s="2"/>
      <c r="EU250" s="2"/>
      <c r="EV250" s="2"/>
      <c r="EW250" s="2"/>
      <c r="EX250" s="2"/>
      <c r="EY250" s="2"/>
      <c r="EZ250" s="2"/>
      <c r="FA250" s="2"/>
      <c r="FB250" s="2"/>
      <c r="FC250" s="2"/>
      <c r="FD250" s="2"/>
      <c r="FE250" s="2"/>
      <c r="FF250" s="2"/>
      <c r="FG250" s="2"/>
    </row>
    <row r="251" spans="1:163" s="22" customFormat="1" ht="15" customHeight="1">
      <c r="A251" s="15" t="str">
        <f t="shared" ca="1" si="22"/>
        <v/>
      </c>
      <c r="B251" s="15">
        <f t="shared" si="21"/>
        <v>248</v>
      </c>
      <c r="C251" s="15" t="s">
        <v>905</v>
      </c>
      <c r="D251" s="17"/>
      <c r="E251" s="17"/>
      <c r="F251" s="17"/>
      <c r="G251" s="17"/>
      <c r="H251" s="15"/>
      <c r="I251" s="15" t="s">
        <v>883</v>
      </c>
      <c r="J251" s="15" t="s">
        <v>45</v>
      </c>
      <c r="K251" s="15" t="s">
        <v>1244</v>
      </c>
      <c r="L251" s="15" t="str">
        <f>VLOOKUP(K251,[1]Section!$G$2:$H$45,2,0)</f>
        <v>CG</v>
      </c>
      <c r="M251" s="15"/>
      <c r="N251" s="15"/>
      <c r="O251" s="15"/>
      <c r="P251" s="15">
        <f t="shared" ca="1" si="23"/>
        <v>117</v>
      </c>
      <c r="Q251" s="15" t="str">
        <f t="shared" ca="1" si="24"/>
        <v>116年5ヶ月9日</v>
      </c>
      <c r="R251" s="15"/>
      <c r="S251" s="30"/>
      <c r="T251" s="30"/>
      <c r="U251" s="15"/>
      <c r="V251" s="15"/>
      <c r="W251" s="15"/>
      <c r="X251" s="15"/>
      <c r="Y251" s="15"/>
      <c r="Z251" s="15"/>
      <c r="AA251" s="15"/>
      <c r="AB251" s="18"/>
      <c r="AC251" s="15"/>
      <c r="AD251" s="18"/>
      <c r="AE251" s="15">
        <f t="shared" ca="1" si="25"/>
        <v>0</v>
      </c>
      <c r="AF251" s="15">
        <f t="shared" ca="1" si="27"/>
        <v>116.52</v>
      </c>
      <c r="AG251" s="15"/>
      <c r="AH251" s="15"/>
      <c r="AI251" s="19"/>
      <c r="AJ251" s="15"/>
      <c r="AK251" s="15"/>
      <c r="AL251" s="20"/>
      <c r="AM251" s="15"/>
      <c r="AN251" s="15"/>
      <c r="AO251" s="15"/>
      <c r="AP251" s="15"/>
      <c r="AQ251" s="15"/>
      <c r="AR251" s="15"/>
      <c r="AS251" s="43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153"/>
      <c r="BG251" s="153"/>
      <c r="BH251" s="153"/>
      <c r="BI251" s="153"/>
      <c r="BJ251" s="153"/>
      <c r="BK251" s="153"/>
      <c r="BL251" s="153"/>
      <c r="BM251" s="153"/>
      <c r="BN251" s="153"/>
      <c r="BO251" s="153"/>
      <c r="BP251" s="153"/>
      <c r="BQ251" s="153"/>
      <c r="BR251" s="153"/>
      <c r="BS251" s="153"/>
      <c r="BT251" s="153"/>
      <c r="BU251" s="153"/>
      <c r="BV251" s="153"/>
      <c r="BW251" s="153"/>
      <c r="BX251" s="153"/>
      <c r="BY251" s="153"/>
      <c r="BZ251" s="153"/>
      <c r="CA251" s="153"/>
      <c r="CB251" s="153"/>
      <c r="CC251" s="153"/>
      <c r="CD251" s="153"/>
      <c r="CE251" s="153"/>
      <c r="CF251" s="153"/>
      <c r="CG251" s="153"/>
      <c r="CH251" s="153"/>
      <c r="CI251" s="153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  <c r="EG251" s="2"/>
      <c r="EH251" s="2"/>
      <c r="EI251" s="2"/>
      <c r="EJ251" s="2"/>
      <c r="EK251" s="2"/>
      <c r="EL251" s="2"/>
      <c r="EM251" s="2"/>
      <c r="EN251" s="2"/>
      <c r="EO251" s="2"/>
      <c r="EP251" s="2"/>
      <c r="EQ251" s="2"/>
      <c r="ER251" s="2"/>
      <c r="ES251" s="2"/>
      <c r="ET251" s="2"/>
      <c r="EU251" s="2"/>
      <c r="EV251" s="2"/>
      <c r="EW251" s="2"/>
      <c r="EX251" s="2"/>
      <c r="EY251" s="2"/>
      <c r="EZ251" s="2"/>
      <c r="FA251" s="2"/>
      <c r="FB251" s="2"/>
      <c r="FC251" s="2"/>
      <c r="FD251" s="2"/>
      <c r="FE251" s="2"/>
      <c r="FF251" s="2"/>
      <c r="FG251" s="2"/>
    </row>
    <row r="252" spans="1:163" s="22" customFormat="1" ht="15" customHeight="1">
      <c r="A252" s="15" t="str">
        <f t="shared" ca="1" si="22"/>
        <v/>
      </c>
      <c r="B252" s="15">
        <f t="shared" si="21"/>
        <v>249</v>
      </c>
      <c r="C252" s="15" t="s">
        <v>906</v>
      </c>
      <c r="D252" s="17"/>
      <c r="E252" s="17"/>
      <c r="F252" s="17"/>
      <c r="G252" s="17"/>
      <c r="H252" s="15"/>
      <c r="I252" s="15" t="s">
        <v>890</v>
      </c>
      <c r="J252" s="15" t="s">
        <v>45</v>
      </c>
      <c r="K252" s="15" t="s">
        <v>1244</v>
      </c>
      <c r="L252" s="15" t="str">
        <f>VLOOKUP(K252,[1]Section!$G$2:$H$45,2,0)</f>
        <v>CG</v>
      </c>
      <c r="M252" s="15"/>
      <c r="N252" s="15"/>
      <c r="O252" s="15"/>
      <c r="P252" s="15">
        <f t="shared" ca="1" si="23"/>
        <v>117</v>
      </c>
      <c r="Q252" s="15" t="str">
        <f t="shared" ca="1" si="24"/>
        <v>116年5ヶ月9日</v>
      </c>
      <c r="R252" s="40"/>
      <c r="S252" s="25"/>
      <c r="T252" s="30"/>
      <c r="U252" s="15"/>
      <c r="V252" s="15"/>
      <c r="W252" s="5"/>
      <c r="X252" s="5"/>
      <c r="Y252" s="5"/>
      <c r="Z252" s="5"/>
      <c r="AA252" s="5"/>
      <c r="AB252" s="10"/>
      <c r="AC252" s="5"/>
      <c r="AD252" s="10"/>
      <c r="AE252" s="5">
        <f t="shared" ca="1" si="25"/>
        <v>0</v>
      </c>
      <c r="AF252" s="15">
        <f t="shared" ca="1" si="27"/>
        <v>116.52</v>
      </c>
      <c r="AG252" s="37" t="s">
        <v>1176</v>
      </c>
      <c r="AH252" s="15" t="s">
        <v>907</v>
      </c>
      <c r="AI252" s="19"/>
      <c r="AJ252" s="15"/>
      <c r="AK252" s="15"/>
      <c r="AL252" s="20"/>
      <c r="AM252" s="15"/>
      <c r="AN252" s="15"/>
      <c r="AO252" s="15"/>
      <c r="AP252" s="15"/>
      <c r="AQ252" s="15"/>
      <c r="AR252" s="15"/>
      <c r="AS252" s="15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153"/>
      <c r="BG252" s="153"/>
      <c r="BH252" s="153"/>
      <c r="BI252" s="153"/>
      <c r="BJ252" s="153"/>
      <c r="BK252" s="153"/>
      <c r="BL252" s="153"/>
      <c r="BM252" s="153"/>
      <c r="BN252" s="153"/>
      <c r="BO252" s="153"/>
      <c r="BP252" s="153"/>
      <c r="BQ252" s="153"/>
      <c r="BR252" s="153"/>
      <c r="BS252" s="153"/>
      <c r="BT252" s="153"/>
      <c r="BU252" s="153"/>
      <c r="BV252" s="153"/>
      <c r="BW252" s="153"/>
      <c r="BX252" s="153"/>
      <c r="BY252" s="153"/>
      <c r="BZ252" s="153"/>
      <c r="CA252" s="153"/>
      <c r="CB252" s="153"/>
      <c r="CC252" s="153"/>
      <c r="CD252" s="153"/>
      <c r="CE252" s="153"/>
      <c r="CF252" s="153"/>
      <c r="CG252" s="153"/>
      <c r="CH252" s="153"/>
      <c r="CI252" s="153"/>
    </row>
    <row r="253" spans="1:163" s="22" customFormat="1" ht="15" customHeight="1">
      <c r="A253" s="15" t="str">
        <f t="shared" ca="1" si="22"/>
        <v/>
      </c>
      <c r="B253" s="15">
        <f t="shared" si="21"/>
        <v>250</v>
      </c>
      <c r="C253" s="15" t="s">
        <v>908</v>
      </c>
      <c r="D253" s="17"/>
      <c r="E253" s="17"/>
      <c r="F253" s="17"/>
      <c r="G253" s="17"/>
      <c r="H253" s="15"/>
      <c r="I253" s="15" t="s">
        <v>890</v>
      </c>
      <c r="J253" s="15" t="s">
        <v>45</v>
      </c>
      <c r="K253" s="15" t="s">
        <v>1264</v>
      </c>
      <c r="L253" s="15" t="str">
        <f>VLOOKUP(K253,[1]Section!$G$2:$H$45,2,0)</f>
        <v>建築施工図</v>
      </c>
      <c r="M253" s="15"/>
      <c r="N253" s="15"/>
      <c r="O253" s="15"/>
      <c r="P253" s="15">
        <f t="shared" ca="1" si="23"/>
        <v>117</v>
      </c>
      <c r="Q253" s="15" t="str">
        <f t="shared" ca="1" si="24"/>
        <v>116年5ヶ月9日</v>
      </c>
      <c r="R253" s="15"/>
      <c r="S253" s="25"/>
      <c r="T253" s="30"/>
      <c r="U253" s="15"/>
      <c r="V253" s="15"/>
      <c r="W253" s="5"/>
      <c r="X253" s="5"/>
      <c r="Y253" s="5"/>
      <c r="Z253" s="5"/>
      <c r="AA253" s="5"/>
      <c r="AB253" s="10"/>
      <c r="AC253" s="5"/>
      <c r="AD253" s="10"/>
      <c r="AE253" s="5">
        <f t="shared" ca="1" si="25"/>
        <v>0</v>
      </c>
      <c r="AF253" s="15">
        <f t="shared" ca="1" si="27"/>
        <v>116.52</v>
      </c>
      <c r="AG253" s="15"/>
      <c r="AH253" s="15"/>
      <c r="AI253" s="19"/>
      <c r="AJ253" s="15"/>
      <c r="AK253" s="15"/>
      <c r="AL253" s="20"/>
      <c r="AM253" s="15"/>
      <c r="AN253" s="15"/>
      <c r="AO253" s="15"/>
      <c r="AP253" s="15"/>
      <c r="AQ253" s="15"/>
      <c r="AR253" s="150"/>
      <c r="AS253" s="43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153"/>
      <c r="BG253" s="153"/>
      <c r="BH253" s="153"/>
      <c r="BI253" s="153"/>
      <c r="BJ253" s="153"/>
      <c r="BK253" s="153"/>
      <c r="BL253" s="153"/>
      <c r="BM253" s="153"/>
      <c r="BN253" s="153"/>
      <c r="BO253" s="153"/>
      <c r="BP253" s="153"/>
      <c r="BQ253" s="153"/>
      <c r="BR253" s="153"/>
      <c r="BS253" s="153"/>
      <c r="BT253" s="153"/>
      <c r="BU253" s="153"/>
      <c r="BV253" s="153"/>
      <c r="BW253" s="153"/>
      <c r="BX253" s="153"/>
      <c r="BY253" s="153"/>
      <c r="BZ253" s="153"/>
      <c r="CA253" s="153"/>
      <c r="CB253" s="153"/>
      <c r="CC253" s="153"/>
      <c r="CD253" s="153"/>
      <c r="CE253" s="153"/>
      <c r="CF253" s="153"/>
      <c r="CG253" s="153"/>
      <c r="CH253" s="153"/>
      <c r="CI253" s="153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  <c r="EG253" s="2"/>
      <c r="EH253" s="2"/>
      <c r="EI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"/>
      <c r="EW253" s="2"/>
      <c r="EX253" s="2"/>
      <c r="EY253" s="2"/>
      <c r="EZ253" s="2"/>
      <c r="FA253" s="2"/>
      <c r="FB253" s="2"/>
      <c r="FC253" s="2"/>
      <c r="FD253" s="2"/>
      <c r="FE253" s="2"/>
      <c r="FF253" s="2"/>
      <c r="FG253" s="2"/>
    </row>
    <row r="254" spans="1:163" s="22" customFormat="1" ht="15" customHeight="1">
      <c r="A254" s="15" t="str">
        <f t="shared" ca="1" si="22"/>
        <v/>
      </c>
      <c r="B254" s="15">
        <f t="shared" si="21"/>
        <v>251</v>
      </c>
      <c r="C254" s="15" t="s">
        <v>909</v>
      </c>
      <c r="D254" s="17"/>
      <c r="E254" s="17"/>
      <c r="F254" s="17"/>
      <c r="G254" s="17"/>
      <c r="H254" s="15"/>
      <c r="I254" s="15" t="s">
        <v>883</v>
      </c>
      <c r="J254" s="15" t="s">
        <v>45</v>
      </c>
      <c r="K254" s="15" t="s">
        <v>1253</v>
      </c>
      <c r="L254" s="15" t="str">
        <f>VLOOKUP(K254,[1]Section!$G$2:$H$45,2,0)</f>
        <v>衛生設備</v>
      </c>
      <c r="M254" s="15"/>
      <c r="N254" s="15"/>
      <c r="O254" s="15"/>
      <c r="P254" s="15">
        <f t="shared" ca="1" si="23"/>
        <v>117</v>
      </c>
      <c r="Q254" s="15" t="str">
        <f t="shared" ca="1" si="24"/>
        <v>116年5ヶ月9日</v>
      </c>
      <c r="R254" s="15"/>
      <c r="S254" s="25"/>
      <c r="T254" s="30"/>
      <c r="U254" s="15"/>
      <c r="V254" s="15"/>
      <c r="W254" s="5"/>
      <c r="X254" s="5"/>
      <c r="Y254" s="5"/>
      <c r="Z254" s="5"/>
      <c r="AA254" s="5"/>
      <c r="AB254" s="10"/>
      <c r="AC254" s="5"/>
      <c r="AD254" s="10"/>
      <c r="AE254" s="5">
        <f t="shared" ca="1" si="25"/>
        <v>0</v>
      </c>
      <c r="AF254" s="15">
        <f t="shared" ca="1" si="27"/>
        <v>116.52</v>
      </c>
      <c r="AG254" s="15"/>
      <c r="AH254" s="15"/>
      <c r="AI254" s="19"/>
      <c r="AJ254" s="15"/>
      <c r="AK254" s="15"/>
      <c r="AL254" s="20"/>
      <c r="AM254" s="15"/>
      <c r="AN254" s="15"/>
      <c r="AO254" s="15"/>
      <c r="AP254" s="15"/>
      <c r="AQ254" s="15"/>
      <c r="AR254" s="15"/>
      <c r="AS254" s="43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  <c r="EW254" s="2"/>
      <c r="EX254" s="2"/>
      <c r="EY254" s="2"/>
      <c r="EZ254" s="2"/>
      <c r="FA254" s="2"/>
      <c r="FB254" s="2"/>
      <c r="FC254" s="2"/>
      <c r="FD254" s="2"/>
      <c r="FE254" s="2"/>
      <c r="FF254" s="2"/>
      <c r="FG254" s="2"/>
    </row>
    <row r="255" spans="1:163" ht="15" customHeight="1">
      <c r="A255" s="5" t="str">
        <f t="shared" ca="1" si="22"/>
        <v/>
      </c>
      <c r="B255" s="15">
        <f t="shared" si="21"/>
        <v>252</v>
      </c>
      <c r="C255" s="15" t="s">
        <v>910</v>
      </c>
      <c r="D255" s="17"/>
      <c r="E255" s="17"/>
      <c r="F255" s="17"/>
      <c r="G255" s="17"/>
      <c r="H255" s="15"/>
      <c r="I255" s="15" t="s">
        <v>890</v>
      </c>
      <c r="J255" s="15" t="s">
        <v>45</v>
      </c>
      <c r="K255" s="15" t="s">
        <v>1244</v>
      </c>
      <c r="L255" s="15" t="str">
        <f>VLOOKUP(K255,[1]Section!$G$2:$H$45,2,0)</f>
        <v>CG</v>
      </c>
      <c r="M255" s="15"/>
      <c r="N255" s="15"/>
      <c r="O255" s="15"/>
      <c r="P255" s="15">
        <f t="shared" ca="1" si="23"/>
        <v>117</v>
      </c>
      <c r="Q255" s="15" t="str">
        <f t="shared" ca="1" si="24"/>
        <v>116年5ヶ月9日</v>
      </c>
      <c r="R255" s="40"/>
      <c r="S255" s="25"/>
      <c r="T255" s="30"/>
      <c r="U255" s="15"/>
      <c r="V255" s="36"/>
      <c r="W255" s="15"/>
      <c r="X255" s="15"/>
      <c r="Y255" s="15"/>
      <c r="Z255" s="15"/>
      <c r="AA255" s="15"/>
      <c r="AB255" s="18"/>
      <c r="AC255" s="15"/>
      <c r="AD255" s="18"/>
      <c r="AE255" s="15">
        <f t="shared" ca="1" si="25"/>
        <v>0</v>
      </c>
      <c r="AF255" s="15">
        <f t="shared" ca="1" si="27"/>
        <v>116.52</v>
      </c>
      <c r="AG255" s="15" t="s">
        <v>911</v>
      </c>
      <c r="AH255" s="15" t="s">
        <v>912</v>
      </c>
      <c r="AI255" s="19"/>
      <c r="AJ255" s="15"/>
      <c r="AK255" s="15"/>
      <c r="AL255" s="25"/>
      <c r="AM255" s="15"/>
      <c r="AN255" s="15"/>
      <c r="AO255" s="15"/>
      <c r="AP255" s="150"/>
      <c r="AQ255" s="15"/>
      <c r="AR255" s="150"/>
      <c r="AS255" s="15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  <c r="EW255" s="2"/>
      <c r="EX255" s="2"/>
      <c r="EY255" s="2"/>
      <c r="EZ255" s="2"/>
      <c r="FA255" s="2"/>
      <c r="FB255" s="2"/>
      <c r="FC255" s="2"/>
      <c r="FD255" s="2"/>
      <c r="FE255" s="2"/>
      <c r="FF255" s="2"/>
      <c r="FG255" s="2"/>
    </row>
    <row r="256" spans="1:163" ht="15" customHeight="1">
      <c r="A256" s="5" t="str">
        <f t="shared" ca="1" si="22"/>
        <v/>
      </c>
      <c r="B256" s="5">
        <f t="shared" si="21"/>
        <v>253</v>
      </c>
      <c r="C256" s="5" t="s">
        <v>913</v>
      </c>
      <c r="D256" s="7"/>
      <c r="E256" s="7"/>
      <c r="F256" s="7"/>
      <c r="G256" s="7"/>
      <c r="H256" s="43"/>
      <c r="I256" s="43" t="s">
        <v>914</v>
      </c>
      <c r="J256" s="5" t="s">
        <v>45</v>
      </c>
      <c r="K256" s="5" t="s">
        <v>1244</v>
      </c>
      <c r="L256" s="5" t="str">
        <f>VLOOKUP(K256,[1]Section!$G$2:$H$45,2,0)</f>
        <v>CG</v>
      </c>
      <c r="M256" s="5"/>
      <c r="N256" s="5"/>
      <c r="O256" s="5"/>
      <c r="P256" s="5">
        <f t="shared" ca="1" si="23"/>
        <v>117</v>
      </c>
      <c r="Q256" s="5" t="str">
        <f t="shared" ca="1" si="24"/>
        <v>116年5ヶ月9日</v>
      </c>
      <c r="R256" s="39"/>
      <c r="S256" s="23"/>
      <c r="T256" s="9"/>
      <c r="U256" s="43"/>
      <c r="V256" s="5"/>
      <c r="W256" s="5"/>
      <c r="X256" s="5"/>
      <c r="Y256" s="5"/>
      <c r="Z256" s="5"/>
      <c r="AA256" s="5"/>
      <c r="AB256" s="10"/>
      <c r="AC256" s="5"/>
      <c r="AD256" s="10"/>
      <c r="AE256" s="5">
        <f t="shared" ca="1" si="25"/>
        <v>0</v>
      </c>
      <c r="AF256" s="5">
        <f t="shared" ca="1" si="27"/>
        <v>116.52</v>
      </c>
      <c r="AG256" s="5" t="s">
        <v>915</v>
      </c>
      <c r="AH256" s="5" t="s">
        <v>916</v>
      </c>
      <c r="AI256" s="12"/>
      <c r="AJ256" s="5"/>
      <c r="AK256" s="5"/>
      <c r="AL256" s="14"/>
      <c r="AM256" s="5"/>
      <c r="AN256" s="5"/>
      <c r="AO256" s="5"/>
      <c r="AP256" s="5"/>
      <c r="AQ256" s="5"/>
      <c r="AR256" s="149"/>
      <c r="AS256" s="43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  <c r="EG256" s="2"/>
      <c r="EH256" s="2"/>
      <c r="EI256" s="2"/>
      <c r="EJ256" s="2"/>
      <c r="EK256" s="2"/>
      <c r="EL256" s="2"/>
      <c r="EM256" s="2"/>
      <c r="EN256" s="2"/>
      <c r="EO256" s="2"/>
      <c r="EP256" s="2"/>
      <c r="EQ256" s="2"/>
      <c r="ER256" s="2"/>
      <c r="ES256" s="2"/>
      <c r="ET256" s="2"/>
      <c r="EU256" s="2"/>
      <c r="EV256" s="2"/>
      <c r="EW256" s="2"/>
      <c r="EX256" s="2"/>
      <c r="EY256" s="2"/>
      <c r="EZ256" s="2"/>
      <c r="FA256" s="2"/>
      <c r="FB256" s="2"/>
      <c r="FC256" s="2"/>
      <c r="FD256" s="2"/>
      <c r="FE256" s="2"/>
      <c r="FF256" s="2"/>
      <c r="FG256" s="2"/>
    </row>
    <row r="257" spans="1:163" ht="15" customHeight="1">
      <c r="A257" s="5" t="str">
        <f t="shared" ca="1" si="22"/>
        <v/>
      </c>
      <c r="B257" s="5">
        <f t="shared" si="21"/>
        <v>254</v>
      </c>
      <c r="C257" s="5" t="s">
        <v>917</v>
      </c>
      <c r="D257" s="7"/>
      <c r="E257" s="7"/>
      <c r="F257" s="7"/>
      <c r="G257" s="7"/>
      <c r="H257" s="43"/>
      <c r="I257" s="43" t="s">
        <v>890</v>
      </c>
      <c r="J257" s="5" t="s">
        <v>45</v>
      </c>
      <c r="K257" s="5" t="s">
        <v>1288</v>
      </c>
      <c r="L257" s="5" t="str">
        <f>VLOOKUP(K257,[1]Section!$G$2:$H$45,2,0)</f>
        <v>外壁/ドア 1</v>
      </c>
      <c r="M257" s="5"/>
      <c r="N257" s="5"/>
      <c r="O257" s="5"/>
      <c r="P257" s="5">
        <f t="shared" ca="1" si="23"/>
        <v>117</v>
      </c>
      <c r="Q257" s="5" t="str">
        <f t="shared" ca="1" si="24"/>
        <v>116年5ヶ月9日</v>
      </c>
      <c r="R257" s="39"/>
      <c r="S257" s="23"/>
      <c r="T257" s="9"/>
      <c r="U257" s="43"/>
      <c r="V257" s="194"/>
      <c r="W257" s="5"/>
      <c r="X257" s="5"/>
      <c r="Y257" s="5"/>
      <c r="Z257" s="5"/>
      <c r="AA257" s="5"/>
      <c r="AB257" s="10"/>
      <c r="AC257" s="5"/>
      <c r="AD257" s="10"/>
      <c r="AE257" s="5">
        <f t="shared" ca="1" si="25"/>
        <v>0</v>
      </c>
      <c r="AF257" s="5">
        <f t="shared" ca="1" si="27"/>
        <v>116.52</v>
      </c>
      <c r="AG257" s="5" t="s">
        <v>918</v>
      </c>
      <c r="AH257" s="5" t="s">
        <v>919</v>
      </c>
      <c r="AI257" s="12"/>
      <c r="AJ257" s="5"/>
      <c r="AK257" s="5"/>
      <c r="AL257" s="14"/>
      <c r="AM257" s="5"/>
      <c r="AN257" s="5"/>
      <c r="AO257" s="5"/>
      <c r="AP257" s="149"/>
      <c r="AQ257" s="5"/>
      <c r="AR257" s="149"/>
      <c r="AS257" s="43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/>
      <c r="EI257" s="2"/>
      <c r="EJ257" s="2"/>
      <c r="EK257" s="2"/>
      <c r="EL257" s="2"/>
      <c r="EM257" s="2"/>
      <c r="EN257" s="2"/>
      <c r="EO257" s="2"/>
      <c r="EP257" s="2"/>
      <c r="EQ257" s="2"/>
      <c r="ER257" s="2"/>
      <c r="ES257" s="2"/>
      <c r="ET257" s="2"/>
      <c r="EU257" s="2"/>
      <c r="EV257" s="2"/>
      <c r="EW257" s="2"/>
      <c r="EX257" s="2"/>
      <c r="EY257" s="2"/>
      <c r="EZ257" s="2"/>
      <c r="FA257" s="2"/>
      <c r="FB257" s="2"/>
      <c r="FC257" s="2"/>
      <c r="FD257" s="2"/>
      <c r="FE257" s="2"/>
      <c r="FF257" s="2"/>
      <c r="FG257" s="2"/>
    </row>
    <row r="258" spans="1:163" ht="15" customHeight="1">
      <c r="A258" s="5" t="str">
        <f t="shared" ca="1" si="22"/>
        <v/>
      </c>
      <c r="B258" s="5">
        <f t="shared" si="21"/>
        <v>255</v>
      </c>
      <c r="C258" s="5" t="s">
        <v>920</v>
      </c>
      <c r="D258" s="7"/>
      <c r="E258" s="7"/>
      <c r="F258" s="7"/>
      <c r="G258" s="7"/>
      <c r="H258" s="43"/>
      <c r="I258" s="43" t="s">
        <v>914</v>
      </c>
      <c r="J258" s="5" t="s">
        <v>45</v>
      </c>
      <c r="K258" s="5" t="s">
        <v>1244</v>
      </c>
      <c r="L258" s="5" t="str">
        <f>VLOOKUP(K258,[1]Section!$G$2:$H$45,2,0)</f>
        <v>CG</v>
      </c>
      <c r="M258" s="5"/>
      <c r="N258" s="5"/>
      <c r="O258" s="5"/>
      <c r="P258" s="5">
        <f t="shared" ca="1" si="23"/>
        <v>117</v>
      </c>
      <c r="Q258" s="5" t="str">
        <f t="shared" ca="1" si="24"/>
        <v>116年5ヶ月9日</v>
      </c>
      <c r="R258" s="39"/>
      <c r="S258" s="23"/>
      <c r="T258" s="9"/>
      <c r="U258" s="43"/>
      <c r="V258" s="5"/>
      <c r="W258" s="5"/>
      <c r="X258" s="5"/>
      <c r="Y258" s="5"/>
      <c r="Z258" s="5"/>
      <c r="AA258" s="5"/>
      <c r="AB258" s="10"/>
      <c r="AC258" s="5"/>
      <c r="AD258" s="10"/>
      <c r="AE258" s="5">
        <f t="shared" ca="1" si="25"/>
        <v>0</v>
      </c>
      <c r="AF258" s="5">
        <f t="shared" ca="1" si="27"/>
        <v>116.52</v>
      </c>
      <c r="AG258" s="5" t="s">
        <v>921</v>
      </c>
      <c r="AH258" s="5" t="s">
        <v>922</v>
      </c>
      <c r="AI258" s="12"/>
      <c r="AJ258" s="5"/>
      <c r="AK258" s="5"/>
      <c r="AL258" s="14"/>
      <c r="AM258" s="5"/>
      <c r="AN258" s="5"/>
      <c r="AO258" s="5"/>
      <c r="AP258" s="5"/>
      <c r="AQ258" s="5"/>
      <c r="AR258" s="149"/>
      <c r="AS258" s="43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  <c r="EG258" s="2"/>
      <c r="EH258" s="2"/>
      <c r="EI258" s="2"/>
      <c r="EJ258" s="2"/>
      <c r="EK258" s="2"/>
      <c r="EL258" s="2"/>
      <c r="EM258" s="2"/>
      <c r="EN258" s="2"/>
      <c r="EO258" s="2"/>
      <c r="EP258" s="2"/>
      <c r="EQ258" s="2"/>
      <c r="ER258" s="2"/>
      <c r="ES258" s="2"/>
      <c r="ET258" s="2"/>
      <c r="EU258" s="2"/>
      <c r="EV258" s="2"/>
      <c r="EW258" s="2"/>
      <c r="EX258" s="2"/>
      <c r="EY258" s="2"/>
      <c r="EZ258" s="2"/>
      <c r="FA258" s="2"/>
      <c r="FB258" s="2"/>
      <c r="FC258" s="2"/>
      <c r="FD258" s="2"/>
      <c r="FE258" s="2"/>
      <c r="FF258" s="2"/>
      <c r="FG258" s="2"/>
    </row>
    <row r="259" spans="1:163" ht="15" customHeight="1">
      <c r="A259" s="5" t="str">
        <f t="shared" ca="1" si="22"/>
        <v/>
      </c>
      <c r="B259" s="5">
        <f t="shared" si="21"/>
        <v>256</v>
      </c>
      <c r="C259" s="5" t="s">
        <v>923</v>
      </c>
      <c r="D259" s="7"/>
      <c r="E259" s="7"/>
      <c r="F259" s="7"/>
      <c r="G259" s="7"/>
      <c r="H259" s="43"/>
      <c r="I259" s="43" t="s">
        <v>924</v>
      </c>
      <c r="J259" s="5" t="s">
        <v>45</v>
      </c>
      <c r="K259" s="5" t="s">
        <v>1251</v>
      </c>
      <c r="L259" s="5" t="str">
        <f>VLOOKUP(K259,[1]Section!$G$2:$H$45,2,0)</f>
        <v>生産CAD</v>
      </c>
      <c r="M259" s="5"/>
      <c r="N259" s="5"/>
      <c r="O259" s="5"/>
      <c r="P259" s="5">
        <f t="shared" ca="1" si="23"/>
        <v>117</v>
      </c>
      <c r="Q259" s="5" t="str">
        <f t="shared" ca="1" si="24"/>
        <v>116年5ヶ月9日</v>
      </c>
      <c r="R259" s="39"/>
      <c r="S259" s="23"/>
      <c r="T259" s="9"/>
      <c r="U259" s="43"/>
      <c r="V259" s="5"/>
      <c r="W259" s="5"/>
      <c r="X259" s="5"/>
      <c r="Y259" s="5"/>
      <c r="Z259" s="5"/>
      <c r="AA259" s="5"/>
      <c r="AB259" s="10"/>
      <c r="AC259" s="5"/>
      <c r="AD259" s="10"/>
      <c r="AE259" s="5">
        <f t="shared" ca="1" si="25"/>
        <v>0</v>
      </c>
      <c r="AF259" s="5">
        <f t="shared" ca="1" si="27"/>
        <v>116.52</v>
      </c>
      <c r="AG259" s="11" t="s">
        <v>1143</v>
      </c>
      <c r="AH259" s="5" t="s">
        <v>925</v>
      </c>
      <c r="AI259" s="12"/>
      <c r="AJ259" s="5"/>
      <c r="AK259" s="5"/>
      <c r="AL259" s="14"/>
      <c r="AM259" s="172"/>
      <c r="AN259" s="5"/>
      <c r="AO259" s="5"/>
      <c r="AP259" s="5"/>
      <c r="AQ259" s="5"/>
      <c r="AR259" s="149"/>
      <c r="AS259" s="43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  <c r="EG259" s="2"/>
      <c r="EH259" s="2"/>
      <c r="EI259" s="2"/>
      <c r="EJ259" s="2"/>
      <c r="EK259" s="2"/>
      <c r="EL259" s="2"/>
      <c r="EM259" s="2"/>
      <c r="EN259" s="2"/>
      <c r="EO259" s="2"/>
      <c r="EP259" s="2"/>
      <c r="EQ259" s="2"/>
      <c r="ER259" s="2"/>
      <c r="ES259" s="2"/>
      <c r="ET259" s="2"/>
      <c r="EU259" s="2"/>
      <c r="EV259" s="2"/>
      <c r="EW259" s="2"/>
      <c r="EX259" s="2"/>
      <c r="EY259" s="2"/>
      <c r="EZ259" s="2"/>
      <c r="FA259" s="2"/>
      <c r="FB259" s="2"/>
      <c r="FC259" s="2"/>
      <c r="FD259" s="2"/>
      <c r="FE259" s="2"/>
      <c r="FF259" s="2"/>
      <c r="FG259" s="2"/>
    </row>
    <row r="260" spans="1:163" s="22" customFormat="1" ht="15" customHeight="1">
      <c r="A260" s="15" t="str">
        <f t="shared" ca="1" si="22"/>
        <v/>
      </c>
      <c r="B260" s="15">
        <f t="shared" si="21"/>
        <v>257</v>
      </c>
      <c r="C260" s="15" t="s">
        <v>926</v>
      </c>
      <c r="D260" s="17"/>
      <c r="E260" s="17"/>
      <c r="F260" s="17"/>
      <c r="G260" s="17"/>
      <c r="H260" s="15"/>
      <c r="I260" s="15" t="s">
        <v>890</v>
      </c>
      <c r="J260" s="15" t="s">
        <v>45</v>
      </c>
      <c r="K260" s="15" t="s">
        <v>1226</v>
      </c>
      <c r="L260" s="15" t="str">
        <f>VLOOKUP(K260,[1]Section!$G$2:$H$45,2,0)</f>
        <v>設備設計 1</v>
      </c>
      <c r="M260" s="15"/>
      <c r="N260" s="15"/>
      <c r="O260" s="15"/>
      <c r="P260" s="15">
        <f t="shared" ca="1" si="23"/>
        <v>117</v>
      </c>
      <c r="Q260" s="15" t="str">
        <f t="shared" ca="1" si="24"/>
        <v>116年5ヶ月9日</v>
      </c>
      <c r="R260" s="40"/>
      <c r="S260" s="25"/>
      <c r="T260" s="25"/>
      <c r="U260" s="15"/>
      <c r="V260" s="15"/>
      <c r="W260" s="36"/>
      <c r="X260" s="36"/>
      <c r="Y260" s="36"/>
      <c r="Z260" s="36"/>
      <c r="AA260" s="36"/>
      <c r="AB260" s="56"/>
      <c r="AC260" s="36"/>
      <c r="AD260" s="56"/>
      <c r="AE260" s="36">
        <f t="shared" ca="1" si="25"/>
        <v>0</v>
      </c>
      <c r="AF260" s="15">
        <f t="shared" ca="1" si="27"/>
        <v>116.52</v>
      </c>
      <c r="AG260" s="37" t="s">
        <v>927</v>
      </c>
      <c r="AH260" s="15" t="s">
        <v>928</v>
      </c>
      <c r="AI260" s="19"/>
      <c r="AJ260" s="15"/>
      <c r="AK260" s="15"/>
      <c r="AL260" s="20"/>
      <c r="AM260" s="15"/>
      <c r="AN260" s="15"/>
      <c r="AO260" s="15"/>
      <c r="AP260" s="15"/>
      <c r="AQ260" s="15"/>
      <c r="AR260" s="15"/>
      <c r="AS260" s="15"/>
    </row>
    <row r="261" spans="1:163" ht="15" customHeight="1">
      <c r="A261" s="5" t="str">
        <f t="shared" ca="1" si="22"/>
        <v/>
      </c>
      <c r="B261" s="5">
        <f t="shared" ref="B261:B324" si="28">IF(C261="",B260,B260+1)</f>
        <v>258</v>
      </c>
      <c r="C261" s="27" t="s">
        <v>929</v>
      </c>
      <c r="D261" s="7"/>
      <c r="E261" s="7"/>
      <c r="F261" s="7"/>
      <c r="G261" s="7"/>
      <c r="H261" s="43"/>
      <c r="I261" s="43" t="s">
        <v>924</v>
      </c>
      <c r="J261" s="5" t="s">
        <v>45</v>
      </c>
      <c r="K261" s="5" t="s">
        <v>747</v>
      </c>
      <c r="L261" s="5" t="str">
        <f>VLOOKUP(K261,[1]Section!$G$2:$H$45,2,0)</f>
        <v>山留</v>
      </c>
      <c r="M261" s="5"/>
      <c r="N261" s="5"/>
      <c r="O261" s="5"/>
      <c r="P261" s="5">
        <f t="shared" ca="1" si="23"/>
        <v>117</v>
      </c>
      <c r="Q261" s="5" t="str">
        <f t="shared" ca="1" si="24"/>
        <v>116年5ヶ月9日</v>
      </c>
      <c r="R261" s="39"/>
      <c r="S261" s="23"/>
      <c r="T261" s="23"/>
      <c r="U261" s="43"/>
      <c r="V261" s="5"/>
      <c r="W261" s="8"/>
      <c r="X261" s="8"/>
      <c r="Y261" s="8"/>
      <c r="Z261" s="8"/>
      <c r="AA261" s="8"/>
      <c r="AB261" s="33"/>
      <c r="AC261" s="8"/>
      <c r="AD261" s="33"/>
      <c r="AE261" s="8">
        <f t="shared" ca="1" si="25"/>
        <v>0</v>
      </c>
      <c r="AF261" s="5">
        <f t="shared" ca="1" si="27"/>
        <v>116.52</v>
      </c>
      <c r="AG261" s="5" t="s">
        <v>930</v>
      </c>
      <c r="AH261" s="5" t="s">
        <v>931</v>
      </c>
      <c r="AI261" s="12"/>
      <c r="AJ261" s="5"/>
      <c r="AK261" s="5"/>
      <c r="AL261" s="23"/>
      <c r="AM261" s="5"/>
      <c r="AN261" s="5"/>
      <c r="AO261" s="5"/>
      <c r="AP261" s="5"/>
      <c r="AQ261" s="5"/>
      <c r="AR261" s="5"/>
      <c r="AS261" s="43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  <c r="EG261" s="2"/>
      <c r="EH261" s="2"/>
      <c r="EI261" s="2"/>
      <c r="EJ261" s="2"/>
      <c r="EK261" s="2"/>
      <c r="EL261" s="2"/>
      <c r="EM261" s="2"/>
      <c r="EN261" s="2"/>
      <c r="EO261" s="2"/>
      <c r="EP261" s="2"/>
      <c r="EQ261" s="2"/>
      <c r="ER261" s="2"/>
      <c r="ES261" s="2"/>
      <c r="ET261" s="2"/>
      <c r="EU261" s="2"/>
      <c r="EV261" s="2"/>
      <c r="EW261" s="2"/>
      <c r="EX261" s="2"/>
      <c r="EY261" s="2"/>
      <c r="EZ261" s="2"/>
      <c r="FA261" s="2"/>
      <c r="FB261" s="2"/>
      <c r="FC261" s="2"/>
      <c r="FD261" s="2"/>
      <c r="FE261" s="2"/>
      <c r="FF261" s="2"/>
      <c r="FG261" s="2"/>
    </row>
    <row r="262" spans="1:163" ht="15" customHeight="1">
      <c r="A262" s="5" t="str">
        <f t="shared" ref="A262:A326" ca="1" si="29">IF(AND(DAY(TODAY())=DAY(D262),MONTH(TODAY())=MONTH(D262)),"HAPPY BIRTHDAY!!!","")</f>
        <v/>
      </c>
      <c r="B262" s="5">
        <f t="shared" si="28"/>
        <v>259</v>
      </c>
      <c r="C262" s="27" t="s">
        <v>932</v>
      </c>
      <c r="D262" s="7"/>
      <c r="E262" s="7"/>
      <c r="F262" s="7"/>
      <c r="G262" s="7"/>
      <c r="H262" s="43"/>
      <c r="I262" s="43" t="s">
        <v>924</v>
      </c>
      <c r="J262" s="5" t="s">
        <v>45</v>
      </c>
      <c r="K262" s="5" t="s">
        <v>747</v>
      </c>
      <c r="L262" s="5" t="str">
        <f>VLOOKUP(K262,[1]Section!$G$2:$H$45,2,0)</f>
        <v>山留</v>
      </c>
      <c r="M262" s="5"/>
      <c r="N262" s="5"/>
      <c r="O262" s="5"/>
      <c r="P262" s="5">
        <f t="shared" ref="P262:P296" ca="1" si="30">IF(C262="","",ROUND((TODAY()-D262)/365,0))</f>
        <v>117</v>
      </c>
      <c r="Q262" s="5" t="str">
        <f t="shared" ref="Q262:Q296" ca="1" si="31">IF(C262="","",IF(F262="resigned",DATEDIF(E262,G262,"Y")&amp;"年"&amp;DATEDIF(E262,G262,"YM")&amp;"ヶ月"&amp;DATEDIF(E262,G262,"MD")&amp;"日",DATEDIF(E262,TODAY(),"Y")&amp;"年"&amp;DATEDIF(E262,TODAY(),"YM")&amp;"ヶ月"&amp;DATEDIF(E262,TODAY(),"MD")&amp;"日"))</f>
        <v>116年5ヶ月9日</v>
      </c>
      <c r="R262" s="39"/>
      <c r="S262" s="23"/>
      <c r="T262" s="23"/>
      <c r="U262" s="43"/>
      <c r="V262" s="5"/>
      <c r="W262" s="8"/>
      <c r="X262" s="8"/>
      <c r="Y262" s="8"/>
      <c r="Z262" s="8"/>
      <c r="AA262" s="8"/>
      <c r="AB262" s="33"/>
      <c r="AC262" s="8"/>
      <c r="AD262" s="33"/>
      <c r="AE262" s="8">
        <f t="shared" ref="AE262:AE296" ca="1" si="32">IF(OR(AND(YEAR(TODAY())-X262&gt;0,YEAR(TODAY())-X262&lt;=6,X262&lt;&gt;""),AND(YEAR(TODAY())-Y262&gt;0,YEAR(TODAY())-Y262&lt;=6,Y262&lt;&gt;"")),1,0)</f>
        <v>0</v>
      </c>
      <c r="AF262" s="5">
        <f t="shared" ca="1" si="27"/>
        <v>116.52</v>
      </c>
      <c r="AG262" s="5" t="s">
        <v>933</v>
      </c>
      <c r="AH262" s="5" t="s">
        <v>934</v>
      </c>
      <c r="AI262" s="12"/>
      <c r="AJ262" s="5"/>
      <c r="AK262" s="5"/>
      <c r="AL262" s="14"/>
      <c r="AM262" s="5"/>
      <c r="AN262" s="5"/>
      <c r="AO262" s="5"/>
      <c r="AP262" s="5"/>
      <c r="AQ262" s="5"/>
      <c r="AR262" s="149"/>
      <c r="AS262" s="43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  <c r="EG262" s="2"/>
      <c r="EH262" s="2"/>
      <c r="EI262" s="2"/>
      <c r="EJ262" s="2"/>
      <c r="EK262" s="2"/>
      <c r="EL262" s="2"/>
      <c r="EM262" s="2"/>
      <c r="EN262" s="2"/>
      <c r="EO262" s="2"/>
      <c r="EP262" s="2"/>
      <c r="EQ262" s="2"/>
      <c r="ER262" s="2"/>
      <c r="ES262" s="2"/>
      <c r="ET262" s="2"/>
      <c r="EU262" s="2"/>
      <c r="EV262" s="2"/>
      <c r="EW262" s="2"/>
      <c r="EX262" s="2"/>
      <c r="EY262" s="2"/>
      <c r="EZ262" s="2"/>
      <c r="FA262" s="2"/>
      <c r="FB262" s="2"/>
      <c r="FC262" s="2"/>
      <c r="FD262" s="2"/>
      <c r="FE262" s="2"/>
      <c r="FF262" s="2"/>
      <c r="FG262" s="2"/>
    </row>
    <row r="263" spans="1:163" ht="15" customHeight="1">
      <c r="A263" s="5" t="str">
        <f t="shared" ca="1" si="29"/>
        <v/>
      </c>
      <c r="B263" s="5">
        <f t="shared" si="28"/>
        <v>260</v>
      </c>
      <c r="C263" s="27" t="s">
        <v>935</v>
      </c>
      <c r="D263" s="7"/>
      <c r="E263" s="7"/>
      <c r="F263" s="7"/>
      <c r="G263" s="7"/>
      <c r="H263" s="43"/>
      <c r="I263" s="43" t="s">
        <v>914</v>
      </c>
      <c r="J263" s="5" t="s">
        <v>45</v>
      </c>
      <c r="K263" s="5" t="s">
        <v>526</v>
      </c>
      <c r="L263" s="5" t="str">
        <f>VLOOKUP(K263,[1]Section!$G$2:$H$45,2,0)</f>
        <v>外壁/ドア 1</v>
      </c>
      <c r="M263" s="5"/>
      <c r="N263" s="5"/>
      <c r="O263" s="5"/>
      <c r="P263" s="5">
        <f t="shared" ca="1" si="30"/>
        <v>117</v>
      </c>
      <c r="Q263" s="5" t="str">
        <f t="shared" ca="1" si="31"/>
        <v>116年5ヶ月9日</v>
      </c>
      <c r="R263" s="39"/>
      <c r="S263" s="23"/>
      <c r="T263" s="23"/>
      <c r="U263" s="43"/>
      <c r="V263" s="5"/>
      <c r="W263" s="8"/>
      <c r="X263" s="8"/>
      <c r="Y263" s="8"/>
      <c r="Z263" s="8"/>
      <c r="AA263" s="8"/>
      <c r="AB263" s="33"/>
      <c r="AC263" s="8"/>
      <c r="AD263" s="33"/>
      <c r="AE263" s="8">
        <f t="shared" ca="1" si="32"/>
        <v>0</v>
      </c>
      <c r="AF263" s="5">
        <f t="shared" ca="1" si="27"/>
        <v>116.52</v>
      </c>
      <c r="AG263" s="5" t="s">
        <v>936</v>
      </c>
      <c r="AH263" s="5" t="s">
        <v>937</v>
      </c>
      <c r="AI263" s="12"/>
      <c r="AJ263" s="5"/>
      <c r="AK263" s="5"/>
      <c r="AL263" s="14"/>
      <c r="AM263" s="5"/>
      <c r="AN263" s="5"/>
      <c r="AO263" s="5"/>
      <c r="AP263" s="5"/>
      <c r="AQ263" s="5"/>
      <c r="AR263" s="5"/>
      <c r="AS263" s="43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  <c r="EG263" s="2"/>
      <c r="EH263" s="2"/>
      <c r="EI263" s="2"/>
      <c r="EJ263" s="2"/>
      <c r="EK263" s="2"/>
      <c r="EL263" s="2"/>
      <c r="EM263" s="2"/>
      <c r="EN263" s="2"/>
      <c r="EO263" s="2"/>
      <c r="EP263" s="2"/>
      <c r="EQ263" s="2"/>
      <c r="ER263" s="2"/>
      <c r="ES263" s="2"/>
      <c r="ET263" s="2"/>
      <c r="EU263" s="2"/>
      <c r="EV263" s="2"/>
      <c r="EW263" s="2"/>
      <c r="EX263" s="2"/>
      <c r="EY263" s="2"/>
      <c r="EZ263" s="2"/>
      <c r="FA263" s="2"/>
      <c r="FB263" s="2"/>
      <c r="FC263" s="2"/>
      <c r="FD263" s="2"/>
      <c r="FE263" s="2"/>
      <c r="FF263" s="2"/>
      <c r="FG263" s="2"/>
    </row>
    <row r="264" spans="1:163" ht="15" customHeight="1">
      <c r="A264" s="5" t="str">
        <f t="shared" ca="1" si="29"/>
        <v/>
      </c>
      <c r="B264" s="5">
        <f t="shared" si="28"/>
        <v>261</v>
      </c>
      <c r="C264" s="27" t="s">
        <v>938</v>
      </c>
      <c r="D264" s="7"/>
      <c r="E264" s="7"/>
      <c r="F264" s="7"/>
      <c r="G264" s="7"/>
      <c r="H264" s="43"/>
      <c r="I264" s="43" t="s">
        <v>914</v>
      </c>
      <c r="J264" s="5" t="s">
        <v>45</v>
      </c>
      <c r="K264" s="5" t="s">
        <v>747</v>
      </c>
      <c r="L264" s="5" t="str">
        <f>VLOOKUP(K264,[1]Section!$G$2:$H$45,2,0)</f>
        <v>山留</v>
      </c>
      <c r="M264" s="5"/>
      <c r="N264" s="5"/>
      <c r="O264" s="5"/>
      <c r="P264" s="5">
        <f t="shared" ca="1" si="30"/>
        <v>117</v>
      </c>
      <c r="Q264" s="5" t="str">
        <f t="shared" ca="1" si="31"/>
        <v>116年5ヶ月9日</v>
      </c>
      <c r="R264" s="39"/>
      <c r="S264" s="23"/>
      <c r="T264" s="23"/>
      <c r="U264" s="43"/>
      <c r="V264" s="5"/>
      <c r="W264" s="8"/>
      <c r="X264" s="8"/>
      <c r="Y264" s="8"/>
      <c r="Z264" s="8"/>
      <c r="AA264" s="8"/>
      <c r="AB264" s="33"/>
      <c r="AC264" s="8"/>
      <c r="AD264" s="33"/>
      <c r="AE264" s="8">
        <f t="shared" ca="1" si="32"/>
        <v>0</v>
      </c>
      <c r="AF264" s="5">
        <f t="shared" ca="1" si="27"/>
        <v>116.52</v>
      </c>
      <c r="AG264" s="5" t="s">
        <v>939</v>
      </c>
      <c r="AH264" s="5" t="s">
        <v>940</v>
      </c>
      <c r="AI264" s="12"/>
      <c r="AJ264" s="5"/>
      <c r="AK264" s="5"/>
      <c r="AL264" s="23"/>
      <c r="AM264" s="5"/>
      <c r="AN264" s="5"/>
      <c r="AO264" s="5"/>
      <c r="AP264" s="5"/>
      <c r="AQ264" s="5"/>
      <c r="AR264" s="149"/>
      <c r="AS264" s="43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  <c r="EG264" s="2"/>
      <c r="EH264" s="2"/>
      <c r="EI264" s="2"/>
      <c r="EJ264" s="2"/>
      <c r="EK264" s="2"/>
      <c r="EL264" s="2"/>
      <c r="EM264" s="2"/>
      <c r="EN264" s="2"/>
      <c r="EO264" s="2"/>
      <c r="EP264" s="2"/>
      <c r="EQ264" s="2"/>
      <c r="ER264" s="2"/>
      <c r="ES264" s="2"/>
      <c r="ET264" s="2"/>
      <c r="EU264" s="2"/>
      <c r="EV264" s="2"/>
      <c r="EW264" s="2"/>
      <c r="EX264" s="2"/>
      <c r="EY264" s="2"/>
      <c r="EZ264" s="2"/>
      <c r="FA264" s="2"/>
      <c r="FB264" s="2"/>
      <c r="FC264" s="2"/>
      <c r="FD264" s="2"/>
      <c r="FE264" s="2"/>
      <c r="FF264" s="2"/>
      <c r="FG264" s="2"/>
    </row>
    <row r="265" spans="1:163" ht="15" customHeight="1">
      <c r="A265" s="5" t="str">
        <f t="shared" ca="1" si="29"/>
        <v/>
      </c>
      <c r="B265" s="5">
        <f t="shared" si="28"/>
        <v>262</v>
      </c>
      <c r="C265" s="27" t="s">
        <v>941</v>
      </c>
      <c r="D265" s="7"/>
      <c r="E265" s="7"/>
      <c r="F265" s="7"/>
      <c r="G265" s="7"/>
      <c r="H265" s="43"/>
      <c r="I265" s="43" t="s">
        <v>942</v>
      </c>
      <c r="J265" s="5" t="s">
        <v>45</v>
      </c>
      <c r="K265" s="5" t="s">
        <v>747</v>
      </c>
      <c r="L265" s="5" t="str">
        <f>VLOOKUP(K265,[1]Section!$G$2:$H$45,2,0)</f>
        <v>山留</v>
      </c>
      <c r="M265" s="5"/>
      <c r="N265" s="5"/>
      <c r="O265" s="5"/>
      <c r="P265" s="5">
        <f t="shared" ca="1" si="30"/>
        <v>117</v>
      </c>
      <c r="Q265" s="5" t="str">
        <f t="shared" ca="1" si="31"/>
        <v>116年5ヶ月9日</v>
      </c>
      <c r="R265" s="39"/>
      <c r="S265" s="23"/>
      <c r="T265" s="23"/>
      <c r="U265" s="43"/>
      <c r="V265" s="5"/>
      <c r="W265" s="8"/>
      <c r="X265" s="8"/>
      <c r="Y265" s="8"/>
      <c r="Z265" s="8"/>
      <c r="AA265" s="8"/>
      <c r="AB265" s="33"/>
      <c r="AC265" s="8"/>
      <c r="AD265" s="33"/>
      <c r="AE265" s="8">
        <f t="shared" ca="1" si="32"/>
        <v>0</v>
      </c>
      <c r="AF265" s="5">
        <f t="shared" ref="AF265:AF296" ca="1" si="33">IF(C265="","",ROUND((TODAY()-E265)/365,2))</f>
        <v>116.52</v>
      </c>
      <c r="AG265" s="5" t="s">
        <v>943</v>
      </c>
      <c r="AH265" s="5" t="s">
        <v>944</v>
      </c>
      <c r="AI265" s="12"/>
      <c r="AJ265" s="5"/>
      <c r="AK265" s="5"/>
      <c r="AL265" s="14"/>
      <c r="AM265" s="5"/>
      <c r="AN265" s="5"/>
      <c r="AO265" s="5"/>
      <c r="AP265" s="5"/>
      <c r="AQ265" s="5"/>
      <c r="AR265" s="149"/>
      <c r="AS265" s="43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  <c r="EG265" s="2"/>
      <c r="EH265" s="2"/>
      <c r="EI265" s="2"/>
      <c r="EJ265" s="2"/>
      <c r="EK265" s="2"/>
      <c r="EL265" s="2"/>
      <c r="EM265" s="2"/>
      <c r="EN265" s="2"/>
      <c r="EO265" s="2"/>
      <c r="EP265" s="2"/>
      <c r="EQ265" s="2"/>
      <c r="ER265" s="2"/>
      <c r="ES265" s="2"/>
      <c r="ET265" s="2"/>
      <c r="EU265" s="2"/>
      <c r="EV265" s="2"/>
      <c r="EW265" s="2"/>
      <c r="EX265" s="2"/>
      <c r="EY265" s="2"/>
      <c r="EZ265" s="2"/>
      <c r="FA265" s="2"/>
      <c r="FB265" s="2"/>
      <c r="FC265" s="2"/>
      <c r="FD265" s="2"/>
      <c r="FE265" s="2"/>
      <c r="FF265" s="2"/>
      <c r="FG265" s="2"/>
    </row>
    <row r="266" spans="1:163" ht="15" customHeight="1">
      <c r="A266" s="5" t="str">
        <f t="shared" ca="1" si="29"/>
        <v/>
      </c>
      <c r="B266" s="5">
        <f t="shared" si="28"/>
        <v>263</v>
      </c>
      <c r="C266" s="27" t="s">
        <v>945</v>
      </c>
      <c r="D266" s="7"/>
      <c r="E266" s="7"/>
      <c r="F266" s="7"/>
      <c r="G266" s="7"/>
      <c r="H266" s="43"/>
      <c r="I266" s="43" t="s">
        <v>942</v>
      </c>
      <c r="J266" s="5" t="s">
        <v>45</v>
      </c>
      <c r="K266" s="5" t="s">
        <v>754</v>
      </c>
      <c r="L266" s="5" t="str">
        <f>VLOOKUP(K266,[1]Section!$G$2:$H$45,2,0)</f>
        <v>電気積算</v>
      </c>
      <c r="M266" s="5"/>
      <c r="N266" s="5"/>
      <c r="O266" s="5"/>
      <c r="P266" s="5">
        <f t="shared" ca="1" si="30"/>
        <v>117</v>
      </c>
      <c r="Q266" s="5" t="str">
        <f t="shared" ca="1" si="31"/>
        <v>116年5ヶ月9日</v>
      </c>
      <c r="R266" s="39"/>
      <c r="S266" s="23"/>
      <c r="T266" s="23"/>
      <c r="U266" s="43"/>
      <c r="V266" s="5"/>
      <c r="W266" s="8"/>
      <c r="X266" s="8"/>
      <c r="Y266" s="8"/>
      <c r="Z266" s="8"/>
      <c r="AA266" s="8"/>
      <c r="AB266" s="33"/>
      <c r="AC266" s="8"/>
      <c r="AD266" s="33"/>
      <c r="AE266" s="8">
        <f t="shared" ca="1" si="32"/>
        <v>0</v>
      </c>
      <c r="AF266" s="5">
        <f t="shared" ca="1" si="33"/>
        <v>116.52</v>
      </c>
      <c r="AG266" s="5" t="s">
        <v>946</v>
      </c>
      <c r="AH266" s="5" t="s">
        <v>947</v>
      </c>
      <c r="AI266" s="5"/>
      <c r="AJ266" s="5"/>
      <c r="AK266" s="5"/>
      <c r="AL266" s="23"/>
      <c r="AM266" s="5"/>
      <c r="AN266" s="5"/>
      <c r="AO266" s="5"/>
      <c r="AP266" s="5"/>
      <c r="AQ266" s="5"/>
      <c r="AR266" s="149"/>
      <c r="AS266" s="43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2"/>
      <c r="EG266" s="2"/>
      <c r="EH266" s="2"/>
      <c r="EI266" s="2"/>
      <c r="EJ266" s="2"/>
      <c r="EK266" s="2"/>
      <c r="EL266" s="2"/>
      <c r="EM266" s="2"/>
      <c r="EN266" s="2"/>
      <c r="EO266" s="2"/>
      <c r="EP266" s="2"/>
      <c r="EQ266" s="2"/>
      <c r="ER266" s="2"/>
      <c r="ES266" s="2"/>
      <c r="ET266" s="2"/>
      <c r="EU266" s="2"/>
      <c r="EV266" s="2"/>
      <c r="EW266" s="2"/>
      <c r="EX266" s="2"/>
      <c r="EY266" s="2"/>
      <c r="EZ266" s="2"/>
      <c r="FA266" s="2"/>
      <c r="FB266" s="2"/>
      <c r="FC266" s="2"/>
      <c r="FD266" s="2"/>
      <c r="FE266" s="2"/>
      <c r="FF266" s="2"/>
      <c r="FG266" s="2"/>
    </row>
    <row r="267" spans="1:163" ht="15" customHeight="1">
      <c r="A267" s="5" t="str">
        <f t="shared" ca="1" si="29"/>
        <v/>
      </c>
      <c r="B267" s="5">
        <f t="shared" si="28"/>
        <v>264</v>
      </c>
      <c r="C267" s="27" t="s">
        <v>948</v>
      </c>
      <c r="D267" s="7"/>
      <c r="E267" s="7"/>
      <c r="F267" s="7"/>
      <c r="G267" s="7"/>
      <c r="H267" s="43"/>
      <c r="I267" s="43" t="s">
        <v>942</v>
      </c>
      <c r="J267" s="5" t="s">
        <v>45</v>
      </c>
      <c r="K267" s="5" t="s">
        <v>363</v>
      </c>
      <c r="L267" s="5" t="str">
        <f>VLOOKUP(K267,[1]Section!$G$2:$H$45,2,0)</f>
        <v>パーティション</v>
      </c>
      <c r="M267" s="5"/>
      <c r="N267" s="5"/>
      <c r="O267" s="5"/>
      <c r="P267" s="5">
        <f t="shared" ca="1" si="30"/>
        <v>117</v>
      </c>
      <c r="Q267" s="5" t="str">
        <f t="shared" ca="1" si="31"/>
        <v>116年5ヶ月9日</v>
      </c>
      <c r="R267" s="39"/>
      <c r="S267" s="23"/>
      <c r="T267" s="23"/>
      <c r="U267" s="43"/>
      <c r="V267" s="5"/>
      <c r="W267" s="8"/>
      <c r="X267" s="8"/>
      <c r="Y267" s="8"/>
      <c r="Z267" s="8"/>
      <c r="AA267" s="8"/>
      <c r="AB267" s="33"/>
      <c r="AC267" s="8"/>
      <c r="AD267" s="33"/>
      <c r="AE267" s="8">
        <f t="shared" ca="1" si="32"/>
        <v>0</v>
      </c>
      <c r="AF267" s="5">
        <f t="shared" ca="1" si="33"/>
        <v>116.52</v>
      </c>
      <c r="AG267" s="5" t="s">
        <v>949</v>
      </c>
      <c r="AH267" s="5" t="s">
        <v>950</v>
      </c>
      <c r="AI267" s="5"/>
      <c r="AJ267" s="5"/>
      <c r="AK267" s="5"/>
      <c r="AL267" s="14"/>
      <c r="AM267" s="5"/>
      <c r="AN267" s="5"/>
      <c r="AO267" s="5"/>
      <c r="AP267" s="5"/>
      <c r="AQ267" s="5"/>
      <c r="AR267" s="5"/>
      <c r="AS267" s="43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C267" s="2"/>
      <c r="ED267" s="2"/>
      <c r="EE267" s="2"/>
      <c r="EF267" s="2"/>
      <c r="EG267" s="2"/>
      <c r="EH267" s="2"/>
      <c r="EI267" s="2"/>
      <c r="EJ267" s="2"/>
      <c r="EK267" s="2"/>
      <c r="EL267" s="2"/>
      <c r="EM267" s="2"/>
      <c r="EN267" s="2"/>
      <c r="EO267" s="2"/>
      <c r="EP267" s="2"/>
      <c r="EQ267" s="2"/>
      <c r="ER267" s="2"/>
      <c r="ES267" s="2"/>
      <c r="ET267" s="2"/>
      <c r="EU267" s="2"/>
      <c r="EV267" s="2"/>
      <c r="EW267" s="2"/>
      <c r="EX267" s="2"/>
      <c r="EY267" s="2"/>
      <c r="EZ267" s="2"/>
      <c r="FA267" s="2"/>
      <c r="FB267" s="2"/>
      <c r="FC267" s="2"/>
      <c r="FD267" s="2"/>
      <c r="FE267" s="2"/>
      <c r="FF267" s="2"/>
      <c r="FG267" s="2"/>
    </row>
    <row r="268" spans="1:163" ht="15" customHeight="1">
      <c r="A268" s="5" t="str">
        <f t="shared" ca="1" si="29"/>
        <v/>
      </c>
      <c r="B268" s="5">
        <f t="shared" si="28"/>
        <v>265</v>
      </c>
      <c r="C268" s="27" t="s">
        <v>951</v>
      </c>
      <c r="D268" s="7"/>
      <c r="E268" s="7"/>
      <c r="F268" s="7"/>
      <c r="G268" s="7"/>
      <c r="H268" s="43"/>
      <c r="I268" s="43" t="s">
        <v>942</v>
      </c>
      <c r="J268" s="5" t="s">
        <v>45</v>
      </c>
      <c r="K268" s="5" t="s">
        <v>754</v>
      </c>
      <c r="L268" s="5" t="str">
        <f>VLOOKUP(K268,[1]Section!$G$2:$H$45,2,0)</f>
        <v>電気積算</v>
      </c>
      <c r="M268" s="5"/>
      <c r="N268" s="5"/>
      <c r="O268" s="5"/>
      <c r="P268" s="5">
        <f t="shared" ca="1" si="30"/>
        <v>117</v>
      </c>
      <c r="Q268" s="5" t="str">
        <f t="shared" ca="1" si="31"/>
        <v>116年5ヶ月9日</v>
      </c>
      <c r="R268" s="39"/>
      <c r="S268" s="23"/>
      <c r="T268" s="23"/>
      <c r="U268" s="43"/>
      <c r="V268" s="5"/>
      <c r="W268" s="8"/>
      <c r="X268" s="8"/>
      <c r="Y268" s="8"/>
      <c r="Z268" s="8"/>
      <c r="AA268" s="8"/>
      <c r="AB268" s="33"/>
      <c r="AC268" s="8"/>
      <c r="AD268" s="33"/>
      <c r="AE268" s="8">
        <f t="shared" ca="1" si="32"/>
        <v>0</v>
      </c>
      <c r="AF268" s="5">
        <f t="shared" ca="1" si="33"/>
        <v>116.52</v>
      </c>
      <c r="AG268" s="5" t="s">
        <v>952</v>
      </c>
      <c r="AH268" s="5" t="s">
        <v>953</v>
      </c>
      <c r="AI268" s="5"/>
      <c r="AJ268" s="5"/>
      <c r="AK268" s="5"/>
      <c r="AL268" s="23"/>
      <c r="AM268" s="5"/>
      <c r="AN268" s="5"/>
      <c r="AO268" s="5"/>
      <c r="AP268" s="5"/>
      <c r="AQ268" s="5"/>
      <c r="AR268" s="149"/>
      <c r="AS268" s="43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  <c r="EG268" s="2"/>
      <c r="EH268" s="2"/>
      <c r="EI268" s="2"/>
      <c r="EJ268" s="2"/>
      <c r="EK268" s="2"/>
      <c r="EL268" s="2"/>
      <c r="EM268" s="2"/>
      <c r="EN268" s="2"/>
      <c r="EO268" s="2"/>
      <c r="EP268" s="2"/>
      <c r="EQ268" s="2"/>
      <c r="ER268" s="2"/>
      <c r="ES268" s="2"/>
      <c r="ET268" s="2"/>
      <c r="EU268" s="2"/>
      <c r="EV268" s="2"/>
      <c r="EW268" s="2"/>
      <c r="EX268" s="2"/>
      <c r="EY268" s="2"/>
      <c r="EZ268" s="2"/>
      <c r="FA268" s="2"/>
      <c r="FB268" s="2"/>
      <c r="FC268" s="2"/>
      <c r="FD268" s="2"/>
      <c r="FE268" s="2"/>
      <c r="FF268" s="2"/>
      <c r="FG268" s="2"/>
    </row>
    <row r="269" spans="1:163" ht="15" customHeight="1">
      <c r="A269" s="5" t="str">
        <f t="shared" ca="1" si="29"/>
        <v/>
      </c>
      <c r="B269" s="15">
        <f t="shared" si="28"/>
        <v>266</v>
      </c>
      <c r="C269" s="16" t="s">
        <v>954</v>
      </c>
      <c r="D269" s="17"/>
      <c r="E269" s="17"/>
      <c r="F269" s="17"/>
      <c r="G269" s="17"/>
      <c r="H269" s="15"/>
      <c r="I269" s="15" t="s">
        <v>890</v>
      </c>
      <c r="J269" s="15" t="s">
        <v>45</v>
      </c>
      <c r="K269" s="15" t="s">
        <v>1226</v>
      </c>
      <c r="L269" s="15" t="str">
        <f>VLOOKUP(K269,[1]Section!$G$2:$H$45,2,0)</f>
        <v>設備設計 1</v>
      </c>
      <c r="M269" s="15"/>
      <c r="N269" s="15"/>
      <c r="O269" s="15"/>
      <c r="P269" s="15">
        <f t="shared" ca="1" si="30"/>
        <v>117</v>
      </c>
      <c r="Q269" s="15" t="str">
        <f t="shared" ca="1" si="31"/>
        <v>116年5ヶ月9日</v>
      </c>
      <c r="R269" s="40"/>
      <c r="S269" s="25"/>
      <c r="T269" s="25"/>
      <c r="U269" s="15"/>
      <c r="V269" s="15"/>
      <c r="W269" s="36"/>
      <c r="X269" s="36"/>
      <c r="Y269" s="36"/>
      <c r="Z269" s="36"/>
      <c r="AA269" s="36"/>
      <c r="AB269" s="56"/>
      <c r="AC269" s="36"/>
      <c r="AD269" s="56"/>
      <c r="AE269" s="36">
        <f t="shared" ca="1" si="32"/>
        <v>0</v>
      </c>
      <c r="AF269" s="15">
        <f t="shared" ca="1" si="33"/>
        <v>116.52</v>
      </c>
      <c r="AG269" s="15" t="s">
        <v>955</v>
      </c>
      <c r="AH269" s="15" t="s">
        <v>956</v>
      </c>
      <c r="AI269" s="15"/>
      <c r="AJ269" s="15"/>
      <c r="AK269" s="15"/>
      <c r="AL269" s="20"/>
      <c r="AM269" s="15"/>
      <c r="AN269" s="15"/>
      <c r="AO269" s="15"/>
      <c r="AP269" s="15"/>
      <c r="AQ269" s="15"/>
      <c r="AR269" s="150"/>
      <c r="AS269" s="15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  <c r="ED269" s="2"/>
      <c r="EE269" s="2"/>
      <c r="EF269" s="2"/>
      <c r="EG269" s="2"/>
      <c r="EH269" s="2"/>
      <c r="EI269" s="2"/>
      <c r="EJ269" s="2"/>
      <c r="EK269" s="2"/>
      <c r="EL269" s="2"/>
      <c r="EM269" s="2"/>
      <c r="EN269" s="2"/>
      <c r="EO269" s="2"/>
      <c r="EP269" s="2"/>
      <c r="EQ269" s="2"/>
      <c r="ER269" s="2"/>
      <c r="ES269" s="2"/>
      <c r="ET269" s="2"/>
      <c r="EU269" s="2"/>
      <c r="EV269" s="2"/>
      <c r="EW269" s="2"/>
      <c r="EX269" s="2"/>
      <c r="EY269" s="2"/>
      <c r="EZ269" s="2"/>
      <c r="FA269" s="2"/>
      <c r="FB269" s="2"/>
      <c r="FC269" s="2"/>
      <c r="FD269" s="2"/>
      <c r="FE269" s="2"/>
      <c r="FF269" s="2"/>
      <c r="FG269" s="2"/>
    </row>
    <row r="270" spans="1:163" ht="15" customHeight="1">
      <c r="A270" s="5" t="str">
        <f t="shared" ca="1" si="29"/>
        <v/>
      </c>
      <c r="B270" s="5">
        <f t="shared" si="28"/>
        <v>267</v>
      </c>
      <c r="C270" s="5" t="s">
        <v>957</v>
      </c>
      <c r="D270" s="7"/>
      <c r="E270" s="7"/>
      <c r="F270" s="7"/>
      <c r="G270" s="7"/>
      <c r="H270" s="43"/>
      <c r="I270" s="43" t="s">
        <v>958</v>
      </c>
      <c r="J270" s="5" t="s">
        <v>45</v>
      </c>
      <c r="K270" s="5" t="s">
        <v>359</v>
      </c>
      <c r="L270" s="5" t="str">
        <f>VLOOKUP(K270,[1]Section!$G$2:$H$45,2,0)</f>
        <v>BIM1</v>
      </c>
      <c r="M270" s="5"/>
      <c r="N270" s="5"/>
      <c r="O270" s="5"/>
      <c r="P270" s="5">
        <f t="shared" ca="1" si="30"/>
        <v>117</v>
      </c>
      <c r="Q270" s="5" t="str">
        <f t="shared" ca="1" si="31"/>
        <v>116年5ヶ月9日</v>
      </c>
      <c r="R270" s="39"/>
      <c r="S270" s="23"/>
      <c r="T270" s="23"/>
      <c r="U270" s="43"/>
      <c r="V270" s="5"/>
      <c r="W270" s="8"/>
      <c r="X270" s="8"/>
      <c r="Y270" s="8"/>
      <c r="Z270" s="8"/>
      <c r="AA270" s="8"/>
      <c r="AB270" s="33"/>
      <c r="AC270" s="8"/>
      <c r="AD270" s="33"/>
      <c r="AE270" s="8">
        <f t="shared" ca="1" si="32"/>
        <v>0</v>
      </c>
      <c r="AF270" s="5">
        <f t="shared" ca="1" si="33"/>
        <v>116.52</v>
      </c>
      <c r="AG270" s="11" t="s">
        <v>1171</v>
      </c>
      <c r="AH270" s="5" t="s">
        <v>959</v>
      </c>
      <c r="AI270" s="5"/>
      <c r="AJ270" s="5"/>
      <c r="AK270" s="5"/>
      <c r="AL270" s="14"/>
      <c r="AM270" s="5"/>
      <c r="AN270" s="5"/>
      <c r="AO270" s="5"/>
      <c r="AP270" s="149"/>
      <c r="AQ270" s="5"/>
      <c r="AR270" s="5"/>
      <c r="AS270" s="43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  <c r="EG270" s="2"/>
      <c r="EH270" s="2"/>
      <c r="EI270" s="2"/>
      <c r="EJ270" s="2"/>
      <c r="EK270" s="2"/>
      <c r="EL270" s="2"/>
      <c r="EM270" s="2"/>
      <c r="EN270" s="2"/>
      <c r="EO270" s="2"/>
      <c r="EP270" s="2"/>
      <c r="EQ270" s="2"/>
      <c r="ER270" s="2"/>
      <c r="ES270" s="2"/>
      <c r="ET270" s="2"/>
      <c r="EU270" s="2"/>
      <c r="EV270" s="2"/>
      <c r="EW270" s="2"/>
      <c r="EX270" s="2"/>
      <c r="EY270" s="2"/>
      <c r="EZ270" s="2"/>
      <c r="FA270" s="2"/>
      <c r="FB270" s="2"/>
      <c r="FC270" s="2"/>
      <c r="FD270" s="2"/>
      <c r="FE270" s="2"/>
      <c r="FF270" s="2"/>
      <c r="FG270" s="2"/>
    </row>
    <row r="271" spans="1:163" s="22" customFormat="1" ht="15" customHeight="1">
      <c r="A271" s="15" t="str">
        <f t="shared" ca="1" si="29"/>
        <v/>
      </c>
      <c r="B271" s="15">
        <f t="shared" si="28"/>
        <v>268</v>
      </c>
      <c r="C271" s="16" t="s">
        <v>960</v>
      </c>
      <c r="D271" s="17"/>
      <c r="E271" s="17"/>
      <c r="F271" s="17"/>
      <c r="G271" s="17"/>
      <c r="H271" s="15"/>
      <c r="I271" s="15" t="s">
        <v>890</v>
      </c>
      <c r="J271" s="15" t="s">
        <v>45</v>
      </c>
      <c r="K271" s="15" t="s">
        <v>739</v>
      </c>
      <c r="L271" s="15" t="str">
        <f>VLOOKUP(K271,[1]Section!$G$2:$H$45,2,0)</f>
        <v>機械積算</v>
      </c>
      <c r="M271" s="15"/>
      <c r="N271" s="15"/>
      <c r="O271" s="15"/>
      <c r="P271" s="15">
        <f t="shared" ca="1" si="30"/>
        <v>117</v>
      </c>
      <c r="Q271" s="15" t="str">
        <f t="shared" ca="1" si="31"/>
        <v>116年5ヶ月9日</v>
      </c>
      <c r="R271" s="40"/>
      <c r="S271" s="25"/>
      <c r="T271" s="25"/>
      <c r="U271" s="15"/>
      <c r="V271" s="15"/>
      <c r="W271" s="36"/>
      <c r="X271" s="36"/>
      <c r="Y271" s="36"/>
      <c r="Z271" s="36"/>
      <c r="AA271" s="36"/>
      <c r="AB271" s="56"/>
      <c r="AC271" s="36"/>
      <c r="AD271" s="56"/>
      <c r="AE271" s="36">
        <f t="shared" ca="1" si="32"/>
        <v>0</v>
      </c>
      <c r="AF271" s="15">
        <f t="shared" ca="1" si="33"/>
        <v>116.52</v>
      </c>
      <c r="AG271" s="15" t="s">
        <v>961</v>
      </c>
      <c r="AH271" s="15" t="s">
        <v>962</v>
      </c>
      <c r="AI271" s="15"/>
      <c r="AJ271" s="15"/>
      <c r="AK271" s="15"/>
      <c r="AL271" s="25"/>
      <c r="AM271" s="15"/>
      <c r="AN271" s="15"/>
      <c r="AO271" s="15"/>
      <c r="AP271" s="15"/>
      <c r="AQ271" s="15"/>
      <c r="AR271" s="150"/>
      <c r="AS271" s="15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  <c r="EG271" s="2"/>
      <c r="EH271" s="2"/>
      <c r="EI271" s="2"/>
      <c r="EJ271" s="2"/>
      <c r="EK271" s="2"/>
      <c r="EL271" s="2"/>
      <c r="EM271" s="2"/>
      <c r="EN271" s="2"/>
      <c r="EO271" s="2"/>
      <c r="EP271" s="2"/>
      <c r="EQ271" s="2"/>
      <c r="ER271" s="2"/>
      <c r="ES271" s="2"/>
      <c r="ET271" s="2"/>
      <c r="EU271" s="2"/>
      <c r="EV271" s="2"/>
      <c r="EW271" s="2"/>
      <c r="EX271" s="2"/>
      <c r="EY271" s="2"/>
    </row>
    <row r="272" spans="1:163" s="22" customFormat="1" ht="15" customHeight="1">
      <c r="A272" s="15" t="str">
        <f t="shared" ca="1" si="29"/>
        <v/>
      </c>
      <c r="B272" s="15">
        <f t="shared" si="28"/>
        <v>269</v>
      </c>
      <c r="C272" s="15" t="s">
        <v>963</v>
      </c>
      <c r="D272" s="17"/>
      <c r="E272" s="17"/>
      <c r="F272" s="17"/>
      <c r="G272" s="17"/>
      <c r="H272" s="15"/>
      <c r="I272" s="15" t="s">
        <v>890</v>
      </c>
      <c r="J272" s="15" t="s">
        <v>45</v>
      </c>
      <c r="K272" s="15" t="s">
        <v>359</v>
      </c>
      <c r="L272" s="15" t="str">
        <f>VLOOKUP(K272,[1]Section!$G$2:$H$45,2,0)</f>
        <v>BIM1</v>
      </c>
      <c r="M272" s="15"/>
      <c r="N272" s="15"/>
      <c r="O272" s="15"/>
      <c r="P272" s="15">
        <f t="shared" ca="1" si="30"/>
        <v>117</v>
      </c>
      <c r="Q272" s="15" t="str">
        <f t="shared" ca="1" si="31"/>
        <v>116年5ヶ月9日</v>
      </c>
      <c r="R272" s="15"/>
      <c r="S272" s="25"/>
      <c r="T272" s="25"/>
      <c r="U272" s="15"/>
      <c r="V272" s="15"/>
      <c r="W272" s="36"/>
      <c r="X272" s="36"/>
      <c r="Y272" s="36"/>
      <c r="Z272" s="36"/>
      <c r="AA272" s="36"/>
      <c r="AB272" s="56"/>
      <c r="AC272" s="36"/>
      <c r="AD272" s="56"/>
      <c r="AE272" s="36">
        <f t="shared" ca="1" si="32"/>
        <v>0</v>
      </c>
      <c r="AF272" s="15">
        <f t="shared" ca="1" si="33"/>
        <v>116.52</v>
      </c>
      <c r="AG272" s="15"/>
      <c r="AH272" s="15"/>
      <c r="AI272" s="15"/>
      <c r="AJ272" s="15"/>
      <c r="AK272" s="15"/>
      <c r="AL272" s="20"/>
      <c r="AM272" s="15"/>
      <c r="AN272" s="15"/>
      <c r="AO272" s="15"/>
      <c r="AP272" s="15"/>
      <c r="AQ272" s="15"/>
      <c r="AR272" s="15"/>
      <c r="AS272" s="43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2"/>
      <c r="EG272" s="2"/>
      <c r="EH272" s="2"/>
      <c r="EI272" s="2"/>
      <c r="EJ272" s="2"/>
      <c r="EK272" s="2"/>
      <c r="EL272" s="2"/>
      <c r="EM272" s="2"/>
      <c r="EN272" s="2"/>
      <c r="EO272" s="2"/>
      <c r="EP272" s="2"/>
      <c r="EQ272" s="2"/>
      <c r="ER272" s="2"/>
      <c r="ES272" s="2"/>
      <c r="ET272" s="2"/>
      <c r="EU272" s="2"/>
      <c r="EV272" s="2"/>
      <c r="EW272" s="2"/>
      <c r="EX272" s="2"/>
      <c r="EY272" s="2"/>
      <c r="EZ272" s="2"/>
      <c r="FA272" s="2"/>
      <c r="FB272" s="2"/>
      <c r="FC272" s="2"/>
      <c r="FD272" s="2"/>
      <c r="FE272" s="2"/>
      <c r="FF272" s="2"/>
      <c r="FG272" s="2"/>
    </row>
    <row r="273" spans="1:163" ht="15" customHeight="1">
      <c r="A273" s="5" t="str">
        <f t="shared" ca="1" si="29"/>
        <v/>
      </c>
      <c r="B273" s="15">
        <f t="shared" si="28"/>
        <v>270</v>
      </c>
      <c r="C273" s="15" t="s">
        <v>964</v>
      </c>
      <c r="D273" s="167"/>
      <c r="E273" s="167"/>
      <c r="F273" s="17"/>
      <c r="G273" s="167"/>
      <c r="H273" s="36"/>
      <c r="I273" s="36" t="s">
        <v>965</v>
      </c>
      <c r="J273" s="36" t="s">
        <v>110</v>
      </c>
      <c r="K273" s="15" t="s">
        <v>575</v>
      </c>
      <c r="L273" s="15" t="str">
        <f>VLOOKUP(K273,[1]Section!$G$2:$H$45,2,0)</f>
        <v>総務管理</v>
      </c>
      <c r="M273" s="36"/>
      <c r="N273" s="36"/>
      <c r="O273" s="36"/>
      <c r="P273" s="36">
        <f t="shared" ca="1" si="30"/>
        <v>117</v>
      </c>
      <c r="Q273" s="36" t="str">
        <f t="shared" ca="1" si="31"/>
        <v>116年5ヶ月9日</v>
      </c>
      <c r="R273" s="168"/>
      <c r="S273" s="169"/>
      <c r="T273" s="169"/>
      <c r="U273" s="36"/>
      <c r="V273" s="36"/>
      <c r="W273" s="36"/>
      <c r="X273" s="36"/>
      <c r="Y273" s="36"/>
      <c r="Z273" s="36"/>
      <c r="AA273" s="36"/>
      <c r="AB273" s="56"/>
      <c r="AC273" s="36"/>
      <c r="AD273" s="56"/>
      <c r="AE273" s="36">
        <f t="shared" ca="1" si="32"/>
        <v>0</v>
      </c>
      <c r="AF273" s="36">
        <f t="shared" ca="1" si="33"/>
        <v>116.52</v>
      </c>
      <c r="AG273" s="37" t="s">
        <v>966</v>
      </c>
      <c r="AH273" s="15" t="s">
        <v>967</v>
      </c>
      <c r="AI273" s="36"/>
      <c r="AJ273" s="15"/>
      <c r="AK273" s="166"/>
      <c r="AL273" s="170"/>
      <c r="AM273" s="15"/>
      <c r="AN273" s="15"/>
      <c r="AO273" s="15"/>
      <c r="AP273" s="150"/>
      <c r="AQ273" s="15"/>
      <c r="AR273" s="150"/>
      <c r="AS273" s="36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2"/>
      <c r="EG273" s="2"/>
      <c r="EH273" s="2"/>
      <c r="EI273" s="2"/>
      <c r="EJ273" s="2"/>
      <c r="EK273" s="2"/>
      <c r="EL273" s="2"/>
      <c r="EM273" s="2"/>
      <c r="EN273" s="2"/>
      <c r="EO273" s="2"/>
      <c r="EP273" s="2"/>
      <c r="EQ273" s="2"/>
      <c r="ER273" s="2"/>
      <c r="ES273" s="2"/>
      <c r="ET273" s="2"/>
      <c r="EU273" s="2"/>
      <c r="EV273" s="2"/>
      <c r="EW273" s="2"/>
      <c r="EX273" s="2"/>
      <c r="EY273" s="2"/>
      <c r="EZ273" s="2"/>
      <c r="FA273" s="2"/>
      <c r="FB273" s="2"/>
      <c r="FC273" s="2"/>
      <c r="FD273" s="2"/>
      <c r="FE273" s="2"/>
      <c r="FF273" s="2"/>
      <c r="FG273" s="2"/>
    </row>
    <row r="274" spans="1:163" ht="15" customHeight="1">
      <c r="A274" s="5" t="str">
        <f t="shared" ca="1" si="29"/>
        <v/>
      </c>
      <c r="B274" s="5">
        <f t="shared" si="28"/>
        <v>271</v>
      </c>
      <c r="C274" s="27" t="s">
        <v>968</v>
      </c>
      <c r="D274" s="7"/>
      <c r="E274" s="7"/>
      <c r="F274" s="7"/>
      <c r="G274" s="7"/>
      <c r="H274" s="43"/>
      <c r="I274" s="43" t="s">
        <v>883</v>
      </c>
      <c r="J274" s="5" t="s">
        <v>45</v>
      </c>
      <c r="K274" s="5" t="s">
        <v>739</v>
      </c>
      <c r="L274" s="5" t="str">
        <f>VLOOKUP(K274,[1]Section!$G$2:$H$45,2,0)</f>
        <v>機械積算</v>
      </c>
      <c r="M274" s="5"/>
      <c r="N274" s="5"/>
      <c r="O274" s="5"/>
      <c r="P274" s="5">
        <f t="shared" ca="1" si="30"/>
        <v>117</v>
      </c>
      <c r="Q274" s="5" t="str">
        <f t="shared" ca="1" si="31"/>
        <v>116年5ヶ月9日</v>
      </c>
      <c r="R274" s="39"/>
      <c r="S274" s="23"/>
      <c r="T274" s="23"/>
      <c r="U274" s="43"/>
      <c r="V274" s="5"/>
      <c r="W274" s="8"/>
      <c r="X274" s="8"/>
      <c r="Y274" s="8"/>
      <c r="Z274" s="8"/>
      <c r="AA274" s="8"/>
      <c r="AB274" s="33"/>
      <c r="AC274" s="8"/>
      <c r="AD274" s="33"/>
      <c r="AE274" s="8">
        <f t="shared" ca="1" si="32"/>
        <v>0</v>
      </c>
      <c r="AF274" s="5">
        <f t="shared" ca="1" si="33"/>
        <v>116.52</v>
      </c>
      <c r="AG274" s="5" t="s">
        <v>969</v>
      </c>
      <c r="AH274" s="5" t="s">
        <v>970</v>
      </c>
      <c r="AI274" s="5"/>
      <c r="AJ274" s="5"/>
      <c r="AK274" s="5"/>
      <c r="AL274" s="23"/>
      <c r="AM274" s="5"/>
      <c r="AN274" s="5"/>
      <c r="AO274" s="5"/>
      <c r="AP274" s="5"/>
      <c r="AQ274" s="5"/>
      <c r="AR274" s="149"/>
      <c r="AS274" s="15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2"/>
      <c r="EF274" s="2"/>
      <c r="EG274" s="2"/>
      <c r="EH274" s="2"/>
      <c r="EI274" s="2"/>
      <c r="EJ274" s="2"/>
      <c r="EK274" s="2"/>
      <c r="EL274" s="2"/>
      <c r="EM274" s="2"/>
      <c r="EN274" s="2"/>
      <c r="EO274" s="2"/>
      <c r="EP274" s="2"/>
      <c r="EQ274" s="2"/>
      <c r="ER274" s="2"/>
      <c r="ES274" s="2"/>
      <c r="ET274" s="2"/>
      <c r="EU274" s="2"/>
      <c r="EV274" s="2"/>
      <c r="EW274" s="2"/>
      <c r="EX274" s="2"/>
      <c r="EY274" s="2"/>
      <c r="EZ274" s="2"/>
      <c r="FA274" s="2"/>
      <c r="FB274" s="2"/>
      <c r="FC274" s="2"/>
      <c r="FD274" s="2"/>
      <c r="FE274" s="2"/>
      <c r="FF274" s="2"/>
      <c r="FG274" s="2"/>
    </row>
    <row r="275" spans="1:163" ht="15" customHeight="1">
      <c r="A275" s="5" t="str">
        <f t="shared" ca="1" si="29"/>
        <v/>
      </c>
      <c r="B275" s="5">
        <f t="shared" si="28"/>
        <v>272</v>
      </c>
      <c r="C275" s="27" t="s">
        <v>971</v>
      </c>
      <c r="D275" s="7"/>
      <c r="E275" s="7"/>
      <c r="F275" s="7"/>
      <c r="G275" s="7"/>
      <c r="H275" s="43"/>
      <c r="I275" s="43" t="s">
        <v>890</v>
      </c>
      <c r="J275" s="5" t="s">
        <v>45</v>
      </c>
      <c r="K275" s="5" t="s">
        <v>842</v>
      </c>
      <c r="L275" s="5" t="str">
        <f>VLOOKUP(K275,[1]Section!$G$2:$H$45,2,0)</f>
        <v>構造金物</v>
      </c>
      <c r="M275" s="5"/>
      <c r="N275" s="5"/>
      <c r="O275" s="5"/>
      <c r="P275" s="5">
        <f t="shared" ca="1" si="30"/>
        <v>117</v>
      </c>
      <c r="Q275" s="5" t="str">
        <f t="shared" ca="1" si="31"/>
        <v>116年5ヶ月9日</v>
      </c>
      <c r="R275" s="39"/>
      <c r="S275" s="23"/>
      <c r="T275" s="23"/>
      <c r="U275" s="43"/>
      <c r="V275" s="5"/>
      <c r="W275" s="8"/>
      <c r="X275" s="8"/>
      <c r="Y275" s="8"/>
      <c r="Z275" s="8"/>
      <c r="AA275" s="8"/>
      <c r="AB275" s="33"/>
      <c r="AC275" s="8"/>
      <c r="AD275" s="33"/>
      <c r="AE275" s="8">
        <f t="shared" ca="1" si="32"/>
        <v>0</v>
      </c>
      <c r="AF275" s="5">
        <f t="shared" ca="1" si="33"/>
        <v>116.52</v>
      </c>
      <c r="AG275" s="43" t="s">
        <v>972</v>
      </c>
      <c r="AH275" s="5" t="s">
        <v>973</v>
      </c>
      <c r="AI275" s="5"/>
      <c r="AJ275" s="5"/>
      <c r="AK275" s="5"/>
      <c r="AL275" s="23"/>
      <c r="AM275" s="5"/>
      <c r="AN275" s="5"/>
      <c r="AO275" s="5"/>
      <c r="AP275" s="5"/>
      <c r="AQ275" s="5"/>
      <c r="AR275" s="149"/>
      <c r="AS275" s="15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2"/>
      <c r="EF275" s="2"/>
      <c r="EG275" s="2"/>
      <c r="EH275" s="2"/>
      <c r="EI275" s="2"/>
      <c r="EJ275" s="2"/>
      <c r="EK275" s="2"/>
      <c r="EL275" s="2"/>
      <c r="EM275" s="2"/>
      <c r="EN275" s="2"/>
      <c r="EO275" s="2"/>
      <c r="EP275" s="2"/>
      <c r="EQ275" s="2"/>
      <c r="ER275" s="2"/>
      <c r="ES275" s="2"/>
      <c r="ET275" s="2"/>
      <c r="EU275" s="2"/>
      <c r="EV275" s="2"/>
      <c r="EW275" s="2"/>
      <c r="EX275" s="2"/>
      <c r="EY275" s="2"/>
      <c r="EZ275" s="2"/>
      <c r="FA275" s="2"/>
      <c r="FB275" s="2"/>
      <c r="FC275" s="2"/>
      <c r="FD275" s="2"/>
      <c r="FE275" s="2"/>
      <c r="FF275" s="2"/>
      <c r="FG275" s="2"/>
    </row>
    <row r="276" spans="1:163" ht="15" customHeight="1">
      <c r="A276" s="5" t="str">
        <f t="shared" ca="1" si="29"/>
        <v/>
      </c>
      <c r="B276" s="15">
        <f t="shared" si="28"/>
        <v>273</v>
      </c>
      <c r="C276" s="16" t="s">
        <v>974</v>
      </c>
      <c r="D276" s="17"/>
      <c r="E276" s="17"/>
      <c r="F276" s="17"/>
      <c r="G276" s="17"/>
      <c r="H276" s="15"/>
      <c r="I276" s="15" t="s">
        <v>890</v>
      </c>
      <c r="J276" s="15" t="s">
        <v>45</v>
      </c>
      <c r="K276" s="15" t="s">
        <v>739</v>
      </c>
      <c r="L276" s="15" t="str">
        <f>VLOOKUP(K276,[1]Section!$G$2:$H$45,2,0)</f>
        <v>機械積算</v>
      </c>
      <c r="M276" s="15"/>
      <c r="N276" s="15"/>
      <c r="O276" s="15"/>
      <c r="P276" s="15">
        <f t="shared" ca="1" si="30"/>
        <v>117</v>
      </c>
      <c r="Q276" s="15" t="str">
        <f t="shared" ca="1" si="31"/>
        <v>116年5ヶ月9日</v>
      </c>
      <c r="R276" s="40"/>
      <c r="S276" s="25"/>
      <c r="T276" s="25"/>
      <c r="U276" s="15"/>
      <c r="V276" s="15"/>
      <c r="W276" s="36"/>
      <c r="X276" s="36"/>
      <c r="Y276" s="36"/>
      <c r="Z276" s="36"/>
      <c r="AA276" s="36"/>
      <c r="AB276" s="56"/>
      <c r="AC276" s="36"/>
      <c r="AD276" s="56"/>
      <c r="AE276" s="36">
        <f t="shared" ca="1" si="32"/>
        <v>0</v>
      </c>
      <c r="AF276" s="15">
        <f t="shared" ca="1" si="33"/>
        <v>116.52</v>
      </c>
      <c r="AG276" s="37" t="s">
        <v>1217</v>
      </c>
      <c r="AH276" s="15" t="s">
        <v>975</v>
      </c>
      <c r="AI276" s="15"/>
      <c r="AJ276" s="15"/>
      <c r="AK276" s="15"/>
      <c r="AL276" s="25"/>
      <c r="AM276" s="15"/>
      <c r="AN276" s="15"/>
      <c r="AO276" s="15"/>
      <c r="AP276" s="15"/>
      <c r="AQ276" s="15"/>
      <c r="AR276" s="150"/>
      <c r="AS276" s="15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  <c r="EG276" s="2"/>
      <c r="EH276" s="2"/>
      <c r="EI276" s="2"/>
      <c r="EJ276" s="2"/>
      <c r="EK276" s="2"/>
      <c r="EL276" s="2"/>
      <c r="EM276" s="2"/>
      <c r="EN276" s="2"/>
      <c r="EO276" s="2"/>
      <c r="EP276" s="2"/>
      <c r="EQ276" s="2"/>
      <c r="ER276" s="2"/>
      <c r="ES276" s="2"/>
      <c r="ET276" s="2"/>
      <c r="EU276" s="2"/>
      <c r="EV276" s="2"/>
      <c r="EW276" s="2"/>
      <c r="EX276" s="2"/>
      <c r="EY276" s="2"/>
      <c r="EZ276" s="2"/>
      <c r="FA276" s="2"/>
      <c r="FB276" s="2"/>
      <c r="FC276" s="2"/>
      <c r="FD276" s="2"/>
      <c r="FE276" s="2"/>
      <c r="FF276" s="2"/>
      <c r="FG276" s="2"/>
    </row>
    <row r="277" spans="1:163" ht="15" customHeight="1">
      <c r="A277" s="5" t="str">
        <f t="shared" ca="1" si="29"/>
        <v/>
      </c>
      <c r="B277" s="5">
        <f t="shared" si="28"/>
        <v>274</v>
      </c>
      <c r="C277" s="27" t="s">
        <v>976</v>
      </c>
      <c r="D277" s="7"/>
      <c r="E277" s="7"/>
      <c r="F277" s="7"/>
      <c r="G277" s="7"/>
      <c r="H277" s="43"/>
      <c r="I277" s="43" t="s">
        <v>890</v>
      </c>
      <c r="J277" s="5" t="s">
        <v>45</v>
      </c>
      <c r="K277" s="5" t="s">
        <v>739</v>
      </c>
      <c r="L277" s="5" t="str">
        <f>VLOOKUP(K277,[1]Section!$G$2:$H$45,2,0)</f>
        <v>機械積算</v>
      </c>
      <c r="M277" s="5"/>
      <c r="N277" s="5"/>
      <c r="O277" s="5"/>
      <c r="P277" s="5">
        <f t="shared" ca="1" si="30"/>
        <v>117</v>
      </c>
      <c r="Q277" s="5" t="str">
        <f t="shared" ca="1" si="31"/>
        <v>116年5ヶ月9日</v>
      </c>
      <c r="R277" s="39"/>
      <c r="S277" s="23"/>
      <c r="T277" s="23"/>
      <c r="U277" s="43"/>
      <c r="V277" s="5"/>
      <c r="W277" s="8"/>
      <c r="X277" s="8"/>
      <c r="Y277" s="8"/>
      <c r="Z277" s="8"/>
      <c r="AA277" s="8"/>
      <c r="AB277" s="33"/>
      <c r="AC277" s="8"/>
      <c r="AD277" s="33"/>
      <c r="AE277" s="8">
        <f t="shared" ca="1" si="32"/>
        <v>0</v>
      </c>
      <c r="AF277" s="5">
        <f t="shared" ca="1" si="33"/>
        <v>116.52</v>
      </c>
      <c r="AG277" s="5" t="s">
        <v>977</v>
      </c>
      <c r="AH277" s="5" t="s">
        <v>978</v>
      </c>
      <c r="AI277" s="5"/>
      <c r="AJ277" s="5"/>
      <c r="AK277" s="5"/>
      <c r="AL277" s="23"/>
      <c r="AM277" s="5"/>
      <c r="AN277" s="5"/>
      <c r="AO277" s="5"/>
      <c r="AP277" s="149"/>
      <c r="AQ277" s="5"/>
      <c r="AR277" s="149"/>
      <c r="AS277" s="43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2"/>
      <c r="EF277" s="2"/>
      <c r="EG277" s="2"/>
      <c r="EH277" s="2"/>
      <c r="EI277" s="2"/>
      <c r="EJ277" s="2"/>
      <c r="EK277" s="2"/>
      <c r="EL277" s="2"/>
      <c r="EM277" s="2"/>
      <c r="EN277" s="2"/>
      <c r="EO277" s="2"/>
      <c r="EP277" s="2"/>
      <c r="EQ277" s="2"/>
      <c r="ER277" s="2"/>
      <c r="ES277" s="2"/>
      <c r="ET277" s="2"/>
      <c r="EU277" s="2"/>
      <c r="EV277" s="2"/>
      <c r="EW277" s="2"/>
      <c r="EX277" s="2"/>
      <c r="EY277" s="2"/>
      <c r="EZ277" s="2"/>
      <c r="FA277" s="2"/>
      <c r="FB277" s="2"/>
      <c r="FC277" s="2"/>
      <c r="FD277" s="2"/>
      <c r="FE277" s="2"/>
      <c r="FF277" s="2"/>
      <c r="FG277" s="2"/>
    </row>
    <row r="278" spans="1:163" ht="15" customHeight="1">
      <c r="A278" s="5" t="str">
        <f t="shared" ca="1" si="29"/>
        <v/>
      </c>
      <c r="B278" s="5">
        <f t="shared" si="28"/>
        <v>275</v>
      </c>
      <c r="C278" s="5" t="s">
        <v>979</v>
      </c>
      <c r="D278" s="7"/>
      <c r="E278" s="7"/>
      <c r="F278" s="7"/>
      <c r="G278" s="7"/>
      <c r="H278" s="43"/>
      <c r="I278" s="43" t="s">
        <v>914</v>
      </c>
      <c r="J278" s="5" t="s">
        <v>152</v>
      </c>
      <c r="K278" s="5" t="s">
        <v>575</v>
      </c>
      <c r="L278" s="5" t="str">
        <f>VLOOKUP(K278,[1]Section!$G$2:$H$45,2,0)</f>
        <v>総務管理</v>
      </c>
      <c r="M278" s="5"/>
      <c r="N278" s="5"/>
      <c r="O278" s="5"/>
      <c r="P278" s="5">
        <f t="shared" ca="1" si="30"/>
        <v>117</v>
      </c>
      <c r="Q278" s="5" t="str">
        <f t="shared" ca="1" si="31"/>
        <v>116年5ヶ月9日</v>
      </c>
      <c r="R278" s="39"/>
      <c r="S278" s="23"/>
      <c r="T278" s="23"/>
      <c r="U278" s="43"/>
      <c r="V278" s="5"/>
      <c r="W278" s="8"/>
      <c r="X278" s="8"/>
      <c r="Y278" s="8"/>
      <c r="Z278" s="8"/>
      <c r="AA278" s="8"/>
      <c r="AB278" s="33"/>
      <c r="AC278" s="8"/>
      <c r="AD278" s="33"/>
      <c r="AE278" s="8">
        <f t="shared" ca="1" si="32"/>
        <v>0</v>
      </c>
      <c r="AF278" s="5">
        <f t="shared" ca="1" si="33"/>
        <v>116.52</v>
      </c>
      <c r="AG278" s="5" t="s">
        <v>980</v>
      </c>
      <c r="AH278" s="5" t="s">
        <v>981</v>
      </c>
      <c r="AI278" s="5"/>
      <c r="AJ278" s="5"/>
      <c r="AK278" s="5"/>
      <c r="AL278" s="23"/>
      <c r="AM278" s="5"/>
      <c r="AN278" s="5"/>
      <c r="AO278" s="5"/>
      <c r="AP278" s="5"/>
      <c r="AQ278" s="5"/>
      <c r="AR278" s="5"/>
      <c r="AS278" s="43"/>
      <c r="AT278" s="2" t="s">
        <v>280</v>
      </c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2"/>
      <c r="EG278" s="2"/>
      <c r="EH278" s="2"/>
      <c r="EI278" s="2"/>
      <c r="EJ278" s="2"/>
      <c r="EK278" s="2"/>
      <c r="EL278" s="2"/>
      <c r="EM278" s="2"/>
      <c r="EN278" s="2"/>
      <c r="EO278" s="2"/>
      <c r="EP278" s="2"/>
      <c r="EQ278" s="2"/>
      <c r="ER278" s="2"/>
      <c r="ES278" s="2"/>
      <c r="ET278" s="2"/>
      <c r="EU278" s="2"/>
      <c r="EV278" s="2"/>
      <c r="EW278" s="2"/>
      <c r="EX278" s="2"/>
      <c r="EY278" s="2"/>
      <c r="EZ278" s="2"/>
      <c r="FA278" s="2"/>
      <c r="FB278" s="2"/>
      <c r="FC278" s="2"/>
      <c r="FD278" s="2"/>
      <c r="FE278" s="2"/>
      <c r="FF278" s="2"/>
      <c r="FG278" s="2"/>
    </row>
    <row r="279" spans="1:163" ht="15" customHeight="1">
      <c r="A279" s="5" t="str">
        <f t="shared" ca="1" si="29"/>
        <v/>
      </c>
      <c r="B279" s="5">
        <f t="shared" si="28"/>
        <v>276</v>
      </c>
      <c r="C279" s="27" t="s">
        <v>982</v>
      </c>
      <c r="D279" s="7"/>
      <c r="E279" s="7"/>
      <c r="F279" s="7"/>
      <c r="G279" s="7"/>
      <c r="H279" s="43"/>
      <c r="I279" s="43" t="s">
        <v>942</v>
      </c>
      <c r="J279" s="5" t="s">
        <v>45</v>
      </c>
      <c r="K279" s="5" t="s">
        <v>421</v>
      </c>
      <c r="L279" s="5" t="str">
        <f>VLOOKUP(K279,[1]Section!$G$2:$H$45,2,0)</f>
        <v>衛生設備</v>
      </c>
      <c r="M279" s="5"/>
      <c r="N279" s="5"/>
      <c r="O279" s="5"/>
      <c r="P279" s="5">
        <f t="shared" ca="1" si="30"/>
        <v>117</v>
      </c>
      <c r="Q279" s="5" t="str">
        <f t="shared" ca="1" si="31"/>
        <v>116年5ヶ月9日</v>
      </c>
      <c r="R279" s="39"/>
      <c r="S279" s="23"/>
      <c r="T279" s="23"/>
      <c r="U279" s="43"/>
      <c r="V279" s="5"/>
      <c r="W279" s="8"/>
      <c r="X279" s="8"/>
      <c r="Y279" s="8"/>
      <c r="Z279" s="8"/>
      <c r="AA279" s="8"/>
      <c r="AB279" s="33"/>
      <c r="AC279" s="8"/>
      <c r="AD279" s="33"/>
      <c r="AE279" s="8">
        <f t="shared" ca="1" si="32"/>
        <v>0</v>
      </c>
      <c r="AF279" s="5">
        <f t="shared" ca="1" si="33"/>
        <v>116.52</v>
      </c>
      <c r="AG279" s="43" t="s">
        <v>983</v>
      </c>
      <c r="AH279" s="5" t="s">
        <v>984</v>
      </c>
      <c r="AI279" s="5"/>
      <c r="AJ279" s="5"/>
      <c r="AK279" s="5"/>
      <c r="AL279" s="23"/>
      <c r="AM279" s="5"/>
      <c r="AN279" s="5"/>
      <c r="AO279" s="5"/>
      <c r="AP279" s="149"/>
      <c r="AQ279" s="5"/>
      <c r="AR279" s="149"/>
      <c r="AS279" s="43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2"/>
      <c r="EF279" s="2"/>
      <c r="EG279" s="2"/>
      <c r="EH279" s="2"/>
      <c r="EI279" s="2"/>
      <c r="EJ279" s="2"/>
      <c r="EK279" s="2"/>
      <c r="EL279" s="2"/>
      <c r="EM279" s="2"/>
      <c r="EN279" s="2"/>
      <c r="EO279" s="2"/>
      <c r="EP279" s="2"/>
      <c r="EQ279" s="2"/>
      <c r="ER279" s="2"/>
      <c r="ES279" s="2"/>
      <c r="ET279" s="2"/>
      <c r="EU279" s="2"/>
      <c r="EV279" s="2"/>
      <c r="EW279" s="2"/>
      <c r="EX279" s="2"/>
      <c r="EY279" s="2"/>
      <c r="EZ279" s="2"/>
      <c r="FA279" s="2"/>
      <c r="FB279" s="2"/>
      <c r="FC279" s="2"/>
      <c r="FD279" s="2"/>
      <c r="FE279" s="2"/>
      <c r="FF279" s="2"/>
      <c r="FG279" s="2"/>
    </row>
    <row r="280" spans="1:163" s="22" customFormat="1" ht="15" customHeight="1">
      <c r="A280" s="15" t="str">
        <f t="shared" ca="1" si="29"/>
        <v/>
      </c>
      <c r="B280" s="16">
        <f t="shared" si="28"/>
        <v>277</v>
      </c>
      <c r="C280" s="16" t="s">
        <v>985</v>
      </c>
      <c r="D280" s="17"/>
      <c r="E280" s="17"/>
      <c r="F280" s="17"/>
      <c r="G280" s="17"/>
      <c r="H280" s="15"/>
      <c r="I280" s="15" t="s">
        <v>914</v>
      </c>
      <c r="J280" s="15" t="s">
        <v>45</v>
      </c>
      <c r="K280" s="15" t="s">
        <v>842</v>
      </c>
      <c r="L280" s="15" t="str">
        <f>VLOOKUP(K280,[1]Section!$G$2:$H$45,2,0)</f>
        <v>構造金物</v>
      </c>
      <c r="M280" s="15"/>
      <c r="N280" s="15"/>
      <c r="O280" s="15"/>
      <c r="P280" s="15">
        <f t="shared" ca="1" si="30"/>
        <v>117</v>
      </c>
      <c r="Q280" s="15" t="str">
        <f t="shared" ca="1" si="31"/>
        <v>116年5ヶ月9日</v>
      </c>
      <c r="R280" s="15"/>
      <c r="S280" s="25"/>
      <c r="T280" s="25"/>
      <c r="U280" s="15"/>
      <c r="V280" s="15"/>
      <c r="W280" s="8"/>
      <c r="X280" s="8"/>
      <c r="Y280" s="8"/>
      <c r="Z280" s="8"/>
      <c r="AA280" s="8"/>
      <c r="AB280" s="33"/>
      <c r="AC280" s="8"/>
      <c r="AD280" s="33"/>
      <c r="AE280" s="8">
        <f t="shared" ca="1" si="32"/>
        <v>0</v>
      </c>
      <c r="AF280" s="15">
        <f t="shared" ca="1" si="33"/>
        <v>116.52</v>
      </c>
      <c r="AG280" s="15"/>
      <c r="AH280" s="15"/>
      <c r="AI280" s="15"/>
      <c r="AJ280" s="15"/>
      <c r="AK280" s="15"/>
      <c r="AL280" s="25"/>
      <c r="AM280" s="15"/>
      <c r="AN280" s="15"/>
      <c r="AO280" s="15"/>
      <c r="AP280" s="15"/>
      <c r="AQ280" s="15"/>
      <c r="AR280" s="150"/>
      <c r="AS280" s="43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  <c r="EG280" s="2"/>
      <c r="EH280" s="2"/>
      <c r="EI280" s="2"/>
      <c r="EJ280" s="2"/>
      <c r="EK280" s="2"/>
      <c r="EL280" s="2"/>
      <c r="EM280" s="2"/>
      <c r="EN280" s="2"/>
      <c r="EO280" s="2"/>
      <c r="EP280" s="2"/>
      <c r="EQ280" s="2"/>
      <c r="ER280" s="2"/>
      <c r="ES280" s="2"/>
      <c r="ET280" s="2"/>
      <c r="EU280" s="2"/>
      <c r="EV280" s="2"/>
      <c r="EW280" s="2"/>
      <c r="EX280" s="2"/>
      <c r="EY280" s="2"/>
      <c r="EZ280" s="2"/>
      <c r="FA280" s="2"/>
      <c r="FB280" s="2"/>
      <c r="FC280" s="2"/>
      <c r="FD280" s="2"/>
      <c r="FE280" s="2"/>
      <c r="FF280" s="2"/>
      <c r="FG280" s="2"/>
    </row>
    <row r="281" spans="1:163" ht="15" customHeight="1">
      <c r="A281" s="5" t="str">
        <f t="shared" ca="1" si="29"/>
        <v/>
      </c>
      <c r="B281" s="15">
        <f t="shared" si="28"/>
        <v>278</v>
      </c>
      <c r="C281" s="16" t="s">
        <v>987</v>
      </c>
      <c r="D281" s="17"/>
      <c r="E281" s="17"/>
      <c r="F281" s="17"/>
      <c r="G281" s="17"/>
      <c r="H281" s="15"/>
      <c r="I281" s="15" t="s">
        <v>883</v>
      </c>
      <c r="J281" s="15" t="s">
        <v>45</v>
      </c>
      <c r="K281" s="15" t="s">
        <v>363</v>
      </c>
      <c r="L281" s="15" t="str">
        <f>VLOOKUP(K281,[1]Section!$G$2:$H$45,2,0)</f>
        <v>パーティション</v>
      </c>
      <c r="M281" s="15"/>
      <c r="N281" s="15"/>
      <c r="O281" s="15"/>
      <c r="P281" s="15">
        <f t="shared" ca="1" si="30"/>
        <v>117</v>
      </c>
      <c r="Q281" s="15" t="str">
        <f t="shared" ca="1" si="31"/>
        <v>116年5ヶ月9日</v>
      </c>
      <c r="R281" s="40"/>
      <c r="S281" s="25"/>
      <c r="T281" s="25"/>
      <c r="U281" s="15"/>
      <c r="V281" s="15"/>
      <c r="W281" s="36"/>
      <c r="X281" s="36"/>
      <c r="Y281" s="36"/>
      <c r="Z281" s="36"/>
      <c r="AA281" s="36"/>
      <c r="AB281" s="56"/>
      <c r="AC281" s="36"/>
      <c r="AD281" s="56"/>
      <c r="AE281" s="36">
        <f t="shared" ca="1" si="32"/>
        <v>0</v>
      </c>
      <c r="AF281" s="15">
        <f t="shared" ca="1" si="33"/>
        <v>116.52</v>
      </c>
      <c r="AG281" s="15" t="s">
        <v>988</v>
      </c>
      <c r="AH281" s="15" t="s">
        <v>989</v>
      </c>
      <c r="AI281" s="15"/>
      <c r="AJ281" s="15"/>
      <c r="AK281" s="15"/>
      <c r="AL281" s="25"/>
      <c r="AM281" s="15"/>
      <c r="AN281" s="15"/>
      <c r="AO281" s="15"/>
      <c r="AP281" s="150"/>
      <c r="AQ281" s="15"/>
      <c r="AR281" s="150"/>
      <c r="AS281" s="43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2"/>
      <c r="EF281" s="2"/>
      <c r="EG281" s="2"/>
      <c r="EH281" s="2"/>
      <c r="EI281" s="2"/>
      <c r="EJ281" s="2"/>
      <c r="EK281" s="2"/>
      <c r="EL281" s="2"/>
      <c r="EM281" s="2"/>
      <c r="EN281" s="2"/>
      <c r="EO281" s="2"/>
      <c r="EP281" s="2"/>
      <c r="EQ281" s="2"/>
      <c r="ER281" s="2"/>
      <c r="ES281" s="2"/>
      <c r="ET281" s="2"/>
      <c r="EU281" s="2"/>
      <c r="EV281" s="2"/>
      <c r="EW281" s="2"/>
      <c r="EX281" s="2"/>
      <c r="EY281" s="2"/>
      <c r="EZ281" s="2"/>
      <c r="FA281" s="2"/>
      <c r="FB281" s="2"/>
      <c r="FC281" s="2"/>
      <c r="FD281" s="2"/>
      <c r="FE281" s="2"/>
      <c r="FF281" s="2"/>
      <c r="FG281" s="2"/>
    </row>
    <row r="282" spans="1:163" ht="15" customHeight="1">
      <c r="A282" s="5" t="str">
        <f t="shared" ca="1" si="29"/>
        <v/>
      </c>
      <c r="B282" s="15">
        <f t="shared" si="28"/>
        <v>279</v>
      </c>
      <c r="C282" s="16" t="s">
        <v>990</v>
      </c>
      <c r="D282" s="17"/>
      <c r="E282" s="17"/>
      <c r="F282" s="17"/>
      <c r="G282" s="17"/>
      <c r="H282" s="15"/>
      <c r="I282" s="15" t="s">
        <v>883</v>
      </c>
      <c r="J282" s="15" t="s">
        <v>45</v>
      </c>
      <c r="K282" s="15" t="s">
        <v>421</v>
      </c>
      <c r="L282" s="15" t="str">
        <f>VLOOKUP(K282,[1]Section!$G$2:$H$45,2,0)</f>
        <v>衛生設備</v>
      </c>
      <c r="M282" s="15"/>
      <c r="N282" s="15"/>
      <c r="O282" s="15"/>
      <c r="P282" s="15">
        <f t="shared" ca="1" si="30"/>
        <v>117</v>
      </c>
      <c r="Q282" s="15" t="str">
        <f t="shared" ca="1" si="31"/>
        <v>116年5ヶ月9日</v>
      </c>
      <c r="R282" s="40"/>
      <c r="S282" s="25"/>
      <c r="T282" s="25"/>
      <c r="U282" s="15"/>
      <c r="V282" s="15"/>
      <c r="W282" s="36"/>
      <c r="X282" s="36"/>
      <c r="Y282" s="36"/>
      <c r="Z282" s="36"/>
      <c r="AA282" s="36"/>
      <c r="AB282" s="56"/>
      <c r="AC282" s="36"/>
      <c r="AD282" s="56"/>
      <c r="AE282" s="36">
        <f t="shared" ca="1" si="32"/>
        <v>0</v>
      </c>
      <c r="AF282" s="15">
        <f t="shared" ca="1" si="33"/>
        <v>116.52</v>
      </c>
      <c r="AG282" s="37" t="s">
        <v>1222</v>
      </c>
      <c r="AH282" s="15" t="s">
        <v>991</v>
      </c>
      <c r="AI282" s="15"/>
      <c r="AJ282" s="15"/>
      <c r="AK282" s="15"/>
      <c r="AL282" s="25"/>
      <c r="AM282" s="15"/>
      <c r="AN282" s="15"/>
      <c r="AO282" s="15"/>
      <c r="AP282" s="15"/>
      <c r="AQ282" s="15"/>
      <c r="AR282" s="15"/>
      <c r="AS282" s="155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2"/>
      <c r="EF282" s="2"/>
      <c r="EG282" s="2"/>
      <c r="EH282" s="2"/>
      <c r="EI282" s="2"/>
      <c r="EJ282" s="2"/>
      <c r="EK282" s="2"/>
      <c r="EL282" s="2"/>
      <c r="EM282" s="2"/>
      <c r="EN282" s="2"/>
      <c r="EO282" s="2"/>
      <c r="EP282" s="2"/>
      <c r="EQ282" s="2"/>
      <c r="ER282" s="2"/>
      <c r="ES282" s="2"/>
      <c r="ET282" s="2"/>
      <c r="EU282" s="2"/>
      <c r="EV282" s="2"/>
      <c r="EW282" s="2"/>
      <c r="EX282" s="2"/>
      <c r="EY282" s="2"/>
      <c r="EZ282" s="2"/>
      <c r="FA282" s="2"/>
      <c r="FB282" s="2"/>
      <c r="FC282" s="2"/>
      <c r="FD282" s="2"/>
      <c r="FE282" s="2"/>
      <c r="FF282" s="2"/>
      <c r="FG282" s="2"/>
    </row>
    <row r="283" spans="1:163" ht="15" customHeight="1">
      <c r="A283" s="5" t="str">
        <f t="shared" ca="1" si="29"/>
        <v/>
      </c>
      <c r="B283" s="5">
        <f t="shared" si="28"/>
        <v>280</v>
      </c>
      <c r="C283" s="27" t="s">
        <v>992</v>
      </c>
      <c r="D283" s="7"/>
      <c r="E283" s="7"/>
      <c r="F283" s="7"/>
      <c r="G283" s="7"/>
      <c r="H283" s="43"/>
      <c r="I283" s="43" t="s">
        <v>872</v>
      </c>
      <c r="J283" s="5" t="s">
        <v>45</v>
      </c>
      <c r="K283" s="5" t="s">
        <v>354</v>
      </c>
      <c r="L283" s="5" t="str">
        <f>VLOOKUP(K283,[1]Section!$G$2:$H$45,2,0)</f>
        <v>FSF</v>
      </c>
      <c r="M283" s="5"/>
      <c r="N283" s="5"/>
      <c r="O283" s="5"/>
      <c r="P283" s="5">
        <f ca="1">IF(C283="","",ROUND((TODAY()-D283)/365,0))</f>
        <v>117</v>
      </c>
      <c r="Q283" s="5" t="str">
        <f t="shared" ca="1" si="31"/>
        <v>116年5ヶ月9日</v>
      </c>
      <c r="R283" s="39"/>
      <c r="S283" s="23"/>
      <c r="T283" s="23"/>
      <c r="U283" s="43"/>
      <c r="V283" s="5"/>
      <c r="W283" s="8"/>
      <c r="X283" s="8"/>
      <c r="Y283" s="8"/>
      <c r="Z283" s="8"/>
      <c r="AA283" s="8"/>
      <c r="AB283" s="33"/>
      <c r="AC283" s="8"/>
      <c r="AD283" s="33"/>
      <c r="AE283" s="8">
        <f t="shared" ca="1" si="32"/>
        <v>0</v>
      </c>
      <c r="AF283" s="5">
        <f t="shared" ca="1" si="33"/>
        <v>116.52</v>
      </c>
      <c r="AG283" s="5" t="s">
        <v>993</v>
      </c>
      <c r="AH283" s="5" t="s">
        <v>994</v>
      </c>
      <c r="AI283" s="5"/>
      <c r="AJ283" s="5"/>
      <c r="AK283" s="5"/>
      <c r="AL283" s="23"/>
      <c r="AM283" s="5"/>
      <c r="AN283" s="5"/>
      <c r="AO283" s="5"/>
      <c r="AP283" s="149"/>
      <c r="AQ283" s="5"/>
      <c r="AR283" s="149"/>
      <c r="AS283" s="43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2"/>
      <c r="EF283" s="2"/>
      <c r="EG283" s="2"/>
      <c r="EH283" s="2"/>
      <c r="EI283" s="2"/>
      <c r="EJ283" s="2"/>
      <c r="EK283" s="2"/>
      <c r="EL283" s="2"/>
      <c r="EM283" s="2"/>
      <c r="EN283" s="2"/>
      <c r="EO283" s="2"/>
      <c r="EP283" s="2"/>
      <c r="EQ283" s="2"/>
      <c r="ER283" s="2"/>
      <c r="ES283" s="2"/>
      <c r="ET283" s="2"/>
      <c r="EU283" s="2"/>
      <c r="EV283" s="2"/>
      <c r="EW283" s="2"/>
      <c r="EX283" s="2"/>
      <c r="EY283" s="2"/>
      <c r="EZ283" s="2"/>
      <c r="FA283" s="2"/>
      <c r="FB283" s="2"/>
      <c r="FC283" s="2"/>
      <c r="FD283" s="2"/>
      <c r="FE283" s="2"/>
      <c r="FF283" s="2"/>
      <c r="FG283" s="2"/>
    </row>
    <row r="284" spans="1:163" ht="15" customHeight="1">
      <c r="A284" s="5" t="str">
        <f t="shared" ca="1" si="29"/>
        <v/>
      </c>
      <c r="B284" s="5">
        <f t="shared" si="28"/>
        <v>281</v>
      </c>
      <c r="C284" s="27" t="s">
        <v>235</v>
      </c>
      <c r="D284" s="7"/>
      <c r="E284" s="7"/>
      <c r="F284" s="7"/>
      <c r="G284" s="7"/>
      <c r="H284" s="43"/>
      <c r="I284" s="43" t="s">
        <v>36</v>
      </c>
      <c r="J284" s="5" t="s">
        <v>45</v>
      </c>
      <c r="K284" s="5" t="s">
        <v>1292</v>
      </c>
      <c r="L284" s="5" t="str">
        <f>VLOOKUP(K284,[1]Section!$G$2:$H$45,2,0)</f>
        <v>インテンザ</v>
      </c>
      <c r="M284" s="5"/>
      <c r="N284" s="5"/>
      <c r="O284" s="5"/>
      <c r="P284" s="5">
        <f t="shared" ca="1" si="30"/>
        <v>117</v>
      </c>
      <c r="Q284" s="5" t="str">
        <f t="shared" ca="1" si="31"/>
        <v>116年5ヶ月9日</v>
      </c>
      <c r="R284" s="39"/>
      <c r="S284" s="23"/>
      <c r="T284" s="23"/>
      <c r="U284" s="43"/>
      <c r="V284" s="5"/>
      <c r="W284" s="8"/>
      <c r="X284" s="8"/>
      <c r="Y284" s="8"/>
      <c r="Z284" s="8"/>
      <c r="AA284" s="8"/>
      <c r="AB284" s="33"/>
      <c r="AC284" s="8"/>
      <c r="AD284" s="33"/>
      <c r="AE284" s="8">
        <f t="shared" ca="1" si="32"/>
        <v>0</v>
      </c>
      <c r="AF284" s="5">
        <f t="shared" ca="1" si="33"/>
        <v>116.52</v>
      </c>
      <c r="AG284" s="5" t="s">
        <v>995</v>
      </c>
      <c r="AH284" s="5" t="s">
        <v>996</v>
      </c>
      <c r="AI284" s="5"/>
      <c r="AJ284" s="5"/>
      <c r="AK284" s="5"/>
      <c r="AL284" s="23"/>
      <c r="AM284" s="5"/>
      <c r="AN284" s="5"/>
      <c r="AO284" s="5"/>
      <c r="AP284" s="5"/>
      <c r="AQ284" s="5"/>
      <c r="AR284" s="149"/>
      <c r="AS284" s="43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2"/>
      <c r="EF284" s="2"/>
      <c r="EG284" s="2"/>
      <c r="EH284" s="2"/>
      <c r="EI284" s="2"/>
      <c r="EJ284" s="2"/>
      <c r="EK284" s="2"/>
      <c r="EL284" s="2"/>
      <c r="EM284" s="2"/>
      <c r="EN284" s="2"/>
      <c r="EO284" s="2"/>
      <c r="EP284" s="2"/>
      <c r="EQ284" s="2"/>
      <c r="ER284" s="2"/>
      <c r="ES284" s="2"/>
      <c r="ET284" s="2"/>
      <c r="EU284" s="2"/>
      <c r="EV284" s="2"/>
      <c r="EW284" s="2"/>
      <c r="EX284" s="2"/>
      <c r="EY284" s="2"/>
      <c r="EZ284" s="2"/>
      <c r="FA284" s="2"/>
      <c r="FB284" s="2"/>
      <c r="FC284" s="2"/>
      <c r="FD284" s="2"/>
      <c r="FE284" s="2"/>
      <c r="FF284" s="2"/>
      <c r="FG284" s="2"/>
    </row>
    <row r="285" spans="1:163" ht="15" customHeight="1">
      <c r="A285" s="5" t="str">
        <f t="shared" ca="1" si="29"/>
        <v/>
      </c>
      <c r="B285" s="15">
        <f t="shared" si="28"/>
        <v>282</v>
      </c>
      <c r="C285" s="16" t="s">
        <v>236</v>
      </c>
      <c r="D285" s="17"/>
      <c r="E285" s="17"/>
      <c r="F285" s="17"/>
      <c r="G285" s="17"/>
      <c r="H285" s="15"/>
      <c r="I285" s="15" t="s">
        <v>36</v>
      </c>
      <c r="J285" s="15" t="s">
        <v>45</v>
      </c>
      <c r="K285" s="15" t="s">
        <v>421</v>
      </c>
      <c r="L285" s="15" t="str">
        <f>VLOOKUP(K285,[1]Section!$G$2:$H$45,2,0)</f>
        <v>衛生設備</v>
      </c>
      <c r="M285" s="15"/>
      <c r="N285" s="15"/>
      <c r="O285" s="15"/>
      <c r="P285" s="15">
        <f t="shared" ca="1" si="30"/>
        <v>117</v>
      </c>
      <c r="Q285" s="15" t="str">
        <f t="shared" ca="1" si="31"/>
        <v>116年5ヶ月9日</v>
      </c>
      <c r="R285" s="40"/>
      <c r="S285" s="25"/>
      <c r="T285" s="25"/>
      <c r="U285" s="15"/>
      <c r="V285" s="15"/>
      <c r="W285" s="36"/>
      <c r="X285" s="36"/>
      <c r="Y285" s="36"/>
      <c r="Z285" s="36"/>
      <c r="AA285" s="36"/>
      <c r="AB285" s="56"/>
      <c r="AC285" s="36"/>
      <c r="AD285" s="56"/>
      <c r="AE285" s="36">
        <f t="shared" ca="1" si="32"/>
        <v>0</v>
      </c>
      <c r="AF285" s="15">
        <f t="shared" ca="1" si="33"/>
        <v>116.52</v>
      </c>
      <c r="AG285" s="37" t="s">
        <v>1138</v>
      </c>
      <c r="AH285" s="15" t="s">
        <v>997</v>
      </c>
      <c r="AI285" s="15"/>
      <c r="AJ285" s="15"/>
      <c r="AK285" s="15"/>
      <c r="AL285" s="25"/>
      <c r="AM285" s="15"/>
      <c r="AN285" s="15"/>
      <c r="AO285" s="15"/>
      <c r="AP285" s="15"/>
      <c r="AQ285" s="15"/>
      <c r="AR285" s="15"/>
      <c r="AS285" s="15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2"/>
      <c r="EF285" s="2"/>
      <c r="EG285" s="2"/>
      <c r="EH285" s="2"/>
      <c r="EI285" s="2"/>
      <c r="EJ285" s="2"/>
      <c r="EK285" s="2"/>
      <c r="EL285" s="2"/>
      <c r="EM285" s="2"/>
      <c r="EN285" s="2"/>
      <c r="EO285" s="2"/>
      <c r="EP285" s="2"/>
      <c r="EQ285" s="2"/>
      <c r="ER285" s="2"/>
      <c r="ES285" s="2"/>
      <c r="ET285" s="2"/>
      <c r="EU285" s="2"/>
      <c r="EV285" s="2"/>
      <c r="EW285" s="2"/>
      <c r="EX285" s="2"/>
      <c r="EY285" s="2"/>
      <c r="EZ285" s="2"/>
      <c r="FA285" s="2"/>
      <c r="FB285" s="2"/>
      <c r="FC285" s="2"/>
      <c r="FD285" s="2"/>
      <c r="FE285" s="2"/>
      <c r="FF285" s="2"/>
      <c r="FG285" s="2"/>
    </row>
    <row r="286" spans="1:163" ht="15" customHeight="1">
      <c r="A286" s="5" t="str">
        <f t="shared" ca="1" si="29"/>
        <v/>
      </c>
      <c r="B286" s="15">
        <f t="shared" si="28"/>
        <v>283</v>
      </c>
      <c r="C286" s="16" t="s">
        <v>237</v>
      </c>
      <c r="D286" s="17"/>
      <c r="E286" s="17"/>
      <c r="F286" s="17"/>
      <c r="G286" s="17"/>
      <c r="H286" s="15"/>
      <c r="I286" s="15" t="s">
        <v>36</v>
      </c>
      <c r="J286" s="15" t="s">
        <v>45</v>
      </c>
      <c r="K286" s="15" t="s">
        <v>421</v>
      </c>
      <c r="L286" s="15" t="str">
        <f>VLOOKUP(K286,[1]Section!$G$2:$H$45,2,0)</f>
        <v>衛生設備</v>
      </c>
      <c r="M286" s="15"/>
      <c r="N286" s="15"/>
      <c r="O286" s="15"/>
      <c r="P286" s="15">
        <f t="shared" ca="1" si="30"/>
        <v>117</v>
      </c>
      <c r="Q286" s="15" t="str">
        <f t="shared" ca="1" si="31"/>
        <v>116年5ヶ月9日</v>
      </c>
      <c r="R286" s="40"/>
      <c r="S286" s="25"/>
      <c r="T286" s="25"/>
      <c r="U286" s="15"/>
      <c r="V286" s="15"/>
      <c r="W286" s="36"/>
      <c r="X286" s="36"/>
      <c r="Y286" s="36"/>
      <c r="Z286" s="36"/>
      <c r="AA286" s="36"/>
      <c r="AB286" s="56"/>
      <c r="AC286" s="36"/>
      <c r="AD286" s="56"/>
      <c r="AE286" s="36">
        <f t="shared" ca="1" si="32"/>
        <v>0</v>
      </c>
      <c r="AF286" s="15">
        <f t="shared" ca="1" si="33"/>
        <v>116.52</v>
      </c>
      <c r="AG286" s="15" t="s">
        <v>998</v>
      </c>
      <c r="AH286" s="15" t="s">
        <v>999</v>
      </c>
      <c r="AI286" s="15"/>
      <c r="AJ286" s="15"/>
      <c r="AK286" s="15"/>
      <c r="AL286" s="25"/>
      <c r="AM286" s="15"/>
      <c r="AN286" s="15"/>
      <c r="AO286" s="15"/>
      <c r="AP286" s="15"/>
      <c r="AQ286" s="15"/>
      <c r="AR286" s="15"/>
      <c r="AS286" s="15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  <c r="EG286" s="2"/>
      <c r="EH286" s="2"/>
      <c r="EI286" s="2"/>
      <c r="EJ286" s="2"/>
      <c r="EK286" s="2"/>
      <c r="EL286" s="2"/>
      <c r="EM286" s="2"/>
      <c r="EN286" s="2"/>
      <c r="EO286" s="2"/>
      <c r="EP286" s="2"/>
      <c r="EQ286" s="2"/>
      <c r="ER286" s="2"/>
      <c r="ES286" s="2"/>
      <c r="ET286" s="2"/>
      <c r="EU286" s="2"/>
      <c r="EV286" s="2"/>
      <c r="EW286" s="2"/>
      <c r="EX286" s="2"/>
      <c r="EY286" s="2"/>
      <c r="EZ286" s="2"/>
      <c r="FA286" s="2"/>
      <c r="FB286" s="2"/>
      <c r="FC286" s="2"/>
      <c r="FD286" s="2"/>
      <c r="FE286" s="2"/>
      <c r="FF286" s="2"/>
      <c r="FG286" s="2"/>
    </row>
    <row r="287" spans="1:163" ht="15" customHeight="1">
      <c r="A287" s="5" t="str">
        <f t="shared" ca="1" si="29"/>
        <v/>
      </c>
      <c r="B287" s="5">
        <f t="shared" si="28"/>
        <v>284</v>
      </c>
      <c r="C287" s="5" t="s">
        <v>1000</v>
      </c>
      <c r="D287" s="7"/>
      <c r="E287" s="7"/>
      <c r="F287" s="7"/>
      <c r="G287" s="7"/>
      <c r="H287" s="43"/>
      <c r="I287" s="43" t="s">
        <v>36</v>
      </c>
      <c r="J287" s="5" t="s">
        <v>116</v>
      </c>
      <c r="K287" s="5" t="s">
        <v>575</v>
      </c>
      <c r="L287" s="5" t="str">
        <f>VLOOKUP(K287,[1]Section!$G$2:$H$45,2,0)</f>
        <v>総務管理</v>
      </c>
      <c r="M287" s="5"/>
      <c r="N287" s="5"/>
      <c r="O287" s="5"/>
      <c r="P287" s="5">
        <f t="shared" ca="1" si="30"/>
        <v>117</v>
      </c>
      <c r="Q287" s="5" t="str">
        <f t="shared" ca="1" si="31"/>
        <v>116年5ヶ月9日</v>
      </c>
      <c r="R287" s="39"/>
      <c r="S287" s="23"/>
      <c r="T287" s="23"/>
      <c r="U287" s="43"/>
      <c r="V287" s="5"/>
      <c r="W287" s="8"/>
      <c r="X287" s="8"/>
      <c r="Y287" s="8"/>
      <c r="Z287" s="8"/>
      <c r="AA287" s="8"/>
      <c r="AB287" s="33"/>
      <c r="AC287" s="8"/>
      <c r="AD287" s="33"/>
      <c r="AE287" s="8">
        <f t="shared" ca="1" si="32"/>
        <v>0</v>
      </c>
      <c r="AF287" s="5">
        <f t="shared" ca="1" si="33"/>
        <v>116.52</v>
      </c>
      <c r="AG287" s="5" t="s">
        <v>1001</v>
      </c>
      <c r="AH287" s="5" t="s">
        <v>746</v>
      </c>
      <c r="AI287" s="5"/>
      <c r="AJ287" s="5"/>
      <c r="AK287" s="5"/>
      <c r="AL287" s="23"/>
      <c r="AM287" s="5"/>
      <c r="AN287" s="5"/>
      <c r="AO287" s="5"/>
      <c r="AP287" s="5"/>
      <c r="AQ287" s="5"/>
      <c r="AR287" s="149"/>
      <c r="AS287" s="43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  <c r="EG287" s="2"/>
      <c r="EH287" s="2"/>
      <c r="EI287" s="2"/>
      <c r="EJ287" s="2"/>
      <c r="EK287" s="2"/>
      <c r="EL287" s="2"/>
      <c r="EM287" s="2"/>
      <c r="EN287" s="2"/>
      <c r="EO287" s="2"/>
      <c r="EP287" s="2"/>
      <c r="EQ287" s="2"/>
      <c r="ER287" s="2"/>
      <c r="ES287" s="2"/>
      <c r="ET287" s="2"/>
      <c r="EU287" s="2"/>
      <c r="EV287" s="2"/>
      <c r="EW287" s="2"/>
      <c r="EX287" s="2"/>
      <c r="EY287" s="2"/>
      <c r="EZ287" s="2"/>
      <c r="FA287" s="2"/>
      <c r="FB287" s="2"/>
      <c r="FC287" s="2"/>
      <c r="FD287" s="2"/>
      <c r="FE287" s="2"/>
      <c r="FF287" s="2"/>
      <c r="FG287" s="2"/>
    </row>
    <row r="288" spans="1:163" ht="15" customHeight="1">
      <c r="A288" s="5" t="str">
        <f t="shared" ca="1" si="29"/>
        <v/>
      </c>
      <c r="B288" s="5">
        <f t="shared" si="28"/>
        <v>285</v>
      </c>
      <c r="C288" s="27" t="s">
        <v>1002</v>
      </c>
      <c r="D288" s="57"/>
      <c r="E288" s="57"/>
      <c r="F288" s="57"/>
      <c r="G288" s="57"/>
      <c r="H288" s="49"/>
      <c r="I288" s="49" t="s">
        <v>31</v>
      </c>
      <c r="J288" s="8" t="s">
        <v>45</v>
      </c>
      <c r="K288" s="5" t="s">
        <v>687</v>
      </c>
      <c r="L288" s="5" t="str">
        <f>VLOOKUP(K288,[1]Section!$G$2:$H$45,2,0)</f>
        <v>基礎鉄筋</v>
      </c>
      <c r="M288" s="8"/>
      <c r="N288" s="8"/>
      <c r="O288" s="8"/>
      <c r="P288" s="8">
        <f t="shared" ca="1" si="30"/>
        <v>117</v>
      </c>
      <c r="Q288" s="8" t="str">
        <f t="shared" ca="1" si="31"/>
        <v>116年5ヶ月9日</v>
      </c>
      <c r="R288" s="58"/>
      <c r="S288" s="59"/>
      <c r="T288" s="59"/>
      <c r="U288" s="49"/>
      <c r="V288" s="8"/>
      <c r="W288" s="8"/>
      <c r="X288" s="8"/>
      <c r="Y288" s="8"/>
      <c r="Z288" s="8"/>
      <c r="AA288" s="8"/>
      <c r="AB288" s="33"/>
      <c r="AC288" s="8"/>
      <c r="AD288" s="33"/>
      <c r="AE288" s="8">
        <f t="shared" ca="1" si="32"/>
        <v>0</v>
      </c>
      <c r="AF288" s="8">
        <f t="shared" ca="1" si="33"/>
        <v>116.52</v>
      </c>
      <c r="AG288" s="50" t="s">
        <v>1003</v>
      </c>
      <c r="AH288" s="5" t="s">
        <v>1004</v>
      </c>
      <c r="AI288" s="8"/>
      <c r="AJ288" s="5"/>
      <c r="AK288" s="5"/>
      <c r="AL288" s="23"/>
      <c r="AM288" s="5"/>
      <c r="AN288" s="5"/>
      <c r="AO288" s="5"/>
      <c r="AP288" s="149"/>
      <c r="AQ288" s="5"/>
      <c r="AR288" s="5"/>
      <c r="AS288" s="49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  <c r="EG288" s="2"/>
      <c r="EH288" s="2"/>
      <c r="EI288" s="2"/>
      <c r="EJ288" s="2"/>
      <c r="EK288" s="2"/>
      <c r="EL288" s="2"/>
      <c r="EM288" s="2"/>
      <c r="EN288" s="2"/>
      <c r="EO288" s="2"/>
      <c r="EP288" s="2"/>
      <c r="EQ288" s="2"/>
      <c r="ER288" s="2"/>
      <c r="ES288" s="2"/>
      <c r="ET288" s="2"/>
      <c r="EU288" s="2"/>
      <c r="EV288" s="2"/>
      <c r="EW288" s="2"/>
      <c r="EX288" s="2"/>
      <c r="EY288" s="2"/>
      <c r="EZ288" s="2"/>
      <c r="FA288" s="2"/>
      <c r="FB288" s="2"/>
      <c r="FC288" s="2"/>
      <c r="FD288" s="2"/>
      <c r="FE288" s="2"/>
      <c r="FF288" s="2"/>
      <c r="FG288" s="2"/>
    </row>
    <row r="289" spans="1:163" s="191" customFormat="1" ht="15" customHeight="1">
      <c r="A289" s="179" t="str">
        <f t="shared" ca="1" si="29"/>
        <v/>
      </c>
      <c r="B289" s="179">
        <f t="shared" si="28"/>
        <v>286</v>
      </c>
      <c r="C289" s="180" t="s">
        <v>1005</v>
      </c>
      <c r="D289" s="181"/>
      <c r="E289" s="181"/>
      <c r="F289" s="181"/>
      <c r="G289" s="181"/>
      <c r="H289" s="182"/>
      <c r="I289" s="182" t="s">
        <v>31</v>
      </c>
      <c r="J289" s="183" t="s">
        <v>45</v>
      </c>
      <c r="K289" s="5" t="s">
        <v>687</v>
      </c>
      <c r="L289" s="179" t="str">
        <f>VLOOKUP(K289,[1]Section!$G$2:$H$45,2,0)</f>
        <v>基礎鉄筋</v>
      </c>
      <c r="M289" s="183"/>
      <c r="N289" s="183"/>
      <c r="O289" s="183"/>
      <c r="P289" s="183">
        <f t="shared" ca="1" si="30"/>
        <v>117</v>
      </c>
      <c r="Q289" s="183" t="str">
        <f t="shared" ca="1" si="31"/>
        <v>116年5ヶ月9日</v>
      </c>
      <c r="R289" s="184"/>
      <c r="S289" s="185"/>
      <c r="T289" s="185"/>
      <c r="U289" s="182"/>
      <c r="V289" s="183"/>
      <c r="W289" s="183"/>
      <c r="X289" s="183"/>
      <c r="Y289" s="183"/>
      <c r="Z289" s="183"/>
      <c r="AA289" s="183"/>
      <c r="AB289" s="186"/>
      <c r="AC289" s="183"/>
      <c r="AD289" s="186"/>
      <c r="AE289" s="183">
        <f t="shared" ca="1" si="32"/>
        <v>0</v>
      </c>
      <c r="AF289" s="183">
        <f t="shared" ca="1" si="33"/>
        <v>116.52</v>
      </c>
      <c r="AG289" s="187" t="s">
        <v>1006</v>
      </c>
      <c r="AH289" s="179" t="s">
        <v>1007</v>
      </c>
      <c r="AI289" s="183"/>
      <c r="AJ289" s="179"/>
      <c r="AK289" s="179"/>
      <c r="AL289" s="188"/>
      <c r="AM289" s="179"/>
      <c r="AN289" s="179"/>
      <c r="AO289" s="179"/>
      <c r="AP289" s="189"/>
      <c r="AQ289" s="179"/>
      <c r="AR289" s="189"/>
      <c r="AS289" s="182"/>
      <c r="AT289" s="190"/>
      <c r="AU289" s="190"/>
      <c r="AV289" s="190"/>
      <c r="AW289" s="190"/>
      <c r="AX289" s="190"/>
      <c r="AY289" s="190"/>
      <c r="AZ289" s="190"/>
      <c r="BA289" s="190"/>
      <c r="BB289" s="190"/>
      <c r="BC289" s="190"/>
      <c r="BD289" s="190"/>
      <c r="BE289" s="190"/>
      <c r="BF289" s="190"/>
      <c r="BG289" s="190"/>
      <c r="BH289" s="190"/>
      <c r="BI289" s="190"/>
      <c r="BJ289" s="190"/>
      <c r="BK289" s="190"/>
      <c r="BL289" s="190"/>
      <c r="BM289" s="190"/>
      <c r="BN289" s="190"/>
      <c r="BO289" s="190"/>
      <c r="BP289" s="190"/>
      <c r="BQ289" s="190"/>
      <c r="BR289" s="190"/>
      <c r="BS289" s="190"/>
      <c r="BT289" s="190"/>
      <c r="BU289" s="190"/>
      <c r="BV289" s="190"/>
      <c r="BW289" s="190"/>
      <c r="BX289" s="190"/>
      <c r="BY289" s="190"/>
      <c r="BZ289" s="190"/>
      <c r="CA289" s="190"/>
      <c r="CB289" s="190"/>
      <c r="CC289" s="190"/>
      <c r="CD289" s="190"/>
      <c r="CE289" s="190"/>
      <c r="CF289" s="190"/>
      <c r="CG289" s="190"/>
      <c r="CH289" s="190"/>
      <c r="CI289" s="190"/>
      <c r="CJ289" s="190"/>
      <c r="CK289" s="190"/>
      <c r="CL289" s="190"/>
      <c r="CM289" s="190"/>
      <c r="CN289" s="190"/>
      <c r="CO289" s="190"/>
      <c r="CP289" s="190"/>
      <c r="CQ289" s="190"/>
      <c r="CR289" s="190"/>
      <c r="CS289" s="190"/>
      <c r="CT289" s="190"/>
      <c r="CU289" s="190"/>
      <c r="CV289" s="190"/>
      <c r="CW289" s="190"/>
      <c r="CX289" s="190"/>
      <c r="CY289" s="190"/>
      <c r="CZ289" s="190"/>
      <c r="DA289" s="190"/>
      <c r="DB289" s="190"/>
      <c r="DC289" s="190"/>
      <c r="DD289" s="190"/>
      <c r="DE289" s="190"/>
      <c r="DF289" s="190"/>
      <c r="DG289" s="190"/>
      <c r="DH289" s="190"/>
      <c r="DI289" s="190"/>
      <c r="DJ289" s="190"/>
      <c r="DK289" s="190"/>
      <c r="DL289" s="190"/>
      <c r="DM289" s="190"/>
      <c r="DN289" s="190"/>
      <c r="DO289" s="190"/>
      <c r="DP289" s="190"/>
      <c r="DQ289" s="190"/>
      <c r="DR289" s="190"/>
      <c r="DS289" s="190"/>
      <c r="DT289" s="190"/>
      <c r="DU289" s="190"/>
      <c r="DV289" s="190"/>
      <c r="DW289" s="190"/>
      <c r="DX289" s="190"/>
      <c r="DY289" s="190"/>
      <c r="DZ289" s="190"/>
      <c r="EA289" s="190"/>
      <c r="EB289" s="190"/>
      <c r="EC289" s="190"/>
      <c r="ED289" s="190"/>
      <c r="EE289" s="190"/>
      <c r="EF289" s="190"/>
      <c r="EG289" s="190"/>
      <c r="EH289" s="190"/>
      <c r="EI289" s="190"/>
      <c r="EJ289" s="190"/>
      <c r="EK289" s="190"/>
      <c r="EL289" s="190"/>
      <c r="EM289" s="190"/>
      <c r="EN289" s="190"/>
      <c r="EO289" s="190"/>
      <c r="EP289" s="190"/>
      <c r="EQ289" s="190"/>
      <c r="ER289" s="190"/>
      <c r="ES289" s="190"/>
      <c r="ET289" s="190"/>
      <c r="EU289" s="190"/>
      <c r="EV289" s="190"/>
      <c r="EW289" s="190"/>
      <c r="EX289" s="190"/>
      <c r="EY289" s="190"/>
      <c r="EZ289" s="190"/>
      <c r="FA289" s="190"/>
      <c r="FB289" s="190"/>
      <c r="FC289" s="190"/>
      <c r="FD289" s="190"/>
      <c r="FE289" s="190"/>
      <c r="FF289" s="190"/>
      <c r="FG289" s="190"/>
    </row>
    <row r="290" spans="1:163" ht="15" customHeight="1">
      <c r="A290" s="5" t="str">
        <f t="shared" ca="1" si="29"/>
        <v/>
      </c>
      <c r="B290" s="5">
        <f t="shared" si="28"/>
        <v>287</v>
      </c>
      <c r="C290" s="27" t="s">
        <v>1008</v>
      </c>
      <c r="D290" s="57"/>
      <c r="E290" s="57"/>
      <c r="F290" s="57"/>
      <c r="G290" s="57"/>
      <c r="H290" s="49"/>
      <c r="I290" s="49" t="s">
        <v>31</v>
      </c>
      <c r="J290" s="8" t="s">
        <v>45</v>
      </c>
      <c r="K290" s="5" t="s">
        <v>687</v>
      </c>
      <c r="L290" s="5" t="str">
        <f>VLOOKUP(K290,[1]Section!$G$2:$H$45,2,0)</f>
        <v>基礎鉄筋</v>
      </c>
      <c r="M290" s="8"/>
      <c r="N290" s="8"/>
      <c r="O290" s="8"/>
      <c r="P290" s="8">
        <f t="shared" ca="1" si="30"/>
        <v>117</v>
      </c>
      <c r="Q290" s="8" t="str">
        <f t="shared" ca="1" si="31"/>
        <v>116年5ヶ月9日</v>
      </c>
      <c r="R290" s="58"/>
      <c r="S290" s="59"/>
      <c r="T290" s="59"/>
      <c r="U290" s="49"/>
      <c r="V290" s="8"/>
      <c r="W290" s="8"/>
      <c r="X290" s="8"/>
      <c r="Y290" s="8"/>
      <c r="Z290" s="8"/>
      <c r="AA290" s="8"/>
      <c r="AB290" s="33"/>
      <c r="AC290" s="8"/>
      <c r="AD290" s="33"/>
      <c r="AE290" s="8">
        <f t="shared" ca="1" si="32"/>
        <v>0</v>
      </c>
      <c r="AF290" s="8">
        <f t="shared" ca="1" si="33"/>
        <v>116.52</v>
      </c>
      <c r="AG290" s="50" t="s">
        <v>1009</v>
      </c>
      <c r="AH290" s="5" t="s">
        <v>1010</v>
      </c>
      <c r="AI290" s="8"/>
      <c r="AJ290" s="5"/>
      <c r="AK290" s="5"/>
      <c r="AL290" s="23"/>
      <c r="AM290" s="5"/>
      <c r="AN290" s="5"/>
      <c r="AO290" s="5"/>
      <c r="AP290" s="149"/>
      <c r="AQ290" s="5"/>
      <c r="AR290" s="149"/>
      <c r="AS290" s="49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2"/>
      <c r="EG290" s="2"/>
      <c r="EH290" s="2"/>
      <c r="EI290" s="2"/>
      <c r="EJ290" s="2"/>
      <c r="EK290" s="2"/>
      <c r="EL290" s="2"/>
      <c r="EM290" s="2"/>
      <c r="EN290" s="2"/>
      <c r="EO290" s="2"/>
      <c r="EP290" s="2"/>
      <c r="EQ290" s="2"/>
      <c r="ER290" s="2"/>
      <c r="ES290" s="2"/>
      <c r="ET290" s="2"/>
      <c r="EU290" s="2"/>
      <c r="EV290" s="2"/>
      <c r="EW290" s="2"/>
      <c r="EX290" s="2"/>
      <c r="EY290" s="2"/>
      <c r="EZ290" s="2"/>
      <c r="FA290" s="2"/>
      <c r="FB290" s="2"/>
      <c r="FC290" s="2"/>
      <c r="FD290" s="2"/>
      <c r="FE290" s="2"/>
      <c r="FF290" s="2"/>
      <c r="FG290" s="2"/>
    </row>
    <row r="291" spans="1:163" ht="15" customHeight="1">
      <c r="A291" s="5" t="str">
        <f t="shared" ca="1" si="29"/>
        <v/>
      </c>
      <c r="B291" s="15">
        <f t="shared" si="28"/>
        <v>288</v>
      </c>
      <c r="C291" s="16" t="s">
        <v>238</v>
      </c>
      <c r="D291" s="17"/>
      <c r="E291" s="17"/>
      <c r="F291" s="17"/>
      <c r="G291" s="17"/>
      <c r="H291" s="15"/>
      <c r="I291" s="15" t="s">
        <v>36</v>
      </c>
      <c r="J291" s="15" t="s">
        <v>45</v>
      </c>
      <c r="K291" s="15" t="s">
        <v>359</v>
      </c>
      <c r="L291" s="15" t="str">
        <f>VLOOKUP(K291,[1]Section!$G$2:$H$45,2,0)</f>
        <v>BIM1</v>
      </c>
      <c r="M291" s="15"/>
      <c r="N291" s="15"/>
      <c r="O291" s="15"/>
      <c r="P291" s="15">
        <f t="shared" ca="1" si="30"/>
        <v>117</v>
      </c>
      <c r="Q291" s="15" t="str">
        <f t="shared" ca="1" si="31"/>
        <v>116年5ヶ月9日</v>
      </c>
      <c r="R291" s="40"/>
      <c r="S291" s="25"/>
      <c r="T291" s="25"/>
      <c r="U291" s="15"/>
      <c r="V291" s="15"/>
      <c r="W291" s="36"/>
      <c r="X291" s="36"/>
      <c r="Y291" s="36"/>
      <c r="Z291" s="36"/>
      <c r="AA291" s="36"/>
      <c r="AB291" s="56"/>
      <c r="AC291" s="36"/>
      <c r="AD291" s="56"/>
      <c r="AE291" s="36">
        <f t="shared" ca="1" si="32"/>
        <v>0</v>
      </c>
      <c r="AF291" s="15">
        <f t="shared" ca="1" si="33"/>
        <v>116.52</v>
      </c>
      <c r="AG291" s="37" t="s">
        <v>1312</v>
      </c>
      <c r="AH291" s="15" t="s">
        <v>1011</v>
      </c>
      <c r="AI291" s="15"/>
      <c r="AJ291" s="15"/>
      <c r="AK291" s="15"/>
      <c r="AL291" s="25"/>
      <c r="AM291" s="15"/>
      <c r="AN291" s="15"/>
      <c r="AO291" s="15"/>
      <c r="AP291" s="150"/>
      <c r="AQ291" s="15"/>
      <c r="AR291" s="150"/>
      <c r="AS291" s="15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2"/>
      <c r="EG291" s="2"/>
      <c r="EH291" s="2"/>
      <c r="EI291" s="2"/>
      <c r="EJ291" s="2"/>
      <c r="EK291" s="2"/>
      <c r="EL291" s="2"/>
      <c r="EM291" s="2"/>
      <c r="EN291" s="2"/>
      <c r="EO291" s="2"/>
      <c r="EP291" s="2"/>
      <c r="EQ291" s="2"/>
      <c r="ER291" s="2"/>
      <c r="ES291" s="2"/>
      <c r="ET291" s="2"/>
      <c r="EU291" s="2"/>
      <c r="EV291" s="2"/>
      <c r="EW291" s="2"/>
      <c r="EX291" s="2"/>
      <c r="EY291" s="2"/>
      <c r="EZ291" s="2"/>
      <c r="FA291" s="2"/>
      <c r="FB291" s="2"/>
      <c r="FC291" s="2"/>
      <c r="FD291" s="2"/>
      <c r="FE291" s="2"/>
      <c r="FF291" s="2"/>
      <c r="FG291" s="2"/>
    </row>
    <row r="292" spans="1:163" ht="15" customHeight="1">
      <c r="A292" s="5" t="str">
        <f t="shared" ca="1" si="29"/>
        <v/>
      </c>
      <c r="B292" s="15">
        <f t="shared" si="28"/>
        <v>289</v>
      </c>
      <c r="C292" s="16" t="s">
        <v>239</v>
      </c>
      <c r="D292" s="17"/>
      <c r="E292" s="17"/>
      <c r="F292" s="17"/>
      <c r="G292" s="17"/>
      <c r="H292" s="15"/>
      <c r="I292" s="15" t="s">
        <v>36</v>
      </c>
      <c r="J292" s="15" t="s">
        <v>45</v>
      </c>
      <c r="K292" s="15" t="s">
        <v>1226</v>
      </c>
      <c r="L292" s="15" t="str">
        <f>VLOOKUP(K292,[1]Section!$G$2:$H$45,2,0)</f>
        <v>設備設計 1</v>
      </c>
      <c r="M292" s="15"/>
      <c r="N292" s="15"/>
      <c r="O292" s="15"/>
      <c r="P292" s="15">
        <f t="shared" ca="1" si="30"/>
        <v>117</v>
      </c>
      <c r="Q292" s="15" t="str">
        <f t="shared" ca="1" si="31"/>
        <v>116年5ヶ月9日</v>
      </c>
      <c r="R292" s="40"/>
      <c r="S292" s="25"/>
      <c r="T292" s="25"/>
      <c r="U292" s="15"/>
      <c r="V292" s="15"/>
      <c r="W292" s="36"/>
      <c r="X292" s="36"/>
      <c r="Y292" s="36"/>
      <c r="Z292" s="36"/>
      <c r="AA292" s="36"/>
      <c r="AB292" s="56"/>
      <c r="AC292" s="36"/>
      <c r="AD292" s="56"/>
      <c r="AE292" s="36">
        <f t="shared" ca="1" si="32"/>
        <v>0</v>
      </c>
      <c r="AF292" s="15">
        <f t="shared" ca="1" si="33"/>
        <v>116.52</v>
      </c>
      <c r="AG292" s="37" t="s">
        <v>1012</v>
      </c>
      <c r="AH292" s="15" t="s">
        <v>1013</v>
      </c>
      <c r="AI292" s="15"/>
      <c r="AJ292" s="15"/>
      <c r="AK292" s="15"/>
      <c r="AL292" s="25"/>
      <c r="AM292" s="15"/>
      <c r="AN292" s="15"/>
      <c r="AO292" s="15"/>
      <c r="AP292" s="15"/>
      <c r="AQ292" s="15"/>
      <c r="AR292" s="150"/>
      <c r="AS292" s="15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2"/>
      <c r="EG292" s="2"/>
      <c r="EH292" s="2"/>
      <c r="EI292" s="2"/>
      <c r="EJ292" s="2"/>
      <c r="EK292" s="2"/>
      <c r="EL292" s="2"/>
      <c r="EM292" s="2"/>
      <c r="EN292" s="2"/>
      <c r="EO292" s="2"/>
      <c r="EP292" s="2"/>
      <c r="EQ292" s="2"/>
      <c r="ER292" s="2"/>
      <c r="ES292" s="2"/>
      <c r="ET292" s="2"/>
      <c r="EU292" s="2"/>
      <c r="EV292" s="2"/>
      <c r="EW292" s="2"/>
      <c r="EX292" s="2"/>
      <c r="EY292" s="2"/>
      <c r="EZ292" s="2"/>
      <c r="FA292" s="2"/>
      <c r="FB292" s="2"/>
      <c r="FC292" s="2"/>
      <c r="FD292" s="2"/>
      <c r="FE292" s="2"/>
      <c r="FF292" s="2"/>
      <c r="FG292" s="2"/>
    </row>
    <row r="293" spans="1:163" ht="15" customHeight="1">
      <c r="A293" s="5" t="str">
        <f t="shared" ca="1" si="29"/>
        <v/>
      </c>
      <c r="B293" s="5">
        <f t="shared" si="28"/>
        <v>290</v>
      </c>
      <c r="C293" s="27" t="s">
        <v>240</v>
      </c>
      <c r="D293" s="7"/>
      <c r="E293" s="7"/>
      <c r="F293" s="7"/>
      <c r="G293" s="7"/>
      <c r="H293" s="43"/>
      <c r="I293" s="43" t="s">
        <v>36</v>
      </c>
      <c r="J293" s="5" t="s">
        <v>45</v>
      </c>
      <c r="K293" s="5" t="s">
        <v>1334</v>
      </c>
      <c r="L293" s="5" t="str">
        <f>VLOOKUP(K293,[1]Section!$G$2:$H$45,2,0)</f>
        <v>実施設計課</v>
      </c>
      <c r="M293" s="5"/>
      <c r="N293" s="5"/>
      <c r="O293" s="5"/>
      <c r="P293" s="5">
        <f t="shared" ca="1" si="30"/>
        <v>117</v>
      </c>
      <c r="Q293" s="5" t="str">
        <f t="shared" ca="1" si="31"/>
        <v>116年5ヶ月9日</v>
      </c>
      <c r="R293" s="39"/>
      <c r="S293" s="23"/>
      <c r="T293" s="23"/>
      <c r="U293" s="43"/>
      <c r="V293" s="5"/>
      <c r="W293" s="8"/>
      <c r="X293" s="8"/>
      <c r="Y293" s="8"/>
      <c r="Z293" s="8"/>
      <c r="AA293" s="8"/>
      <c r="AB293" s="33"/>
      <c r="AC293" s="8"/>
      <c r="AD293" s="33"/>
      <c r="AE293" s="8">
        <f t="shared" ca="1" si="32"/>
        <v>0</v>
      </c>
      <c r="AF293" s="5">
        <f t="shared" ca="1" si="33"/>
        <v>116.52</v>
      </c>
      <c r="AG293" s="11" t="s">
        <v>1146</v>
      </c>
      <c r="AH293" s="5" t="s">
        <v>1014</v>
      </c>
      <c r="AI293" s="5"/>
      <c r="AJ293" s="5"/>
      <c r="AK293" s="5"/>
      <c r="AL293" s="23"/>
      <c r="AM293" s="5"/>
      <c r="AN293" s="5"/>
      <c r="AO293" s="5"/>
      <c r="AP293" s="5"/>
      <c r="AQ293" s="5"/>
      <c r="AR293" s="5"/>
      <c r="AS293" s="43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  <c r="EG293" s="2"/>
      <c r="EH293" s="2"/>
      <c r="EI293" s="2"/>
      <c r="EJ293" s="2"/>
      <c r="EK293" s="2"/>
      <c r="EL293" s="2"/>
      <c r="EM293" s="2"/>
      <c r="EN293" s="2"/>
      <c r="EO293" s="2"/>
      <c r="EP293" s="2"/>
      <c r="EQ293" s="2"/>
      <c r="ER293" s="2"/>
      <c r="ES293" s="2"/>
      <c r="ET293" s="2"/>
      <c r="EU293" s="2"/>
      <c r="EV293" s="2"/>
      <c r="EW293" s="2"/>
      <c r="EX293" s="2"/>
      <c r="EY293" s="2"/>
      <c r="EZ293" s="2"/>
      <c r="FA293" s="2"/>
      <c r="FB293" s="2"/>
      <c r="FC293" s="2"/>
      <c r="FD293" s="2"/>
      <c r="FE293" s="2"/>
      <c r="FF293" s="2"/>
      <c r="FG293" s="2"/>
    </row>
    <row r="294" spans="1:163" ht="15" customHeight="1">
      <c r="A294" s="5" t="str">
        <f t="shared" ca="1" si="29"/>
        <v/>
      </c>
      <c r="B294" s="5">
        <f t="shared" si="28"/>
        <v>291</v>
      </c>
      <c r="C294" s="5" t="s">
        <v>1015</v>
      </c>
      <c r="D294" s="7"/>
      <c r="E294" s="7"/>
      <c r="F294" s="7"/>
      <c r="G294" s="7"/>
      <c r="H294" s="43"/>
      <c r="I294" s="43" t="s">
        <v>36</v>
      </c>
      <c r="J294" s="5" t="s">
        <v>45</v>
      </c>
      <c r="K294" s="5" t="s">
        <v>410</v>
      </c>
      <c r="L294" s="5" t="str">
        <f>VLOOKUP(K294,[1]Section!$G$2:$H$45,2,0)</f>
        <v>レイアウト</v>
      </c>
      <c r="M294" s="5"/>
      <c r="N294" s="5"/>
      <c r="O294" s="5"/>
      <c r="P294" s="5">
        <f t="shared" ca="1" si="30"/>
        <v>117</v>
      </c>
      <c r="Q294" s="5" t="str">
        <f t="shared" ca="1" si="31"/>
        <v>116年5ヶ月9日</v>
      </c>
      <c r="R294" s="39"/>
      <c r="S294" s="23"/>
      <c r="T294" s="23"/>
      <c r="U294" s="43"/>
      <c r="V294" s="5"/>
      <c r="W294" s="8"/>
      <c r="X294" s="8"/>
      <c r="Y294" s="8"/>
      <c r="Z294" s="8"/>
      <c r="AA294" s="8"/>
      <c r="AB294" s="33"/>
      <c r="AC294" s="8"/>
      <c r="AD294" s="33"/>
      <c r="AE294" s="8">
        <f t="shared" ca="1" si="32"/>
        <v>0</v>
      </c>
      <c r="AF294" s="5">
        <f t="shared" ca="1" si="33"/>
        <v>116.52</v>
      </c>
      <c r="AG294" s="11" t="s">
        <v>1016</v>
      </c>
      <c r="AH294" s="5" t="s">
        <v>1017</v>
      </c>
      <c r="AI294" s="5"/>
      <c r="AJ294" s="5"/>
      <c r="AK294" s="5"/>
      <c r="AL294" s="23"/>
      <c r="AM294" s="5"/>
      <c r="AN294" s="5"/>
      <c r="AO294" s="5"/>
      <c r="AP294" s="5"/>
      <c r="AQ294" s="5"/>
      <c r="AR294" s="5"/>
      <c r="AS294" s="43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  <c r="EX294" s="2"/>
      <c r="EY294" s="2"/>
      <c r="EZ294" s="2"/>
      <c r="FA294" s="2"/>
      <c r="FB294" s="2"/>
      <c r="FC294" s="2"/>
      <c r="FD294" s="2"/>
      <c r="FE294" s="2"/>
      <c r="FF294" s="2"/>
      <c r="FG294" s="2"/>
    </row>
    <row r="295" spans="1:163" ht="15" customHeight="1">
      <c r="A295" s="5" t="str">
        <f t="shared" ca="1" si="29"/>
        <v/>
      </c>
      <c r="B295" s="5">
        <f t="shared" si="28"/>
        <v>292</v>
      </c>
      <c r="C295" s="27" t="s">
        <v>241</v>
      </c>
      <c r="D295" s="7"/>
      <c r="E295" s="7"/>
      <c r="F295" s="7"/>
      <c r="G295" s="7"/>
      <c r="H295" s="43"/>
      <c r="I295" s="43" t="s">
        <v>36</v>
      </c>
      <c r="J295" s="5" t="s">
        <v>45</v>
      </c>
      <c r="K295" s="5" t="s">
        <v>1293</v>
      </c>
      <c r="L295" s="5" t="str">
        <f>VLOOKUP(K295,[1]Section!$G$2:$H$45,2,0)</f>
        <v>外壁/ドア 2</v>
      </c>
      <c r="M295" s="5"/>
      <c r="N295" s="5"/>
      <c r="O295" s="5"/>
      <c r="P295" s="5">
        <f t="shared" ca="1" si="30"/>
        <v>117</v>
      </c>
      <c r="Q295" s="5" t="str">
        <f t="shared" ca="1" si="31"/>
        <v>116年5ヶ月9日</v>
      </c>
      <c r="R295" s="39"/>
      <c r="S295" s="23"/>
      <c r="T295" s="23"/>
      <c r="U295" s="43"/>
      <c r="V295" s="5"/>
      <c r="W295" s="8"/>
      <c r="X295" s="8"/>
      <c r="Y295" s="8"/>
      <c r="Z295" s="8"/>
      <c r="AA295" s="8"/>
      <c r="AB295" s="33"/>
      <c r="AC295" s="8"/>
      <c r="AD295" s="33"/>
      <c r="AE295" s="8">
        <f t="shared" ca="1" si="32"/>
        <v>0</v>
      </c>
      <c r="AF295" s="5">
        <f t="shared" ca="1" si="33"/>
        <v>116.52</v>
      </c>
      <c r="AG295" s="5" t="s">
        <v>1018</v>
      </c>
      <c r="AH295" s="5" t="s">
        <v>1019</v>
      </c>
      <c r="AI295" s="5"/>
      <c r="AJ295" s="5"/>
      <c r="AK295" s="5"/>
      <c r="AL295" s="23"/>
      <c r="AM295" s="5"/>
      <c r="AN295" s="5"/>
      <c r="AO295" s="5"/>
      <c r="AP295" s="149"/>
      <c r="AQ295" s="5"/>
      <c r="AR295" s="5"/>
      <c r="AS295" s="43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  <c r="EG295" s="2"/>
      <c r="EH295" s="2"/>
      <c r="EI295" s="2"/>
      <c r="EJ295" s="2"/>
      <c r="EK295" s="2"/>
      <c r="EL295" s="2"/>
      <c r="EM295" s="2"/>
      <c r="EN295" s="2"/>
      <c r="EO295" s="2"/>
      <c r="EP295" s="2"/>
      <c r="EQ295" s="2"/>
      <c r="ER295" s="2"/>
      <c r="ES295" s="2"/>
      <c r="ET295" s="2"/>
      <c r="EU295" s="2"/>
      <c r="EV295" s="2"/>
      <c r="EW295" s="2"/>
      <c r="EX295" s="2"/>
      <c r="EY295" s="2"/>
      <c r="EZ295" s="2"/>
      <c r="FA295" s="2"/>
      <c r="FB295" s="2"/>
      <c r="FC295" s="2"/>
      <c r="FD295" s="2"/>
      <c r="FE295" s="2"/>
      <c r="FF295" s="2"/>
      <c r="FG295" s="2"/>
    </row>
    <row r="296" spans="1:163" ht="15" customHeight="1">
      <c r="A296" s="5" t="str">
        <f t="shared" ca="1" si="29"/>
        <v/>
      </c>
      <c r="B296" s="5">
        <f t="shared" si="28"/>
        <v>293</v>
      </c>
      <c r="C296" s="27" t="s">
        <v>242</v>
      </c>
      <c r="D296" s="7"/>
      <c r="E296" s="7"/>
      <c r="F296" s="7"/>
      <c r="G296" s="7"/>
      <c r="H296" s="43"/>
      <c r="I296" s="43" t="s">
        <v>36</v>
      </c>
      <c r="J296" s="5" t="s">
        <v>45</v>
      </c>
      <c r="K296" s="5" t="s">
        <v>685</v>
      </c>
      <c r="L296" s="5" t="str">
        <f>VLOOKUP(K296,[1]Section!$G$2:$H$45,2,0)</f>
        <v>建築施工図</v>
      </c>
      <c r="M296" s="5"/>
      <c r="N296" s="5"/>
      <c r="O296" s="5"/>
      <c r="P296" s="5">
        <f t="shared" ca="1" si="30"/>
        <v>117</v>
      </c>
      <c r="Q296" s="5" t="str">
        <f t="shared" ca="1" si="31"/>
        <v>116年5ヶ月9日</v>
      </c>
      <c r="R296" s="39"/>
      <c r="S296" s="23"/>
      <c r="T296" s="23"/>
      <c r="U296" s="43"/>
      <c r="V296" s="5"/>
      <c r="W296" s="8"/>
      <c r="X296" s="8"/>
      <c r="Y296" s="8"/>
      <c r="Z296" s="8"/>
      <c r="AA296" s="8"/>
      <c r="AB296" s="33"/>
      <c r="AC296" s="8"/>
      <c r="AD296" s="33"/>
      <c r="AE296" s="8">
        <f t="shared" ca="1" si="32"/>
        <v>0</v>
      </c>
      <c r="AF296" s="5">
        <f t="shared" ca="1" si="33"/>
        <v>116.52</v>
      </c>
      <c r="AG296" s="5" t="s">
        <v>1020</v>
      </c>
      <c r="AH296" s="5" t="s">
        <v>1021</v>
      </c>
      <c r="AI296" s="5"/>
      <c r="AJ296" s="5"/>
      <c r="AK296" s="5"/>
      <c r="AL296" s="23"/>
      <c r="AM296" s="5"/>
      <c r="AN296" s="5"/>
      <c r="AO296" s="5"/>
      <c r="AP296" s="5"/>
      <c r="AQ296" s="5"/>
      <c r="AR296" s="5"/>
      <c r="AS296" s="43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  <c r="EG296" s="2"/>
      <c r="EH296" s="2"/>
      <c r="EI296" s="2"/>
      <c r="EJ296" s="2"/>
      <c r="EK296" s="2"/>
      <c r="EL296" s="2"/>
      <c r="EM296" s="2"/>
      <c r="EN296" s="2"/>
      <c r="EO296" s="2"/>
      <c r="EP296" s="2"/>
      <c r="EQ296" s="2"/>
      <c r="ER296" s="2"/>
      <c r="ES296" s="2"/>
      <c r="ET296" s="2"/>
      <c r="EU296" s="2"/>
      <c r="EV296" s="2"/>
      <c r="EW296" s="2"/>
      <c r="EX296" s="2"/>
      <c r="EY296" s="2"/>
      <c r="EZ296" s="2"/>
      <c r="FA296" s="2"/>
      <c r="FB296" s="2"/>
      <c r="FC296" s="2"/>
      <c r="FD296" s="2"/>
      <c r="FE296" s="2"/>
      <c r="FF296" s="2"/>
      <c r="FG296" s="2"/>
    </row>
    <row r="297" spans="1:163" ht="15" customHeight="1">
      <c r="A297" s="5"/>
      <c r="B297" s="5">
        <f t="shared" si="28"/>
        <v>294</v>
      </c>
      <c r="C297" s="27" t="s">
        <v>1022</v>
      </c>
      <c r="D297" s="7"/>
      <c r="E297" s="7"/>
      <c r="F297" s="7"/>
      <c r="G297" s="7"/>
      <c r="H297" s="43"/>
      <c r="I297" s="43" t="s">
        <v>36</v>
      </c>
      <c r="J297" s="5" t="s">
        <v>1023</v>
      </c>
      <c r="K297" s="5" t="s">
        <v>575</v>
      </c>
      <c r="L297" s="5" t="str">
        <f>VLOOKUP(K297,[1]Section!$G$2:$H$45,2,0)</f>
        <v>総務管理</v>
      </c>
      <c r="M297" s="5"/>
      <c r="N297" s="5"/>
      <c r="O297" s="5"/>
      <c r="P297" s="5">
        <v>39</v>
      </c>
      <c r="Q297" s="5" t="s">
        <v>243</v>
      </c>
      <c r="R297" s="39"/>
      <c r="S297" s="23"/>
      <c r="T297" s="23"/>
      <c r="U297" s="43"/>
      <c r="V297" s="5"/>
      <c r="W297" s="8">
        <v>0.02</v>
      </c>
      <c r="X297" s="11" t="s">
        <v>1024</v>
      </c>
      <c r="Y297" s="8" t="s">
        <v>1022</v>
      </c>
      <c r="Z297" s="8"/>
      <c r="AA297" s="8"/>
      <c r="AB297" s="33"/>
      <c r="AC297" s="8"/>
      <c r="AD297" s="33"/>
      <c r="AE297" s="8"/>
      <c r="AF297" s="5">
        <f t="shared" ref="AF297:AF330" ca="1" si="34">IF(C297="","",ROUND((TODAY()-E297)/365,2))</f>
        <v>116.52</v>
      </c>
      <c r="AG297" s="5" t="s">
        <v>1025</v>
      </c>
      <c r="AH297" s="5" t="s">
        <v>1022</v>
      </c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  <c r="EG297" s="2"/>
      <c r="EH297" s="2"/>
      <c r="EI297" s="2"/>
      <c r="EJ297" s="2"/>
      <c r="EK297" s="2"/>
      <c r="EL297" s="2"/>
      <c r="EM297" s="2"/>
      <c r="EN297" s="2"/>
      <c r="EO297" s="2"/>
      <c r="EP297" s="2"/>
      <c r="EQ297" s="2"/>
      <c r="ER297" s="2"/>
      <c r="ES297" s="2"/>
      <c r="ET297" s="2"/>
      <c r="EU297" s="2"/>
      <c r="EV297" s="2"/>
      <c r="EW297" s="2"/>
      <c r="EX297" s="2"/>
      <c r="EY297" s="2"/>
      <c r="EZ297" s="2"/>
      <c r="FA297" s="2"/>
      <c r="FB297" s="2"/>
      <c r="FC297" s="2"/>
      <c r="FD297" s="2"/>
      <c r="FE297" s="2"/>
      <c r="FF297" s="2"/>
      <c r="FG297" s="2"/>
    </row>
    <row r="298" spans="1:163" s="22" customFormat="1" ht="15" customHeight="1">
      <c r="A298" s="15"/>
      <c r="B298" s="15">
        <f t="shared" si="28"/>
        <v>295</v>
      </c>
      <c r="C298" s="16" t="s">
        <v>1026</v>
      </c>
      <c r="D298" s="17"/>
      <c r="E298" s="17"/>
      <c r="F298" s="17"/>
      <c r="G298" s="17"/>
      <c r="H298" s="15"/>
      <c r="I298" s="15" t="s">
        <v>36</v>
      </c>
      <c r="J298" s="15" t="s">
        <v>1027</v>
      </c>
      <c r="K298" s="15" t="s">
        <v>386</v>
      </c>
      <c r="L298" s="15" t="str">
        <f>VLOOKUP(K298,[1]Section!$G$2:$H$45,2,0)</f>
        <v>構造設計1</v>
      </c>
      <c r="M298" s="15"/>
      <c r="N298" s="15"/>
      <c r="O298" s="15"/>
      <c r="P298" s="15">
        <v>27</v>
      </c>
      <c r="Q298" s="15" t="str">
        <f t="shared" ref="Q298" ca="1" si="35">IF(C298="","",IF(F298="resigned",DATEDIF(E298,G298,"Y")&amp;"年"&amp;DATEDIF(E298,G298,"YM")&amp;"ヶ月"&amp;DATEDIF(E298,G298,"MD")&amp;"日",DATEDIF(E298,TODAY(),"Y")&amp;"年"&amp;DATEDIF(E298,TODAY(),"YM")&amp;"ヶ月"&amp;DATEDIF(E298,TODAY(),"MD")&amp;"日"))</f>
        <v>116年5ヶ月9日</v>
      </c>
      <c r="R298" s="40"/>
      <c r="S298" s="25"/>
      <c r="T298" s="25"/>
      <c r="U298" s="15"/>
      <c r="V298" s="15"/>
      <c r="W298" s="36">
        <v>0.02</v>
      </c>
      <c r="X298" s="37" t="s">
        <v>1028</v>
      </c>
      <c r="Y298" s="36" t="s">
        <v>1029</v>
      </c>
      <c r="Z298" s="36"/>
      <c r="AA298" s="36"/>
      <c r="AB298" s="56"/>
      <c r="AC298" s="36"/>
      <c r="AD298" s="56"/>
      <c r="AE298" s="36"/>
      <c r="AF298" s="15">
        <f t="shared" ca="1" si="34"/>
        <v>116.52</v>
      </c>
      <c r="AG298" s="15" t="s">
        <v>1030</v>
      </c>
      <c r="AH298" s="15" t="s">
        <v>1029</v>
      </c>
      <c r="AI298" s="15"/>
      <c r="AJ298" s="15"/>
      <c r="AK298" s="15"/>
      <c r="AL298" s="20"/>
      <c r="AM298" s="15"/>
      <c r="AN298" s="15"/>
      <c r="AO298" s="15"/>
      <c r="AP298" s="150"/>
      <c r="AQ298" s="15"/>
      <c r="AR298" s="15"/>
      <c r="AS298" s="15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  <c r="EG298" s="2"/>
      <c r="EH298" s="2"/>
      <c r="EI298" s="2"/>
      <c r="EJ298" s="2"/>
      <c r="EK298" s="2"/>
      <c r="EL298" s="2"/>
      <c r="EM298" s="2"/>
      <c r="EN298" s="2"/>
      <c r="EO298" s="2"/>
      <c r="EP298" s="2"/>
      <c r="EQ298" s="2"/>
    </row>
    <row r="299" spans="1:163" ht="15" customHeight="1">
      <c r="A299" s="5"/>
      <c r="B299" s="5">
        <f t="shared" si="28"/>
        <v>296</v>
      </c>
      <c r="C299" s="27" t="s">
        <v>1031</v>
      </c>
      <c r="D299" s="7"/>
      <c r="E299" s="7"/>
      <c r="F299" s="7"/>
      <c r="G299" s="7"/>
      <c r="H299" s="43"/>
      <c r="I299" s="43" t="s">
        <v>36</v>
      </c>
      <c r="J299" s="5" t="s">
        <v>1027</v>
      </c>
      <c r="K299" s="5" t="s">
        <v>386</v>
      </c>
      <c r="L299" s="5" t="str">
        <f>VLOOKUP(K299,[1]Section!$G$2:$H$45,2,0)</f>
        <v>構造設計1</v>
      </c>
      <c r="M299" s="5"/>
      <c r="N299" s="5"/>
      <c r="O299" s="5"/>
      <c r="P299" s="5">
        <v>25</v>
      </c>
      <c r="Q299" s="5" t="str">
        <f t="shared" ref="Q299" ca="1" si="36">IF(C299="","",IF(F299="resigned",DATEDIF(E299,G299,"Y")&amp;"年"&amp;DATEDIF(E299,G299,"YM")&amp;"ヶ月"&amp;DATEDIF(E299,G299,"MD")&amp;"日",DATEDIF(E299,TODAY(),"Y")&amp;"年"&amp;DATEDIF(E299,TODAY(),"YM")&amp;"ヶ月"&amp;DATEDIF(E299,TODAY(),"MD")&amp;"日"))</f>
        <v>116年5ヶ月9日</v>
      </c>
      <c r="R299" s="39"/>
      <c r="S299" s="23"/>
      <c r="T299" s="23"/>
      <c r="U299" s="43"/>
      <c r="V299" s="5"/>
      <c r="W299" s="8">
        <v>0.02</v>
      </c>
      <c r="X299" s="11" t="s">
        <v>1032</v>
      </c>
      <c r="Y299" s="8" t="s">
        <v>1033</v>
      </c>
      <c r="Z299" s="8"/>
      <c r="AA299" s="8"/>
      <c r="AB299" s="33"/>
      <c r="AC299" s="8"/>
      <c r="AD299" s="33"/>
      <c r="AE299" s="8"/>
      <c r="AF299" s="5">
        <f t="shared" ca="1" si="34"/>
        <v>116.52</v>
      </c>
      <c r="AG299" s="5" t="s">
        <v>1034</v>
      </c>
      <c r="AH299" s="5" t="s">
        <v>1033</v>
      </c>
      <c r="AI299" s="5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  <c r="EG299" s="2"/>
      <c r="EH299" s="2"/>
      <c r="EI299" s="2"/>
      <c r="EJ299" s="2"/>
      <c r="EK299" s="2"/>
      <c r="EL299" s="2"/>
      <c r="EM299" s="2"/>
      <c r="EN299" s="2"/>
      <c r="EO299" s="2"/>
      <c r="EP299" s="2"/>
      <c r="EQ299" s="2"/>
      <c r="ER299" s="2"/>
      <c r="ES299" s="2"/>
      <c r="ET299" s="2"/>
      <c r="EU299" s="2"/>
      <c r="EV299" s="2"/>
      <c r="EW299" s="2"/>
      <c r="EX299" s="2"/>
      <c r="EY299" s="2"/>
      <c r="EZ299" s="2"/>
      <c r="FA299" s="2"/>
      <c r="FB299" s="2"/>
      <c r="FC299" s="2"/>
      <c r="FD299" s="2"/>
      <c r="FE299" s="2"/>
      <c r="FF299" s="2"/>
      <c r="FG299" s="2"/>
    </row>
    <row r="300" spans="1:163" ht="15" customHeight="1">
      <c r="A300" s="5"/>
      <c r="B300" s="5">
        <f t="shared" si="28"/>
        <v>297</v>
      </c>
      <c r="C300" s="27" t="s">
        <v>1035</v>
      </c>
      <c r="D300" s="7"/>
      <c r="E300" s="7"/>
      <c r="F300" s="7"/>
      <c r="G300" s="7"/>
      <c r="H300" s="43"/>
      <c r="I300" s="43" t="s">
        <v>36</v>
      </c>
      <c r="J300" s="5" t="s">
        <v>1036</v>
      </c>
      <c r="K300" s="5" t="s">
        <v>498</v>
      </c>
      <c r="L300" s="5" t="str">
        <f>VLOOKUP(K300,[1]Section!$G$2:$H$45,2,0)</f>
        <v>CG</v>
      </c>
      <c r="M300" s="5"/>
      <c r="N300" s="5"/>
      <c r="O300" s="5"/>
      <c r="P300" s="5">
        <f t="shared" ref="P300:P326" ca="1" si="37">IF(C300="","",ROUND((TODAY()-D300)/365,0))</f>
        <v>117</v>
      </c>
      <c r="Q300" s="5" t="str">
        <f t="shared" ref="Q300:Q326" ca="1" si="38">IF(C300="","",IF(F300="resigned",DATEDIF(E300,G300,"Y")&amp;"年"&amp;DATEDIF(E300,G300,"YM")&amp;"ヶ月"&amp;DATEDIF(E300,G300,"MD")&amp;"日",DATEDIF(E300,TODAY(),"Y")&amp;"年"&amp;DATEDIF(E300,TODAY(),"YM")&amp;"ヶ月"&amp;DATEDIF(E300,TODAY(),"MD")&amp;"日"))</f>
        <v>116年5ヶ月9日</v>
      </c>
      <c r="R300" s="39"/>
      <c r="S300" s="23"/>
      <c r="T300" s="23"/>
      <c r="U300" s="43"/>
      <c r="V300" s="5"/>
      <c r="W300" s="8"/>
      <c r="X300" s="8"/>
      <c r="Y300" s="8"/>
      <c r="Z300" s="8"/>
      <c r="AA300" s="8"/>
      <c r="AB300" s="33"/>
      <c r="AC300" s="8"/>
      <c r="AD300" s="33"/>
      <c r="AE300" s="8">
        <f t="shared" ref="AE300:AE326" ca="1" si="39">IF(OR(AND(YEAR(TODAY())-X300&gt;0,YEAR(TODAY())-X300&lt;=6,X300&lt;&gt;""),AND(YEAR(TODAY())-Y300&gt;0,YEAR(TODAY())-Y300&lt;=6,Y300&lt;&gt;"")),1,0)</f>
        <v>0</v>
      </c>
      <c r="AF300" s="5">
        <f t="shared" ca="1" si="34"/>
        <v>116.52</v>
      </c>
      <c r="AG300" s="5" t="s">
        <v>1037</v>
      </c>
      <c r="AH300" s="5" t="s">
        <v>1038</v>
      </c>
      <c r="AI300" s="5"/>
      <c r="AJ300" s="43"/>
      <c r="AK300" s="43"/>
      <c r="AL300" s="48"/>
      <c r="AM300" s="43"/>
      <c r="AN300" s="43"/>
      <c r="AO300" s="43"/>
      <c r="AP300" s="43"/>
      <c r="AQ300" s="43"/>
      <c r="AR300" s="43"/>
      <c r="AS300" s="43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  <c r="EG300" s="2"/>
      <c r="EH300" s="2"/>
      <c r="EI300" s="2"/>
      <c r="EJ300" s="2"/>
      <c r="EK300" s="2"/>
      <c r="EL300" s="2"/>
      <c r="EM300" s="2"/>
      <c r="EN300" s="2"/>
      <c r="EO300" s="2"/>
      <c r="EP300" s="2"/>
      <c r="EQ300" s="2"/>
      <c r="ER300" s="2"/>
      <c r="ES300" s="2"/>
      <c r="ET300" s="2"/>
      <c r="EU300" s="2"/>
      <c r="EV300" s="2"/>
      <c r="EW300" s="2"/>
      <c r="EX300" s="2"/>
      <c r="EY300" s="2"/>
      <c r="EZ300" s="2"/>
      <c r="FA300" s="2"/>
      <c r="FB300" s="2"/>
      <c r="FC300" s="2"/>
      <c r="FD300" s="2"/>
      <c r="FE300" s="2"/>
      <c r="FF300" s="2"/>
      <c r="FG300" s="2"/>
    </row>
    <row r="301" spans="1:163" ht="15" customHeight="1">
      <c r="A301" s="5" t="str">
        <f t="shared" ca="1" si="29"/>
        <v/>
      </c>
      <c r="B301" s="15">
        <f t="shared" si="28"/>
        <v>298</v>
      </c>
      <c r="C301" s="16" t="s">
        <v>1039</v>
      </c>
      <c r="D301" s="17"/>
      <c r="E301" s="17"/>
      <c r="F301" s="17"/>
      <c r="G301" s="17"/>
      <c r="H301" s="15"/>
      <c r="I301" s="15" t="s">
        <v>36</v>
      </c>
      <c r="J301" s="15" t="s">
        <v>1040</v>
      </c>
      <c r="K301" s="15" t="s">
        <v>498</v>
      </c>
      <c r="L301" s="15" t="str">
        <f>VLOOKUP(K301,[1]Section!$G$2:$H$45,2,0)</f>
        <v>CG</v>
      </c>
      <c r="M301" s="15"/>
      <c r="N301" s="15"/>
      <c r="O301" s="15"/>
      <c r="P301" s="15">
        <f t="shared" ca="1" si="37"/>
        <v>117</v>
      </c>
      <c r="Q301" s="15" t="str">
        <f t="shared" ca="1" si="38"/>
        <v>116年5ヶ月9日</v>
      </c>
      <c r="R301" s="40"/>
      <c r="S301" s="25"/>
      <c r="T301" s="25"/>
      <c r="U301" s="15"/>
      <c r="V301" s="15"/>
      <c r="W301" s="36"/>
      <c r="X301" s="36"/>
      <c r="Y301" s="36"/>
      <c r="Z301" s="36"/>
      <c r="AA301" s="36"/>
      <c r="AB301" s="56"/>
      <c r="AC301" s="36"/>
      <c r="AD301" s="56"/>
      <c r="AE301" s="36">
        <f t="shared" ca="1" si="39"/>
        <v>0</v>
      </c>
      <c r="AF301" s="15">
        <f t="shared" ca="1" si="34"/>
        <v>116.52</v>
      </c>
      <c r="AG301" s="37" t="s">
        <v>1221</v>
      </c>
      <c r="AH301" s="15" t="s">
        <v>1041</v>
      </c>
      <c r="AI301" s="15"/>
      <c r="AJ301" s="15"/>
      <c r="AK301" s="15"/>
      <c r="AL301" s="20"/>
      <c r="AM301" s="15"/>
      <c r="AN301" s="15"/>
      <c r="AO301" s="15"/>
      <c r="AP301" s="15"/>
      <c r="AQ301" s="15"/>
      <c r="AR301" s="150"/>
      <c r="AS301" s="15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2"/>
      <c r="EF301" s="2"/>
      <c r="EG301" s="2"/>
      <c r="EH301" s="2"/>
      <c r="EI301" s="2"/>
      <c r="EJ301" s="2"/>
      <c r="EK301" s="2"/>
      <c r="EL301" s="2"/>
      <c r="EM301" s="2"/>
      <c r="EN301" s="2"/>
      <c r="EO301" s="2"/>
      <c r="EP301" s="2"/>
      <c r="EQ301" s="2"/>
      <c r="ER301" s="2"/>
      <c r="ES301" s="2"/>
      <c r="ET301" s="2"/>
      <c r="EU301" s="2"/>
      <c r="EV301" s="2"/>
      <c r="EW301" s="2"/>
      <c r="EX301" s="2"/>
      <c r="EY301" s="2"/>
    </row>
    <row r="302" spans="1:163" ht="15" customHeight="1">
      <c r="A302" s="5" t="str">
        <f t="shared" ca="1" si="29"/>
        <v/>
      </c>
      <c r="B302" s="5">
        <f t="shared" si="28"/>
        <v>299</v>
      </c>
      <c r="C302" s="27" t="s">
        <v>1042</v>
      </c>
      <c r="D302" s="7"/>
      <c r="E302" s="7"/>
      <c r="F302" s="7"/>
      <c r="G302" s="7"/>
      <c r="H302" s="43"/>
      <c r="I302" s="43" t="s">
        <v>36</v>
      </c>
      <c r="J302" s="5" t="s">
        <v>1040</v>
      </c>
      <c r="K302" s="5" t="s">
        <v>1043</v>
      </c>
      <c r="L302" s="5" t="str">
        <f>VLOOKUP(K302,[1]Section!$G$2:$H$45,2,0)</f>
        <v>キッチンL</v>
      </c>
      <c r="M302" s="5"/>
      <c r="N302" s="5"/>
      <c r="O302" s="5"/>
      <c r="P302" s="5">
        <f t="shared" ca="1" si="37"/>
        <v>117</v>
      </c>
      <c r="Q302" s="5" t="str">
        <f t="shared" ca="1" si="38"/>
        <v>116年5ヶ月9日</v>
      </c>
      <c r="R302" s="39"/>
      <c r="S302" s="23"/>
      <c r="T302" s="23"/>
      <c r="U302" s="43"/>
      <c r="V302" s="5"/>
      <c r="W302" s="8"/>
      <c r="X302" s="8"/>
      <c r="Y302" s="8"/>
      <c r="Z302" s="8"/>
      <c r="AA302" s="8"/>
      <c r="AB302" s="33"/>
      <c r="AC302" s="8"/>
      <c r="AD302" s="33"/>
      <c r="AE302" s="8">
        <f t="shared" ca="1" si="39"/>
        <v>0</v>
      </c>
      <c r="AF302" s="5">
        <f t="shared" ca="1" si="34"/>
        <v>116.52</v>
      </c>
      <c r="AG302" s="5" t="s">
        <v>1044</v>
      </c>
      <c r="AH302" s="5" t="s">
        <v>1045</v>
      </c>
      <c r="AI302" s="5"/>
      <c r="AJ302" s="43"/>
      <c r="AK302" s="43"/>
      <c r="AL302" s="48"/>
      <c r="AM302" s="43"/>
      <c r="AN302" s="43"/>
      <c r="AO302" s="5"/>
      <c r="AP302" s="5"/>
      <c r="AQ302" s="5"/>
      <c r="AR302" s="5"/>
      <c r="AS302" s="43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  <c r="DZ302" s="2"/>
      <c r="EA302" s="2"/>
      <c r="EB302" s="2"/>
      <c r="EC302" s="2"/>
      <c r="ED302" s="2"/>
      <c r="EE302" s="2"/>
      <c r="EF302" s="2"/>
      <c r="EG302" s="2"/>
      <c r="EH302" s="2"/>
      <c r="EI302" s="2"/>
      <c r="EJ302" s="2"/>
      <c r="EK302" s="2"/>
      <c r="EL302" s="2"/>
      <c r="EM302" s="2"/>
      <c r="EN302" s="2"/>
      <c r="EO302" s="2"/>
      <c r="EP302" s="2"/>
      <c r="EQ302" s="2"/>
      <c r="ER302" s="2"/>
      <c r="ES302" s="2"/>
      <c r="ET302" s="2"/>
      <c r="EU302" s="2"/>
      <c r="EV302" s="2"/>
      <c r="EW302" s="2"/>
      <c r="EX302" s="2"/>
      <c r="EY302" s="2"/>
    </row>
    <row r="303" spans="1:163" ht="15" customHeight="1">
      <c r="A303" s="5" t="str">
        <f t="shared" ca="1" si="29"/>
        <v/>
      </c>
      <c r="B303" s="5">
        <f t="shared" si="28"/>
        <v>300</v>
      </c>
      <c r="C303" s="27" t="s">
        <v>1046</v>
      </c>
      <c r="D303" s="7"/>
      <c r="E303" s="7"/>
      <c r="F303" s="7"/>
      <c r="G303" s="7"/>
      <c r="H303" s="43"/>
      <c r="I303" s="43" t="s">
        <v>36</v>
      </c>
      <c r="J303" s="5" t="s">
        <v>1036</v>
      </c>
      <c r="K303" s="5" t="s">
        <v>498</v>
      </c>
      <c r="L303" s="5" t="str">
        <f>VLOOKUP(K303,[1]Section!$G$2:$H$45,2,0)</f>
        <v>CG</v>
      </c>
      <c r="M303" s="5"/>
      <c r="N303" s="5"/>
      <c r="O303" s="5"/>
      <c r="P303" s="5">
        <f t="shared" ca="1" si="37"/>
        <v>117</v>
      </c>
      <c r="Q303" s="5" t="str">
        <f t="shared" ca="1" si="38"/>
        <v>116年5ヶ月9日</v>
      </c>
      <c r="R303" s="39"/>
      <c r="S303" s="23"/>
      <c r="T303" s="23"/>
      <c r="U303" s="43"/>
      <c r="V303" s="5"/>
      <c r="W303" s="8"/>
      <c r="X303" s="8"/>
      <c r="Y303" s="8"/>
      <c r="Z303" s="8"/>
      <c r="AA303" s="8"/>
      <c r="AB303" s="33"/>
      <c r="AC303" s="8"/>
      <c r="AD303" s="33"/>
      <c r="AE303" s="8">
        <f t="shared" ca="1" si="39"/>
        <v>0</v>
      </c>
      <c r="AF303" s="5">
        <f t="shared" ca="1" si="34"/>
        <v>116.52</v>
      </c>
      <c r="AG303" s="5" t="s">
        <v>1047</v>
      </c>
      <c r="AH303" s="5" t="s">
        <v>1048</v>
      </c>
      <c r="AI303" s="5"/>
      <c r="AJ303" s="43"/>
      <c r="AK303" s="43"/>
      <c r="AL303" s="45"/>
      <c r="AM303" s="43"/>
      <c r="AN303" s="43"/>
      <c r="AO303" s="5"/>
      <c r="AP303" s="149"/>
      <c r="AQ303" s="5"/>
      <c r="AR303" s="149"/>
      <c r="AS303" s="43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2"/>
      <c r="EF303" s="2"/>
      <c r="EG303" s="2"/>
      <c r="EH303" s="2"/>
      <c r="EI303" s="2"/>
      <c r="EJ303" s="2"/>
      <c r="EK303" s="2"/>
      <c r="EL303" s="2"/>
      <c r="EM303" s="2"/>
      <c r="EN303" s="2"/>
      <c r="EO303" s="2"/>
      <c r="EP303" s="2"/>
      <c r="EQ303" s="2"/>
      <c r="ER303" s="2"/>
      <c r="ES303" s="2"/>
      <c r="ET303" s="2"/>
      <c r="EU303" s="2"/>
      <c r="EV303" s="2"/>
      <c r="EW303" s="2"/>
      <c r="EX303" s="2"/>
      <c r="EY303" s="2"/>
    </row>
    <row r="304" spans="1:163" s="1" customFormat="1" ht="15" customHeight="1">
      <c r="A304" s="5" t="str">
        <f t="shared" ca="1" si="29"/>
        <v/>
      </c>
      <c r="B304" s="5">
        <f t="shared" si="28"/>
        <v>301</v>
      </c>
      <c r="C304" s="27" t="s">
        <v>1049</v>
      </c>
      <c r="D304" s="7"/>
      <c r="E304" s="7"/>
      <c r="F304" s="7"/>
      <c r="G304" s="7"/>
      <c r="H304" s="43"/>
      <c r="I304" s="43" t="s">
        <v>36</v>
      </c>
      <c r="J304" s="5" t="s">
        <v>1050</v>
      </c>
      <c r="K304" s="5" t="s">
        <v>498</v>
      </c>
      <c r="L304" s="5" t="str">
        <f>VLOOKUP(K304,[1]Section!$G$2:$H$45,2,0)</f>
        <v>CG</v>
      </c>
      <c r="M304" s="5"/>
      <c r="N304" s="5"/>
      <c r="O304" s="5"/>
      <c r="P304" s="5">
        <f t="shared" ca="1" si="37"/>
        <v>117</v>
      </c>
      <c r="Q304" s="5" t="str">
        <f t="shared" ca="1" si="38"/>
        <v>116年5ヶ月9日</v>
      </c>
      <c r="R304" s="39"/>
      <c r="S304" s="23"/>
      <c r="T304" s="23"/>
      <c r="U304" s="43"/>
      <c r="V304" s="5"/>
      <c r="W304" s="5"/>
      <c r="X304" s="5"/>
      <c r="Y304" s="5"/>
      <c r="Z304" s="5"/>
      <c r="AA304" s="5"/>
      <c r="AB304" s="10"/>
      <c r="AC304" s="5"/>
      <c r="AD304" s="10"/>
      <c r="AE304" s="5">
        <f t="shared" ca="1" si="39"/>
        <v>0</v>
      </c>
      <c r="AF304" s="5">
        <f t="shared" ca="1" si="34"/>
        <v>116.52</v>
      </c>
      <c r="AG304" s="11" t="s">
        <v>1052</v>
      </c>
      <c r="AH304" s="5" t="s">
        <v>1053</v>
      </c>
      <c r="AI304" s="5"/>
      <c r="AJ304" s="43"/>
      <c r="AK304" s="43"/>
      <c r="AL304" s="60"/>
      <c r="AM304" s="43"/>
      <c r="AN304" s="43"/>
      <c r="AO304" s="5"/>
      <c r="AP304" s="5"/>
      <c r="AQ304" s="5"/>
      <c r="AR304" s="149"/>
      <c r="AS304" s="43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  <c r="BF304" s="31"/>
      <c r="BG304" s="31"/>
      <c r="BH304" s="31"/>
      <c r="BI304" s="31"/>
      <c r="BJ304" s="31"/>
      <c r="BK304" s="31"/>
      <c r="BL304" s="31"/>
      <c r="BM304" s="31"/>
      <c r="BN304" s="31"/>
      <c r="BO304" s="31"/>
      <c r="BP304" s="31"/>
      <c r="BQ304" s="31"/>
      <c r="BR304" s="31"/>
      <c r="BS304" s="31"/>
      <c r="BT304" s="31"/>
      <c r="BU304" s="31"/>
      <c r="BV304" s="31"/>
      <c r="BW304" s="31"/>
      <c r="BX304" s="31"/>
      <c r="BY304" s="31"/>
      <c r="BZ304" s="31"/>
      <c r="CA304" s="31"/>
      <c r="CB304" s="31"/>
      <c r="CC304" s="31"/>
      <c r="CD304" s="31"/>
      <c r="CE304" s="31"/>
      <c r="CF304" s="31"/>
      <c r="CG304" s="31"/>
      <c r="CH304" s="31"/>
      <c r="CI304" s="31"/>
      <c r="CJ304" s="31"/>
      <c r="CK304" s="31"/>
      <c r="CL304" s="31"/>
      <c r="CM304" s="31"/>
      <c r="CN304" s="31"/>
      <c r="CO304" s="31"/>
      <c r="CP304" s="31"/>
      <c r="CQ304" s="31"/>
      <c r="CR304" s="31"/>
      <c r="CS304" s="31"/>
      <c r="CT304" s="31"/>
      <c r="CU304" s="31"/>
      <c r="CV304" s="31"/>
      <c r="CW304" s="31"/>
      <c r="CX304" s="31"/>
      <c r="CY304" s="31"/>
      <c r="CZ304" s="31"/>
      <c r="DA304" s="31"/>
      <c r="DB304" s="31"/>
      <c r="DC304" s="31"/>
      <c r="DD304" s="31"/>
      <c r="DE304" s="31"/>
      <c r="DF304" s="31"/>
      <c r="DG304" s="31"/>
      <c r="DH304" s="31"/>
      <c r="DI304" s="31"/>
      <c r="DJ304" s="31"/>
      <c r="DK304" s="31"/>
      <c r="DL304" s="31"/>
      <c r="DM304" s="31"/>
      <c r="DN304" s="31"/>
      <c r="DO304" s="31"/>
      <c r="DP304" s="31"/>
      <c r="DQ304" s="31"/>
      <c r="DR304" s="31"/>
      <c r="DS304" s="31"/>
      <c r="DT304" s="31"/>
      <c r="DU304" s="31"/>
      <c r="DV304" s="31"/>
      <c r="DW304" s="31"/>
      <c r="DX304" s="31"/>
      <c r="DY304" s="31"/>
      <c r="DZ304" s="31"/>
      <c r="EA304" s="31"/>
      <c r="EB304" s="31"/>
      <c r="EC304" s="31"/>
      <c r="ED304" s="31"/>
      <c r="EE304" s="31"/>
      <c r="EF304" s="31"/>
      <c r="EG304" s="31"/>
      <c r="EH304" s="31"/>
      <c r="EI304" s="31"/>
      <c r="EJ304" s="31"/>
      <c r="EK304" s="31"/>
      <c r="EL304" s="31"/>
      <c r="EM304" s="31"/>
      <c r="EN304" s="31"/>
      <c r="EO304" s="31"/>
      <c r="EP304" s="31"/>
      <c r="EQ304" s="31"/>
      <c r="ER304" s="31"/>
      <c r="ES304" s="31"/>
      <c r="ET304" s="31"/>
      <c r="EU304" s="31"/>
      <c r="EV304" s="31"/>
      <c r="EW304" s="31"/>
      <c r="EX304" s="31"/>
      <c r="EY304" s="31"/>
    </row>
    <row r="305" spans="1:155" s="153" customFormat="1" ht="15" customHeight="1">
      <c r="A305" s="157" t="str">
        <f t="shared" ca="1" si="29"/>
        <v/>
      </c>
      <c r="B305" s="15">
        <f t="shared" si="28"/>
        <v>302</v>
      </c>
      <c r="C305" s="16" t="s">
        <v>244</v>
      </c>
      <c r="D305" s="17"/>
      <c r="E305" s="17"/>
      <c r="F305" s="17"/>
      <c r="G305" s="17"/>
      <c r="H305" s="15"/>
      <c r="I305" s="15" t="s">
        <v>36</v>
      </c>
      <c r="J305" s="15" t="s">
        <v>45</v>
      </c>
      <c r="K305" s="15" t="s">
        <v>739</v>
      </c>
      <c r="L305" s="15" t="str">
        <f>VLOOKUP(K305,[1]Section!$G$2:$H$45,2,0)</f>
        <v>機械積算</v>
      </c>
      <c r="M305" s="15"/>
      <c r="N305" s="15"/>
      <c r="O305" s="15"/>
      <c r="P305" s="15">
        <f t="shared" ca="1" si="37"/>
        <v>117</v>
      </c>
      <c r="Q305" s="15" t="str">
        <f t="shared" ca="1" si="38"/>
        <v>116年5ヶ月9日</v>
      </c>
      <c r="R305" s="40"/>
      <c r="S305" s="25"/>
      <c r="T305" s="25"/>
      <c r="U305" s="15"/>
      <c r="V305" s="15"/>
      <c r="W305" s="36"/>
      <c r="X305" s="36"/>
      <c r="Y305" s="36"/>
      <c r="Z305" s="36"/>
      <c r="AA305" s="36"/>
      <c r="AB305" s="56"/>
      <c r="AC305" s="36"/>
      <c r="AD305" s="56"/>
      <c r="AE305" s="36">
        <f t="shared" ca="1" si="39"/>
        <v>0</v>
      </c>
      <c r="AF305" s="15">
        <f t="shared" ca="1" si="34"/>
        <v>116.52</v>
      </c>
      <c r="AG305" s="150" t="s">
        <v>1054</v>
      </c>
      <c r="AH305" s="15" t="s">
        <v>1055</v>
      </c>
      <c r="AI305" s="15"/>
      <c r="AJ305" s="15"/>
      <c r="AK305" s="15"/>
      <c r="AL305" s="20"/>
      <c r="AM305" s="15"/>
      <c r="AN305" s="15"/>
      <c r="AO305" s="15"/>
      <c r="AP305" s="150"/>
      <c r="AQ305" s="15"/>
      <c r="AR305" s="150"/>
      <c r="AS305" s="15"/>
    </row>
    <row r="306" spans="1:155" s="153" customFormat="1" ht="15" customHeight="1">
      <c r="A306" s="157" t="str">
        <f t="shared" ca="1" si="29"/>
        <v/>
      </c>
      <c r="B306" s="15">
        <f t="shared" si="28"/>
        <v>303</v>
      </c>
      <c r="C306" s="16" t="s">
        <v>245</v>
      </c>
      <c r="D306" s="17"/>
      <c r="E306" s="17"/>
      <c r="F306" s="17"/>
      <c r="G306" s="17"/>
      <c r="H306" s="15"/>
      <c r="I306" s="15" t="s">
        <v>36</v>
      </c>
      <c r="J306" s="15" t="s">
        <v>45</v>
      </c>
      <c r="K306" s="15" t="s">
        <v>363</v>
      </c>
      <c r="L306" s="15" t="str">
        <f>VLOOKUP(K306,[1]Section!$G$2:$H$45,2,0)</f>
        <v>パーティション</v>
      </c>
      <c r="M306" s="15"/>
      <c r="N306" s="15"/>
      <c r="O306" s="15"/>
      <c r="P306" s="15">
        <f t="shared" ca="1" si="37"/>
        <v>117</v>
      </c>
      <c r="Q306" s="15" t="str">
        <f t="shared" ca="1" si="38"/>
        <v>116年5ヶ月9日</v>
      </c>
      <c r="R306" s="40"/>
      <c r="S306" s="25"/>
      <c r="T306" s="25"/>
      <c r="U306" s="15"/>
      <c r="V306" s="15"/>
      <c r="W306" s="36"/>
      <c r="X306" s="36"/>
      <c r="Y306" s="36"/>
      <c r="Z306" s="36"/>
      <c r="AA306" s="36"/>
      <c r="AB306" s="56"/>
      <c r="AC306" s="36"/>
      <c r="AD306" s="56"/>
      <c r="AE306" s="36">
        <f t="shared" ca="1" si="39"/>
        <v>0</v>
      </c>
      <c r="AF306" s="15">
        <f t="shared" ca="1" si="34"/>
        <v>116.52</v>
      </c>
      <c r="AG306" s="150" t="s">
        <v>1056</v>
      </c>
      <c r="AH306" s="15" t="s">
        <v>1057</v>
      </c>
      <c r="AI306" s="15"/>
      <c r="AJ306" s="15"/>
      <c r="AK306" s="15"/>
      <c r="AL306" s="20"/>
      <c r="AM306" s="15"/>
      <c r="AN306" s="15"/>
      <c r="AO306" s="15"/>
      <c r="AP306" s="150"/>
      <c r="AQ306" s="15"/>
      <c r="AR306" s="15"/>
      <c r="AS306" s="15"/>
    </row>
    <row r="307" spans="1:155" s="1" customFormat="1" ht="15" customHeight="1">
      <c r="A307" s="5" t="str">
        <f t="shared" ca="1" si="29"/>
        <v/>
      </c>
      <c r="B307" s="5">
        <f t="shared" si="28"/>
        <v>304</v>
      </c>
      <c r="C307" s="27" t="s">
        <v>246</v>
      </c>
      <c r="D307" s="7"/>
      <c r="E307" s="7"/>
      <c r="F307" s="7"/>
      <c r="G307" s="7"/>
      <c r="H307" s="43"/>
      <c r="I307" s="43" t="s">
        <v>36</v>
      </c>
      <c r="J307" s="5" t="s">
        <v>45</v>
      </c>
      <c r="K307" s="5" t="s">
        <v>363</v>
      </c>
      <c r="L307" s="5" t="str">
        <f>VLOOKUP(K307,[1]Section!$G$2:$H$45,2,0)</f>
        <v>パーティション</v>
      </c>
      <c r="M307" s="5"/>
      <c r="N307" s="5"/>
      <c r="O307" s="5"/>
      <c r="P307" s="5">
        <f t="shared" ca="1" si="37"/>
        <v>117</v>
      </c>
      <c r="Q307" s="5" t="str">
        <f t="shared" ca="1" si="38"/>
        <v>116年5ヶ月9日</v>
      </c>
      <c r="R307" s="39"/>
      <c r="S307" s="23"/>
      <c r="T307" s="23"/>
      <c r="U307" s="43"/>
      <c r="V307" s="5"/>
      <c r="W307" s="5"/>
      <c r="X307" s="5"/>
      <c r="Y307" s="5"/>
      <c r="Z307" s="5"/>
      <c r="AA307" s="5"/>
      <c r="AB307" s="10"/>
      <c r="AC307" s="5"/>
      <c r="AD307" s="10"/>
      <c r="AE307" s="5">
        <f t="shared" ca="1" si="39"/>
        <v>0</v>
      </c>
      <c r="AF307" s="5">
        <f t="shared" ca="1" si="34"/>
        <v>116.52</v>
      </c>
      <c r="AG307" s="5" t="s">
        <v>1058</v>
      </c>
      <c r="AH307" s="5" t="s">
        <v>1059</v>
      </c>
      <c r="AI307" s="5"/>
      <c r="AJ307" s="43"/>
      <c r="AK307" s="43"/>
      <c r="AL307" s="60"/>
      <c r="AM307" s="43"/>
      <c r="AN307" s="43"/>
      <c r="AO307" s="5"/>
      <c r="AP307" s="149"/>
      <c r="AQ307" s="5"/>
      <c r="AR307" s="5"/>
      <c r="AS307" s="43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  <c r="BF307" s="31"/>
      <c r="BG307" s="31"/>
      <c r="BH307" s="31"/>
      <c r="BI307" s="31"/>
      <c r="BJ307" s="31"/>
      <c r="BK307" s="31"/>
      <c r="BL307" s="31"/>
      <c r="BM307" s="31"/>
      <c r="BN307" s="31"/>
      <c r="BO307" s="31"/>
      <c r="BP307" s="31"/>
      <c r="BQ307" s="31"/>
      <c r="BR307" s="31"/>
      <c r="BS307" s="31"/>
      <c r="BT307" s="31"/>
      <c r="BU307" s="31"/>
      <c r="BV307" s="31"/>
      <c r="BW307" s="31"/>
      <c r="BX307" s="31"/>
      <c r="BY307" s="31"/>
      <c r="BZ307" s="31"/>
      <c r="CA307" s="31"/>
      <c r="CB307" s="31"/>
      <c r="CC307" s="31"/>
      <c r="CD307" s="31"/>
      <c r="CE307" s="31"/>
      <c r="CF307" s="31"/>
      <c r="CG307" s="31"/>
      <c r="CH307" s="31"/>
      <c r="CI307" s="31"/>
      <c r="CJ307" s="31"/>
      <c r="CK307" s="31"/>
      <c r="CL307" s="31"/>
      <c r="CM307" s="31"/>
      <c r="CN307" s="31"/>
      <c r="CO307" s="31"/>
      <c r="CP307" s="31"/>
      <c r="CQ307" s="31"/>
      <c r="CR307" s="31"/>
      <c r="CS307" s="31"/>
      <c r="CT307" s="31"/>
      <c r="CU307" s="31"/>
      <c r="CV307" s="31"/>
      <c r="CW307" s="31"/>
      <c r="CX307" s="31"/>
      <c r="CY307" s="31"/>
      <c r="CZ307" s="31"/>
      <c r="DA307" s="31"/>
      <c r="DB307" s="31"/>
      <c r="DC307" s="31"/>
      <c r="DD307" s="31"/>
      <c r="DE307" s="31"/>
      <c r="DF307" s="31"/>
      <c r="DG307" s="31"/>
      <c r="DH307" s="31"/>
      <c r="DI307" s="31"/>
      <c r="DJ307" s="31"/>
      <c r="DK307" s="31"/>
      <c r="DL307" s="31"/>
      <c r="DM307" s="31"/>
      <c r="DN307" s="31"/>
      <c r="DO307" s="31"/>
      <c r="DP307" s="31"/>
      <c r="DQ307" s="31"/>
      <c r="DR307" s="31"/>
      <c r="DS307" s="31"/>
      <c r="DT307" s="31"/>
      <c r="DU307" s="31"/>
      <c r="DV307" s="31"/>
      <c r="DW307" s="31"/>
      <c r="DX307" s="31"/>
      <c r="DY307" s="31"/>
      <c r="DZ307" s="31"/>
      <c r="EA307" s="31"/>
      <c r="EB307" s="31"/>
      <c r="EC307" s="31"/>
      <c r="ED307" s="31"/>
      <c r="EE307" s="31"/>
      <c r="EF307" s="31"/>
      <c r="EG307" s="31"/>
      <c r="EH307" s="31"/>
      <c r="EI307" s="31"/>
      <c r="EJ307" s="31"/>
      <c r="EK307" s="31"/>
      <c r="EL307" s="31"/>
      <c r="EM307" s="31"/>
      <c r="EN307" s="31"/>
      <c r="EO307" s="31"/>
      <c r="EP307" s="31"/>
      <c r="EQ307" s="31"/>
      <c r="ER307" s="31"/>
      <c r="ES307" s="31"/>
      <c r="ET307" s="31"/>
      <c r="EU307" s="31"/>
      <c r="EV307" s="31"/>
      <c r="EW307" s="31"/>
      <c r="EX307" s="31"/>
      <c r="EY307" s="31"/>
    </row>
    <row r="308" spans="1:155" s="1" customFormat="1" ht="15" customHeight="1">
      <c r="A308" s="5" t="str">
        <f t="shared" ca="1" si="29"/>
        <v/>
      </c>
      <c r="B308" s="15">
        <f t="shared" si="28"/>
        <v>305</v>
      </c>
      <c r="C308" s="16" t="s">
        <v>1060</v>
      </c>
      <c r="D308" s="17"/>
      <c r="E308" s="17"/>
      <c r="F308" s="17"/>
      <c r="G308" s="17"/>
      <c r="H308" s="15"/>
      <c r="I308" s="15" t="s">
        <v>1061</v>
      </c>
      <c r="J308" s="15" t="s">
        <v>45</v>
      </c>
      <c r="K308" s="15" t="s">
        <v>575</v>
      </c>
      <c r="L308" s="15" t="str">
        <f>VLOOKUP(K308,[1]Section!$G$2:$H$45,2,0)</f>
        <v>総務管理</v>
      </c>
      <c r="M308" s="15"/>
      <c r="N308" s="15"/>
      <c r="O308" s="15"/>
      <c r="P308" s="15">
        <f t="shared" ca="1" si="37"/>
        <v>117</v>
      </c>
      <c r="Q308" s="15" t="str">
        <f t="shared" ca="1" si="38"/>
        <v>116年5ヶ月9日</v>
      </c>
      <c r="R308" s="40"/>
      <c r="S308" s="25"/>
      <c r="T308" s="25"/>
      <c r="U308" s="15"/>
      <c r="V308" s="15"/>
      <c r="W308" s="15"/>
      <c r="X308" s="15"/>
      <c r="Y308" s="15"/>
      <c r="Z308" s="15"/>
      <c r="AA308" s="15"/>
      <c r="AB308" s="18"/>
      <c r="AC308" s="15"/>
      <c r="AD308" s="18"/>
      <c r="AE308" s="15">
        <f t="shared" ca="1" si="39"/>
        <v>0</v>
      </c>
      <c r="AF308" s="15">
        <f t="shared" ca="1" si="34"/>
        <v>116.52</v>
      </c>
      <c r="AG308" s="150" t="s">
        <v>1062</v>
      </c>
      <c r="AH308" s="15" t="s">
        <v>1060</v>
      </c>
      <c r="AI308" s="15"/>
      <c r="AJ308" s="15"/>
      <c r="AK308" s="15"/>
      <c r="AL308" s="25"/>
      <c r="AM308" s="15"/>
      <c r="AN308" s="15"/>
      <c r="AO308" s="15"/>
      <c r="AP308" s="150"/>
      <c r="AQ308" s="15"/>
      <c r="AR308" s="15"/>
      <c r="AS308" s="15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  <c r="BF308" s="31"/>
      <c r="BG308" s="31"/>
      <c r="BH308" s="31"/>
      <c r="BI308" s="31"/>
      <c r="BJ308" s="31"/>
      <c r="BK308" s="31"/>
      <c r="BL308" s="31"/>
      <c r="BM308" s="31"/>
      <c r="BN308" s="31"/>
      <c r="BO308" s="31"/>
      <c r="BP308" s="31"/>
      <c r="BQ308" s="31"/>
      <c r="BR308" s="31"/>
      <c r="BS308" s="31"/>
      <c r="BT308" s="31"/>
      <c r="BU308" s="31"/>
      <c r="BV308" s="31"/>
      <c r="BW308" s="31"/>
      <c r="BX308" s="31"/>
      <c r="BY308" s="31"/>
      <c r="BZ308" s="31"/>
      <c r="CA308" s="31"/>
      <c r="CB308" s="31"/>
      <c r="CC308" s="31"/>
      <c r="CD308" s="31"/>
      <c r="CE308" s="31"/>
      <c r="CF308" s="31"/>
      <c r="CG308" s="31"/>
      <c r="CH308" s="31"/>
      <c r="CI308" s="31"/>
      <c r="CJ308" s="31"/>
      <c r="CK308" s="31"/>
      <c r="CL308" s="31"/>
      <c r="CM308" s="31"/>
      <c r="CN308" s="31"/>
      <c r="CO308" s="31"/>
      <c r="CP308" s="31"/>
      <c r="CQ308" s="31"/>
      <c r="CR308" s="31"/>
      <c r="CS308" s="31"/>
      <c r="CT308" s="31"/>
      <c r="CU308" s="31"/>
      <c r="CV308" s="31"/>
      <c r="CW308" s="31"/>
      <c r="CX308" s="31"/>
      <c r="CY308" s="31"/>
      <c r="CZ308" s="31"/>
      <c r="DA308" s="31"/>
      <c r="DB308" s="31"/>
      <c r="DC308" s="31"/>
      <c r="DD308" s="31"/>
      <c r="DE308" s="31"/>
      <c r="DF308" s="31"/>
      <c r="DG308" s="31"/>
      <c r="DH308" s="31"/>
      <c r="DI308" s="31"/>
      <c r="DJ308" s="31"/>
      <c r="DK308" s="31"/>
      <c r="DL308" s="31"/>
      <c r="DM308" s="31"/>
      <c r="DN308" s="31"/>
      <c r="DO308" s="31"/>
      <c r="DP308" s="31"/>
      <c r="DQ308" s="31"/>
      <c r="DR308" s="31"/>
      <c r="DS308" s="31"/>
      <c r="DT308" s="31"/>
      <c r="DU308" s="31"/>
      <c r="DV308" s="31"/>
      <c r="DW308" s="31"/>
      <c r="DX308" s="31"/>
      <c r="DY308" s="31"/>
      <c r="DZ308" s="31"/>
      <c r="EA308" s="31"/>
      <c r="EB308" s="31"/>
      <c r="EC308" s="31"/>
      <c r="ED308" s="31"/>
      <c r="EE308" s="31"/>
      <c r="EF308" s="31"/>
      <c r="EG308" s="31"/>
      <c r="EH308" s="31"/>
      <c r="EI308" s="31"/>
      <c r="EJ308" s="31"/>
      <c r="EK308" s="31"/>
      <c r="EL308" s="31"/>
      <c r="EM308" s="31"/>
      <c r="EN308" s="31"/>
      <c r="EO308" s="31"/>
      <c r="EP308" s="31"/>
      <c r="EQ308" s="31"/>
      <c r="ER308" s="31"/>
      <c r="ES308" s="31"/>
      <c r="ET308" s="31"/>
      <c r="EU308" s="31"/>
      <c r="EV308" s="31"/>
      <c r="EW308" s="31"/>
      <c r="EX308" s="31"/>
      <c r="EY308" s="31"/>
    </row>
    <row r="309" spans="1:155" s="1" customFormat="1" ht="15" customHeight="1">
      <c r="A309" s="5" t="str">
        <f t="shared" ca="1" si="29"/>
        <v/>
      </c>
      <c r="B309" s="5">
        <f t="shared" si="28"/>
        <v>306</v>
      </c>
      <c r="C309" s="27" t="s">
        <v>279</v>
      </c>
      <c r="D309" s="7"/>
      <c r="E309" s="7"/>
      <c r="F309" s="7"/>
      <c r="G309" s="7"/>
      <c r="H309" s="43"/>
      <c r="I309" s="43" t="s">
        <v>36</v>
      </c>
      <c r="J309" s="5" t="s">
        <v>45</v>
      </c>
      <c r="K309" s="5" t="s">
        <v>842</v>
      </c>
      <c r="L309" s="5" t="str">
        <f>VLOOKUP(K309,[1]Section!$G$2:$H$45,2,0)</f>
        <v>構造金物</v>
      </c>
      <c r="M309" s="5"/>
      <c r="N309" s="5"/>
      <c r="O309" s="5"/>
      <c r="P309" s="5">
        <f t="shared" ca="1" si="37"/>
        <v>117</v>
      </c>
      <c r="Q309" s="5" t="str">
        <f t="shared" ca="1" si="38"/>
        <v>116年5ヶ月9日</v>
      </c>
      <c r="R309" s="39"/>
      <c r="S309" s="23"/>
      <c r="T309" s="23"/>
      <c r="U309" s="43"/>
      <c r="V309" s="5"/>
      <c r="W309" s="5"/>
      <c r="X309" s="5"/>
      <c r="Y309" s="5"/>
      <c r="Z309" s="5"/>
      <c r="AA309" s="5"/>
      <c r="AB309" s="10"/>
      <c r="AC309" s="5"/>
      <c r="AD309" s="10"/>
      <c r="AE309" s="5">
        <f t="shared" ca="1" si="39"/>
        <v>0</v>
      </c>
      <c r="AF309" s="5">
        <f t="shared" ca="1" si="34"/>
        <v>116.52</v>
      </c>
      <c r="AG309" s="149" t="s">
        <v>1063</v>
      </c>
      <c r="AH309" s="5" t="s">
        <v>1064</v>
      </c>
      <c r="AI309" s="5"/>
      <c r="AJ309" s="43"/>
      <c r="AK309" s="43"/>
      <c r="AL309" s="60"/>
      <c r="AM309" s="43"/>
      <c r="AN309" s="43"/>
      <c r="AO309" s="5"/>
      <c r="AP309" s="149"/>
      <c r="AQ309" s="5"/>
      <c r="AR309" s="149"/>
      <c r="AS309" s="43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  <c r="BF309" s="31"/>
      <c r="BG309" s="31"/>
      <c r="BH309" s="31"/>
      <c r="BI309" s="31"/>
      <c r="BJ309" s="31"/>
      <c r="BK309" s="31"/>
      <c r="BL309" s="31"/>
      <c r="BM309" s="31"/>
      <c r="BN309" s="31"/>
      <c r="BO309" s="31"/>
      <c r="BP309" s="31"/>
      <c r="BQ309" s="31"/>
      <c r="BR309" s="31"/>
      <c r="BS309" s="31"/>
      <c r="BT309" s="31"/>
      <c r="BU309" s="31"/>
      <c r="BV309" s="31"/>
      <c r="BW309" s="31"/>
      <c r="BX309" s="31"/>
      <c r="BY309" s="31"/>
      <c r="BZ309" s="31"/>
      <c r="CA309" s="31"/>
      <c r="CB309" s="31"/>
      <c r="CC309" s="31"/>
      <c r="CD309" s="31"/>
      <c r="CE309" s="31"/>
      <c r="CF309" s="31"/>
      <c r="CG309" s="31"/>
      <c r="CH309" s="31"/>
      <c r="CI309" s="31"/>
      <c r="CJ309" s="31"/>
      <c r="CK309" s="31"/>
      <c r="CL309" s="31"/>
      <c r="CM309" s="31"/>
      <c r="CN309" s="31"/>
      <c r="CO309" s="31"/>
      <c r="CP309" s="31"/>
      <c r="CQ309" s="31"/>
      <c r="CR309" s="31"/>
      <c r="CS309" s="31"/>
      <c r="CT309" s="31"/>
      <c r="CU309" s="31"/>
      <c r="CV309" s="31"/>
      <c r="CW309" s="31"/>
      <c r="CX309" s="31"/>
      <c r="CY309" s="31"/>
      <c r="CZ309" s="31"/>
      <c r="DA309" s="31"/>
      <c r="DB309" s="31"/>
      <c r="DC309" s="31"/>
      <c r="DD309" s="31"/>
      <c r="DE309" s="31"/>
      <c r="DF309" s="31"/>
      <c r="DG309" s="31"/>
      <c r="DH309" s="31"/>
      <c r="DI309" s="31"/>
      <c r="DJ309" s="31"/>
      <c r="DK309" s="31"/>
      <c r="DL309" s="31"/>
      <c r="DM309" s="31"/>
      <c r="DN309" s="31"/>
      <c r="DO309" s="31"/>
      <c r="DP309" s="31"/>
      <c r="DQ309" s="31"/>
      <c r="DR309" s="31"/>
      <c r="DS309" s="31"/>
      <c r="DT309" s="31"/>
      <c r="DU309" s="31"/>
      <c r="DV309" s="31"/>
      <c r="DW309" s="31"/>
      <c r="DX309" s="31"/>
      <c r="DY309" s="31"/>
      <c r="DZ309" s="31"/>
      <c r="EA309" s="31"/>
      <c r="EB309" s="31"/>
      <c r="EC309" s="31"/>
      <c r="ED309" s="31"/>
      <c r="EE309" s="31"/>
      <c r="EF309" s="31"/>
      <c r="EG309" s="31"/>
      <c r="EH309" s="31"/>
      <c r="EI309" s="31"/>
      <c r="EJ309" s="31"/>
      <c r="EK309" s="31"/>
      <c r="EL309" s="31"/>
      <c r="EM309" s="31"/>
      <c r="EN309" s="31"/>
      <c r="EO309" s="31"/>
      <c r="EP309" s="31"/>
      <c r="EQ309" s="31"/>
      <c r="ER309" s="31"/>
      <c r="ES309" s="31"/>
      <c r="ET309" s="31"/>
      <c r="EU309" s="31"/>
      <c r="EV309" s="31"/>
      <c r="EW309" s="31"/>
      <c r="EX309" s="31"/>
      <c r="EY309" s="31"/>
    </row>
    <row r="310" spans="1:155" s="1" customFormat="1" ht="15" customHeight="1">
      <c r="A310" s="5" t="str">
        <f t="shared" ca="1" si="29"/>
        <v/>
      </c>
      <c r="B310" s="5">
        <f t="shared" si="28"/>
        <v>307</v>
      </c>
      <c r="C310" s="27" t="s">
        <v>1065</v>
      </c>
      <c r="D310" s="7"/>
      <c r="E310" s="7"/>
      <c r="F310" s="7"/>
      <c r="G310" s="7"/>
      <c r="H310" s="43"/>
      <c r="I310" s="43" t="s">
        <v>36</v>
      </c>
      <c r="J310" s="5" t="s">
        <v>45</v>
      </c>
      <c r="K310" s="5" t="s">
        <v>1227</v>
      </c>
      <c r="L310" s="5" t="str">
        <f>VLOOKUP(K310,[1]Section!$G$2:$H$45,2,0)</f>
        <v>構造CAD 1</v>
      </c>
      <c r="M310" s="5"/>
      <c r="N310" s="5"/>
      <c r="O310" s="5"/>
      <c r="P310" s="5">
        <f t="shared" ca="1" si="37"/>
        <v>117</v>
      </c>
      <c r="Q310" s="5" t="str">
        <f t="shared" ca="1" si="38"/>
        <v>116年5ヶ月9日</v>
      </c>
      <c r="R310" s="39"/>
      <c r="S310" s="23"/>
      <c r="T310" s="23"/>
      <c r="U310" s="43"/>
      <c r="V310" s="5"/>
      <c r="W310" s="5"/>
      <c r="X310" s="5"/>
      <c r="Y310" s="5"/>
      <c r="Z310" s="5"/>
      <c r="AA310" s="5"/>
      <c r="AB310" s="10"/>
      <c r="AC310" s="5"/>
      <c r="AD310" s="10"/>
      <c r="AE310" s="5">
        <f t="shared" ca="1" si="39"/>
        <v>0</v>
      </c>
      <c r="AF310" s="5">
        <f t="shared" ca="1" si="34"/>
        <v>116.52</v>
      </c>
      <c r="AG310" s="149" t="s">
        <v>1066</v>
      </c>
      <c r="AH310" s="5" t="s">
        <v>1067</v>
      </c>
      <c r="AI310" s="5"/>
      <c r="AJ310" s="43"/>
      <c r="AK310" s="43"/>
      <c r="AL310" s="60"/>
      <c r="AM310" s="43"/>
      <c r="AN310" s="43"/>
      <c r="AO310" s="5"/>
      <c r="AP310" s="149"/>
      <c r="AQ310" s="5"/>
      <c r="AR310" s="5"/>
      <c r="AS310" s="43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  <c r="BF310" s="31"/>
      <c r="BG310" s="31"/>
      <c r="BH310" s="31"/>
      <c r="BI310" s="31"/>
      <c r="BJ310" s="31"/>
      <c r="BK310" s="31"/>
      <c r="BL310" s="31"/>
      <c r="BM310" s="31"/>
      <c r="BN310" s="31"/>
      <c r="BO310" s="31"/>
      <c r="BP310" s="31"/>
      <c r="BQ310" s="31"/>
      <c r="BR310" s="31"/>
      <c r="BS310" s="31"/>
      <c r="BT310" s="31"/>
      <c r="BU310" s="31"/>
      <c r="BV310" s="31"/>
      <c r="BW310" s="31"/>
      <c r="BX310" s="31"/>
      <c r="BY310" s="31"/>
      <c r="BZ310" s="31"/>
      <c r="CA310" s="31"/>
      <c r="CB310" s="31"/>
      <c r="CC310" s="31"/>
      <c r="CD310" s="31"/>
      <c r="CE310" s="31"/>
      <c r="CF310" s="31"/>
      <c r="CG310" s="31"/>
      <c r="CH310" s="31"/>
      <c r="CI310" s="31"/>
      <c r="CJ310" s="31"/>
      <c r="CK310" s="31"/>
      <c r="CL310" s="31"/>
      <c r="CM310" s="31"/>
      <c r="CN310" s="31"/>
      <c r="CO310" s="31"/>
      <c r="CP310" s="31"/>
      <c r="CQ310" s="31"/>
      <c r="CR310" s="31"/>
      <c r="CS310" s="31"/>
      <c r="CT310" s="31"/>
      <c r="CU310" s="31"/>
      <c r="CV310" s="31"/>
      <c r="CW310" s="31"/>
      <c r="CX310" s="31"/>
      <c r="CY310" s="31"/>
      <c r="CZ310" s="31"/>
      <c r="DA310" s="31"/>
      <c r="DB310" s="31"/>
      <c r="DC310" s="31"/>
      <c r="DD310" s="31"/>
      <c r="DE310" s="31"/>
      <c r="DF310" s="31"/>
      <c r="DG310" s="31"/>
      <c r="DH310" s="31"/>
      <c r="DI310" s="31"/>
      <c r="DJ310" s="31"/>
      <c r="DK310" s="31"/>
      <c r="DL310" s="31"/>
      <c r="DM310" s="31"/>
      <c r="DN310" s="31"/>
      <c r="DO310" s="31"/>
      <c r="DP310" s="31"/>
      <c r="DQ310" s="31"/>
      <c r="DR310" s="31"/>
      <c r="DS310" s="31"/>
      <c r="DT310" s="31"/>
      <c r="DU310" s="31"/>
      <c r="DV310" s="31"/>
      <c r="DW310" s="31"/>
      <c r="DX310" s="31"/>
      <c r="DY310" s="31"/>
      <c r="DZ310" s="31"/>
      <c r="EA310" s="31"/>
      <c r="EB310" s="31"/>
      <c r="EC310" s="31"/>
      <c r="ED310" s="31"/>
      <c r="EE310" s="31"/>
      <c r="EF310" s="31"/>
      <c r="EG310" s="31"/>
      <c r="EH310" s="31"/>
      <c r="EI310" s="31"/>
      <c r="EJ310" s="31"/>
      <c r="EK310" s="31"/>
      <c r="EL310" s="31"/>
      <c r="EM310" s="31"/>
      <c r="EN310" s="31"/>
      <c r="EO310" s="31"/>
      <c r="EP310" s="31"/>
      <c r="EQ310" s="31"/>
      <c r="ER310" s="31"/>
      <c r="ES310" s="31"/>
      <c r="ET310" s="31"/>
      <c r="EU310" s="31"/>
      <c r="EV310" s="31"/>
      <c r="EW310" s="31"/>
      <c r="EX310" s="31"/>
      <c r="EY310" s="31"/>
    </row>
    <row r="311" spans="1:155" s="1" customFormat="1" ht="15" customHeight="1">
      <c r="A311" s="5" t="str">
        <f t="shared" ca="1" si="29"/>
        <v/>
      </c>
      <c r="B311" s="5">
        <f t="shared" si="28"/>
        <v>308</v>
      </c>
      <c r="C311" s="27" t="s">
        <v>1068</v>
      </c>
      <c r="D311" s="7"/>
      <c r="E311" s="7"/>
      <c r="F311" s="7"/>
      <c r="G311" s="7"/>
      <c r="H311" s="43"/>
      <c r="I311" s="43" t="s">
        <v>36</v>
      </c>
      <c r="J311" s="5" t="s">
        <v>45</v>
      </c>
      <c r="K311" s="5" t="s">
        <v>1335</v>
      </c>
      <c r="L311" s="5" t="str">
        <f>VLOOKUP(K311,[1]Section!$G$2:$H$45,2,0)</f>
        <v>実施設計課</v>
      </c>
      <c r="M311" s="5"/>
      <c r="N311" s="5"/>
      <c r="O311" s="5"/>
      <c r="P311" s="5">
        <f t="shared" ca="1" si="37"/>
        <v>117</v>
      </c>
      <c r="Q311" s="5" t="str">
        <f t="shared" ca="1" si="38"/>
        <v>116年5ヶ月9日</v>
      </c>
      <c r="R311" s="39"/>
      <c r="S311" s="23"/>
      <c r="T311" s="23"/>
      <c r="U311" s="43"/>
      <c r="V311" s="5"/>
      <c r="W311" s="5"/>
      <c r="X311" s="5"/>
      <c r="Y311" s="5"/>
      <c r="Z311" s="5"/>
      <c r="AA311" s="5"/>
      <c r="AB311" s="10"/>
      <c r="AC311" s="5"/>
      <c r="AD311" s="10"/>
      <c r="AE311" s="5">
        <f t="shared" ca="1" si="39"/>
        <v>0</v>
      </c>
      <c r="AF311" s="5">
        <f t="shared" ca="1" si="34"/>
        <v>116.52</v>
      </c>
      <c r="AG311" s="149" t="s">
        <v>1069</v>
      </c>
      <c r="AH311" s="5" t="s">
        <v>1070</v>
      </c>
      <c r="AI311" s="5"/>
      <c r="AJ311" s="43"/>
      <c r="AK311" s="43"/>
      <c r="AL311" s="60"/>
      <c r="AM311" s="43"/>
      <c r="AN311" s="43"/>
      <c r="AO311" s="5"/>
      <c r="AP311" s="149"/>
      <c r="AQ311" s="5"/>
      <c r="AR311" s="5"/>
      <c r="AS311" s="43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  <c r="BF311" s="31"/>
      <c r="BG311" s="31"/>
      <c r="BH311" s="31"/>
      <c r="BI311" s="31"/>
      <c r="BJ311" s="31"/>
      <c r="BK311" s="31"/>
      <c r="BL311" s="31"/>
      <c r="BM311" s="31"/>
      <c r="BN311" s="31"/>
      <c r="BO311" s="31"/>
      <c r="BP311" s="31"/>
      <c r="BQ311" s="31"/>
      <c r="BR311" s="31"/>
      <c r="BS311" s="31"/>
      <c r="BT311" s="31"/>
      <c r="BU311" s="31"/>
      <c r="BV311" s="31"/>
      <c r="BW311" s="31"/>
      <c r="BX311" s="31"/>
      <c r="BY311" s="31"/>
      <c r="BZ311" s="31"/>
      <c r="CA311" s="31"/>
      <c r="CB311" s="31"/>
      <c r="CC311" s="31"/>
      <c r="CD311" s="31"/>
      <c r="CE311" s="31"/>
      <c r="CF311" s="31"/>
      <c r="CG311" s="31"/>
      <c r="CH311" s="31"/>
      <c r="CI311" s="31"/>
      <c r="CJ311" s="31"/>
      <c r="CK311" s="31"/>
      <c r="CL311" s="31"/>
      <c r="CM311" s="31"/>
      <c r="CN311" s="31"/>
      <c r="CO311" s="31"/>
      <c r="CP311" s="31"/>
      <c r="CQ311" s="31"/>
      <c r="CR311" s="31"/>
      <c r="CS311" s="31"/>
      <c r="CT311" s="31"/>
      <c r="CU311" s="31"/>
      <c r="CV311" s="31"/>
      <c r="CW311" s="31"/>
      <c r="CX311" s="31"/>
      <c r="CY311" s="31"/>
      <c r="CZ311" s="31"/>
      <c r="DA311" s="31"/>
      <c r="DB311" s="31"/>
      <c r="DC311" s="31"/>
      <c r="DD311" s="31"/>
      <c r="DE311" s="31"/>
      <c r="DF311" s="31"/>
      <c r="DG311" s="31"/>
      <c r="DH311" s="31"/>
      <c r="DI311" s="31"/>
      <c r="DJ311" s="31"/>
      <c r="DK311" s="31"/>
      <c r="DL311" s="31"/>
      <c r="DM311" s="31"/>
      <c r="DN311" s="31"/>
      <c r="DO311" s="31"/>
      <c r="DP311" s="31"/>
      <c r="DQ311" s="31"/>
      <c r="DR311" s="31"/>
      <c r="DS311" s="31"/>
      <c r="DT311" s="31"/>
      <c r="DU311" s="31"/>
      <c r="DV311" s="31"/>
      <c r="DW311" s="31"/>
      <c r="DX311" s="31"/>
      <c r="DY311" s="31"/>
      <c r="DZ311" s="31"/>
      <c r="EA311" s="31"/>
      <c r="EB311" s="31"/>
      <c r="EC311" s="31"/>
      <c r="ED311" s="31"/>
      <c r="EE311" s="31"/>
      <c r="EF311" s="31"/>
      <c r="EG311" s="31"/>
      <c r="EH311" s="31"/>
      <c r="EI311" s="31"/>
      <c r="EJ311" s="31"/>
      <c r="EK311" s="31"/>
      <c r="EL311" s="31"/>
      <c r="EM311" s="31"/>
      <c r="EN311" s="31"/>
      <c r="EO311" s="31"/>
      <c r="EP311" s="31"/>
      <c r="EQ311" s="31"/>
      <c r="ER311" s="31"/>
      <c r="ES311" s="31"/>
      <c r="ET311" s="31"/>
      <c r="EU311" s="31"/>
      <c r="EV311" s="31"/>
      <c r="EW311" s="31"/>
      <c r="EX311" s="31"/>
      <c r="EY311" s="31"/>
    </row>
    <row r="312" spans="1:155" s="1" customFormat="1" ht="15" customHeight="1">
      <c r="A312" s="5" t="str">
        <f t="shared" ca="1" si="29"/>
        <v/>
      </c>
      <c r="B312" s="5">
        <f t="shared" si="28"/>
        <v>309</v>
      </c>
      <c r="C312" s="27" t="s">
        <v>1071</v>
      </c>
      <c r="D312" s="7"/>
      <c r="E312" s="7"/>
      <c r="F312" s="7"/>
      <c r="G312" s="7"/>
      <c r="H312" s="43"/>
      <c r="I312" s="43" t="s">
        <v>36</v>
      </c>
      <c r="J312" s="5" t="s">
        <v>45</v>
      </c>
      <c r="K312" s="5" t="s">
        <v>986</v>
      </c>
      <c r="L312" s="5" t="str">
        <f>VLOOKUP(K312,[1]Section!$G$2:$H$45,2,0)</f>
        <v>構造金物</v>
      </c>
      <c r="M312" s="5"/>
      <c r="N312" s="5"/>
      <c r="O312" s="5"/>
      <c r="P312" s="5">
        <f t="shared" ca="1" si="37"/>
        <v>117</v>
      </c>
      <c r="Q312" s="5" t="str">
        <f t="shared" ca="1" si="38"/>
        <v>116年5ヶ月9日</v>
      </c>
      <c r="R312" s="39"/>
      <c r="S312" s="23"/>
      <c r="T312" s="23"/>
      <c r="U312" s="43"/>
      <c r="V312" s="5"/>
      <c r="W312" s="5"/>
      <c r="X312" s="5"/>
      <c r="Y312" s="5"/>
      <c r="Z312" s="5"/>
      <c r="AA312" s="5"/>
      <c r="AB312" s="10"/>
      <c r="AC312" s="5"/>
      <c r="AD312" s="10"/>
      <c r="AE312" s="5">
        <f t="shared" ca="1" si="39"/>
        <v>0</v>
      </c>
      <c r="AF312" s="5">
        <f t="shared" ca="1" si="34"/>
        <v>116.52</v>
      </c>
      <c r="AG312" s="149" t="s">
        <v>1072</v>
      </c>
      <c r="AH312" s="5" t="s">
        <v>1073</v>
      </c>
      <c r="AI312" s="5"/>
      <c r="AJ312" s="43"/>
      <c r="AK312" s="43"/>
      <c r="AL312" s="60"/>
      <c r="AM312" s="43"/>
      <c r="AN312" s="43"/>
      <c r="AO312" s="5"/>
      <c r="AP312" s="149"/>
      <c r="AQ312" s="149"/>
      <c r="AR312" s="149"/>
      <c r="AS312" s="43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  <c r="BF312" s="31"/>
      <c r="BG312" s="31"/>
      <c r="BH312" s="31"/>
      <c r="BI312" s="31"/>
      <c r="BJ312" s="31"/>
      <c r="BK312" s="31"/>
      <c r="BL312" s="31"/>
      <c r="BM312" s="31"/>
      <c r="BN312" s="31"/>
      <c r="BO312" s="31"/>
      <c r="BP312" s="31"/>
      <c r="BQ312" s="31"/>
      <c r="BR312" s="31"/>
      <c r="BS312" s="31"/>
      <c r="BT312" s="31"/>
      <c r="BU312" s="31"/>
      <c r="BV312" s="31"/>
      <c r="BW312" s="31"/>
      <c r="BX312" s="31"/>
      <c r="BY312" s="31"/>
      <c r="BZ312" s="31"/>
      <c r="CA312" s="31"/>
      <c r="CB312" s="31"/>
      <c r="CC312" s="31"/>
      <c r="CD312" s="31"/>
      <c r="CE312" s="31"/>
      <c r="CF312" s="31"/>
      <c r="CG312" s="31"/>
      <c r="CH312" s="31"/>
      <c r="CI312" s="31"/>
      <c r="CJ312" s="31"/>
      <c r="CK312" s="31"/>
      <c r="CL312" s="31"/>
      <c r="CM312" s="31"/>
      <c r="CN312" s="31"/>
      <c r="CO312" s="31"/>
      <c r="CP312" s="31"/>
      <c r="CQ312" s="31"/>
      <c r="CR312" s="31"/>
      <c r="CS312" s="31"/>
      <c r="CT312" s="31"/>
      <c r="CU312" s="31"/>
      <c r="CV312" s="31"/>
      <c r="CW312" s="31"/>
      <c r="CX312" s="31"/>
      <c r="CY312" s="31"/>
      <c r="CZ312" s="31"/>
      <c r="DA312" s="31"/>
      <c r="DB312" s="31"/>
      <c r="DC312" s="31"/>
      <c r="DD312" s="31"/>
      <c r="DE312" s="31"/>
      <c r="DF312" s="31"/>
      <c r="DG312" s="31"/>
      <c r="DH312" s="31"/>
      <c r="DI312" s="31"/>
      <c r="DJ312" s="31"/>
      <c r="DK312" s="31"/>
      <c r="DL312" s="31"/>
      <c r="DM312" s="31"/>
      <c r="DN312" s="31"/>
      <c r="DO312" s="31"/>
      <c r="DP312" s="31"/>
      <c r="DQ312" s="31"/>
      <c r="DR312" s="31"/>
      <c r="DS312" s="31"/>
      <c r="DT312" s="31"/>
      <c r="DU312" s="31"/>
      <c r="DV312" s="31"/>
      <c r="DW312" s="31"/>
      <c r="DX312" s="31"/>
      <c r="DY312" s="31"/>
      <c r="DZ312" s="31"/>
      <c r="EA312" s="31"/>
      <c r="EB312" s="31"/>
      <c r="EC312" s="31"/>
      <c r="ED312" s="31"/>
      <c r="EE312" s="31"/>
      <c r="EF312" s="31"/>
      <c r="EG312" s="31"/>
      <c r="EH312" s="31"/>
      <c r="EI312" s="31"/>
      <c r="EJ312" s="31"/>
      <c r="EK312" s="31"/>
      <c r="EL312" s="31"/>
      <c r="EM312" s="31"/>
      <c r="EN312" s="31"/>
      <c r="EO312" s="31"/>
      <c r="EP312" s="31"/>
      <c r="EQ312" s="31"/>
      <c r="ER312" s="31"/>
      <c r="ES312" s="31"/>
      <c r="ET312" s="31"/>
      <c r="EU312" s="31"/>
      <c r="EV312" s="31"/>
      <c r="EW312" s="31"/>
      <c r="EX312" s="31"/>
      <c r="EY312" s="31"/>
    </row>
    <row r="313" spans="1:155" s="1" customFormat="1" ht="15" customHeight="1">
      <c r="A313" s="5" t="str">
        <f t="shared" ca="1" si="29"/>
        <v/>
      </c>
      <c r="B313" s="5">
        <f t="shared" si="28"/>
        <v>310</v>
      </c>
      <c r="C313" s="27" t="s">
        <v>1074</v>
      </c>
      <c r="D313" s="7"/>
      <c r="E313" s="7"/>
      <c r="F313" s="7"/>
      <c r="G313" s="7"/>
      <c r="H313" s="43"/>
      <c r="I313" s="43" t="s">
        <v>36</v>
      </c>
      <c r="J313" s="5" t="s">
        <v>45</v>
      </c>
      <c r="K313" s="5" t="s">
        <v>1075</v>
      </c>
      <c r="L313" s="5" t="str">
        <f>VLOOKUP(K313,[1]Section!$G$2:$H$45,2,0)</f>
        <v>構造金物</v>
      </c>
      <c r="M313" s="5"/>
      <c r="N313" s="5"/>
      <c r="O313" s="5"/>
      <c r="P313" s="5">
        <f t="shared" ca="1" si="37"/>
        <v>117</v>
      </c>
      <c r="Q313" s="5" t="str">
        <f t="shared" ca="1" si="38"/>
        <v>116年5ヶ月9日</v>
      </c>
      <c r="R313" s="39"/>
      <c r="S313" s="23"/>
      <c r="T313" s="23"/>
      <c r="U313" s="43"/>
      <c r="V313" s="5"/>
      <c r="W313" s="5"/>
      <c r="X313" s="5"/>
      <c r="Y313" s="5"/>
      <c r="Z313" s="5"/>
      <c r="AA313" s="5"/>
      <c r="AB313" s="10"/>
      <c r="AC313" s="5"/>
      <c r="AD313" s="10"/>
      <c r="AE313" s="5">
        <f t="shared" ca="1" si="39"/>
        <v>0</v>
      </c>
      <c r="AF313" s="5">
        <f t="shared" ca="1" si="34"/>
        <v>116.52</v>
      </c>
      <c r="AG313" s="149" t="s">
        <v>1076</v>
      </c>
      <c r="AH313" s="5" t="s">
        <v>1077</v>
      </c>
      <c r="AI313" s="5"/>
      <c r="AJ313" s="43"/>
      <c r="AK313" s="43"/>
      <c r="AL313" s="60"/>
      <c r="AM313" s="43"/>
      <c r="AN313" s="43"/>
      <c r="AO313" s="5"/>
      <c r="AP313" s="149"/>
      <c r="AQ313" s="5"/>
      <c r="AR313" s="149"/>
      <c r="AS313" s="43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  <c r="BF313" s="31"/>
      <c r="BG313" s="31"/>
      <c r="BH313" s="31"/>
      <c r="BI313" s="31"/>
      <c r="BJ313" s="31"/>
      <c r="BK313" s="31"/>
      <c r="BL313" s="31"/>
      <c r="BM313" s="31"/>
      <c r="BN313" s="31"/>
      <c r="BO313" s="31"/>
      <c r="BP313" s="31"/>
      <c r="BQ313" s="31"/>
      <c r="BR313" s="31"/>
      <c r="BS313" s="31"/>
      <c r="BT313" s="31"/>
      <c r="BU313" s="31"/>
      <c r="BV313" s="31"/>
      <c r="BW313" s="31"/>
      <c r="BX313" s="31"/>
      <c r="BY313" s="31"/>
      <c r="BZ313" s="31"/>
      <c r="CA313" s="31"/>
      <c r="CB313" s="31"/>
      <c r="CC313" s="31"/>
      <c r="CD313" s="31"/>
      <c r="CE313" s="31"/>
      <c r="CF313" s="31"/>
      <c r="CG313" s="31"/>
      <c r="CH313" s="31"/>
      <c r="CI313" s="31"/>
      <c r="CJ313" s="31"/>
      <c r="CK313" s="31"/>
      <c r="CL313" s="31"/>
      <c r="CM313" s="31"/>
      <c r="CN313" s="31"/>
      <c r="CO313" s="31"/>
      <c r="CP313" s="31"/>
      <c r="CQ313" s="31"/>
      <c r="CR313" s="31"/>
      <c r="CS313" s="31"/>
      <c r="CT313" s="31"/>
      <c r="CU313" s="31"/>
      <c r="CV313" s="31"/>
      <c r="CW313" s="31"/>
      <c r="CX313" s="31"/>
      <c r="CY313" s="31"/>
      <c r="CZ313" s="31"/>
      <c r="DA313" s="31"/>
      <c r="DB313" s="31"/>
      <c r="DC313" s="31"/>
      <c r="DD313" s="31"/>
      <c r="DE313" s="31"/>
      <c r="DF313" s="31"/>
      <c r="DG313" s="31"/>
      <c r="DH313" s="31"/>
      <c r="DI313" s="31"/>
      <c r="DJ313" s="31"/>
      <c r="DK313" s="31"/>
      <c r="DL313" s="31"/>
      <c r="DM313" s="31"/>
      <c r="DN313" s="31"/>
      <c r="DO313" s="31"/>
      <c r="DP313" s="31"/>
      <c r="DQ313" s="31"/>
      <c r="DR313" s="31"/>
      <c r="DS313" s="31"/>
      <c r="DT313" s="31"/>
      <c r="DU313" s="31"/>
      <c r="DV313" s="31"/>
      <c r="DW313" s="31"/>
      <c r="DX313" s="31"/>
      <c r="DY313" s="31"/>
      <c r="DZ313" s="31"/>
      <c r="EA313" s="31"/>
      <c r="EB313" s="31"/>
      <c r="EC313" s="31"/>
      <c r="ED313" s="31"/>
      <c r="EE313" s="31"/>
      <c r="EF313" s="31"/>
      <c r="EG313" s="31"/>
      <c r="EH313" s="31"/>
      <c r="EI313" s="31"/>
      <c r="EJ313" s="31"/>
      <c r="EK313" s="31"/>
      <c r="EL313" s="31"/>
      <c r="EM313" s="31"/>
      <c r="EN313" s="31"/>
      <c r="EO313" s="31"/>
      <c r="EP313" s="31"/>
      <c r="EQ313" s="31"/>
      <c r="ER313" s="31"/>
      <c r="ES313" s="31"/>
      <c r="ET313" s="31"/>
      <c r="EU313" s="31"/>
      <c r="EV313" s="31"/>
      <c r="EW313" s="31"/>
      <c r="EX313" s="31"/>
      <c r="EY313" s="31"/>
    </row>
    <row r="314" spans="1:155" s="1" customFormat="1" ht="15" customHeight="1">
      <c r="A314" s="5" t="str">
        <f t="shared" ca="1" si="29"/>
        <v/>
      </c>
      <c r="B314" s="5">
        <f t="shared" si="28"/>
        <v>311</v>
      </c>
      <c r="C314" s="27" t="s">
        <v>1078</v>
      </c>
      <c r="D314" s="7"/>
      <c r="E314" s="7"/>
      <c r="F314" s="7"/>
      <c r="G314" s="7"/>
      <c r="H314" s="43"/>
      <c r="I314" s="43" t="s">
        <v>1079</v>
      </c>
      <c r="J314" s="5" t="s">
        <v>45</v>
      </c>
      <c r="K314" s="5" t="s">
        <v>1294</v>
      </c>
      <c r="L314" s="5" t="str">
        <f>VLOOKUP(K314,[1]Section!$G$2:$H$45,2,0)</f>
        <v>構造設計2</v>
      </c>
      <c r="M314" s="5"/>
      <c r="N314" s="5"/>
      <c r="O314" s="5"/>
      <c r="P314" s="5">
        <f t="shared" ca="1" si="37"/>
        <v>117</v>
      </c>
      <c r="Q314" s="5" t="str">
        <f t="shared" ca="1" si="38"/>
        <v>116年5ヶ月9日</v>
      </c>
      <c r="R314" s="39"/>
      <c r="S314" s="23"/>
      <c r="T314" s="23"/>
      <c r="U314" s="43"/>
      <c r="V314" s="5"/>
      <c r="W314" s="5"/>
      <c r="X314" s="5"/>
      <c r="Y314" s="5"/>
      <c r="Z314" s="5"/>
      <c r="AA314" s="5"/>
      <c r="AB314" s="10"/>
      <c r="AC314" s="5"/>
      <c r="AD314" s="10"/>
      <c r="AE314" s="5">
        <f t="shared" ca="1" si="39"/>
        <v>0</v>
      </c>
      <c r="AF314" s="5">
        <f t="shared" ca="1" si="34"/>
        <v>116.52</v>
      </c>
      <c r="AG314" s="149" t="s">
        <v>1080</v>
      </c>
      <c r="AH314" s="5" t="s">
        <v>1081</v>
      </c>
      <c r="AI314" s="5"/>
      <c r="AJ314" s="43"/>
      <c r="AK314" s="43"/>
      <c r="AL314" s="60"/>
      <c r="AM314" s="175"/>
      <c r="AN314" s="43"/>
      <c r="AO314" s="5"/>
      <c r="AP314" s="149"/>
      <c r="AQ314" s="5"/>
      <c r="AR314" s="149"/>
      <c r="AS314" s="43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  <c r="BF314" s="31"/>
      <c r="BG314" s="31"/>
      <c r="BH314" s="31"/>
      <c r="BI314" s="31"/>
      <c r="BJ314" s="31"/>
      <c r="BK314" s="31"/>
      <c r="BL314" s="31"/>
      <c r="BM314" s="31"/>
      <c r="BN314" s="31"/>
      <c r="BO314" s="31"/>
      <c r="BP314" s="31"/>
      <c r="BQ314" s="31"/>
      <c r="BR314" s="31"/>
      <c r="BS314" s="31"/>
      <c r="BT314" s="31"/>
      <c r="BU314" s="31"/>
      <c r="BV314" s="31"/>
      <c r="BW314" s="31"/>
      <c r="BX314" s="31"/>
      <c r="BY314" s="31"/>
      <c r="BZ314" s="31"/>
      <c r="CA314" s="31"/>
      <c r="CB314" s="31"/>
      <c r="CC314" s="31"/>
      <c r="CD314" s="31"/>
      <c r="CE314" s="31"/>
      <c r="CF314" s="31"/>
      <c r="CG314" s="31"/>
      <c r="CH314" s="31"/>
      <c r="CI314" s="31"/>
      <c r="CJ314" s="31"/>
      <c r="CK314" s="31"/>
      <c r="CL314" s="31"/>
      <c r="CM314" s="31"/>
      <c r="CN314" s="31"/>
      <c r="CO314" s="31"/>
      <c r="CP314" s="31"/>
      <c r="CQ314" s="31"/>
      <c r="CR314" s="31"/>
      <c r="CS314" s="31"/>
      <c r="CT314" s="31"/>
      <c r="CU314" s="31"/>
      <c r="CV314" s="31"/>
      <c r="CW314" s="31"/>
      <c r="CX314" s="31"/>
      <c r="CY314" s="31"/>
      <c r="CZ314" s="31"/>
      <c r="DA314" s="31"/>
      <c r="DB314" s="31"/>
      <c r="DC314" s="31"/>
      <c r="DD314" s="31"/>
      <c r="DE314" s="31"/>
      <c r="DF314" s="31"/>
      <c r="DG314" s="31"/>
      <c r="DH314" s="31"/>
      <c r="DI314" s="31"/>
      <c r="DJ314" s="31"/>
      <c r="DK314" s="31"/>
      <c r="DL314" s="31"/>
      <c r="DM314" s="31"/>
      <c r="DN314" s="31"/>
      <c r="DO314" s="31"/>
      <c r="DP314" s="31"/>
      <c r="DQ314" s="31"/>
      <c r="DR314" s="31"/>
      <c r="DS314" s="31"/>
      <c r="DT314" s="31"/>
      <c r="DU314" s="31"/>
      <c r="DV314" s="31"/>
      <c r="DW314" s="31"/>
      <c r="DX314" s="31"/>
      <c r="DY314" s="31"/>
      <c r="DZ314" s="31"/>
      <c r="EA314" s="31"/>
      <c r="EB314" s="31"/>
      <c r="EC314" s="31"/>
      <c r="ED314" s="31"/>
      <c r="EE314" s="31"/>
      <c r="EF314" s="31"/>
      <c r="EG314" s="31"/>
      <c r="EH314" s="31"/>
      <c r="EI314" s="31"/>
      <c r="EJ314" s="31"/>
      <c r="EK314" s="31"/>
      <c r="EL314" s="31"/>
      <c r="EM314" s="31"/>
      <c r="EN314" s="31"/>
      <c r="EO314" s="31"/>
      <c r="EP314" s="31"/>
      <c r="EQ314" s="31"/>
      <c r="ER314" s="31"/>
      <c r="ES314" s="31"/>
      <c r="ET314" s="31"/>
      <c r="EU314" s="31"/>
      <c r="EV314" s="31"/>
      <c r="EW314" s="31"/>
      <c r="EX314" s="31"/>
      <c r="EY314" s="31"/>
    </row>
    <row r="315" spans="1:155" s="1" customFormat="1" ht="15" customHeight="1">
      <c r="A315" s="5" t="str">
        <f t="shared" ca="1" si="29"/>
        <v/>
      </c>
      <c r="B315" s="5">
        <f t="shared" si="28"/>
        <v>312</v>
      </c>
      <c r="C315" s="27" t="s">
        <v>1082</v>
      </c>
      <c r="D315" s="7"/>
      <c r="E315" s="7"/>
      <c r="F315" s="7"/>
      <c r="G315" s="7"/>
      <c r="H315" s="43"/>
      <c r="I315" s="43" t="s">
        <v>879</v>
      </c>
      <c r="J315" s="5" t="s">
        <v>45</v>
      </c>
      <c r="K315" s="5" t="s">
        <v>1083</v>
      </c>
      <c r="L315" s="5" t="str">
        <f>VLOOKUP(K315,[1]Section!$G$2:$H$45,2,0)</f>
        <v>インテンザ</v>
      </c>
      <c r="M315" s="5"/>
      <c r="N315" s="5"/>
      <c r="O315" s="5"/>
      <c r="P315" s="5">
        <f t="shared" ca="1" si="37"/>
        <v>117</v>
      </c>
      <c r="Q315" s="5" t="str">
        <f t="shared" ca="1" si="38"/>
        <v>116年5ヶ月9日</v>
      </c>
      <c r="R315" s="39"/>
      <c r="S315" s="23"/>
      <c r="T315" s="23"/>
      <c r="U315" s="43"/>
      <c r="V315" s="5"/>
      <c r="W315" s="5"/>
      <c r="X315" s="5"/>
      <c r="Y315" s="5"/>
      <c r="Z315" s="5"/>
      <c r="AA315" s="5"/>
      <c r="AB315" s="10"/>
      <c r="AC315" s="5"/>
      <c r="AD315" s="10"/>
      <c r="AE315" s="5">
        <f t="shared" ca="1" si="39"/>
        <v>0</v>
      </c>
      <c r="AF315" s="5">
        <f t="shared" ca="1" si="34"/>
        <v>116.52</v>
      </c>
      <c r="AG315" s="149" t="s">
        <v>1084</v>
      </c>
      <c r="AH315" s="5" t="s">
        <v>1085</v>
      </c>
      <c r="AI315" s="5"/>
      <c r="AJ315" s="43"/>
      <c r="AK315" s="43"/>
      <c r="AL315" s="60"/>
      <c r="AM315" s="43"/>
      <c r="AN315" s="43"/>
      <c r="AO315" s="5"/>
      <c r="AP315" s="149"/>
      <c r="AQ315" s="5"/>
      <c r="AR315" s="149"/>
      <c r="AS315" s="43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  <c r="BF315" s="31"/>
      <c r="BG315" s="31"/>
      <c r="BH315" s="31"/>
      <c r="BI315" s="31"/>
      <c r="BJ315" s="31"/>
      <c r="BK315" s="31"/>
      <c r="BL315" s="31"/>
      <c r="BM315" s="31"/>
      <c r="BN315" s="31"/>
      <c r="BO315" s="31"/>
      <c r="BP315" s="31"/>
      <c r="BQ315" s="31"/>
      <c r="BR315" s="31"/>
      <c r="BS315" s="31"/>
      <c r="BT315" s="31"/>
      <c r="BU315" s="31"/>
      <c r="BV315" s="31"/>
      <c r="BW315" s="31"/>
      <c r="BX315" s="31"/>
      <c r="BY315" s="31"/>
      <c r="BZ315" s="31"/>
      <c r="CA315" s="31"/>
      <c r="CB315" s="31"/>
      <c r="CC315" s="31"/>
      <c r="CD315" s="31"/>
      <c r="CE315" s="31"/>
      <c r="CF315" s="31"/>
      <c r="CG315" s="31"/>
      <c r="CH315" s="31"/>
      <c r="CI315" s="31"/>
      <c r="CJ315" s="31"/>
      <c r="CK315" s="31"/>
      <c r="CL315" s="31"/>
      <c r="CM315" s="31"/>
      <c r="CN315" s="31"/>
      <c r="CO315" s="31"/>
      <c r="CP315" s="31"/>
      <c r="CQ315" s="31"/>
      <c r="CR315" s="31"/>
      <c r="CS315" s="31"/>
      <c r="CT315" s="31"/>
      <c r="CU315" s="31"/>
      <c r="CV315" s="31"/>
      <c r="CW315" s="31"/>
      <c r="CX315" s="31"/>
      <c r="CY315" s="31"/>
      <c r="CZ315" s="31"/>
      <c r="DA315" s="31"/>
      <c r="DB315" s="31"/>
      <c r="DC315" s="31"/>
      <c r="DD315" s="31"/>
      <c r="DE315" s="31"/>
      <c r="DF315" s="31"/>
      <c r="DG315" s="31"/>
      <c r="DH315" s="31"/>
      <c r="DI315" s="31"/>
      <c r="DJ315" s="31"/>
      <c r="DK315" s="31"/>
      <c r="DL315" s="31"/>
      <c r="DM315" s="31"/>
      <c r="DN315" s="31"/>
      <c r="DO315" s="31"/>
      <c r="DP315" s="31"/>
      <c r="DQ315" s="31"/>
      <c r="DR315" s="31"/>
      <c r="DS315" s="31"/>
      <c r="DT315" s="31"/>
      <c r="DU315" s="31"/>
      <c r="DV315" s="31"/>
      <c r="DW315" s="31"/>
      <c r="DX315" s="31"/>
      <c r="DY315" s="31"/>
      <c r="DZ315" s="31"/>
      <c r="EA315" s="31"/>
      <c r="EB315" s="31"/>
      <c r="EC315" s="31"/>
      <c r="ED315" s="31"/>
      <c r="EE315" s="31"/>
      <c r="EF315" s="31"/>
      <c r="EG315" s="31"/>
      <c r="EH315" s="31"/>
      <c r="EI315" s="31"/>
      <c r="EJ315" s="31"/>
      <c r="EK315" s="31"/>
      <c r="EL315" s="31"/>
      <c r="EM315" s="31"/>
      <c r="EN315" s="31"/>
      <c r="EO315" s="31"/>
      <c r="EP315" s="31"/>
      <c r="EQ315" s="31"/>
      <c r="ER315" s="31"/>
      <c r="ES315" s="31"/>
      <c r="ET315" s="31"/>
      <c r="EU315" s="31"/>
      <c r="EV315" s="31"/>
      <c r="EW315" s="31"/>
      <c r="EX315" s="31"/>
      <c r="EY315" s="31"/>
    </row>
    <row r="316" spans="1:155" s="1" customFormat="1" ht="15" customHeight="1">
      <c r="A316" s="5" t="str">
        <f t="shared" ca="1" si="29"/>
        <v/>
      </c>
      <c r="B316" s="5">
        <f t="shared" si="28"/>
        <v>313</v>
      </c>
      <c r="C316" s="27" t="s">
        <v>1086</v>
      </c>
      <c r="D316" s="7"/>
      <c r="E316" s="7"/>
      <c r="F316" s="7"/>
      <c r="G316" s="7"/>
      <c r="H316" s="43"/>
      <c r="I316" s="43" t="s">
        <v>1087</v>
      </c>
      <c r="J316" s="5" t="s">
        <v>45</v>
      </c>
      <c r="K316" s="5" t="s">
        <v>687</v>
      </c>
      <c r="L316" s="5" t="str">
        <f>VLOOKUP(K316,[1]Section!$G$2:$H$45,2,0)</f>
        <v>基礎鉄筋</v>
      </c>
      <c r="M316" s="5"/>
      <c r="N316" s="5"/>
      <c r="O316" s="5"/>
      <c r="P316" s="5">
        <f t="shared" ca="1" si="37"/>
        <v>117</v>
      </c>
      <c r="Q316" s="5" t="str">
        <f t="shared" ca="1" si="38"/>
        <v>116年5ヶ月9日</v>
      </c>
      <c r="R316" s="39"/>
      <c r="S316" s="23"/>
      <c r="T316" s="23"/>
      <c r="U316" s="43"/>
      <c r="V316" s="5"/>
      <c r="W316" s="5"/>
      <c r="X316" s="5"/>
      <c r="Y316" s="5"/>
      <c r="Z316" s="5"/>
      <c r="AA316" s="5"/>
      <c r="AB316" s="10"/>
      <c r="AC316" s="5"/>
      <c r="AD316" s="10"/>
      <c r="AE316" s="5">
        <f t="shared" ca="1" si="39"/>
        <v>0</v>
      </c>
      <c r="AF316" s="5">
        <f t="shared" ca="1" si="34"/>
        <v>116.52</v>
      </c>
      <c r="AG316" s="149" t="s">
        <v>1088</v>
      </c>
      <c r="AH316" s="5" t="s">
        <v>1089</v>
      </c>
      <c r="AI316" s="5"/>
      <c r="AJ316" s="43"/>
      <c r="AK316" s="43"/>
      <c r="AL316" s="60"/>
      <c r="AM316" s="43"/>
      <c r="AN316" s="43"/>
      <c r="AO316" s="5"/>
      <c r="AP316" s="149"/>
      <c r="AQ316" s="5"/>
      <c r="AR316" s="149"/>
      <c r="AS316" s="43"/>
      <c r="AT316" s="31"/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  <c r="BF316" s="31"/>
      <c r="BG316" s="31"/>
      <c r="BH316" s="31"/>
      <c r="BI316" s="31"/>
      <c r="BJ316" s="31"/>
      <c r="BK316" s="31"/>
      <c r="BL316" s="31"/>
      <c r="BM316" s="31"/>
      <c r="BN316" s="31"/>
      <c r="BO316" s="31"/>
      <c r="BP316" s="31"/>
      <c r="BQ316" s="31"/>
      <c r="BR316" s="31"/>
      <c r="BS316" s="31"/>
      <c r="BT316" s="31"/>
      <c r="BU316" s="31"/>
      <c r="BV316" s="31"/>
      <c r="BW316" s="31"/>
      <c r="BX316" s="31"/>
      <c r="BY316" s="31"/>
      <c r="BZ316" s="31"/>
      <c r="CA316" s="31"/>
      <c r="CB316" s="31"/>
      <c r="CC316" s="31"/>
      <c r="CD316" s="31"/>
      <c r="CE316" s="31"/>
      <c r="CF316" s="31"/>
      <c r="CG316" s="31"/>
      <c r="CH316" s="31"/>
      <c r="CI316" s="31"/>
      <c r="CJ316" s="31"/>
      <c r="CK316" s="31"/>
      <c r="CL316" s="31"/>
      <c r="CM316" s="31"/>
      <c r="CN316" s="31"/>
      <c r="CO316" s="31"/>
      <c r="CP316" s="31"/>
      <c r="CQ316" s="31"/>
      <c r="CR316" s="31"/>
      <c r="CS316" s="31"/>
      <c r="CT316" s="31"/>
      <c r="CU316" s="31"/>
      <c r="CV316" s="31"/>
      <c r="CW316" s="31"/>
      <c r="CX316" s="31"/>
      <c r="CY316" s="31"/>
      <c r="CZ316" s="31"/>
      <c r="DA316" s="31"/>
      <c r="DB316" s="31"/>
      <c r="DC316" s="31"/>
      <c r="DD316" s="31"/>
      <c r="DE316" s="31"/>
      <c r="DF316" s="31"/>
      <c r="DG316" s="31"/>
      <c r="DH316" s="31"/>
      <c r="DI316" s="31"/>
      <c r="DJ316" s="31"/>
      <c r="DK316" s="31"/>
      <c r="DL316" s="31"/>
      <c r="DM316" s="31"/>
      <c r="DN316" s="31"/>
      <c r="DO316" s="31"/>
      <c r="DP316" s="31"/>
      <c r="DQ316" s="31"/>
      <c r="DR316" s="31"/>
      <c r="DS316" s="31"/>
      <c r="DT316" s="31"/>
      <c r="DU316" s="31"/>
      <c r="DV316" s="31"/>
      <c r="DW316" s="31"/>
      <c r="DX316" s="31"/>
      <c r="DY316" s="31"/>
      <c r="DZ316" s="31"/>
      <c r="EA316" s="31"/>
      <c r="EB316" s="31"/>
      <c r="EC316" s="31"/>
      <c r="ED316" s="31"/>
      <c r="EE316" s="31"/>
      <c r="EF316" s="31"/>
      <c r="EG316" s="31"/>
      <c r="EH316" s="31"/>
      <c r="EI316" s="31"/>
      <c r="EJ316" s="31"/>
      <c r="EK316" s="31"/>
      <c r="EL316" s="31"/>
      <c r="EM316" s="31"/>
      <c r="EN316" s="31"/>
      <c r="EO316" s="31"/>
      <c r="EP316" s="31"/>
      <c r="EQ316" s="31"/>
      <c r="ER316" s="31"/>
      <c r="ES316" s="31"/>
      <c r="ET316" s="31"/>
      <c r="EU316" s="31"/>
      <c r="EV316" s="31"/>
      <c r="EW316" s="31"/>
      <c r="EX316" s="31"/>
      <c r="EY316" s="31"/>
    </row>
    <row r="317" spans="1:155" s="1" customFormat="1" ht="15" customHeight="1">
      <c r="A317" s="5" t="str">
        <f t="shared" ca="1" si="29"/>
        <v/>
      </c>
      <c r="B317" s="5">
        <f t="shared" si="28"/>
        <v>314</v>
      </c>
      <c r="C317" s="27" t="s">
        <v>1090</v>
      </c>
      <c r="D317" s="7"/>
      <c r="E317" s="7"/>
      <c r="F317" s="7"/>
      <c r="G317" s="7"/>
      <c r="H317" s="43"/>
      <c r="I317" s="43" t="s">
        <v>1087</v>
      </c>
      <c r="J317" s="5" t="s">
        <v>45</v>
      </c>
      <c r="K317" s="5" t="s">
        <v>687</v>
      </c>
      <c r="L317" s="5" t="str">
        <f>VLOOKUP(K317,[1]Section!$G$2:$H$45,2,0)</f>
        <v>基礎鉄筋</v>
      </c>
      <c r="M317" s="5"/>
      <c r="N317" s="5"/>
      <c r="O317" s="5"/>
      <c r="P317" s="5">
        <f t="shared" ca="1" si="37"/>
        <v>117</v>
      </c>
      <c r="Q317" s="5" t="str">
        <f t="shared" ca="1" si="38"/>
        <v>116年5ヶ月9日</v>
      </c>
      <c r="R317" s="39"/>
      <c r="S317" s="23"/>
      <c r="T317" s="23"/>
      <c r="U317" s="43"/>
      <c r="V317" s="5"/>
      <c r="W317" s="5"/>
      <c r="X317" s="5"/>
      <c r="Y317" s="5"/>
      <c r="Z317" s="5"/>
      <c r="AA317" s="5"/>
      <c r="AB317" s="10"/>
      <c r="AC317" s="5"/>
      <c r="AD317" s="10"/>
      <c r="AE317" s="5">
        <f t="shared" ca="1" si="39"/>
        <v>0</v>
      </c>
      <c r="AF317" s="5">
        <f t="shared" ca="1" si="34"/>
        <v>116.52</v>
      </c>
      <c r="AG317" s="149" t="s">
        <v>1091</v>
      </c>
      <c r="AH317" s="5" t="s">
        <v>1092</v>
      </c>
      <c r="AI317" s="5"/>
      <c r="AJ317" s="43"/>
      <c r="AK317" s="43"/>
      <c r="AL317" s="60"/>
      <c r="AM317" s="43"/>
      <c r="AN317" s="43"/>
      <c r="AO317" s="5"/>
      <c r="AP317" s="149"/>
      <c r="AQ317" s="5"/>
      <c r="AR317" s="149"/>
      <c r="AS317" s="43"/>
      <c r="AT317" s="31"/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  <c r="BF317" s="31"/>
      <c r="BG317" s="31"/>
      <c r="BH317" s="31"/>
      <c r="BI317" s="31"/>
      <c r="BJ317" s="31"/>
      <c r="BK317" s="31"/>
      <c r="BL317" s="31"/>
      <c r="BM317" s="31"/>
      <c r="BN317" s="31"/>
      <c r="BO317" s="31"/>
      <c r="BP317" s="31"/>
      <c r="BQ317" s="31"/>
      <c r="BR317" s="31"/>
      <c r="BS317" s="31"/>
      <c r="BT317" s="31"/>
      <c r="BU317" s="31"/>
      <c r="BV317" s="31"/>
      <c r="BW317" s="31"/>
      <c r="BX317" s="31"/>
      <c r="BY317" s="31"/>
      <c r="BZ317" s="31"/>
      <c r="CA317" s="31"/>
      <c r="CB317" s="31"/>
      <c r="CC317" s="31"/>
      <c r="CD317" s="31"/>
      <c r="CE317" s="31"/>
      <c r="CF317" s="31"/>
      <c r="CG317" s="31"/>
      <c r="CH317" s="31"/>
      <c r="CI317" s="31"/>
      <c r="CJ317" s="31"/>
      <c r="CK317" s="31"/>
      <c r="CL317" s="31"/>
      <c r="CM317" s="31"/>
      <c r="CN317" s="31"/>
      <c r="CO317" s="31"/>
      <c r="CP317" s="31"/>
      <c r="CQ317" s="31"/>
      <c r="CR317" s="31"/>
      <c r="CS317" s="31"/>
      <c r="CT317" s="31"/>
      <c r="CU317" s="31"/>
      <c r="CV317" s="31"/>
      <c r="CW317" s="31"/>
      <c r="CX317" s="31"/>
      <c r="CY317" s="31"/>
      <c r="CZ317" s="31"/>
      <c r="DA317" s="31"/>
      <c r="DB317" s="31"/>
      <c r="DC317" s="31"/>
      <c r="DD317" s="31"/>
      <c r="DE317" s="31"/>
      <c r="DF317" s="31"/>
      <c r="DG317" s="31"/>
      <c r="DH317" s="31"/>
      <c r="DI317" s="31"/>
      <c r="DJ317" s="31"/>
      <c r="DK317" s="31"/>
      <c r="DL317" s="31"/>
      <c r="DM317" s="31"/>
      <c r="DN317" s="31"/>
      <c r="DO317" s="31"/>
      <c r="DP317" s="31"/>
      <c r="DQ317" s="31"/>
      <c r="DR317" s="31"/>
      <c r="DS317" s="31"/>
      <c r="DT317" s="31"/>
      <c r="DU317" s="31"/>
      <c r="DV317" s="31"/>
      <c r="DW317" s="31"/>
      <c r="DX317" s="31"/>
      <c r="DY317" s="31"/>
      <c r="DZ317" s="31"/>
      <c r="EA317" s="31"/>
      <c r="EB317" s="31"/>
      <c r="EC317" s="31"/>
      <c r="ED317" s="31"/>
      <c r="EE317" s="31"/>
      <c r="EF317" s="31"/>
      <c r="EG317" s="31"/>
      <c r="EH317" s="31"/>
      <c r="EI317" s="31"/>
      <c r="EJ317" s="31"/>
      <c r="EK317" s="31"/>
      <c r="EL317" s="31"/>
      <c r="EM317" s="31"/>
      <c r="EN317" s="31"/>
      <c r="EO317" s="31"/>
      <c r="EP317" s="31"/>
      <c r="EQ317" s="31"/>
      <c r="ER317" s="31"/>
      <c r="ES317" s="31"/>
      <c r="ET317" s="31"/>
      <c r="EU317" s="31"/>
      <c r="EV317" s="31"/>
      <c r="EW317" s="31"/>
      <c r="EX317" s="31"/>
      <c r="EY317" s="31"/>
    </row>
    <row r="318" spans="1:155" s="1" customFormat="1" ht="15" customHeight="1">
      <c r="A318" s="5" t="str">
        <f t="shared" ca="1" si="29"/>
        <v/>
      </c>
      <c r="B318" s="15">
        <f t="shared" si="28"/>
        <v>315</v>
      </c>
      <c r="C318" s="16" t="s">
        <v>1093</v>
      </c>
      <c r="D318" s="17"/>
      <c r="E318" s="17"/>
      <c r="F318" s="17"/>
      <c r="G318" s="17"/>
      <c r="H318" s="15"/>
      <c r="I318" s="15" t="s">
        <v>1094</v>
      </c>
      <c r="J318" s="15" t="s">
        <v>45</v>
      </c>
      <c r="K318" s="15" t="s">
        <v>751</v>
      </c>
      <c r="L318" s="15" t="str">
        <f>VLOOKUP(K318,[1]Section!$G$2:$H$45,2,0)</f>
        <v>レイアウト</v>
      </c>
      <c r="M318" s="15"/>
      <c r="N318" s="15"/>
      <c r="O318" s="15"/>
      <c r="P318" s="15">
        <f t="shared" ca="1" si="37"/>
        <v>117</v>
      </c>
      <c r="Q318" s="15" t="str">
        <f t="shared" ca="1" si="38"/>
        <v>116年5ヶ月9日</v>
      </c>
      <c r="R318" s="40"/>
      <c r="S318" s="25"/>
      <c r="T318" s="25"/>
      <c r="U318" s="15"/>
      <c r="V318" s="15"/>
      <c r="W318" s="15"/>
      <c r="X318" s="15"/>
      <c r="Y318" s="15"/>
      <c r="Z318" s="15"/>
      <c r="AA318" s="15"/>
      <c r="AB318" s="18"/>
      <c r="AC318" s="15"/>
      <c r="AD318" s="18"/>
      <c r="AE318" s="15">
        <f t="shared" ca="1" si="39"/>
        <v>0</v>
      </c>
      <c r="AF318" s="15">
        <f t="shared" ca="1" si="34"/>
        <v>116.52</v>
      </c>
      <c r="AG318" s="150" t="s">
        <v>1095</v>
      </c>
      <c r="AH318" s="15" t="s">
        <v>1096</v>
      </c>
      <c r="AI318" s="15"/>
      <c r="AJ318" s="15"/>
      <c r="AK318" s="15"/>
      <c r="AL318" s="25"/>
      <c r="AM318" s="15"/>
      <c r="AN318" s="15"/>
      <c r="AO318" s="15"/>
      <c r="AP318" s="150"/>
      <c r="AQ318" s="15"/>
      <c r="AR318" s="150"/>
      <c r="AS318" s="15"/>
      <c r="AT318" s="31"/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  <c r="BF318" s="31"/>
      <c r="BG318" s="31"/>
      <c r="BH318" s="31"/>
      <c r="BI318" s="31"/>
      <c r="BJ318" s="31"/>
      <c r="BK318" s="31"/>
      <c r="BL318" s="31"/>
      <c r="BM318" s="31"/>
      <c r="BN318" s="31"/>
      <c r="BO318" s="31"/>
      <c r="BP318" s="31"/>
      <c r="BQ318" s="31"/>
      <c r="BR318" s="31"/>
      <c r="BS318" s="31"/>
      <c r="BT318" s="31"/>
      <c r="BU318" s="31"/>
      <c r="BV318" s="31"/>
      <c r="BW318" s="31"/>
      <c r="BX318" s="31"/>
      <c r="BY318" s="31"/>
      <c r="BZ318" s="31"/>
      <c r="CA318" s="31"/>
      <c r="CB318" s="31"/>
      <c r="CC318" s="31"/>
      <c r="CD318" s="31"/>
      <c r="CE318" s="31"/>
      <c r="CF318" s="31"/>
      <c r="CG318" s="31"/>
      <c r="CH318" s="31"/>
      <c r="CI318" s="31"/>
      <c r="CJ318" s="31"/>
      <c r="CK318" s="31"/>
      <c r="CL318" s="31"/>
      <c r="CM318" s="31"/>
      <c r="CN318" s="31"/>
      <c r="CO318" s="31"/>
      <c r="CP318" s="31"/>
      <c r="CQ318" s="31"/>
      <c r="CR318" s="31"/>
      <c r="CS318" s="31"/>
      <c r="CT318" s="31"/>
      <c r="CU318" s="31"/>
      <c r="CV318" s="31"/>
      <c r="CW318" s="31"/>
      <c r="CX318" s="31"/>
      <c r="CY318" s="31"/>
      <c r="CZ318" s="31"/>
      <c r="DA318" s="31"/>
      <c r="DB318" s="31"/>
      <c r="DC318" s="31"/>
      <c r="DD318" s="31"/>
      <c r="DE318" s="31"/>
      <c r="DF318" s="31"/>
      <c r="DG318" s="31"/>
      <c r="DH318" s="31"/>
      <c r="DI318" s="31"/>
      <c r="DJ318" s="31"/>
      <c r="DK318" s="31"/>
      <c r="DL318" s="31"/>
      <c r="DM318" s="31"/>
      <c r="DN318" s="31"/>
      <c r="DO318" s="31"/>
      <c r="DP318" s="31"/>
      <c r="DQ318" s="31"/>
      <c r="DR318" s="31"/>
      <c r="DS318" s="31"/>
      <c r="DT318" s="31"/>
      <c r="DU318" s="31"/>
      <c r="DV318" s="31"/>
      <c r="DW318" s="31"/>
      <c r="DX318" s="31"/>
      <c r="DY318" s="31"/>
      <c r="DZ318" s="31"/>
      <c r="EA318" s="31"/>
      <c r="EB318" s="31"/>
      <c r="EC318" s="31"/>
      <c r="ED318" s="31"/>
      <c r="EE318" s="31"/>
      <c r="EF318" s="31"/>
      <c r="EG318" s="31"/>
      <c r="EH318" s="31"/>
      <c r="EI318" s="31"/>
      <c r="EJ318" s="31"/>
      <c r="EK318" s="31"/>
      <c r="EL318" s="31"/>
      <c r="EM318" s="31"/>
      <c r="EN318" s="31"/>
      <c r="EO318" s="31"/>
      <c r="EP318" s="31"/>
      <c r="EQ318" s="31"/>
      <c r="ER318" s="31"/>
      <c r="ES318" s="31"/>
      <c r="ET318" s="31"/>
      <c r="EU318" s="31"/>
      <c r="EV318" s="31"/>
      <c r="EW318" s="31"/>
      <c r="EX318" s="31"/>
      <c r="EY318" s="31"/>
    </row>
    <row r="319" spans="1:155" s="1" customFormat="1" ht="15" customHeight="1">
      <c r="A319" s="5" t="str">
        <f t="shared" ca="1" si="29"/>
        <v/>
      </c>
      <c r="B319" s="15">
        <f t="shared" si="28"/>
        <v>316</v>
      </c>
      <c r="C319" s="16" t="s">
        <v>1097</v>
      </c>
      <c r="D319" s="17"/>
      <c r="E319" s="17"/>
      <c r="F319" s="17"/>
      <c r="G319" s="17"/>
      <c r="H319" s="15"/>
      <c r="I319" s="15" t="s">
        <v>1094</v>
      </c>
      <c r="J319" s="15" t="s">
        <v>45</v>
      </c>
      <c r="K319" s="15" t="s">
        <v>751</v>
      </c>
      <c r="L319" s="15" t="str">
        <f>VLOOKUP(K319,[1]Section!$G$2:$H$45,2,0)</f>
        <v>レイアウト</v>
      </c>
      <c r="M319" s="15"/>
      <c r="N319" s="15"/>
      <c r="O319" s="15"/>
      <c r="P319" s="15">
        <f t="shared" ca="1" si="37"/>
        <v>117</v>
      </c>
      <c r="Q319" s="15" t="str">
        <f t="shared" ca="1" si="38"/>
        <v>116年5ヶ月9日</v>
      </c>
      <c r="R319" s="40"/>
      <c r="S319" s="25"/>
      <c r="T319" s="25"/>
      <c r="U319" s="15"/>
      <c r="V319" s="15"/>
      <c r="W319" s="15"/>
      <c r="X319" s="15"/>
      <c r="Y319" s="15"/>
      <c r="Z319" s="15"/>
      <c r="AA319" s="15"/>
      <c r="AB319" s="18"/>
      <c r="AC319" s="15"/>
      <c r="AD319" s="18"/>
      <c r="AE319" s="15">
        <f t="shared" ca="1" si="39"/>
        <v>0</v>
      </c>
      <c r="AF319" s="15">
        <f t="shared" ca="1" si="34"/>
        <v>116.52</v>
      </c>
      <c r="AG319" s="150" t="s">
        <v>1098</v>
      </c>
      <c r="AH319" s="15" t="s">
        <v>1099</v>
      </c>
      <c r="AI319" s="15"/>
      <c r="AJ319" s="15"/>
      <c r="AK319" s="15"/>
      <c r="AL319" s="25"/>
      <c r="AM319" s="15"/>
      <c r="AN319" s="15"/>
      <c r="AO319" s="15"/>
      <c r="AP319" s="150"/>
      <c r="AQ319" s="15"/>
      <c r="AR319" s="150"/>
      <c r="AS319" s="15"/>
      <c r="AT319" s="31"/>
      <c r="AU319" s="31"/>
      <c r="AV319" s="31"/>
      <c r="AW319" s="31"/>
      <c r="AX319" s="31"/>
      <c r="AY319" s="31"/>
      <c r="AZ319" s="31"/>
      <c r="BA319" s="31"/>
      <c r="BB319" s="31"/>
      <c r="BC319" s="31"/>
      <c r="BD319" s="31"/>
      <c r="BE319" s="31"/>
      <c r="BF319" s="31"/>
      <c r="BG319" s="31"/>
      <c r="BH319" s="31"/>
      <c r="BI319" s="31"/>
      <c r="BJ319" s="31"/>
      <c r="BK319" s="31"/>
      <c r="BL319" s="31"/>
      <c r="BM319" s="31"/>
      <c r="BN319" s="31"/>
      <c r="BO319" s="31"/>
      <c r="BP319" s="31"/>
      <c r="BQ319" s="31"/>
      <c r="BR319" s="31"/>
      <c r="BS319" s="31"/>
      <c r="BT319" s="31"/>
      <c r="BU319" s="31"/>
      <c r="BV319" s="31"/>
      <c r="BW319" s="31"/>
      <c r="BX319" s="31"/>
      <c r="BY319" s="31"/>
      <c r="BZ319" s="31"/>
      <c r="CA319" s="31"/>
      <c r="CB319" s="31"/>
      <c r="CC319" s="31"/>
      <c r="CD319" s="31"/>
      <c r="CE319" s="31"/>
      <c r="CF319" s="31"/>
      <c r="CG319" s="31"/>
      <c r="CH319" s="31"/>
      <c r="CI319" s="31"/>
      <c r="CJ319" s="31"/>
      <c r="CK319" s="31"/>
      <c r="CL319" s="31"/>
      <c r="CM319" s="31"/>
      <c r="CN319" s="31"/>
      <c r="CO319" s="31"/>
      <c r="CP319" s="31"/>
      <c r="CQ319" s="31"/>
      <c r="CR319" s="31"/>
      <c r="CS319" s="31"/>
      <c r="CT319" s="31"/>
      <c r="CU319" s="31"/>
      <c r="CV319" s="31"/>
      <c r="CW319" s="31"/>
      <c r="CX319" s="31"/>
      <c r="CY319" s="31"/>
      <c r="CZ319" s="31"/>
      <c r="DA319" s="31"/>
      <c r="DB319" s="31"/>
      <c r="DC319" s="31"/>
      <c r="DD319" s="31"/>
      <c r="DE319" s="31"/>
      <c r="DF319" s="31"/>
      <c r="DG319" s="31"/>
      <c r="DH319" s="31"/>
      <c r="DI319" s="31"/>
      <c r="DJ319" s="31"/>
      <c r="DK319" s="31"/>
      <c r="DL319" s="31"/>
      <c r="DM319" s="31"/>
      <c r="DN319" s="31"/>
      <c r="DO319" s="31"/>
      <c r="DP319" s="31"/>
      <c r="DQ319" s="31"/>
      <c r="DR319" s="31"/>
      <c r="DS319" s="31"/>
      <c r="DT319" s="31"/>
      <c r="DU319" s="31"/>
      <c r="DV319" s="31"/>
      <c r="DW319" s="31"/>
      <c r="DX319" s="31"/>
      <c r="DY319" s="31"/>
      <c r="DZ319" s="31"/>
      <c r="EA319" s="31"/>
      <c r="EB319" s="31"/>
      <c r="EC319" s="31"/>
      <c r="ED319" s="31"/>
      <c r="EE319" s="31"/>
      <c r="EF319" s="31"/>
      <c r="EG319" s="31"/>
      <c r="EH319" s="31"/>
      <c r="EI319" s="31"/>
      <c r="EJ319" s="31"/>
      <c r="EK319" s="31"/>
      <c r="EL319" s="31"/>
      <c r="EM319" s="31"/>
      <c r="EN319" s="31"/>
      <c r="EO319" s="31"/>
      <c r="EP319" s="31"/>
      <c r="EQ319" s="31"/>
      <c r="ER319" s="31"/>
      <c r="ES319" s="31"/>
      <c r="ET319" s="31"/>
      <c r="EU319" s="31"/>
      <c r="EV319" s="31"/>
      <c r="EW319" s="31"/>
      <c r="EX319" s="31"/>
      <c r="EY319" s="31"/>
    </row>
    <row r="320" spans="1:155" s="1" customFormat="1" ht="15" customHeight="1">
      <c r="A320" s="5" t="str">
        <f t="shared" ca="1" si="29"/>
        <v/>
      </c>
      <c r="B320" s="5">
        <f t="shared" si="28"/>
        <v>317</v>
      </c>
      <c r="C320" s="27" t="s">
        <v>1100</v>
      </c>
      <c r="D320" s="7"/>
      <c r="E320" s="7"/>
      <c r="F320" s="7"/>
      <c r="G320" s="7"/>
      <c r="H320" s="43"/>
      <c r="I320" s="43" t="s">
        <v>1094</v>
      </c>
      <c r="J320" s="5" t="s">
        <v>45</v>
      </c>
      <c r="K320" s="5" t="s">
        <v>819</v>
      </c>
      <c r="L320" s="5" t="str">
        <f>VLOOKUP(K320,[1]Section!$G$2:$H$45,2,0)</f>
        <v>パーティション</v>
      </c>
      <c r="M320" s="5"/>
      <c r="N320" s="5"/>
      <c r="O320" s="5"/>
      <c r="P320" s="5">
        <f t="shared" ca="1" si="37"/>
        <v>117</v>
      </c>
      <c r="Q320" s="5" t="str">
        <f t="shared" ca="1" si="38"/>
        <v>116年5ヶ月9日</v>
      </c>
      <c r="R320" s="39"/>
      <c r="S320" s="23"/>
      <c r="T320" s="23"/>
      <c r="U320" s="43"/>
      <c r="V320" s="5"/>
      <c r="W320" s="5"/>
      <c r="X320" s="5"/>
      <c r="Y320" s="5"/>
      <c r="Z320" s="5"/>
      <c r="AA320" s="5"/>
      <c r="AB320" s="10"/>
      <c r="AC320" s="5"/>
      <c r="AD320" s="10"/>
      <c r="AE320" s="5">
        <f t="shared" ca="1" si="39"/>
        <v>0</v>
      </c>
      <c r="AF320" s="5">
        <f t="shared" ca="1" si="34"/>
        <v>116.52</v>
      </c>
      <c r="AG320" s="149" t="s">
        <v>1162</v>
      </c>
      <c r="AH320" s="5" t="s">
        <v>1101</v>
      </c>
      <c r="AI320" s="5"/>
      <c r="AJ320" s="43"/>
      <c r="AK320" s="43"/>
      <c r="AL320" s="60"/>
      <c r="AM320" s="43"/>
      <c r="AN320" s="43"/>
      <c r="AO320" s="5"/>
      <c r="AP320" s="149"/>
      <c r="AQ320" s="5"/>
      <c r="AR320" s="149"/>
      <c r="AS320" s="43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  <c r="BF320" s="31"/>
      <c r="BG320" s="31"/>
      <c r="BH320" s="31"/>
      <c r="BI320" s="31"/>
      <c r="BJ320" s="31"/>
      <c r="BK320" s="31"/>
      <c r="BL320" s="31"/>
      <c r="BM320" s="31"/>
      <c r="BN320" s="31"/>
      <c r="BO320" s="31"/>
      <c r="BP320" s="31"/>
      <c r="BQ320" s="31"/>
      <c r="BR320" s="31"/>
      <c r="BS320" s="31"/>
      <c r="BT320" s="31"/>
      <c r="BU320" s="31"/>
      <c r="BV320" s="31"/>
      <c r="BW320" s="31"/>
      <c r="BX320" s="31"/>
      <c r="BY320" s="31"/>
      <c r="BZ320" s="31"/>
      <c r="CA320" s="31"/>
      <c r="CB320" s="31"/>
      <c r="CC320" s="31"/>
      <c r="CD320" s="31"/>
      <c r="CE320" s="31"/>
      <c r="CF320" s="31"/>
      <c r="CG320" s="31"/>
      <c r="CH320" s="31"/>
      <c r="CI320" s="31"/>
      <c r="CJ320" s="31"/>
      <c r="CK320" s="31"/>
      <c r="CL320" s="31"/>
      <c r="CM320" s="31"/>
      <c r="CN320" s="31"/>
      <c r="CO320" s="31"/>
      <c r="CP320" s="31"/>
      <c r="CQ320" s="31"/>
      <c r="CR320" s="31"/>
      <c r="CS320" s="31"/>
      <c r="CT320" s="31"/>
      <c r="CU320" s="31"/>
      <c r="CV320" s="31"/>
      <c r="CW320" s="31"/>
      <c r="CX320" s="31"/>
      <c r="CY320" s="31"/>
      <c r="CZ320" s="31"/>
      <c r="DA320" s="31"/>
      <c r="DB320" s="31"/>
      <c r="DC320" s="31"/>
      <c r="DD320" s="31"/>
      <c r="DE320" s="31"/>
      <c r="DF320" s="31"/>
      <c r="DG320" s="31"/>
      <c r="DH320" s="31"/>
      <c r="DI320" s="31"/>
      <c r="DJ320" s="31"/>
      <c r="DK320" s="31"/>
      <c r="DL320" s="31"/>
      <c r="DM320" s="31"/>
      <c r="DN320" s="31"/>
      <c r="DO320" s="31"/>
      <c r="DP320" s="31"/>
      <c r="DQ320" s="31"/>
      <c r="DR320" s="31"/>
      <c r="DS320" s="31"/>
      <c r="DT320" s="31"/>
      <c r="DU320" s="31"/>
      <c r="DV320" s="31"/>
      <c r="DW320" s="31"/>
      <c r="DX320" s="31"/>
      <c r="DY320" s="31"/>
      <c r="DZ320" s="31"/>
      <c r="EA320" s="31"/>
      <c r="EB320" s="31"/>
      <c r="EC320" s="31"/>
      <c r="ED320" s="31"/>
      <c r="EE320" s="31"/>
      <c r="EF320" s="31"/>
      <c r="EG320" s="31"/>
      <c r="EH320" s="31"/>
      <c r="EI320" s="31"/>
      <c r="EJ320" s="31"/>
      <c r="EK320" s="31"/>
      <c r="EL320" s="31"/>
      <c r="EM320" s="31"/>
      <c r="EN320" s="31"/>
      <c r="EO320" s="31"/>
      <c r="EP320" s="31"/>
      <c r="EQ320" s="31"/>
      <c r="ER320" s="31"/>
      <c r="ES320" s="31"/>
      <c r="ET320" s="31"/>
      <c r="EU320" s="31"/>
      <c r="EV320" s="31"/>
      <c r="EW320" s="31"/>
      <c r="EX320" s="31"/>
      <c r="EY320" s="31"/>
    </row>
    <row r="321" spans="1:155" s="1" customFormat="1" ht="15" customHeight="1">
      <c r="A321" s="5" t="str">
        <f t="shared" ca="1" si="29"/>
        <v/>
      </c>
      <c r="B321" s="15">
        <f t="shared" si="28"/>
        <v>318</v>
      </c>
      <c r="C321" s="16" t="s">
        <v>1102</v>
      </c>
      <c r="D321" s="17"/>
      <c r="E321" s="17"/>
      <c r="F321" s="17"/>
      <c r="G321" s="17"/>
      <c r="H321" s="15"/>
      <c r="I321" s="15" t="s">
        <v>1103</v>
      </c>
      <c r="J321" s="15" t="s">
        <v>45</v>
      </c>
      <c r="K321" s="15" t="s">
        <v>1104</v>
      </c>
      <c r="L321" s="15" t="str">
        <f>VLOOKUP(K321,[1]Section!$G$2:$H$45,2,0)</f>
        <v>パーティション</v>
      </c>
      <c r="M321" s="15"/>
      <c r="N321" s="15"/>
      <c r="O321" s="15"/>
      <c r="P321" s="15">
        <f t="shared" ca="1" si="37"/>
        <v>117</v>
      </c>
      <c r="Q321" s="15" t="str">
        <f t="shared" ca="1" si="38"/>
        <v>116年5ヶ月9日</v>
      </c>
      <c r="R321" s="40"/>
      <c r="S321" s="25"/>
      <c r="T321" s="25"/>
      <c r="U321" s="15"/>
      <c r="V321" s="15"/>
      <c r="W321" s="15"/>
      <c r="X321" s="15"/>
      <c r="Y321" s="15"/>
      <c r="Z321" s="15"/>
      <c r="AA321" s="15"/>
      <c r="AB321" s="18"/>
      <c r="AC321" s="15"/>
      <c r="AD321" s="18"/>
      <c r="AE321" s="15">
        <f t="shared" ca="1" si="39"/>
        <v>0</v>
      </c>
      <c r="AF321" s="15">
        <f t="shared" ca="1" si="34"/>
        <v>116.52</v>
      </c>
      <c r="AG321" s="150" t="s">
        <v>1105</v>
      </c>
      <c r="AH321" s="15" t="s">
        <v>1106</v>
      </c>
      <c r="AI321" s="15"/>
      <c r="AJ321" s="15"/>
      <c r="AK321" s="15"/>
      <c r="AL321" s="25"/>
      <c r="AM321" s="15"/>
      <c r="AN321" s="15"/>
      <c r="AO321" s="15"/>
      <c r="AP321" s="150"/>
      <c r="AQ321" s="15"/>
      <c r="AR321" s="150"/>
      <c r="AS321" s="15"/>
      <c r="AT321" s="31"/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  <c r="BF321" s="31"/>
      <c r="BG321" s="31"/>
      <c r="BH321" s="31"/>
      <c r="BI321" s="31"/>
      <c r="BJ321" s="31"/>
      <c r="BK321" s="31"/>
      <c r="BL321" s="31"/>
      <c r="BM321" s="31"/>
      <c r="BN321" s="31"/>
      <c r="BO321" s="31"/>
      <c r="BP321" s="31"/>
      <c r="BQ321" s="31"/>
      <c r="BR321" s="31"/>
      <c r="BS321" s="31"/>
      <c r="BT321" s="31"/>
      <c r="BU321" s="31"/>
      <c r="BV321" s="31"/>
      <c r="BW321" s="31"/>
      <c r="BX321" s="31"/>
      <c r="BY321" s="31"/>
      <c r="BZ321" s="31"/>
      <c r="CA321" s="31"/>
      <c r="CB321" s="31"/>
      <c r="CC321" s="31"/>
      <c r="CD321" s="31"/>
      <c r="CE321" s="31"/>
      <c r="CF321" s="31"/>
      <c r="CG321" s="31"/>
      <c r="CH321" s="31"/>
      <c r="CI321" s="31"/>
      <c r="CJ321" s="31"/>
      <c r="CK321" s="31"/>
      <c r="CL321" s="31"/>
      <c r="CM321" s="31"/>
      <c r="CN321" s="31"/>
      <c r="CO321" s="31"/>
      <c r="CP321" s="31"/>
      <c r="CQ321" s="31"/>
      <c r="CR321" s="31"/>
      <c r="CS321" s="31"/>
      <c r="CT321" s="31"/>
      <c r="CU321" s="31"/>
      <c r="CV321" s="31"/>
      <c r="CW321" s="31"/>
      <c r="CX321" s="31"/>
      <c r="CY321" s="31"/>
      <c r="CZ321" s="31"/>
      <c r="DA321" s="31"/>
      <c r="DB321" s="31"/>
      <c r="DC321" s="31"/>
      <c r="DD321" s="31"/>
      <c r="DE321" s="31"/>
      <c r="DF321" s="31"/>
      <c r="DG321" s="31"/>
      <c r="DH321" s="31"/>
      <c r="DI321" s="31"/>
      <c r="DJ321" s="31"/>
      <c r="DK321" s="31"/>
      <c r="DL321" s="31"/>
      <c r="DM321" s="31"/>
      <c r="DN321" s="31"/>
      <c r="DO321" s="31"/>
      <c r="DP321" s="31"/>
      <c r="DQ321" s="31"/>
      <c r="DR321" s="31"/>
      <c r="DS321" s="31"/>
      <c r="DT321" s="31"/>
      <c r="DU321" s="31"/>
      <c r="DV321" s="31"/>
      <c r="DW321" s="31"/>
      <c r="DX321" s="31"/>
      <c r="DY321" s="31"/>
      <c r="DZ321" s="31"/>
      <c r="EA321" s="31"/>
      <c r="EB321" s="31"/>
      <c r="EC321" s="31"/>
      <c r="ED321" s="31"/>
      <c r="EE321" s="31"/>
      <c r="EF321" s="31"/>
      <c r="EG321" s="31"/>
      <c r="EH321" s="31"/>
      <c r="EI321" s="31"/>
      <c r="EJ321" s="31"/>
      <c r="EK321" s="31"/>
      <c r="EL321" s="31"/>
      <c r="EM321" s="31"/>
      <c r="EN321" s="31"/>
      <c r="EO321" s="31"/>
      <c r="EP321" s="31"/>
      <c r="EQ321" s="31"/>
      <c r="ER321" s="31"/>
      <c r="ES321" s="31"/>
      <c r="ET321" s="31"/>
      <c r="EU321" s="31"/>
      <c r="EV321" s="31"/>
      <c r="EW321" s="31"/>
      <c r="EX321" s="31"/>
      <c r="EY321" s="31"/>
    </row>
    <row r="322" spans="1:155" s="1" customFormat="1" ht="15" customHeight="1">
      <c r="A322" s="5" t="str">
        <f t="shared" ca="1" si="29"/>
        <v/>
      </c>
      <c r="B322" s="5">
        <f t="shared" si="28"/>
        <v>319</v>
      </c>
      <c r="C322" s="27" t="s">
        <v>1107</v>
      </c>
      <c r="D322" s="7"/>
      <c r="E322" s="7"/>
      <c r="F322" s="7"/>
      <c r="G322" s="7"/>
      <c r="H322" s="43"/>
      <c r="I322" s="43" t="s">
        <v>736</v>
      </c>
      <c r="J322" s="5" t="s">
        <v>160</v>
      </c>
      <c r="K322" s="5" t="s">
        <v>33</v>
      </c>
      <c r="L322" s="5" t="str">
        <f>VLOOKUP(K322,[1]Section!$G$2:$H$45,2,0)</f>
        <v>総務管理</v>
      </c>
      <c r="M322" s="5"/>
      <c r="N322" s="5"/>
      <c r="O322" s="5"/>
      <c r="P322" s="5">
        <f t="shared" ca="1" si="37"/>
        <v>117</v>
      </c>
      <c r="Q322" s="5" t="str">
        <f t="shared" ca="1" si="38"/>
        <v>116年5ヶ月9日</v>
      </c>
      <c r="R322" s="39"/>
      <c r="S322" s="23"/>
      <c r="T322" s="23"/>
      <c r="U322" s="43"/>
      <c r="V322" s="5"/>
      <c r="W322" s="5"/>
      <c r="X322" s="5"/>
      <c r="Y322" s="5"/>
      <c r="Z322" s="5"/>
      <c r="AA322" s="5"/>
      <c r="AB322" s="10"/>
      <c r="AC322" s="5"/>
      <c r="AD322" s="10"/>
      <c r="AE322" s="5">
        <f t="shared" ca="1" si="39"/>
        <v>0</v>
      </c>
      <c r="AF322" s="5">
        <f t="shared" ca="1" si="34"/>
        <v>116.52</v>
      </c>
      <c r="AG322" s="149" t="s">
        <v>1108</v>
      </c>
      <c r="AH322" s="5" t="s">
        <v>1107</v>
      </c>
      <c r="AI322" s="5"/>
      <c r="AJ322" s="43"/>
      <c r="AK322" s="43"/>
      <c r="AL322" s="60"/>
      <c r="AM322" s="43"/>
      <c r="AN322" s="43"/>
      <c r="AO322" s="5"/>
      <c r="AP322" s="149"/>
      <c r="AQ322" s="5"/>
      <c r="AR322" s="149"/>
      <c r="AS322" s="43"/>
      <c r="AT322" s="31"/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  <c r="BF322" s="31"/>
      <c r="BG322" s="31"/>
      <c r="BH322" s="31"/>
      <c r="BI322" s="31"/>
      <c r="BJ322" s="31"/>
      <c r="BK322" s="31"/>
      <c r="BL322" s="31"/>
      <c r="BM322" s="31"/>
      <c r="BN322" s="31"/>
      <c r="BO322" s="31"/>
      <c r="BP322" s="31"/>
      <c r="BQ322" s="31"/>
      <c r="BR322" s="31"/>
      <c r="BS322" s="31"/>
      <c r="BT322" s="31"/>
      <c r="BU322" s="31"/>
      <c r="BV322" s="31"/>
      <c r="BW322" s="31"/>
      <c r="BX322" s="31"/>
      <c r="BY322" s="31"/>
      <c r="BZ322" s="31"/>
      <c r="CA322" s="31"/>
      <c r="CB322" s="31"/>
      <c r="CC322" s="31"/>
      <c r="CD322" s="31"/>
      <c r="CE322" s="31"/>
      <c r="CF322" s="31"/>
      <c r="CG322" s="31"/>
      <c r="CH322" s="31"/>
      <c r="CI322" s="31"/>
      <c r="CJ322" s="31"/>
      <c r="CK322" s="31"/>
      <c r="CL322" s="31"/>
      <c r="CM322" s="31"/>
      <c r="CN322" s="31"/>
      <c r="CO322" s="31"/>
      <c r="CP322" s="31"/>
      <c r="CQ322" s="31"/>
      <c r="CR322" s="31"/>
      <c r="CS322" s="31"/>
      <c r="CT322" s="31"/>
      <c r="CU322" s="31"/>
      <c r="CV322" s="31"/>
      <c r="CW322" s="31"/>
      <c r="CX322" s="31"/>
      <c r="CY322" s="31"/>
      <c r="CZ322" s="31"/>
      <c r="DA322" s="31"/>
      <c r="DB322" s="31"/>
      <c r="DC322" s="31"/>
      <c r="DD322" s="31"/>
      <c r="DE322" s="31"/>
      <c r="DF322" s="31"/>
      <c r="DG322" s="31"/>
      <c r="DH322" s="31"/>
      <c r="DI322" s="31"/>
      <c r="DJ322" s="31"/>
      <c r="DK322" s="31"/>
      <c r="DL322" s="31"/>
      <c r="DM322" s="31"/>
      <c r="DN322" s="31"/>
      <c r="DO322" s="31"/>
      <c r="DP322" s="31"/>
      <c r="DQ322" s="31"/>
      <c r="DR322" s="31"/>
      <c r="DS322" s="31"/>
      <c r="DT322" s="31"/>
      <c r="DU322" s="31"/>
      <c r="DV322" s="31"/>
      <c r="DW322" s="31"/>
      <c r="DX322" s="31"/>
      <c r="DY322" s="31"/>
      <c r="DZ322" s="31"/>
      <c r="EA322" s="31"/>
      <c r="EB322" s="31"/>
      <c r="EC322" s="31"/>
      <c r="ED322" s="31"/>
      <c r="EE322" s="31"/>
      <c r="EF322" s="31"/>
      <c r="EG322" s="31"/>
      <c r="EH322" s="31"/>
      <c r="EI322" s="31"/>
      <c r="EJ322" s="31"/>
      <c r="EK322" s="31"/>
      <c r="EL322" s="31"/>
      <c r="EM322" s="31"/>
      <c r="EN322" s="31"/>
      <c r="EO322" s="31"/>
      <c r="EP322" s="31"/>
      <c r="EQ322" s="31"/>
      <c r="ER322" s="31"/>
      <c r="ES322" s="31"/>
      <c r="ET322" s="31"/>
      <c r="EU322" s="31"/>
      <c r="EV322" s="31"/>
      <c r="EW322" s="31"/>
      <c r="EX322" s="31"/>
      <c r="EY322" s="31"/>
    </row>
    <row r="323" spans="1:155" s="1" customFormat="1" ht="15" customHeight="1">
      <c r="A323" s="5" t="str">
        <f t="shared" ca="1" si="29"/>
        <v/>
      </c>
      <c r="B323" s="5">
        <f t="shared" si="28"/>
        <v>320</v>
      </c>
      <c r="C323" s="27" t="s">
        <v>1109</v>
      </c>
      <c r="D323" s="7"/>
      <c r="E323" s="7"/>
      <c r="F323" s="7"/>
      <c r="G323" s="7"/>
      <c r="H323" s="43"/>
      <c r="I323" s="43" t="s">
        <v>1094</v>
      </c>
      <c r="J323" s="5" t="s">
        <v>45</v>
      </c>
      <c r="K323" s="5" t="s">
        <v>739</v>
      </c>
      <c r="L323" s="5" t="str">
        <f>VLOOKUP(K323,[1]Section!$G$2:$H$45,2,0)</f>
        <v>機械積算</v>
      </c>
      <c r="M323" s="5"/>
      <c r="N323" s="5"/>
      <c r="O323" s="5"/>
      <c r="P323" s="5">
        <f t="shared" ca="1" si="37"/>
        <v>117</v>
      </c>
      <c r="Q323" s="5" t="str">
        <f t="shared" ca="1" si="38"/>
        <v>116年5ヶ月9日</v>
      </c>
      <c r="R323" s="39"/>
      <c r="S323" s="23"/>
      <c r="T323" s="23"/>
      <c r="U323" s="43"/>
      <c r="V323" s="5"/>
      <c r="W323" s="5"/>
      <c r="X323" s="5"/>
      <c r="Y323" s="5"/>
      <c r="Z323" s="5"/>
      <c r="AA323" s="5"/>
      <c r="AB323" s="10"/>
      <c r="AC323" s="5"/>
      <c r="AD323" s="10"/>
      <c r="AE323" s="5">
        <f t="shared" ca="1" si="39"/>
        <v>0</v>
      </c>
      <c r="AF323" s="5">
        <f t="shared" ca="1" si="34"/>
        <v>116.52</v>
      </c>
      <c r="AG323" s="149" t="s">
        <v>1110</v>
      </c>
      <c r="AH323" s="5" t="s">
        <v>1111</v>
      </c>
      <c r="AI323" s="5"/>
      <c r="AJ323" s="43"/>
      <c r="AK323" s="43"/>
      <c r="AL323" s="60"/>
      <c r="AM323" s="43"/>
      <c r="AN323" s="43"/>
      <c r="AO323" s="5"/>
      <c r="AP323" s="149"/>
      <c r="AQ323" s="5"/>
      <c r="AR323" s="149"/>
      <c r="AS323" s="43"/>
      <c r="AT323" s="31"/>
      <c r="AU323" s="31"/>
      <c r="AV323" s="31"/>
      <c r="AW323" s="31"/>
      <c r="AX323" s="31"/>
      <c r="AY323" s="31"/>
      <c r="AZ323" s="31"/>
      <c r="BA323" s="31"/>
      <c r="BB323" s="31"/>
      <c r="BC323" s="31"/>
      <c r="BD323" s="31"/>
      <c r="BE323" s="31"/>
      <c r="BF323" s="31"/>
      <c r="BG323" s="31"/>
      <c r="BH323" s="31"/>
      <c r="BI323" s="31"/>
      <c r="BJ323" s="31"/>
      <c r="BK323" s="31"/>
      <c r="BL323" s="31"/>
      <c r="BM323" s="31"/>
      <c r="BN323" s="31"/>
      <c r="BO323" s="31"/>
      <c r="BP323" s="31"/>
      <c r="BQ323" s="31"/>
      <c r="BR323" s="31"/>
      <c r="BS323" s="31"/>
      <c r="BT323" s="31"/>
      <c r="BU323" s="31"/>
      <c r="BV323" s="31"/>
      <c r="BW323" s="31"/>
      <c r="BX323" s="31"/>
      <c r="BY323" s="31"/>
      <c r="BZ323" s="31"/>
      <c r="CA323" s="31"/>
      <c r="CB323" s="31"/>
      <c r="CC323" s="31"/>
      <c r="CD323" s="31"/>
      <c r="CE323" s="31"/>
      <c r="CF323" s="31"/>
      <c r="CG323" s="31"/>
      <c r="CH323" s="31"/>
      <c r="CI323" s="31"/>
      <c r="CJ323" s="31"/>
      <c r="CK323" s="31"/>
      <c r="CL323" s="31"/>
      <c r="CM323" s="31"/>
      <c r="CN323" s="31"/>
      <c r="CO323" s="31"/>
      <c r="CP323" s="31"/>
      <c r="CQ323" s="31"/>
      <c r="CR323" s="31"/>
      <c r="CS323" s="31"/>
      <c r="CT323" s="31"/>
      <c r="CU323" s="31"/>
      <c r="CV323" s="31"/>
      <c r="CW323" s="31"/>
      <c r="CX323" s="31"/>
      <c r="CY323" s="31"/>
      <c r="CZ323" s="31"/>
      <c r="DA323" s="31"/>
      <c r="DB323" s="31"/>
      <c r="DC323" s="31"/>
      <c r="DD323" s="31"/>
      <c r="DE323" s="31"/>
      <c r="DF323" s="31"/>
      <c r="DG323" s="31"/>
      <c r="DH323" s="31"/>
      <c r="DI323" s="31"/>
      <c r="DJ323" s="31"/>
      <c r="DK323" s="31"/>
      <c r="DL323" s="31"/>
      <c r="DM323" s="31"/>
      <c r="DN323" s="31"/>
      <c r="DO323" s="31"/>
      <c r="DP323" s="31"/>
      <c r="DQ323" s="31"/>
      <c r="DR323" s="31"/>
      <c r="DS323" s="31"/>
      <c r="DT323" s="31"/>
      <c r="DU323" s="31"/>
      <c r="DV323" s="31"/>
      <c r="DW323" s="31"/>
      <c r="DX323" s="31"/>
      <c r="DY323" s="31"/>
      <c r="DZ323" s="31"/>
      <c r="EA323" s="31"/>
      <c r="EB323" s="31"/>
      <c r="EC323" s="31"/>
      <c r="ED323" s="31"/>
      <c r="EE323" s="31"/>
      <c r="EF323" s="31"/>
      <c r="EG323" s="31"/>
      <c r="EH323" s="31"/>
      <c r="EI323" s="31"/>
      <c r="EJ323" s="31"/>
      <c r="EK323" s="31"/>
      <c r="EL323" s="31"/>
      <c r="EM323" s="31"/>
      <c r="EN323" s="31"/>
      <c r="EO323" s="31"/>
      <c r="EP323" s="31"/>
      <c r="EQ323" s="31"/>
      <c r="ER323" s="31"/>
      <c r="ES323" s="31"/>
      <c r="ET323" s="31"/>
      <c r="EU323" s="31"/>
      <c r="EV323" s="31"/>
      <c r="EW323" s="31"/>
      <c r="EX323" s="31"/>
      <c r="EY323" s="31"/>
    </row>
    <row r="324" spans="1:155" s="1" customFormat="1" ht="15" customHeight="1">
      <c r="A324" s="5" t="str">
        <f t="shared" ca="1" si="29"/>
        <v/>
      </c>
      <c r="B324" s="5">
        <f t="shared" si="28"/>
        <v>321</v>
      </c>
      <c r="C324" s="27" t="s">
        <v>1112</v>
      </c>
      <c r="D324" s="7"/>
      <c r="E324" s="7"/>
      <c r="F324" s="7"/>
      <c r="G324" s="7"/>
      <c r="H324" s="43"/>
      <c r="I324" s="43" t="s">
        <v>1103</v>
      </c>
      <c r="J324" s="5" t="s">
        <v>45</v>
      </c>
      <c r="K324" s="5" t="s">
        <v>410</v>
      </c>
      <c r="L324" s="5" t="str">
        <f>VLOOKUP(K324,[1]Section!$G$2:$H$45,2,0)</f>
        <v>レイアウト</v>
      </c>
      <c r="M324" s="5"/>
      <c r="N324" s="5"/>
      <c r="O324" s="5"/>
      <c r="P324" s="5">
        <f t="shared" ca="1" si="37"/>
        <v>117</v>
      </c>
      <c r="Q324" s="5" t="str">
        <f t="shared" ca="1" si="38"/>
        <v>116年5ヶ月9日</v>
      </c>
      <c r="R324" s="39"/>
      <c r="S324" s="23"/>
      <c r="T324" s="23"/>
      <c r="U324" s="43"/>
      <c r="V324" s="5"/>
      <c r="W324" s="5"/>
      <c r="X324" s="5"/>
      <c r="Y324" s="5"/>
      <c r="Z324" s="5"/>
      <c r="AA324" s="5"/>
      <c r="AB324" s="10"/>
      <c r="AC324" s="5"/>
      <c r="AD324" s="10"/>
      <c r="AE324" s="5">
        <f t="shared" ca="1" si="39"/>
        <v>0</v>
      </c>
      <c r="AF324" s="5">
        <f t="shared" ca="1" si="34"/>
        <v>116.52</v>
      </c>
      <c r="AG324" s="149" t="s">
        <v>1113</v>
      </c>
      <c r="AH324" s="5" t="s">
        <v>1114</v>
      </c>
      <c r="AI324" s="5"/>
      <c r="AJ324" s="43"/>
      <c r="AK324" s="43"/>
      <c r="AL324" s="60"/>
      <c r="AM324" s="43"/>
      <c r="AN324" s="43"/>
      <c r="AO324" s="5"/>
      <c r="AP324" s="149"/>
      <c r="AQ324" s="5"/>
      <c r="AR324" s="149"/>
      <c r="AS324" s="43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  <c r="BF324" s="31"/>
      <c r="BG324" s="31"/>
      <c r="BH324" s="31"/>
      <c r="BI324" s="31"/>
      <c r="BJ324" s="31"/>
      <c r="BK324" s="31"/>
      <c r="BL324" s="31"/>
      <c r="BM324" s="31"/>
      <c r="BN324" s="31"/>
      <c r="BO324" s="31"/>
      <c r="BP324" s="31"/>
      <c r="BQ324" s="31"/>
      <c r="BR324" s="31"/>
      <c r="BS324" s="31"/>
      <c r="BT324" s="31"/>
      <c r="BU324" s="31"/>
      <c r="BV324" s="31"/>
      <c r="BW324" s="31"/>
      <c r="BX324" s="31"/>
      <c r="BY324" s="31"/>
      <c r="BZ324" s="31"/>
      <c r="CA324" s="31"/>
      <c r="CB324" s="31"/>
      <c r="CC324" s="31"/>
      <c r="CD324" s="31"/>
      <c r="CE324" s="31"/>
      <c r="CF324" s="31"/>
      <c r="CG324" s="31"/>
      <c r="CH324" s="31"/>
      <c r="CI324" s="31"/>
      <c r="CJ324" s="31"/>
      <c r="CK324" s="31"/>
      <c r="CL324" s="31"/>
      <c r="CM324" s="31"/>
      <c r="CN324" s="31"/>
      <c r="CO324" s="31"/>
      <c r="CP324" s="31"/>
      <c r="CQ324" s="31"/>
      <c r="CR324" s="31"/>
      <c r="CS324" s="31"/>
      <c r="CT324" s="31"/>
      <c r="CU324" s="31"/>
      <c r="CV324" s="31"/>
      <c r="CW324" s="31"/>
      <c r="CX324" s="31"/>
      <c r="CY324" s="31"/>
      <c r="CZ324" s="31"/>
      <c r="DA324" s="31"/>
      <c r="DB324" s="31"/>
      <c r="DC324" s="31"/>
      <c r="DD324" s="31"/>
      <c r="DE324" s="31"/>
      <c r="DF324" s="31"/>
      <c r="DG324" s="31"/>
      <c r="DH324" s="31"/>
      <c r="DI324" s="31"/>
      <c r="DJ324" s="31"/>
      <c r="DK324" s="31"/>
      <c r="DL324" s="31"/>
      <c r="DM324" s="31"/>
      <c r="DN324" s="31"/>
      <c r="DO324" s="31"/>
      <c r="DP324" s="31"/>
      <c r="DQ324" s="31"/>
      <c r="DR324" s="31"/>
      <c r="DS324" s="31"/>
      <c r="DT324" s="31"/>
      <c r="DU324" s="31"/>
      <c r="DV324" s="31"/>
      <c r="DW324" s="31"/>
      <c r="DX324" s="31"/>
      <c r="DY324" s="31"/>
      <c r="DZ324" s="31"/>
      <c r="EA324" s="31"/>
      <c r="EB324" s="31"/>
      <c r="EC324" s="31"/>
      <c r="ED324" s="31"/>
      <c r="EE324" s="31"/>
      <c r="EF324" s="31"/>
      <c r="EG324" s="31"/>
      <c r="EH324" s="31"/>
      <c r="EI324" s="31"/>
      <c r="EJ324" s="31"/>
      <c r="EK324" s="31"/>
      <c r="EL324" s="31"/>
      <c r="EM324" s="31"/>
      <c r="EN324" s="31"/>
      <c r="EO324" s="31"/>
      <c r="EP324" s="31"/>
      <c r="EQ324" s="31"/>
      <c r="ER324" s="31"/>
      <c r="ES324" s="31"/>
      <c r="ET324" s="31"/>
      <c r="EU324" s="31"/>
      <c r="EV324" s="31"/>
      <c r="EW324" s="31"/>
      <c r="EX324" s="31"/>
      <c r="EY324" s="31"/>
    </row>
    <row r="325" spans="1:155" s="1" customFormat="1" ht="15" customHeight="1">
      <c r="A325" s="5" t="str">
        <f t="shared" ca="1" si="29"/>
        <v/>
      </c>
      <c r="B325" s="5">
        <f t="shared" ref="B325:B355" si="40">IF(C325="",B324,B324+1)</f>
        <v>322</v>
      </c>
      <c r="C325" s="27" t="s">
        <v>1115</v>
      </c>
      <c r="D325" s="7"/>
      <c r="E325" s="7"/>
      <c r="F325" s="7"/>
      <c r="G325" s="7"/>
      <c r="H325" s="43"/>
      <c r="I325" s="43" t="s">
        <v>1094</v>
      </c>
      <c r="J325" s="5" t="s">
        <v>45</v>
      </c>
      <c r="K325" s="5" t="s">
        <v>751</v>
      </c>
      <c r="L325" s="5" t="str">
        <f>VLOOKUP(K325,[1]Section!$G$2:$H$45,2,0)</f>
        <v>レイアウト</v>
      </c>
      <c r="M325" s="5"/>
      <c r="N325" s="5"/>
      <c r="O325" s="5"/>
      <c r="P325" s="5">
        <f t="shared" ca="1" si="37"/>
        <v>117</v>
      </c>
      <c r="Q325" s="5" t="str">
        <f t="shared" ca="1" si="38"/>
        <v>116年5ヶ月9日</v>
      </c>
      <c r="R325" s="39"/>
      <c r="S325" s="23"/>
      <c r="T325" s="23"/>
      <c r="U325" s="43"/>
      <c r="V325" s="5"/>
      <c r="W325" s="5"/>
      <c r="X325" s="5"/>
      <c r="Y325" s="5"/>
      <c r="Z325" s="5"/>
      <c r="AA325" s="5"/>
      <c r="AB325" s="10"/>
      <c r="AC325" s="5"/>
      <c r="AD325" s="10"/>
      <c r="AE325" s="5">
        <f t="shared" ca="1" si="39"/>
        <v>0</v>
      </c>
      <c r="AF325" s="5">
        <f t="shared" ca="1" si="34"/>
        <v>116.52</v>
      </c>
      <c r="AG325" s="149" t="s">
        <v>1116</v>
      </c>
      <c r="AH325" s="5" t="s">
        <v>1163</v>
      </c>
      <c r="AI325" s="9"/>
      <c r="AJ325" s="43"/>
      <c r="AK325" s="43"/>
      <c r="AL325" s="60"/>
      <c r="AM325" s="43"/>
      <c r="AN325" s="43"/>
      <c r="AO325" s="5"/>
      <c r="AP325" s="149"/>
      <c r="AQ325" s="5"/>
      <c r="AR325" s="149"/>
      <c r="AS325" s="43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  <c r="BF325" s="31"/>
      <c r="BG325" s="31"/>
      <c r="BH325" s="31"/>
      <c r="BI325" s="31"/>
      <c r="BJ325" s="31"/>
      <c r="BK325" s="31"/>
      <c r="BL325" s="31"/>
      <c r="BM325" s="31"/>
      <c r="BN325" s="31"/>
      <c r="BO325" s="31"/>
      <c r="BP325" s="31"/>
      <c r="BQ325" s="31"/>
      <c r="BR325" s="31"/>
      <c r="BS325" s="31"/>
      <c r="BT325" s="31"/>
      <c r="BU325" s="31"/>
      <c r="BV325" s="31"/>
      <c r="BW325" s="31"/>
      <c r="BX325" s="31"/>
      <c r="BY325" s="31"/>
      <c r="BZ325" s="31"/>
      <c r="CA325" s="31"/>
      <c r="CB325" s="31"/>
      <c r="CC325" s="31"/>
      <c r="CD325" s="31"/>
      <c r="CE325" s="31"/>
      <c r="CF325" s="31"/>
      <c r="CG325" s="31"/>
      <c r="CH325" s="31"/>
      <c r="CI325" s="31"/>
      <c r="CJ325" s="31"/>
      <c r="CK325" s="31"/>
      <c r="CL325" s="31"/>
      <c r="CM325" s="31"/>
      <c r="CN325" s="31"/>
      <c r="CO325" s="31"/>
      <c r="CP325" s="31"/>
      <c r="CQ325" s="31"/>
      <c r="CR325" s="31"/>
      <c r="CS325" s="31"/>
      <c r="CT325" s="31"/>
      <c r="CU325" s="31"/>
      <c r="CV325" s="31"/>
      <c r="CW325" s="31"/>
      <c r="CX325" s="31"/>
      <c r="CY325" s="31"/>
      <c r="CZ325" s="31"/>
      <c r="DA325" s="31"/>
      <c r="DB325" s="31"/>
      <c r="DC325" s="31"/>
      <c r="DD325" s="31"/>
      <c r="DE325" s="31"/>
      <c r="DF325" s="31"/>
      <c r="DG325" s="31"/>
      <c r="DH325" s="31"/>
      <c r="DI325" s="31"/>
      <c r="DJ325" s="31"/>
      <c r="DK325" s="31"/>
      <c r="DL325" s="31"/>
      <c r="DM325" s="31"/>
      <c r="DN325" s="31"/>
      <c r="DO325" s="31"/>
      <c r="DP325" s="31"/>
      <c r="DQ325" s="31"/>
      <c r="DR325" s="31"/>
      <c r="DS325" s="31"/>
      <c r="DT325" s="31"/>
      <c r="DU325" s="31"/>
      <c r="DV325" s="31"/>
      <c r="DW325" s="31"/>
      <c r="DX325" s="31"/>
      <c r="DY325" s="31"/>
      <c r="DZ325" s="31"/>
      <c r="EA325" s="31"/>
      <c r="EB325" s="31"/>
      <c r="EC325" s="31"/>
      <c r="ED325" s="31"/>
      <c r="EE325" s="31"/>
      <c r="EF325" s="31"/>
      <c r="EG325" s="31"/>
      <c r="EH325" s="31"/>
      <c r="EI325" s="31"/>
      <c r="EJ325" s="31"/>
      <c r="EK325" s="31"/>
      <c r="EL325" s="31"/>
      <c r="EM325" s="31"/>
      <c r="EN325" s="31"/>
      <c r="EO325" s="31"/>
      <c r="EP325" s="31"/>
      <c r="EQ325" s="31"/>
      <c r="ER325" s="31"/>
      <c r="ES325" s="31"/>
      <c r="ET325" s="31"/>
      <c r="EU325" s="31"/>
      <c r="EV325" s="31"/>
      <c r="EW325" s="31"/>
      <c r="EX325" s="31"/>
      <c r="EY325" s="31"/>
    </row>
    <row r="326" spans="1:155" s="1" customFormat="1" ht="15" customHeight="1">
      <c r="A326" s="5" t="str">
        <f t="shared" ca="1" si="29"/>
        <v/>
      </c>
      <c r="B326" s="5">
        <f>IF(C326="",B325,B325+1)</f>
        <v>323</v>
      </c>
      <c r="C326" s="27" t="s">
        <v>1117</v>
      </c>
      <c r="D326" s="7"/>
      <c r="E326" s="7"/>
      <c r="F326" s="7"/>
      <c r="G326" s="7"/>
      <c r="H326" s="43"/>
      <c r="I326" s="43" t="s">
        <v>1094</v>
      </c>
      <c r="J326" s="5" t="s">
        <v>45</v>
      </c>
      <c r="K326" s="5" t="s">
        <v>515</v>
      </c>
      <c r="L326" s="5" t="str">
        <f>VLOOKUP(K326,[1]Section!$G$2:$H$45,2,0)</f>
        <v>衛生設備</v>
      </c>
      <c r="M326" s="5"/>
      <c r="N326" s="5"/>
      <c r="O326" s="5"/>
      <c r="P326" s="5">
        <f t="shared" ca="1" si="37"/>
        <v>117</v>
      </c>
      <c r="Q326" s="5" t="str">
        <f t="shared" ca="1" si="38"/>
        <v>116年5ヶ月9日</v>
      </c>
      <c r="R326" s="39"/>
      <c r="S326" s="23"/>
      <c r="T326" s="23"/>
      <c r="U326" s="43"/>
      <c r="V326" s="5"/>
      <c r="W326" s="5"/>
      <c r="X326" s="5"/>
      <c r="Y326" s="5"/>
      <c r="Z326" s="5"/>
      <c r="AA326" s="5"/>
      <c r="AB326" s="10"/>
      <c r="AC326" s="5"/>
      <c r="AD326" s="10"/>
      <c r="AE326" s="5">
        <f t="shared" ca="1" si="39"/>
        <v>0</v>
      </c>
      <c r="AF326" s="5">
        <f t="shared" ca="1" si="34"/>
        <v>116.52</v>
      </c>
      <c r="AG326" s="149" t="s">
        <v>1118</v>
      </c>
      <c r="AH326" s="5" t="s">
        <v>1119</v>
      </c>
      <c r="AI326" s="9"/>
      <c r="AJ326" s="43"/>
      <c r="AK326" s="43"/>
      <c r="AL326" s="60"/>
      <c r="AM326" s="43"/>
      <c r="AN326" s="43"/>
      <c r="AO326" s="5"/>
      <c r="AP326" s="149"/>
      <c r="AQ326" s="5"/>
      <c r="AR326" s="149"/>
      <c r="AS326" s="43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  <c r="BF326" s="31"/>
      <c r="BG326" s="31"/>
      <c r="BH326" s="31"/>
      <c r="BI326" s="31"/>
      <c r="BJ326" s="31"/>
      <c r="BK326" s="31"/>
      <c r="BL326" s="31"/>
      <c r="BM326" s="31"/>
      <c r="BN326" s="31"/>
      <c r="BO326" s="31"/>
      <c r="BP326" s="31"/>
      <c r="BQ326" s="31"/>
      <c r="BR326" s="31"/>
      <c r="BS326" s="31"/>
      <c r="BT326" s="31"/>
      <c r="BU326" s="31"/>
      <c r="BV326" s="31"/>
      <c r="BW326" s="31"/>
      <c r="BX326" s="31"/>
      <c r="BY326" s="31"/>
      <c r="BZ326" s="31"/>
      <c r="CA326" s="31"/>
      <c r="CB326" s="31"/>
      <c r="CC326" s="31"/>
      <c r="CD326" s="31"/>
      <c r="CE326" s="31"/>
      <c r="CF326" s="31"/>
      <c r="CG326" s="31"/>
      <c r="CH326" s="31"/>
      <c r="CI326" s="31"/>
      <c r="CJ326" s="31"/>
      <c r="CK326" s="31"/>
      <c r="CL326" s="31"/>
      <c r="CM326" s="31"/>
      <c r="CN326" s="31"/>
      <c r="CO326" s="31"/>
      <c r="CP326" s="31"/>
      <c r="CQ326" s="31"/>
      <c r="CR326" s="31"/>
      <c r="CS326" s="31"/>
      <c r="CT326" s="31"/>
      <c r="CU326" s="31"/>
      <c r="CV326" s="31"/>
      <c r="CW326" s="31"/>
      <c r="CX326" s="31"/>
      <c r="CY326" s="31"/>
      <c r="CZ326" s="31"/>
      <c r="DA326" s="31"/>
      <c r="DB326" s="31"/>
      <c r="DC326" s="31"/>
      <c r="DD326" s="31"/>
      <c r="DE326" s="31"/>
      <c r="DF326" s="31"/>
      <c r="DG326" s="31"/>
      <c r="DH326" s="31"/>
      <c r="DI326" s="31"/>
      <c r="DJ326" s="31"/>
      <c r="DK326" s="31"/>
      <c r="DL326" s="31"/>
      <c r="DM326" s="31"/>
      <c r="DN326" s="31"/>
      <c r="DO326" s="31"/>
      <c r="DP326" s="31"/>
      <c r="DQ326" s="31"/>
      <c r="DR326" s="31"/>
      <c r="DS326" s="31"/>
      <c r="DT326" s="31"/>
      <c r="DU326" s="31"/>
      <c r="DV326" s="31"/>
      <c r="DW326" s="31"/>
      <c r="DX326" s="31"/>
      <c r="DY326" s="31"/>
      <c r="DZ326" s="31"/>
      <c r="EA326" s="31"/>
      <c r="EB326" s="31"/>
      <c r="EC326" s="31"/>
      <c r="ED326" s="31"/>
      <c r="EE326" s="31"/>
      <c r="EF326" s="31"/>
      <c r="EG326" s="31"/>
      <c r="EH326" s="31"/>
      <c r="EI326" s="31"/>
      <c r="EJ326" s="31"/>
      <c r="EK326" s="31"/>
      <c r="EL326" s="31"/>
      <c r="EM326" s="31"/>
      <c r="EN326" s="31"/>
      <c r="EO326" s="31"/>
      <c r="EP326" s="31"/>
      <c r="EQ326" s="31"/>
      <c r="ER326" s="31"/>
      <c r="ES326" s="31"/>
      <c r="ET326" s="31"/>
      <c r="EU326" s="31"/>
      <c r="EV326" s="31"/>
      <c r="EW326" s="31"/>
      <c r="EX326" s="31"/>
      <c r="EY326" s="31"/>
    </row>
    <row r="327" spans="1:155" s="1" customFormat="1" ht="15" customHeight="1">
      <c r="A327" s="5" t="str">
        <f t="shared" ref="A327:A328" ca="1" si="41">IF(AND(DAY(TODAY())=DAY(D327),MONTH(TODAY())=MONTH(D327)),"HAPPY BIRTHDAY!!!","")</f>
        <v/>
      </c>
      <c r="B327" s="5">
        <f>IF(C327="",B326,B326+1)</f>
        <v>324</v>
      </c>
      <c r="C327" s="27" t="s">
        <v>1140</v>
      </c>
      <c r="D327" s="7"/>
      <c r="E327" s="7"/>
      <c r="F327" s="7"/>
      <c r="G327" s="7"/>
      <c r="H327" s="43"/>
      <c r="I327" s="43" t="s">
        <v>1094</v>
      </c>
      <c r="J327" s="5" t="s">
        <v>45</v>
      </c>
      <c r="K327" s="5" t="s">
        <v>739</v>
      </c>
      <c r="L327" s="5" t="str">
        <f>VLOOKUP(K327,[1]Section!$G$2:$H$45,2,0)</f>
        <v>機械積算</v>
      </c>
      <c r="M327" s="5"/>
      <c r="N327" s="5"/>
      <c r="O327" s="5"/>
      <c r="P327" s="5">
        <f t="shared" ref="P327:P328" ca="1" si="42">IF(C327="","",ROUND((TODAY()-D327)/365,0))</f>
        <v>117</v>
      </c>
      <c r="Q327" s="5" t="str">
        <f t="shared" ref="Q327:Q328" ca="1" si="43">IF(C327="","",IF(F327="resigned",DATEDIF(E327,G327,"Y")&amp;"年"&amp;DATEDIF(E327,G327,"YM")&amp;"ヶ月"&amp;DATEDIF(E327,G327,"MD")&amp;"日",DATEDIF(E327,TODAY(),"Y")&amp;"年"&amp;DATEDIF(E327,TODAY(),"YM")&amp;"ヶ月"&amp;DATEDIF(E327,TODAY(),"MD")&amp;"日"))</f>
        <v>116年5ヶ月9日</v>
      </c>
      <c r="R327" s="39"/>
      <c r="S327" s="23"/>
      <c r="T327" s="23"/>
      <c r="U327" s="43"/>
      <c r="V327" s="5"/>
      <c r="W327" s="5"/>
      <c r="X327" s="5"/>
      <c r="Y327" s="5"/>
      <c r="Z327" s="5"/>
      <c r="AA327" s="5"/>
      <c r="AB327" s="10"/>
      <c r="AC327" s="5"/>
      <c r="AD327" s="10"/>
      <c r="AE327" s="5">
        <f t="shared" ref="AE327:AE328" ca="1" si="44">IF(OR(AND(YEAR(TODAY())-X327&gt;0,YEAR(TODAY())-X327&lt;=6,X327&lt;&gt;""),AND(YEAR(TODAY())-Y327&gt;0,YEAR(TODAY())-Y327&lt;=6,Y327&lt;&gt;"")),1,0)</f>
        <v>0</v>
      </c>
      <c r="AF327" s="5">
        <f t="shared" ca="1" si="34"/>
        <v>116.52</v>
      </c>
      <c r="AG327" s="149" t="s">
        <v>1120</v>
      </c>
      <c r="AH327" s="5" t="s">
        <v>1156</v>
      </c>
      <c r="AI327" s="9"/>
      <c r="AJ327" s="43"/>
      <c r="AK327" s="43"/>
      <c r="AL327" s="60"/>
      <c r="AM327" s="43"/>
      <c r="AN327" s="43"/>
      <c r="AO327" s="5"/>
      <c r="AP327" s="149"/>
      <c r="AQ327" s="5"/>
      <c r="AR327" s="149"/>
      <c r="AS327" s="43"/>
      <c r="AT327" s="31"/>
      <c r="AU327" s="31"/>
      <c r="AV327" s="31"/>
      <c r="AW327" s="31"/>
      <c r="AX327" s="31"/>
      <c r="AY327" s="31"/>
      <c r="AZ327" s="31"/>
      <c r="BA327" s="31"/>
      <c r="BB327" s="31"/>
      <c r="BC327" s="31"/>
      <c r="BD327" s="31"/>
      <c r="BE327" s="31"/>
      <c r="BF327" s="31"/>
      <c r="BG327" s="31"/>
      <c r="BH327" s="31"/>
      <c r="BI327" s="31"/>
      <c r="BJ327" s="31"/>
      <c r="BK327" s="31"/>
      <c r="BL327" s="31"/>
      <c r="BM327" s="31"/>
      <c r="BN327" s="31"/>
      <c r="BO327" s="31"/>
      <c r="BP327" s="31"/>
      <c r="BQ327" s="31"/>
      <c r="BR327" s="31"/>
      <c r="BS327" s="31"/>
      <c r="BT327" s="31"/>
      <c r="BU327" s="31"/>
      <c r="BV327" s="31"/>
      <c r="BW327" s="31"/>
      <c r="BX327" s="31"/>
      <c r="BY327" s="31"/>
      <c r="BZ327" s="31"/>
      <c r="CA327" s="31"/>
      <c r="CB327" s="31"/>
      <c r="CC327" s="31"/>
      <c r="CD327" s="31"/>
      <c r="CE327" s="31"/>
      <c r="CF327" s="31"/>
      <c r="CG327" s="31"/>
      <c r="CH327" s="31"/>
      <c r="CI327" s="31"/>
      <c r="CJ327" s="31"/>
      <c r="CK327" s="31"/>
      <c r="CL327" s="31"/>
      <c r="CM327" s="31"/>
      <c r="CN327" s="31"/>
      <c r="CO327" s="31"/>
      <c r="CP327" s="31"/>
      <c r="CQ327" s="31"/>
      <c r="CR327" s="31"/>
      <c r="CS327" s="31"/>
      <c r="CT327" s="31"/>
      <c r="CU327" s="31"/>
      <c r="CV327" s="31"/>
      <c r="CW327" s="31"/>
      <c r="CX327" s="31"/>
      <c r="CY327" s="31"/>
      <c r="CZ327" s="31"/>
      <c r="DA327" s="31"/>
      <c r="DB327" s="31"/>
      <c r="DC327" s="31"/>
      <c r="DD327" s="31"/>
      <c r="DE327" s="31"/>
      <c r="DF327" s="31"/>
      <c r="DG327" s="31"/>
      <c r="DH327" s="31"/>
      <c r="DI327" s="31"/>
      <c r="DJ327" s="31"/>
      <c r="DK327" s="31"/>
      <c r="DL327" s="31"/>
      <c r="DM327" s="31"/>
      <c r="DN327" s="31"/>
      <c r="DO327" s="31"/>
      <c r="DP327" s="31"/>
      <c r="DQ327" s="31"/>
      <c r="DR327" s="31"/>
      <c r="DS327" s="31"/>
      <c r="DT327" s="31"/>
      <c r="DU327" s="31"/>
      <c r="DV327" s="31"/>
      <c r="DW327" s="31"/>
      <c r="DX327" s="31"/>
      <c r="DY327" s="31"/>
      <c r="DZ327" s="31"/>
      <c r="EA327" s="31"/>
      <c r="EB327" s="31"/>
      <c r="EC327" s="31"/>
      <c r="ED327" s="31"/>
      <c r="EE327" s="31"/>
      <c r="EF327" s="31"/>
      <c r="EG327" s="31"/>
      <c r="EH327" s="31"/>
      <c r="EI327" s="31"/>
      <c r="EJ327" s="31"/>
      <c r="EK327" s="31"/>
      <c r="EL327" s="31"/>
      <c r="EM327" s="31"/>
      <c r="EN327" s="31"/>
      <c r="EO327" s="31"/>
      <c r="EP327" s="31"/>
      <c r="EQ327" s="31"/>
      <c r="ER327" s="31"/>
      <c r="ES327" s="31"/>
      <c r="ET327" s="31"/>
      <c r="EU327" s="31"/>
      <c r="EV327" s="31"/>
      <c r="EW327" s="31"/>
      <c r="EX327" s="31"/>
      <c r="EY327" s="31"/>
    </row>
    <row r="328" spans="1:155" s="1" customFormat="1" ht="15" customHeight="1">
      <c r="A328" s="5" t="str">
        <f t="shared" ca="1" si="41"/>
        <v/>
      </c>
      <c r="B328" s="5">
        <f t="shared" si="40"/>
        <v>325</v>
      </c>
      <c r="C328" s="27" t="s">
        <v>1141</v>
      </c>
      <c r="D328" s="7"/>
      <c r="E328" s="7"/>
      <c r="F328" s="7"/>
      <c r="G328" s="7"/>
      <c r="H328" s="43"/>
      <c r="I328" s="43" t="s">
        <v>1094</v>
      </c>
      <c r="J328" s="5" t="s">
        <v>45</v>
      </c>
      <c r="K328" s="5" t="s">
        <v>363</v>
      </c>
      <c r="L328" s="5" t="str">
        <f>VLOOKUP(K328,[1]Section!$G$2:$H$45,2,0)</f>
        <v>パーティション</v>
      </c>
      <c r="M328" s="5"/>
      <c r="N328" s="5"/>
      <c r="O328" s="5"/>
      <c r="P328" s="5">
        <f t="shared" ca="1" si="42"/>
        <v>117</v>
      </c>
      <c r="Q328" s="5" t="str">
        <f t="shared" ca="1" si="43"/>
        <v>116年5ヶ月9日</v>
      </c>
      <c r="R328" s="39"/>
      <c r="S328" s="23"/>
      <c r="T328" s="23"/>
      <c r="U328" s="43"/>
      <c r="V328" s="5"/>
      <c r="W328" s="5"/>
      <c r="X328" s="5"/>
      <c r="Y328" s="5"/>
      <c r="Z328" s="5"/>
      <c r="AA328" s="5"/>
      <c r="AB328" s="10"/>
      <c r="AC328" s="5"/>
      <c r="AD328" s="10"/>
      <c r="AE328" s="5">
        <f t="shared" ca="1" si="44"/>
        <v>0</v>
      </c>
      <c r="AF328" s="5">
        <f t="shared" ca="1" si="34"/>
        <v>116.52</v>
      </c>
      <c r="AG328" s="149" t="s">
        <v>1137</v>
      </c>
      <c r="AH328" s="5" t="s">
        <v>1157</v>
      </c>
      <c r="AI328" s="9"/>
      <c r="AJ328" s="43"/>
      <c r="AK328" s="43"/>
      <c r="AL328" s="60"/>
      <c r="AM328" s="43"/>
      <c r="AN328" s="43"/>
      <c r="AO328" s="5"/>
      <c r="AP328" s="149"/>
      <c r="AQ328" s="5"/>
      <c r="AR328" s="149"/>
      <c r="AS328" s="43"/>
      <c r="AT328" s="31"/>
      <c r="AU328" s="31"/>
      <c r="AV328" s="31"/>
      <c r="AW328" s="31"/>
      <c r="AX328" s="31"/>
      <c r="AY328" s="31"/>
      <c r="AZ328" s="31"/>
      <c r="BA328" s="31"/>
      <c r="BB328" s="31"/>
      <c r="BC328" s="31"/>
      <c r="BD328" s="31"/>
      <c r="BE328" s="31"/>
      <c r="BF328" s="31"/>
      <c r="BG328" s="31"/>
      <c r="BH328" s="31"/>
      <c r="BI328" s="31"/>
      <c r="BJ328" s="31"/>
      <c r="BK328" s="31"/>
      <c r="BL328" s="31"/>
      <c r="BM328" s="31"/>
      <c r="BN328" s="31"/>
      <c r="BO328" s="31"/>
      <c r="BP328" s="31"/>
      <c r="BQ328" s="31"/>
      <c r="BR328" s="31"/>
      <c r="BS328" s="31"/>
      <c r="BT328" s="31"/>
      <c r="BU328" s="31"/>
      <c r="BV328" s="31"/>
      <c r="BW328" s="31"/>
      <c r="BX328" s="31"/>
      <c r="BY328" s="31"/>
      <c r="BZ328" s="31"/>
      <c r="CA328" s="31"/>
      <c r="CB328" s="31"/>
      <c r="CC328" s="31"/>
      <c r="CD328" s="31"/>
      <c r="CE328" s="31"/>
      <c r="CF328" s="31"/>
      <c r="CG328" s="31"/>
      <c r="CH328" s="31"/>
      <c r="CI328" s="31"/>
      <c r="CJ328" s="31"/>
      <c r="CK328" s="31"/>
      <c r="CL328" s="31"/>
      <c r="CM328" s="31"/>
      <c r="CN328" s="31"/>
      <c r="CO328" s="31"/>
      <c r="CP328" s="31"/>
      <c r="CQ328" s="31"/>
      <c r="CR328" s="31"/>
      <c r="CS328" s="31"/>
      <c r="CT328" s="31"/>
      <c r="CU328" s="31"/>
      <c r="CV328" s="31"/>
      <c r="CW328" s="31"/>
      <c r="CX328" s="31"/>
      <c r="CY328" s="31"/>
      <c r="CZ328" s="31"/>
      <c r="DA328" s="31"/>
      <c r="DB328" s="31"/>
      <c r="DC328" s="31"/>
      <c r="DD328" s="31"/>
      <c r="DE328" s="31"/>
      <c r="DF328" s="31"/>
      <c r="DG328" s="31"/>
      <c r="DH328" s="31"/>
      <c r="DI328" s="31"/>
      <c r="DJ328" s="31"/>
      <c r="DK328" s="31"/>
      <c r="DL328" s="31"/>
      <c r="DM328" s="31"/>
      <c r="DN328" s="31"/>
      <c r="DO328" s="31"/>
      <c r="DP328" s="31"/>
      <c r="DQ328" s="31"/>
      <c r="DR328" s="31"/>
      <c r="DS328" s="31"/>
      <c r="DT328" s="31"/>
      <c r="DU328" s="31"/>
      <c r="DV328" s="31"/>
      <c r="DW328" s="31"/>
      <c r="DX328" s="31"/>
      <c r="DY328" s="31"/>
      <c r="DZ328" s="31"/>
      <c r="EA328" s="31"/>
      <c r="EB328" s="31"/>
      <c r="EC328" s="31"/>
      <c r="ED328" s="31"/>
      <c r="EE328" s="31"/>
      <c r="EF328" s="31"/>
      <c r="EG328" s="31"/>
      <c r="EH328" s="31"/>
      <c r="EI328" s="31"/>
      <c r="EJ328" s="31"/>
      <c r="EK328" s="31"/>
      <c r="EL328" s="31"/>
      <c r="EM328" s="31"/>
      <c r="EN328" s="31"/>
      <c r="EO328" s="31"/>
      <c r="EP328" s="31"/>
      <c r="EQ328" s="31"/>
      <c r="ER328" s="31"/>
      <c r="ES328" s="31"/>
      <c r="ET328" s="31"/>
      <c r="EU328" s="31"/>
      <c r="EV328" s="31"/>
      <c r="EW328" s="31"/>
      <c r="EX328" s="31"/>
      <c r="EY328" s="31"/>
    </row>
    <row r="329" spans="1:155" s="1" customFormat="1" ht="15" customHeight="1">
      <c r="A329" s="5" t="str">
        <f t="shared" ref="A329:A330" ca="1" si="45">IF(AND(DAY(TODAY())=DAY(D329),MONTH(TODAY())=MONTH(D329)),"HAPPY BIRTHDAY!!!","")</f>
        <v/>
      </c>
      <c r="B329" s="5">
        <f t="shared" si="40"/>
        <v>326</v>
      </c>
      <c r="C329" s="27" t="s">
        <v>1147</v>
      </c>
      <c r="D329" s="7"/>
      <c r="E329" s="7"/>
      <c r="F329" s="7"/>
      <c r="G329" s="7"/>
      <c r="H329" s="43"/>
      <c r="I329" s="43" t="s">
        <v>1094</v>
      </c>
      <c r="J329" s="5" t="s">
        <v>45</v>
      </c>
      <c r="K329" s="5" t="s">
        <v>1051</v>
      </c>
      <c r="L329" s="5" t="str">
        <f>VLOOKUP(K329,[1]Section!$G$2:$H$45,2,0)</f>
        <v>CG</v>
      </c>
      <c r="M329" s="5"/>
      <c r="N329" s="5"/>
      <c r="O329" s="5"/>
      <c r="P329" s="5">
        <f t="shared" ref="P329:P330" ca="1" si="46">IF(C329="","",ROUND((TODAY()-D329)/365,0))</f>
        <v>117</v>
      </c>
      <c r="Q329" s="5" t="str">
        <f t="shared" ref="Q329:Q330" ca="1" si="47">IF(C329="","",IF(F329="resigned",DATEDIF(E329,G329,"Y")&amp;"年"&amp;DATEDIF(E329,G329,"YM")&amp;"ヶ月"&amp;DATEDIF(E329,G329,"MD")&amp;"日",DATEDIF(E329,TODAY(),"Y")&amp;"年"&amp;DATEDIF(E329,TODAY(),"YM")&amp;"ヶ月"&amp;DATEDIF(E329,TODAY(),"MD")&amp;"日"))</f>
        <v>116年5ヶ月9日</v>
      </c>
      <c r="R329" s="39"/>
      <c r="S329" s="23"/>
      <c r="T329" s="23"/>
      <c r="U329" s="43"/>
      <c r="V329" s="5"/>
      <c r="W329" s="5"/>
      <c r="X329" s="5"/>
      <c r="Y329" s="5"/>
      <c r="Z329" s="5"/>
      <c r="AA329" s="5"/>
      <c r="AB329" s="10"/>
      <c r="AC329" s="5"/>
      <c r="AD329" s="10"/>
      <c r="AE329" s="5">
        <f t="shared" ref="AE329:AE330" ca="1" si="48">IF(OR(AND(YEAR(TODAY())-X329&gt;0,YEAR(TODAY())-X329&lt;=6,X329&lt;&gt;""),AND(YEAR(TODAY())-Y329&gt;0,YEAR(TODAY())-Y329&lt;=6,Y329&lt;&gt;"")),1,0)</f>
        <v>0</v>
      </c>
      <c r="AF329" s="5">
        <f t="shared" ca="1" si="34"/>
        <v>116.52</v>
      </c>
      <c r="AG329" s="149" t="s">
        <v>1151</v>
      </c>
      <c r="AH329" s="5" t="s">
        <v>1158</v>
      </c>
      <c r="AI329" s="9"/>
      <c r="AJ329" s="43"/>
      <c r="AK329" s="43"/>
      <c r="AL329" s="60"/>
      <c r="AM329" s="43"/>
      <c r="AN329" s="43"/>
      <c r="AO329" s="5"/>
      <c r="AP329" s="149"/>
      <c r="AQ329" s="5"/>
      <c r="AR329" s="149"/>
      <c r="AS329" s="43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  <c r="BF329" s="31"/>
      <c r="BG329" s="31"/>
      <c r="BH329" s="31"/>
      <c r="BI329" s="31"/>
      <c r="BJ329" s="31"/>
      <c r="BK329" s="31"/>
      <c r="BL329" s="31"/>
      <c r="BM329" s="31"/>
      <c r="BN329" s="31"/>
      <c r="BO329" s="31"/>
      <c r="BP329" s="31"/>
      <c r="BQ329" s="31"/>
      <c r="BR329" s="31"/>
      <c r="BS329" s="31"/>
      <c r="BT329" s="31"/>
      <c r="BU329" s="31"/>
      <c r="BV329" s="31"/>
      <c r="BW329" s="31"/>
      <c r="BX329" s="31"/>
      <c r="BY329" s="31"/>
      <c r="BZ329" s="31"/>
      <c r="CA329" s="31"/>
      <c r="CB329" s="31"/>
      <c r="CC329" s="31"/>
      <c r="CD329" s="31"/>
      <c r="CE329" s="31"/>
      <c r="CF329" s="31"/>
      <c r="CG329" s="31"/>
      <c r="CH329" s="31"/>
      <c r="CI329" s="31"/>
      <c r="CJ329" s="31"/>
      <c r="CK329" s="31"/>
      <c r="CL329" s="31"/>
      <c r="CM329" s="31"/>
      <c r="CN329" s="31"/>
      <c r="CO329" s="31"/>
      <c r="CP329" s="31"/>
      <c r="CQ329" s="31"/>
      <c r="CR329" s="31"/>
      <c r="CS329" s="31"/>
      <c r="CT329" s="31"/>
      <c r="CU329" s="31"/>
      <c r="CV329" s="31"/>
      <c r="CW329" s="31"/>
      <c r="CX329" s="31"/>
      <c r="CY329" s="31"/>
      <c r="CZ329" s="31"/>
      <c r="DA329" s="31"/>
      <c r="DB329" s="31"/>
      <c r="DC329" s="31"/>
      <c r="DD329" s="31"/>
      <c r="DE329" s="31"/>
      <c r="DF329" s="31"/>
      <c r="DG329" s="31"/>
      <c r="DH329" s="31"/>
      <c r="DI329" s="31"/>
      <c r="DJ329" s="31"/>
      <c r="DK329" s="31"/>
      <c r="DL329" s="31"/>
      <c r="DM329" s="31"/>
      <c r="DN329" s="31"/>
      <c r="DO329" s="31"/>
      <c r="DP329" s="31"/>
      <c r="DQ329" s="31"/>
      <c r="DR329" s="31"/>
      <c r="DS329" s="31"/>
      <c r="DT329" s="31"/>
      <c r="DU329" s="31"/>
      <c r="DV329" s="31"/>
      <c r="DW329" s="31"/>
      <c r="DX329" s="31"/>
      <c r="DY329" s="31"/>
      <c r="DZ329" s="31"/>
      <c r="EA329" s="31"/>
      <c r="EB329" s="31"/>
      <c r="EC329" s="31"/>
      <c r="ED329" s="31"/>
      <c r="EE329" s="31"/>
      <c r="EF329" s="31"/>
      <c r="EG329" s="31"/>
      <c r="EH329" s="31"/>
      <c r="EI329" s="31"/>
      <c r="EJ329" s="31"/>
      <c r="EK329" s="31"/>
      <c r="EL329" s="31"/>
      <c r="EM329" s="31"/>
      <c r="EN329" s="31"/>
      <c r="EO329" s="31"/>
      <c r="EP329" s="31"/>
      <c r="EQ329" s="31"/>
      <c r="ER329" s="31"/>
      <c r="ES329" s="31"/>
      <c r="ET329" s="31"/>
      <c r="EU329" s="31"/>
      <c r="EV329" s="31"/>
      <c r="EW329" s="31"/>
      <c r="EX329" s="31"/>
      <c r="EY329" s="31"/>
    </row>
    <row r="330" spans="1:155" s="1" customFormat="1" ht="15" customHeight="1">
      <c r="A330" s="5" t="str">
        <f t="shared" ca="1" si="45"/>
        <v/>
      </c>
      <c r="B330" s="15">
        <f t="shared" si="40"/>
        <v>327</v>
      </c>
      <c r="C330" s="16" t="s">
        <v>1148</v>
      </c>
      <c r="D330" s="17"/>
      <c r="E330" s="17"/>
      <c r="F330" s="17"/>
      <c r="G330" s="17"/>
      <c r="H330" s="15"/>
      <c r="I330" s="15" t="s">
        <v>1094</v>
      </c>
      <c r="J330" s="15" t="s">
        <v>45</v>
      </c>
      <c r="K330" s="15" t="s">
        <v>1051</v>
      </c>
      <c r="L330" s="15" t="str">
        <f>VLOOKUP(K330,[1]Section!$G$2:$H$45,2,0)</f>
        <v>CG</v>
      </c>
      <c r="M330" s="15"/>
      <c r="N330" s="15"/>
      <c r="O330" s="15"/>
      <c r="P330" s="15">
        <f t="shared" ca="1" si="46"/>
        <v>117</v>
      </c>
      <c r="Q330" s="15" t="str">
        <f t="shared" ca="1" si="47"/>
        <v>116年5ヶ月9日</v>
      </c>
      <c r="R330" s="40"/>
      <c r="S330" s="25"/>
      <c r="T330" s="25"/>
      <c r="U330" s="15"/>
      <c r="V330" s="15"/>
      <c r="W330" s="15"/>
      <c r="X330" s="15"/>
      <c r="Y330" s="15"/>
      <c r="Z330" s="15"/>
      <c r="AA330" s="15"/>
      <c r="AB330" s="18"/>
      <c r="AC330" s="15"/>
      <c r="AD330" s="18"/>
      <c r="AE330" s="15">
        <f t="shared" ca="1" si="48"/>
        <v>0</v>
      </c>
      <c r="AF330" s="15">
        <f t="shared" ca="1" si="34"/>
        <v>116.52</v>
      </c>
      <c r="AG330" s="150" t="s">
        <v>1152</v>
      </c>
      <c r="AH330" s="15" t="s">
        <v>1159</v>
      </c>
      <c r="AI330" s="30"/>
      <c r="AJ330" s="15"/>
      <c r="AK330" s="15"/>
      <c r="AL330" s="25"/>
      <c r="AM330" s="15"/>
      <c r="AN330" s="15"/>
      <c r="AO330" s="15"/>
      <c r="AP330" s="150"/>
      <c r="AQ330" s="15"/>
      <c r="AR330" s="150"/>
      <c r="AS330" s="15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  <c r="BF330" s="31"/>
      <c r="BG330" s="31"/>
      <c r="BH330" s="31"/>
      <c r="BI330" s="31"/>
      <c r="BJ330" s="31"/>
      <c r="BK330" s="31"/>
      <c r="BL330" s="31"/>
      <c r="BM330" s="31"/>
      <c r="BN330" s="31"/>
      <c r="BO330" s="31"/>
      <c r="BP330" s="31"/>
      <c r="BQ330" s="31"/>
      <c r="BR330" s="31"/>
      <c r="BS330" s="31"/>
      <c r="BT330" s="31"/>
      <c r="BU330" s="31"/>
      <c r="BV330" s="31"/>
      <c r="BW330" s="31"/>
      <c r="BX330" s="31"/>
      <c r="BY330" s="31"/>
      <c r="BZ330" s="31"/>
      <c r="CA330" s="31"/>
      <c r="CB330" s="31"/>
      <c r="CC330" s="31"/>
      <c r="CD330" s="31"/>
      <c r="CE330" s="31"/>
      <c r="CF330" s="31"/>
      <c r="CG330" s="31"/>
      <c r="CH330" s="31"/>
      <c r="CI330" s="31"/>
      <c r="CJ330" s="31"/>
      <c r="CK330" s="31"/>
      <c r="CL330" s="31"/>
      <c r="CM330" s="31"/>
      <c r="CN330" s="31"/>
      <c r="CO330" s="31"/>
      <c r="CP330" s="31"/>
      <c r="CQ330" s="31"/>
      <c r="CR330" s="31"/>
      <c r="CS330" s="31"/>
      <c r="CT330" s="31"/>
      <c r="CU330" s="31"/>
      <c r="CV330" s="31"/>
      <c r="CW330" s="31"/>
      <c r="CX330" s="31"/>
      <c r="CY330" s="31"/>
      <c r="CZ330" s="31"/>
      <c r="DA330" s="31"/>
      <c r="DB330" s="31"/>
      <c r="DC330" s="31"/>
      <c r="DD330" s="31"/>
      <c r="DE330" s="31"/>
      <c r="DF330" s="31"/>
      <c r="DG330" s="31"/>
      <c r="DH330" s="31"/>
      <c r="DI330" s="31"/>
      <c r="DJ330" s="31"/>
      <c r="DK330" s="31"/>
      <c r="DL330" s="31"/>
      <c r="DM330" s="31"/>
      <c r="DN330" s="31"/>
      <c r="DO330" s="31"/>
      <c r="DP330" s="31"/>
      <c r="DQ330" s="31"/>
      <c r="DR330" s="31"/>
      <c r="DS330" s="31"/>
      <c r="DT330" s="31"/>
      <c r="DU330" s="31"/>
      <c r="DV330" s="31"/>
      <c r="DW330" s="31"/>
      <c r="DX330" s="31"/>
      <c r="DY330" s="31"/>
      <c r="DZ330" s="31"/>
      <c r="EA330" s="31"/>
      <c r="EB330" s="31"/>
      <c r="EC330" s="31"/>
      <c r="ED330" s="31"/>
      <c r="EE330" s="31"/>
      <c r="EF330" s="31"/>
      <c r="EG330" s="31"/>
      <c r="EH330" s="31"/>
      <c r="EI330" s="31"/>
      <c r="EJ330" s="31"/>
      <c r="EK330" s="31"/>
      <c r="EL330" s="31"/>
      <c r="EM330" s="31"/>
      <c r="EN330" s="31"/>
      <c r="EO330" s="31"/>
      <c r="EP330" s="31"/>
      <c r="EQ330" s="31"/>
      <c r="ER330" s="31"/>
      <c r="ES330" s="31"/>
      <c r="ET330" s="31"/>
      <c r="EU330" s="31"/>
      <c r="EV330" s="31"/>
      <c r="EW330" s="31"/>
      <c r="EX330" s="31"/>
      <c r="EY330" s="31"/>
    </row>
    <row r="331" spans="1:155" s="1" customFormat="1" ht="15" customHeight="1">
      <c r="A331" s="5" t="str">
        <f t="shared" ref="A331:A345" ca="1" si="49">IF(AND(DAY(TODAY())=DAY(D331),MONTH(TODAY())=MONTH(D331)),"HAPPY BIRTHDAY!!!","")</f>
        <v/>
      </c>
      <c r="B331" s="5">
        <f t="shared" si="40"/>
        <v>328</v>
      </c>
      <c r="C331" s="27" t="s">
        <v>1149</v>
      </c>
      <c r="D331" s="7"/>
      <c r="E331" s="7"/>
      <c r="F331" s="7"/>
      <c r="G331" s="7"/>
      <c r="H331" s="43"/>
      <c r="I331" s="43" t="s">
        <v>1094</v>
      </c>
      <c r="J331" s="5" t="s">
        <v>45</v>
      </c>
      <c r="K331" s="5" t="s">
        <v>410</v>
      </c>
      <c r="L331" s="5" t="str">
        <f>VLOOKUP(K331,[1]Section!$G$2:$H$45,2,0)</f>
        <v>レイアウト</v>
      </c>
      <c r="M331" s="5"/>
      <c r="N331" s="5"/>
      <c r="O331" s="5"/>
      <c r="P331" s="5">
        <f t="shared" ref="P331:P345" ca="1" si="50">IF(C331="","",ROUND((TODAY()-D331)/365,0))</f>
        <v>117</v>
      </c>
      <c r="Q331" s="5" t="str">
        <f t="shared" ref="Q331:Q345" ca="1" si="51">IF(C331="","",IF(F331="resigned",DATEDIF(E331,G331,"Y")&amp;"年"&amp;DATEDIF(E331,G331,"YM")&amp;"ヶ月"&amp;DATEDIF(E331,G331,"MD")&amp;"日",DATEDIF(E331,TODAY(),"Y")&amp;"年"&amp;DATEDIF(E331,TODAY(),"YM")&amp;"ヶ月"&amp;DATEDIF(E331,TODAY(),"MD")&amp;"日"))</f>
        <v>116年5ヶ月9日</v>
      </c>
      <c r="R331" s="39"/>
      <c r="S331" s="23"/>
      <c r="T331" s="23"/>
      <c r="U331" s="43"/>
      <c r="V331" s="5"/>
      <c r="W331" s="5"/>
      <c r="X331" s="5"/>
      <c r="Y331" s="5"/>
      <c r="Z331" s="5"/>
      <c r="AA331" s="5"/>
      <c r="AB331" s="10"/>
      <c r="AC331" s="5"/>
      <c r="AD331" s="10"/>
      <c r="AE331" s="5">
        <f t="shared" ref="AE331:AE345" ca="1" si="52">IF(OR(AND(YEAR(TODAY())-X331&gt;0,YEAR(TODAY())-X331&lt;=6,X331&lt;&gt;""),AND(YEAR(TODAY())-Y331&gt;0,YEAR(TODAY())-Y331&lt;=6,Y331&lt;&gt;"")),1,0)</f>
        <v>0</v>
      </c>
      <c r="AF331" s="5">
        <f t="shared" ref="AF331:AF345" ca="1" si="53">IF(C331="","",ROUND((TODAY()-E331)/365,2))</f>
        <v>116.52</v>
      </c>
      <c r="AG331" s="149" t="s">
        <v>1153</v>
      </c>
      <c r="AH331" s="5" t="s">
        <v>1160</v>
      </c>
      <c r="AI331" s="9"/>
      <c r="AJ331" s="43"/>
      <c r="AK331" s="43"/>
      <c r="AL331" s="60"/>
      <c r="AM331" s="43"/>
      <c r="AN331" s="43"/>
      <c r="AO331" s="5"/>
      <c r="AP331" s="149"/>
      <c r="AQ331" s="5"/>
      <c r="AR331" s="149"/>
      <c r="AS331" s="43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  <c r="BF331" s="31"/>
      <c r="BG331" s="31"/>
      <c r="BH331" s="31"/>
      <c r="BI331" s="31"/>
      <c r="BJ331" s="31"/>
      <c r="BK331" s="31"/>
      <c r="BL331" s="31"/>
      <c r="BM331" s="31"/>
      <c r="BN331" s="31"/>
      <c r="BO331" s="31"/>
      <c r="BP331" s="31"/>
      <c r="BQ331" s="31"/>
      <c r="BR331" s="31"/>
      <c r="BS331" s="31"/>
      <c r="BT331" s="31"/>
      <c r="BU331" s="31"/>
      <c r="BV331" s="31"/>
      <c r="BW331" s="31"/>
      <c r="BX331" s="31"/>
      <c r="BY331" s="31"/>
      <c r="BZ331" s="31"/>
      <c r="CA331" s="31"/>
      <c r="CB331" s="31"/>
      <c r="CC331" s="31"/>
      <c r="CD331" s="31"/>
      <c r="CE331" s="31"/>
      <c r="CF331" s="31"/>
      <c r="CG331" s="31"/>
      <c r="CH331" s="31"/>
      <c r="CI331" s="31"/>
      <c r="CJ331" s="31"/>
      <c r="CK331" s="31"/>
      <c r="CL331" s="31"/>
      <c r="CM331" s="31"/>
      <c r="CN331" s="31"/>
      <c r="CO331" s="31"/>
      <c r="CP331" s="31"/>
      <c r="CQ331" s="31"/>
      <c r="CR331" s="31"/>
      <c r="CS331" s="31"/>
      <c r="CT331" s="31"/>
      <c r="CU331" s="31"/>
      <c r="CV331" s="31"/>
      <c r="CW331" s="31"/>
      <c r="CX331" s="31"/>
      <c r="CY331" s="31"/>
      <c r="CZ331" s="31"/>
      <c r="DA331" s="31"/>
      <c r="DB331" s="31"/>
      <c r="DC331" s="31"/>
      <c r="DD331" s="31"/>
      <c r="DE331" s="31"/>
      <c r="DF331" s="31"/>
      <c r="DG331" s="31"/>
      <c r="DH331" s="31"/>
      <c r="DI331" s="31"/>
      <c r="DJ331" s="31"/>
      <c r="DK331" s="31"/>
      <c r="DL331" s="31"/>
      <c r="DM331" s="31"/>
      <c r="DN331" s="31"/>
      <c r="DO331" s="31"/>
      <c r="DP331" s="31"/>
      <c r="DQ331" s="31"/>
      <c r="DR331" s="31"/>
      <c r="DS331" s="31"/>
      <c r="DT331" s="31"/>
      <c r="DU331" s="31"/>
      <c r="DV331" s="31"/>
      <c r="DW331" s="31"/>
      <c r="DX331" s="31"/>
      <c r="DY331" s="31"/>
      <c r="DZ331" s="31"/>
      <c r="EA331" s="31"/>
      <c r="EB331" s="31"/>
      <c r="EC331" s="31"/>
      <c r="ED331" s="31"/>
      <c r="EE331" s="31"/>
      <c r="EF331" s="31"/>
      <c r="EG331" s="31"/>
      <c r="EH331" s="31"/>
      <c r="EI331" s="31"/>
      <c r="EJ331" s="31"/>
      <c r="EK331" s="31"/>
      <c r="EL331" s="31"/>
      <c r="EM331" s="31"/>
      <c r="EN331" s="31"/>
      <c r="EO331" s="31"/>
      <c r="EP331" s="31"/>
      <c r="EQ331" s="31"/>
      <c r="ER331" s="31"/>
      <c r="ES331" s="31"/>
      <c r="ET331" s="31"/>
      <c r="EU331" s="31"/>
      <c r="EV331" s="31"/>
      <c r="EW331" s="31"/>
      <c r="EX331" s="31"/>
      <c r="EY331" s="31"/>
    </row>
    <row r="332" spans="1:155" s="1" customFormat="1" ht="15" customHeight="1">
      <c r="A332" s="5" t="str">
        <f t="shared" ca="1" si="49"/>
        <v/>
      </c>
      <c r="B332" s="5">
        <f t="shared" si="40"/>
        <v>329</v>
      </c>
      <c r="C332" s="27" t="s">
        <v>1150</v>
      </c>
      <c r="D332" s="7"/>
      <c r="E332" s="7"/>
      <c r="F332" s="7"/>
      <c r="G332" s="7"/>
      <c r="H332" s="43"/>
      <c r="I332" s="43" t="s">
        <v>1094</v>
      </c>
      <c r="J332" s="5" t="s">
        <v>45</v>
      </c>
      <c r="K332" s="5" t="s">
        <v>1270</v>
      </c>
      <c r="L332" s="5" t="str">
        <f>VLOOKUP(K332,[1]Section!$G$2:$H$45,2,0)</f>
        <v>レイアウト</v>
      </c>
      <c r="M332" s="5"/>
      <c r="N332" s="5"/>
      <c r="O332" s="5"/>
      <c r="P332" s="5">
        <f t="shared" ca="1" si="50"/>
        <v>117</v>
      </c>
      <c r="Q332" s="5" t="str">
        <f t="shared" ca="1" si="51"/>
        <v>116年5ヶ月9日</v>
      </c>
      <c r="R332" s="39"/>
      <c r="S332" s="23"/>
      <c r="T332" s="23"/>
      <c r="U332" s="43"/>
      <c r="V332" s="5"/>
      <c r="W332" s="5"/>
      <c r="X332" s="5"/>
      <c r="Y332" s="5"/>
      <c r="Z332" s="5"/>
      <c r="AA332" s="5"/>
      <c r="AB332" s="10"/>
      <c r="AC332" s="5"/>
      <c r="AD332" s="10"/>
      <c r="AE332" s="5">
        <f t="shared" ca="1" si="52"/>
        <v>0</v>
      </c>
      <c r="AF332" s="5">
        <f t="shared" ca="1" si="53"/>
        <v>116.52</v>
      </c>
      <c r="AG332" s="149" t="s">
        <v>1154</v>
      </c>
      <c r="AH332" s="5" t="s">
        <v>1161</v>
      </c>
      <c r="AI332" s="9"/>
      <c r="AJ332" s="43"/>
      <c r="AK332" s="43"/>
      <c r="AL332" s="60"/>
      <c r="AM332" s="43"/>
      <c r="AN332" s="43"/>
      <c r="AO332" s="5"/>
      <c r="AP332" s="149"/>
      <c r="AQ332" s="5"/>
      <c r="AR332" s="149"/>
      <c r="AS332" s="43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  <c r="BF332" s="31"/>
      <c r="BG332" s="31"/>
      <c r="BH332" s="31"/>
      <c r="BI332" s="31"/>
      <c r="BJ332" s="31"/>
      <c r="BK332" s="31"/>
      <c r="BL332" s="31"/>
      <c r="BM332" s="31"/>
      <c r="BN332" s="31"/>
      <c r="BO332" s="31"/>
      <c r="BP332" s="31"/>
      <c r="BQ332" s="31"/>
      <c r="BR332" s="31"/>
      <c r="BS332" s="31"/>
      <c r="BT332" s="31"/>
      <c r="BU332" s="31"/>
      <c r="BV332" s="31"/>
      <c r="BW332" s="31"/>
      <c r="BX332" s="31"/>
      <c r="BY332" s="31"/>
      <c r="BZ332" s="31"/>
      <c r="CA332" s="31"/>
      <c r="CB332" s="31"/>
      <c r="CC332" s="31"/>
      <c r="CD332" s="31"/>
      <c r="CE332" s="31"/>
      <c r="CF332" s="31"/>
      <c r="CG332" s="31"/>
      <c r="CH332" s="31"/>
      <c r="CI332" s="31"/>
      <c r="CJ332" s="31"/>
      <c r="CK332" s="31"/>
      <c r="CL332" s="31"/>
      <c r="CM332" s="31"/>
      <c r="CN332" s="31"/>
      <c r="CO332" s="31"/>
      <c r="CP332" s="31"/>
      <c r="CQ332" s="31"/>
      <c r="CR332" s="31"/>
      <c r="CS332" s="31"/>
      <c r="CT332" s="31"/>
      <c r="CU332" s="31"/>
      <c r="CV332" s="31"/>
      <c r="CW332" s="31"/>
      <c r="CX332" s="31"/>
      <c r="CY332" s="31"/>
      <c r="CZ332" s="31"/>
      <c r="DA332" s="31"/>
      <c r="DB332" s="31"/>
      <c r="DC332" s="31"/>
      <c r="DD332" s="31"/>
      <c r="DE332" s="31"/>
      <c r="DF332" s="31"/>
      <c r="DG332" s="31"/>
      <c r="DH332" s="31"/>
      <c r="DI332" s="31"/>
      <c r="DJ332" s="31"/>
      <c r="DK332" s="31"/>
      <c r="DL332" s="31"/>
      <c r="DM332" s="31"/>
      <c r="DN332" s="31"/>
      <c r="DO332" s="31"/>
      <c r="DP332" s="31"/>
      <c r="DQ332" s="31"/>
      <c r="DR332" s="31"/>
      <c r="DS332" s="31"/>
      <c r="DT332" s="31"/>
      <c r="DU332" s="31"/>
      <c r="DV332" s="31"/>
      <c r="DW332" s="31"/>
      <c r="DX332" s="31"/>
      <c r="DY332" s="31"/>
      <c r="DZ332" s="31"/>
      <c r="EA332" s="31"/>
      <c r="EB332" s="31"/>
      <c r="EC332" s="31"/>
      <c r="ED332" s="31"/>
      <c r="EE332" s="31"/>
      <c r="EF332" s="31"/>
      <c r="EG332" s="31"/>
      <c r="EH332" s="31"/>
      <c r="EI332" s="31"/>
      <c r="EJ332" s="31"/>
      <c r="EK332" s="31"/>
      <c r="EL332" s="31"/>
      <c r="EM332" s="31"/>
      <c r="EN332" s="31"/>
      <c r="EO332" s="31"/>
      <c r="EP332" s="31"/>
      <c r="EQ332" s="31"/>
      <c r="ER332" s="31"/>
      <c r="ES332" s="31"/>
      <c r="ET332" s="31"/>
      <c r="EU332" s="31"/>
      <c r="EV332" s="31"/>
      <c r="EW332" s="31"/>
      <c r="EX332" s="31"/>
      <c r="EY332" s="31"/>
    </row>
    <row r="333" spans="1:155" s="1" customFormat="1" ht="15" customHeight="1">
      <c r="A333" s="5" t="str">
        <f t="shared" ca="1" si="49"/>
        <v/>
      </c>
      <c r="B333" s="5">
        <f t="shared" si="40"/>
        <v>330</v>
      </c>
      <c r="C333" s="27" t="s">
        <v>1164</v>
      </c>
      <c r="D333" s="7"/>
      <c r="E333" s="7"/>
      <c r="F333" s="7"/>
      <c r="G333" s="7"/>
      <c r="H333" s="43"/>
      <c r="I333" s="43" t="s">
        <v>1094</v>
      </c>
      <c r="J333" s="5" t="s">
        <v>45</v>
      </c>
      <c r="K333" s="5" t="s">
        <v>393</v>
      </c>
      <c r="L333" s="5" t="str">
        <f>VLOOKUP(K333,[1]Section!$G$2:$H$45,2,0)</f>
        <v>衛生設備</v>
      </c>
      <c r="M333" s="5"/>
      <c r="N333" s="5"/>
      <c r="O333" s="5"/>
      <c r="P333" s="5">
        <f t="shared" ca="1" si="50"/>
        <v>117</v>
      </c>
      <c r="Q333" s="5" t="str">
        <f t="shared" ca="1" si="51"/>
        <v>116年5ヶ月9日</v>
      </c>
      <c r="R333" s="39"/>
      <c r="S333" s="23"/>
      <c r="T333" s="23"/>
      <c r="U333" s="43"/>
      <c r="V333" s="5"/>
      <c r="W333" s="5"/>
      <c r="X333" s="5"/>
      <c r="Y333" s="5"/>
      <c r="Z333" s="5"/>
      <c r="AA333" s="5"/>
      <c r="AB333" s="10"/>
      <c r="AC333" s="5"/>
      <c r="AD333" s="10"/>
      <c r="AE333" s="5">
        <f t="shared" ca="1" si="52"/>
        <v>0</v>
      </c>
      <c r="AF333" s="5">
        <f t="shared" ca="1" si="53"/>
        <v>116.52</v>
      </c>
      <c r="AG333" s="149" t="s">
        <v>1179</v>
      </c>
      <c r="AH333" s="5" t="s">
        <v>1178</v>
      </c>
      <c r="AI333" s="9"/>
      <c r="AJ333" s="43"/>
      <c r="AK333" s="43"/>
      <c r="AL333" s="60"/>
      <c r="AM333" s="43"/>
      <c r="AN333" s="43"/>
      <c r="AO333" s="5"/>
      <c r="AP333" s="149"/>
      <c r="AQ333" s="5"/>
      <c r="AR333" s="149"/>
      <c r="AS333" s="43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  <c r="BF333" s="31"/>
      <c r="BG333" s="31"/>
      <c r="BH333" s="31"/>
      <c r="BI333" s="31"/>
      <c r="BJ333" s="31"/>
      <c r="BK333" s="31"/>
      <c r="BL333" s="31"/>
      <c r="BM333" s="31"/>
      <c r="BN333" s="31"/>
      <c r="BO333" s="31"/>
      <c r="BP333" s="31"/>
      <c r="BQ333" s="31"/>
      <c r="BR333" s="31"/>
      <c r="BS333" s="31"/>
      <c r="BT333" s="31"/>
      <c r="BU333" s="31"/>
      <c r="BV333" s="31"/>
      <c r="BW333" s="31"/>
      <c r="BX333" s="31"/>
      <c r="BY333" s="31"/>
      <c r="BZ333" s="31"/>
      <c r="CA333" s="31"/>
      <c r="CB333" s="31"/>
      <c r="CC333" s="31"/>
      <c r="CD333" s="31"/>
      <c r="CE333" s="31"/>
      <c r="CF333" s="31"/>
      <c r="CG333" s="31"/>
      <c r="CH333" s="31"/>
      <c r="CI333" s="31"/>
      <c r="CJ333" s="31"/>
      <c r="CK333" s="31"/>
      <c r="CL333" s="31"/>
      <c r="CM333" s="31"/>
      <c r="CN333" s="31"/>
      <c r="CO333" s="31"/>
      <c r="CP333" s="31"/>
      <c r="CQ333" s="31"/>
      <c r="CR333" s="31"/>
      <c r="CS333" s="31"/>
      <c r="CT333" s="31"/>
      <c r="CU333" s="31"/>
      <c r="CV333" s="31"/>
      <c r="CW333" s="31"/>
      <c r="CX333" s="31"/>
      <c r="CY333" s="31"/>
      <c r="CZ333" s="31"/>
      <c r="DA333" s="31"/>
      <c r="DB333" s="31"/>
      <c r="DC333" s="31"/>
      <c r="DD333" s="31"/>
      <c r="DE333" s="31"/>
      <c r="DF333" s="31"/>
      <c r="DG333" s="31"/>
      <c r="DH333" s="31"/>
      <c r="DI333" s="31"/>
      <c r="DJ333" s="31"/>
      <c r="DK333" s="31"/>
      <c r="DL333" s="31"/>
      <c r="DM333" s="31"/>
      <c r="DN333" s="31"/>
      <c r="DO333" s="31"/>
      <c r="DP333" s="31"/>
      <c r="DQ333" s="31"/>
      <c r="DR333" s="31"/>
      <c r="DS333" s="31"/>
      <c r="DT333" s="31"/>
      <c r="DU333" s="31"/>
      <c r="DV333" s="31"/>
      <c r="DW333" s="31"/>
      <c r="DX333" s="31"/>
      <c r="DY333" s="31"/>
      <c r="DZ333" s="31"/>
      <c r="EA333" s="31"/>
      <c r="EB333" s="31"/>
      <c r="EC333" s="31"/>
      <c r="ED333" s="31"/>
      <c r="EE333" s="31"/>
      <c r="EF333" s="31"/>
      <c r="EG333" s="31"/>
      <c r="EH333" s="31"/>
      <c r="EI333" s="31"/>
      <c r="EJ333" s="31"/>
      <c r="EK333" s="31"/>
      <c r="EL333" s="31"/>
      <c r="EM333" s="31"/>
      <c r="EN333" s="31"/>
      <c r="EO333" s="31"/>
      <c r="EP333" s="31"/>
      <c r="EQ333" s="31"/>
      <c r="ER333" s="31"/>
      <c r="ES333" s="31"/>
      <c r="ET333" s="31"/>
      <c r="EU333" s="31"/>
      <c r="EV333" s="31"/>
      <c r="EW333" s="31"/>
      <c r="EX333" s="31"/>
      <c r="EY333" s="31"/>
    </row>
    <row r="334" spans="1:155" s="1" customFormat="1" ht="15" customHeight="1">
      <c r="A334" s="5" t="str">
        <f t="shared" ca="1" si="49"/>
        <v/>
      </c>
      <c r="B334" s="5">
        <f t="shared" si="40"/>
        <v>331</v>
      </c>
      <c r="C334" s="27" t="s">
        <v>1165</v>
      </c>
      <c r="D334" s="7"/>
      <c r="E334" s="7"/>
      <c r="F334" s="7"/>
      <c r="G334" s="7"/>
      <c r="H334" s="43"/>
      <c r="I334" s="43" t="s">
        <v>1094</v>
      </c>
      <c r="J334" s="5" t="s">
        <v>45</v>
      </c>
      <c r="K334" s="5" t="s">
        <v>526</v>
      </c>
      <c r="L334" s="5" t="str">
        <f>VLOOKUP(K334,[1]Section!$G$2:$H$45,2,0)</f>
        <v>外壁/ドア 1</v>
      </c>
      <c r="M334" s="5"/>
      <c r="N334" s="5"/>
      <c r="O334" s="5"/>
      <c r="P334" s="5">
        <f t="shared" ca="1" si="50"/>
        <v>117</v>
      </c>
      <c r="Q334" s="5" t="str">
        <f t="shared" ca="1" si="51"/>
        <v>116年5ヶ月9日</v>
      </c>
      <c r="R334" s="39"/>
      <c r="S334" s="23"/>
      <c r="T334" s="23"/>
      <c r="U334" s="43"/>
      <c r="V334" s="5"/>
      <c r="W334" s="5"/>
      <c r="X334" s="5"/>
      <c r="Y334" s="5"/>
      <c r="Z334" s="5"/>
      <c r="AA334" s="5"/>
      <c r="AB334" s="10"/>
      <c r="AC334" s="5"/>
      <c r="AD334" s="10"/>
      <c r="AE334" s="5">
        <f t="shared" ca="1" si="52"/>
        <v>0</v>
      </c>
      <c r="AF334" s="5">
        <f t="shared" ca="1" si="53"/>
        <v>116.52</v>
      </c>
      <c r="AG334" s="149" t="s">
        <v>1175</v>
      </c>
      <c r="AH334" s="5" t="s">
        <v>1168</v>
      </c>
      <c r="AI334" s="9"/>
      <c r="AJ334" s="43"/>
      <c r="AK334" s="43"/>
      <c r="AL334" s="60"/>
      <c r="AM334" s="43"/>
      <c r="AN334" s="43"/>
      <c r="AO334" s="5"/>
      <c r="AP334" s="149"/>
      <c r="AQ334" s="5"/>
      <c r="AR334" s="149"/>
      <c r="AS334" s="43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  <c r="BF334" s="31"/>
      <c r="BG334" s="31"/>
      <c r="BH334" s="31"/>
      <c r="BI334" s="31"/>
      <c r="BJ334" s="31"/>
      <c r="BK334" s="31"/>
      <c r="BL334" s="31"/>
      <c r="BM334" s="31"/>
      <c r="BN334" s="31"/>
      <c r="BO334" s="31"/>
      <c r="BP334" s="31"/>
      <c r="BQ334" s="31"/>
      <c r="BR334" s="31"/>
      <c r="BS334" s="31"/>
      <c r="BT334" s="31"/>
      <c r="BU334" s="31"/>
      <c r="BV334" s="31"/>
      <c r="BW334" s="31"/>
      <c r="BX334" s="31"/>
      <c r="BY334" s="31"/>
      <c r="BZ334" s="31"/>
      <c r="CA334" s="31"/>
      <c r="CB334" s="31"/>
      <c r="CC334" s="31"/>
      <c r="CD334" s="31"/>
      <c r="CE334" s="31"/>
      <c r="CF334" s="31"/>
      <c r="CG334" s="31"/>
      <c r="CH334" s="31"/>
      <c r="CI334" s="31"/>
      <c r="CJ334" s="31"/>
      <c r="CK334" s="31"/>
      <c r="CL334" s="31"/>
      <c r="CM334" s="31"/>
      <c r="CN334" s="31"/>
      <c r="CO334" s="31"/>
      <c r="CP334" s="31"/>
      <c r="CQ334" s="31"/>
      <c r="CR334" s="31"/>
      <c r="CS334" s="31"/>
      <c r="CT334" s="31"/>
      <c r="CU334" s="31"/>
      <c r="CV334" s="31"/>
      <c r="CW334" s="31"/>
      <c r="CX334" s="31"/>
      <c r="CY334" s="31"/>
      <c r="CZ334" s="31"/>
      <c r="DA334" s="31"/>
      <c r="DB334" s="31"/>
      <c r="DC334" s="31"/>
      <c r="DD334" s="31"/>
      <c r="DE334" s="31"/>
      <c r="DF334" s="31"/>
      <c r="DG334" s="31"/>
      <c r="DH334" s="31"/>
      <c r="DI334" s="31"/>
      <c r="DJ334" s="31"/>
      <c r="DK334" s="31"/>
      <c r="DL334" s="31"/>
      <c r="DM334" s="31"/>
      <c r="DN334" s="31"/>
      <c r="DO334" s="31"/>
      <c r="DP334" s="31"/>
      <c r="DQ334" s="31"/>
      <c r="DR334" s="31"/>
      <c r="DS334" s="31"/>
      <c r="DT334" s="31"/>
      <c r="DU334" s="31"/>
      <c r="DV334" s="31"/>
      <c r="DW334" s="31"/>
      <c r="DX334" s="31"/>
      <c r="DY334" s="31"/>
      <c r="DZ334" s="31"/>
      <c r="EA334" s="31"/>
      <c r="EB334" s="31"/>
      <c r="EC334" s="31"/>
      <c r="ED334" s="31"/>
      <c r="EE334" s="31"/>
      <c r="EF334" s="31"/>
      <c r="EG334" s="31"/>
      <c r="EH334" s="31"/>
      <c r="EI334" s="31"/>
      <c r="EJ334" s="31"/>
      <c r="EK334" s="31"/>
      <c r="EL334" s="31"/>
      <c r="EM334" s="31"/>
      <c r="EN334" s="31"/>
      <c r="EO334" s="31"/>
      <c r="EP334" s="31"/>
      <c r="EQ334" s="31"/>
      <c r="ER334" s="31"/>
      <c r="ES334" s="31"/>
      <c r="ET334" s="31"/>
      <c r="EU334" s="31"/>
      <c r="EV334" s="31"/>
      <c r="EW334" s="31"/>
      <c r="EX334" s="31"/>
      <c r="EY334" s="31"/>
    </row>
    <row r="335" spans="1:155" s="1" customFormat="1" ht="15" customHeight="1">
      <c r="A335" s="5" t="str">
        <f t="shared" ca="1" si="49"/>
        <v/>
      </c>
      <c r="B335" s="5">
        <f t="shared" si="40"/>
        <v>332</v>
      </c>
      <c r="C335" s="27" t="s">
        <v>1166</v>
      </c>
      <c r="D335" s="7"/>
      <c r="E335" s="7"/>
      <c r="F335" s="7"/>
      <c r="G335" s="7"/>
      <c r="H335" s="43"/>
      <c r="I335" s="43" t="s">
        <v>1094</v>
      </c>
      <c r="J335" s="5" t="s">
        <v>45</v>
      </c>
      <c r="K335" s="5" t="s">
        <v>1334</v>
      </c>
      <c r="L335" s="5" t="str">
        <f>VLOOKUP(K335,[1]Section!$G$2:$H$45,2,0)</f>
        <v>実施設計課</v>
      </c>
      <c r="M335" s="5"/>
      <c r="N335" s="5"/>
      <c r="O335" s="5"/>
      <c r="P335" s="5">
        <f t="shared" ca="1" si="50"/>
        <v>117</v>
      </c>
      <c r="Q335" s="5" t="str">
        <f t="shared" ca="1" si="51"/>
        <v>116年5ヶ月9日</v>
      </c>
      <c r="R335" s="39"/>
      <c r="S335" s="23"/>
      <c r="T335" s="23"/>
      <c r="U335" s="43"/>
      <c r="V335" s="5"/>
      <c r="W335" s="5"/>
      <c r="X335" s="5"/>
      <c r="Y335" s="5"/>
      <c r="Z335" s="5"/>
      <c r="AA335" s="5"/>
      <c r="AB335" s="10"/>
      <c r="AC335" s="5"/>
      <c r="AD335" s="10"/>
      <c r="AE335" s="5">
        <f t="shared" ca="1" si="52"/>
        <v>0</v>
      </c>
      <c r="AF335" s="5">
        <f t="shared" ca="1" si="53"/>
        <v>116.52</v>
      </c>
      <c r="AG335" s="149" t="s">
        <v>1177</v>
      </c>
      <c r="AH335" s="5" t="s">
        <v>1169</v>
      </c>
      <c r="AI335" s="9"/>
      <c r="AJ335" s="43"/>
      <c r="AK335" s="43"/>
      <c r="AL335" s="60"/>
      <c r="AM335" s="43"/>
      <c r="AN335" s="43"/>
      <c r="AO335" s="5"/>
      <c r="AP335" s="149"/>
      <c r="AQ335" s="5"/>
      <c r="AR335" s="149"/>
      <c r="AS335" s="43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  <c r="BF335" s="31"/>
      <c r="BG335" s="31"/>
      <c r="BH335" s="31"/>
      <c r="BI335" s="31"/>
      <c r="BJ335" s="31"/>
      <c r="BK335" s="31"/>
      <c r="BL335" s="31"/>
      <c r="BM335" s="31"/>
      <c r="BN335" s="31"/>
      <c r="BO335" s="31"/>
      <c r="BP335" s="31"/>
      <c r="BQ335" s="31"/>
      <c r="BR335" s="31"/>
      <c r="BS335" s="31"/>
      <c r="BT335" s="31"/>
      <c r="BU335" s="31"/>
      <c r="BV335" s="31"/>
      <c r="BW335" s="31"/>
      <c r="BX335" s="31"/>
      <c r="BY335" s="31"/>
      <c r="BZ335" s="31"/>
      <c r="CA335" s="31"/>
      <c r="CB335" s="31"/>
      <c r="CC335" s="31"/>
      <c r="CD335" s="31"/>
      <c r="CE335" s="31"/>
      <c r="CF335" s="31"/>
      <c r="CG335" s="31"/>
      <c r="CH335" s="31"/>
      <c r="CI335" s="31"/>
      <c r="CJ335" s="31"/>
      <c r="CK335" s="31"/>
      <c r="CL335" s="31"/>
      <c r="CM335" s="31"/>
      <c r="CN335" s="31"/>
      <c r="CO335" s="31"/>
      <c r="CP335" s="31"/>
      <c r="CQ335" s="31"/>
      <c r="CR335" s="31"/>
      <c r="CS335" s="31"/>
      <c r="CT335" s="31"/>
      <c r="CU335" s="31"/>
      <c r="CV335" s="31"/>
      <c r="CW335" s="31"/>
      <c r="CX335" s="31"/>
      <c r="CY335" s="31"/>
      <c r="CZ335" s="31"/>
      <c r="DA335" s="31"/>
      <c r="DB335" s="31"/>
      <c r="DC335" s="31"/>
      <c r="DD335" s="31"/>
      <c r="DE335" s="31"/>
      <c r="DF335" s="31"/>
      <c r="DG335" s="31"/>
      <c r="DH335" s="31"/>
      <c r="DI335" s="31"/>
      <c r="DJ335" s="31"/>
      <c r="DK335" s="31"/>
      <c r="DL335" s="31"/>
      <c r="DM335" s="31"/>
      <c r="DN335" s="31"/>
      <c r="DO335" s="31"/>
      <c r="DP335" s="31"/>
      <c r="DQ335" s="31"/>
      <c r="DR335" s="31"/>
      <c r="DS335" s="31"/>
      <c r="DT335" s="31"/>
      <c r="DU335" s="31"/>
      <c r="DV335" s="31"/>
      <c r="DW335" s="31"/>
      <c r="DX335" s="31"/>
      <c r="DY335" s="31"/>
      <c r="DZ335" s="31"/>
      <c r="EA335" s="31"/>
      <c r="EB335" s="31"/>
      <c r="EC335" s="31"/>
      <c r="ED335" s="31"/>
      <c r="EE335" s="31"/>
      <c r="EF335" s="31"/>
      <c r="EG335" s="31"/>
      <c r="EH335" s="31"/>
      <c r="EI335" s="31"/>
      <c r="EJ335" s="31"/>
      <c r="EK335" s="31"/>
      <c r="EL335" s="31"/>
      <c r="EM335" s="31"/>
      <c r="EN335" s="31"/>
      <c r="EO335" s="31"/>
      <c r="EP335" s="31"/>
      <c r="EQ335" s="31"/>
      <c r="ER335" s="31"/>
      <c r="ES335" s="31"/>
      <c r="ET335" s="31"/>
      <c r="EU335" s="31"/>
      <c r="EV335" s="31"/>
      <c r="EW335" s="31"/>
      <c r="EX335" s="31"/>
      <c r="EY335" s="31"/>
    </row>
    <row r="336" spans="1:155" s="1" customFormat="1" ht="15" customHeight="1">
      <c r="A336" s="5" t="str">
        <f t="shared" ca="1" si="49"/>
        <v/>
      </c>
      <c r="B336" s="5">
        <f t="shared" si="40"/>
        <v>333</v>
      </c>
      <c r="C336" s="27" t="s">
        <v>1188</v>
      </c>
      <c r="D336" s="7"/>
      <c r="E336" s="7"/>
      <c r="F336" s="7"/>
      <c r="G336" s="7"/>
      <c r="H336" s="43"/>
      <c r="I336" s="43" t="s">
        <v>1094</v>
      </c>
      <c r="J336" s="5" t="s">
        <v>45</v>
      </c>
      <c r="K336" s="5" t="s">
        <v>363</v>
      </c>
      <c r="L336" s="5" t="str">
        <f>VLOOKUP(K336,[1]Section!$G$2:$H$45,2,0)</f>
        <v>パーティション</v>
      </c>
      <c r="M336" s="5"/>
      <c r="N336" s="5"/>
      <c r="O336" s="5"/>
      <c r="P336" s="5">
        <f t="shared" ca="1" si="50"/>
        <v>117</v>
      </c>
      <c r="Q336" s="5" t="str">
        <f t="shared" ca="1" si="51"/>
        <v>116年5ヶ月9日</v>
      </c>
      <c r="R336" s="39"/>
      <c r="S336" s="23"/>
      <c r="T336" s="23"/>
      <c r="U336" s="43"/>
      <c r="V336" s="5"/>
      <c r="W336" s="5"/>
      <c r="X336" s="5"/>
      <c r="Y336" s="5"/>
      <c r="Z336" s="5"/>
      <c r="AA336" s="5"/>
      <c r="AB336" s="10"/>
      <c r="AC336" s="5"/>
      <c r="AD336" s="10"/>
      <c r="AE336" s="5">
        <f t="shared" ca="1" si="52"/>
        <v>0</v>
      </c>
      <c r="AF336" s="5">
        <f t="shared" ca="1" si="53"/>
        <v>116.52</v>
      </c>
      <c r="AG336" s="149" t="s">
        <v>1320</v>
      </c>
      <c r="AH336" s="5" t="s">
        <v>1170</v>
      </c>
      <c r="AI336" s="9"/>
      <c r="AJ336" s="43"/>
      <c r="AK336" s="43"/>
      <c r="AL336" s="60"/>
      <c r="AM336" s="43"/>
      <c r="AN336" s="43"/>
      <c r="AO336" s="5"/>
      <c r="AP336" s="149"/>
      <c r="AQ336" s="5"/>
      <c r="AR336" s="149"/>
      <c r="AS336" s="43"/>
      <c r="AT336" s="31"/>
      <c r="AU336" s="31"/>
      <c r="AV336" s="31"/>
      <c r="AW336" s="31"/>
      <c r="AX336" s="31"/>
      <c r="AY336" s="31"/>
      <c r="AZ336" s="31"/>
      <c r="BA336" s="31"/>
      <c r="BB336" s="31"/>
      <c r="BC336" s="31"/>
      <c r="BD336" s="31"/>
      <c r="BE336" s="31"/>
      <c r="BF336" s="31"/>
      <c r="BG336" s="31"/>
      <c r="BH336" s="31"/>
      <c r="BI336" s="31"/>
      <c r="BJ336" s="31"/>
      <c r="BK336" s="31"/>
      <c r="BL336" s="31"/>
      <c r="BM336" s="31"/>
      <c r="BN336" s="31"/>
      <c r="BO336" s="31"/>
      <c r="BP336" s="31"/>
      <c r="BQ336" s="31"/>
      <c r="BR336" s="31"/>
      <c r="BS336" s="31"/>
      <c r="BT336" s="31"/>
      <c r="BU336" s="31"/>
      <c r="BV336" s="31"/>
      <c r="BW336" s="31"/>
      <c r="BX336" s="31"/>
      <c r="BY336" s="31"/>
      <c r="BZ336" s="31"/>
      <c r="CA336" s="31"/>
      <c r="CB336" s="31"/>
      <c r="CC336" s="31"/>
      <c r="CD336" s="31"/>
      <c r="CE336" s="31"/>
      <c r="CF336" s="31"/>
      <c r="CG336" s="31"/>
      <c r="CH336" s="31"/>
      <c r="CI336" s="31"/>
      <c r="CJ336" s="31"/>
      <c r="CK336" s="31"/>
      <c r="CL336" s="31"/>
      <c r="CM336" s="31"/>
      <c r="CN336" s="31"/>
      <c r="CO336" s="31"/>
      <c r="CP336" s="31"/>
      <c r="CQ336" s="31"/>
      <c r="CR336" s="31"/>
      <c r="CS336" s="31"/>
      <c r="CT336" s="31"/>
      <c r="CU336" s="31"/>
      <c r="CV336" s="31"/>
      <c r="CW336" s="31"/>
      <c r="CX336" s="31"/>
      <c r="CY336" s="31"/>
      <c r="CZ336" s="31"/>
      <c r="DA336" s="31"/>
      <c r="DB336" s="31"/>
      <c r="DC336" s="31"/>
      <c r="DD336" s="31"/>
      <c r="DE336" s="31"/>
      <c r="DF336" s="31"/>
      <c r="DG336" s="31"/>
      <c r="DH336" s="31"/>
      <c r="DI336" s="31"/>
      <c r="DJ336" s="31"/>
      <c r="DK336" s="31"/>
      <c r="DL336" s="31"/>
      <c r="DM336" s="31"/>
      <c r="DN336" s="31"/>
      <c r="DO336" s="31"/>
      <c r="DP336" s="31"/>
      <c r="DQ336" s="31"/>
      <c r="DR336" s="31"/>
      <c r="DS336" s="31"/>
      <c r="DT336" s="31"/>
      <c r="DU336" s="31"/>
      <c r="DV336" s="31"/>
      <c r="DW336" s="31"/>
      <c r="DX336" s="31"/>
      <c r="DY336" s="31"/>
      <c r="DZ336" s="31"/>
      <c r="EA336" s="31"/>
      <c r="EB336" s="31"/>
      <c r="EC336" s="31"/>
      <c r="ED336" s="31"/>
      <c r="EE336" s="31"/>
      <c r="EF336" s="31"/>
      <c r="EG336" s="31"/>
      <c r="EH336" s="31"/>
      <c r="EI336" s="31"/>
      <c r="EJ336" s="31"/>
      <c r="EK336" s="31"/>
      <c r="EL336" s="31"/>
      <c r="EM336" s="31"/>
      <c r="EN336" s="31"/>
      <c r="EO336" s="31"/>
      <c r="EP336" s="31"/>
      <c r="EQ336" s="31"/>
      <c r="ER336" s="31"/>
      <c r="ES336" s="31"/>
      <c r="ET336" s="31"/>
      <c r="EU336" s="31"/>
      <c r="EV336" s="31"/>
      <c r="EW336" s="31"/>
      <c r="EX336" s="31"/>
      <c r="EY336" s="31"/>
    </row>
    <row r="337" spans="1:155" s="1" customFormat="1" ht="15" customHeight="1">
      <c r="A337" s="5" t="str">
        <f t="shared" ca="1" si="49"/>
        <v/>
      </c>
      <c r="B337" s="5">
        <f t="shared" si="40"/>
        <v>334</v>
      </c>
      <c r="C337" s="27" t="s">
        <v>1191</v>
      </c>
      <c r="D337" s="7"/>
      <c r="E337" s="7"/>
      <c r="F337" s="7"/>
      <c r="G337" s="7"/>
      <c r="H337" s="43"/>
      <c r="I337" s="43" t="s">
        <v>1094</v>
      </c>
      <c r="J337" s="5" t="s">
        <v>45</v>
      </c>
      <c r="K337" s="5" t="s">
        <v>1224</v>
      </c>
      <c r="L337" s="5" t="str">
        <f>VLOOKUP(K337,[1]Section!$G$2:$H$45,2,0)</f>
        <v>設備設計 1</v>
      </c>
      <c r="M337" s="5"/>
      <c r="N337" s="5"/>
      <c r="O337" s="5"/>
      <c r="P337" s="5">
        <f t="shared" ca="1" si="50"/>
        <v>117</v>
      </c>
      <c r="Q337" s="5" t="str">
        <f t="shared" ca="1" si="51"/>
        <v>116年5ヶ月9日</v>
      </c>
      <c r="R337" s="39"/>
      <c r="S337" s="23"/>
      <c r="T337" s="23"/>
      <c r="U337" s="43"/>
      <c r="V337" s="5"/>
      <c r="W337" s="5"/>
      <c r="X337" s="5"/>
      <c r="Y337" s="5"/>
      <c r="Z337" s="5"/>
      <c r="AA337" s="5"/>
      <c r="AB337" s="10"/>
      <c r="AC337" s="5"/>
      <c r="AD337" s="10"/>
      <c r="AE337" s="5">
        <f t="shared" ca="1" si="52"/>
        <v>0</v>
      </c>
      <c r="AF337" s="5">
        <f t="shared" ca="1" si="53"/>
        <v>116.52</v>
      </c>
      <c r="AG337" s="149" t="s">
        <v>1193</v>
      </c>
      <c r="AH337" s="5" t="s">
        <v>1192</v>
      </c>
      <c r="AI337" s="9"/>
      <c r="AJ337" s="43"/>
      <c r="AK337" s="43"/>
      <c r="AL337" s="60"/>
      <c r="AM337" s="43"/>
      <c r="AN337" s="43"/>
      <c r="AO337" s="5"/>
      <c r="AP337" s="149"/>
      <c r="AQ337" s="5"/>
      <c r="AR337" s="149"/>
      <c r="AS337" s="43"/>
      <c r="AT337" s="31"/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  <c r="BF337" s="31"/>
      <c r="BG337" s="31"/>
      <c r="BH337" s="31"/>
      <c r="BI337" s="31"/>
      <c r="BJ337" s="31"/>
      <c r="BK337" s="31"/>
      <c r="BL337" s="31"/>
      <c r="BM337" s="31"/>
      <c r="BN337" s="31"/>
      <c r="BO337" s="31"/>
      <c r="BP337" s="31"/>
      <c r="BQ337" s="31"/>
      <c r="BR337" s="31"/>
      <c r="BS337" s="31"/>
      <c r="BT337" s="31"/>
      <c r="BU337" s="31"/>
      <c r="BV337" s="31"/>
      <c r="BW337" s="31"/>
      <c r="BX337" s="31"/>
      <c r="BY337" s="31"/>
      <c r="BZ337" s="31"/>
      <c r="CA337" s="31"/>
      <c r="CB337" s="31"/>
      <c r="CC337" s="31"/>
      <c r="CD337" s="31"/>
      <c r="CE337" s="31"/>
      <c r="CF337" s="31"/>
      <c r="CG337" s="31"/>
      <c r="CH337" s="31"/>
      <c r="CI337" s="31"/>
      <c r="CJ337" s="31"/>
      <c r="CK337" s="31"/>
      <c r="CL337" s="31"/>
      <c r="CM337" s="31"/>
      <c r="CN337" s="31"/>
      <c r="CO337" s="31"/>
      <c r="CP337" s="31"/>
      <c r="CQ337" s="31"/>
      <c r="CR337" s="31"/>
      <c r="CS337" s="31"/>
      <c r="CT337" s="31"/>
      <c r="CU337" s="31"/>
      <c r="CV337" s="31"/>
      <c r="CW337" s="31"/>
      <c r="CX337" s="31"/>
      <c r="CY337" s="31"/>
      <c r="CZ337" s="31"/>
      <c r="DA337" s="31"/>
      <c r="DB337" s="31"/>
      <c r="DC337" s="31"/>
      <c r="DD337" s="31"/>
      <c r="DE337" s="31"/>
      <c r="DF337" s="31"/>
      <c r="DG337" s="31"/>
      <c r="DH337" s="31"/>
      <c r="DI337" s="31"/>
      <c r="DJ337" s="31"/>
      <c r="DK337" s="31"/>
      <c r="DL337" s="31"/>
      <c r="DM337" s="31"/>
      <c r="DN337" s="31"/>
      <c r="DO337" s="31"/>
      <c r="DP337" s="31"/>
      <c r="DQ337" s="31"/>
      <c r="DR337" s="31"/>
      <c r="DS337" s="31"/>
      <c r="DT337" s="31"/>
      <c r="DU337" s="31"/>
      <c r="DV337" s="31"/>
      <c r="DW337" s="31"/>
      <c r="DX337" s="31"/>
      <c r="DY337" s="31"/>
      <c r="DZ337" s="31"/>
      <c r="EA337" s="31"/>
      <c r="EB337" s="31"/>
      <c r="EC337" s="31"/>
      <c r="ED337" s="31"/>
      <c r="EE337" s="31"/>
      <c r="EF337" s="31"/>
      <c r="EG337" s="31"/>
      <c r="EH337" s="31"/>
      <c r="EI337" s="31"/>
      <c r="EJ337" s="31"/>
      <c r="EK337" s="31"/>
      <c r="EL337" s="31"/>
      <c r="EM337" s="31"/>
      <c r="EN337" s="31"/>
      <c r="EO337" s="31"/>
      <c r="EP337" s="31"/>
      <c r="EQ337" s="31"/>
      <c r="ER337" s="31"/>
      <c r="ES337" s="31"/>
      <c r="ET337" s="31"/>
      <c r="EU337" s="31"/>
      <c r="EV337" s="31"/>
      <c r="EW337" s="31"/>
      <c r="EX337" s="31"/>
      <c r="EY337" s="31"/>
    </row>
    <row r="338" spans="1:155" s="1" customFormat="1" ht="15" customHeight="1">
      <c r="A338" s="5" t="str">
        <f t="shared" ca="1" si="49"/>
        <v/>
      </c>
      <c r="B338" s="5">
        <f t="shared" si="40"/>
        <v>335</v>
      </c>
      <c r="C338" s="27" t="s">
        <v>1189</v>
      </c>
      <c r="D338" s="7"/>
      <c r="E338" s="7"/>
      <c r="F338" s="7"/>
      <c r="G338" s="7"/>
      <c r="H338" s="43"/>
      <c r="I338" s="43" t="s">
        <v>1094</v>
      </c>
      <c r="J338" s="5" t="s">
        <v>45</v>
      </c>
      <c r="K338" s="5" t="s">
        <v>1190</v>
      </c>
      <c r="L338" s="5" t="str">
        <f>VLOOKUP(K338,[1]Section!$G$2:$H$45,2,0)</f>
        <v>機械積算</v>
      </c>
      <c r="M338" s="5"/>
      <c r="N338" s="5"/>
      <c r="O338" s="5"/>
      <c r="P338" s="5">
        <f t="shared" ca="1" si="50"/>
        <v>117</v>
      </c>
      <c r="Q338" s="5" t="str">
        <f t="shared" ca="1" si="51"/>
        <v>116年5ヶ月9日</v>
      </c>
      <c r="R338" s="39"/>
      <c r="S338" s="23"/>
      <c r="T338" s="23"/>
      <c r="U338" s="43"/>
      <c r="V338" s="5"/>
      <c r="W338" s="5"/>
      <c r="X338" s="5"/>
      <c r="Y338" s="5"/>
      <c r="Z338" s="5"/>
      <c r="AA338" s="5"/>
      <c r="AB338" s="10"/>
      <c r="AC338" s="5"/>
      <c r="AD338" s="10"/>
      <c r="AE338" s="5">
        <f t="shared" ca="1" si="52"/>
        <v>0</v>
      </c>
      <c r="AF338" s="5">
        <f t="shared" ca="1" si="53"/>
        <v>116.52</v>
      </c>
      <c r="AG338" s="149" t="s">
        <v>1195</v>
      </c>
      <c r="AH338" s="5" t="s">
        <v>1194</v>
      </c>
      <c r="AI338" s="9"/>
      <c r="AJ338" s="43"/>
      <c r="AK338" s="43"/>
      <c r="AL338" s="60"/>
      <c r="AM338" s="43"/>
      <c r="AN338" s="43"/>
      <c r="AO338" s="5"/>
      <c r="AP338" s="149"/>
      <c r="AQ338" s="5"/>
      <c r="AR338" s="149"/>
      <c r="AS338" s="43"/>
      <c r="AT338" s="31"/>
      <c r="AU338" s="31"/>
      <c r="AV338" s="31"/>
      <c r="AW338" s="31"/>
      <c r="AX338" s="31"/>
      <c r="AY338" s="31"/>
      <c r="AZ338" s="31"/>
      <c r="BA338" s="31"/>
      <c r="BB338" s="31"/>
      <c r="BC338" s="31"/>
      <c r="BD338" s="31"/>
      <c r="BE338" s="31"/>
      <c r="BF338" s="31"/>
      <c r="BG338" s="31"/>
      <c r="BH338" s="31"/>
      <c r="BI338" s="31"/>
      <c r="BJ338" s="31"/>
      <c r="BK338" s="31"/>
      <c r="BL338" s="31"/>
      <c r="BM338" s="31"/>
      <c r="BN338" s="31"/>
      <c r="BO338" s="31"/>
      <c r="BP338" s="31"/>
      <c r="BQ338" s="31"/>
      <c r="BR338" s="31"/>
      <c r="BS338" s="31"/>
      <c r="BT338" s="31"/>
      <c r="BU338" s="31"/>
      <c r="BV338" s="31"/>
      <c r="BW338" s="31"/>
      <c r="BX338" s="31"/>
      <c r="BY338" s="31"/>
      <c r="BZ338" s="31"/>
      <c r="CA338" s="31"/>
      <c r="CB338" s="31"/>
      <c r="CC338" s="31"/>
      <c r="CD338" s="31"/>
      <c r="CE338" s="31"/>
      <c r="CF338" s="31"/>
      <c r="CG338" s="31"/>
      <c r="CH338" s="31"/>
      <c r="CI338" s="31"/>
      <c r="CJ338" s="31"/>
      <c r="CK338" s="31"/>
      <c r="CL338" s="31"/>
      <c r="CM338" s="31"/>
      <c r="CN338" s="31"/>
      <c r="CO338" s="31"/>
      <c r="CP338" s="31"/>
      <c r="CQ338" s="31"/>
      <c r="CR338" s="31"/>
      <c r="CS338" s="31"/>
      <c r="CT338" s="31"/>
      <c r="CU338" s="31"/>
      <c r="CV338" s="31"/>
      <c r="CW338" s="31"/>
      <c r="CX338" s="31"/>
      <c r="CY338" s="31"/>
      <c r="CZ338" s="31"/>
      <c r="DA338" s="31"/>
      <c r="DB338" s="31"/>
      <c r="DC338" s="31"/>
      <c r="DD338" s="31"/>
      <c r="DE338" s="31"/>
      <c r="DF338" s="31"/>
      <c r="DG338" s="31"/>
      <c r="DH338" s="31"/>
      <c r="DI338" s="31"/>
      <c r="DJ338" s="31"/>
      <c r="DK338" s="31"/>
      <c r="DL338" s="31"/>
      <c r="DM338" s="31"/>
      <c r="DN338" s="31"/>
      <c r="DO338" s="31"/>
      <c r="DP338" s="31"/>
      <c r="DQ338" s="31"/>
      <c r="DR338" s="31"/>
      <c r="DS338" s="31"/>
      <c r="DT338" s="31"/>
      <c r="DU338" s="31"/>
      <c r="DV338" s="31"/>
      <c r="DW338" s="31"/>
      <c r="DX338" s="31"/>
      <c r="DY338" s="31"/>
      <c r="DZ338" s="31"/>
      <c r="EA338" s="31"/>
      <c r="EB338" s="31"/>
      <c r="EC338" s="31"/>
      <c r="ED338" s="31"/>
      <c r="EE338" s="31"/>
      <c r="EF338" s="31"/>
      <c r="EG338" s="31"/>
      <c r="EH338" s="31"/>
      <c r="EI338" s="31"/>
      <c r="EJ338" s="31"/>
      <c r="EK338" s="31"/>
      <c r="EL338" s="31"/>
      <c r="EM338" s="31"/>
      <c r="EN338" s="31"/>
      <c r="EO338" s="31"/>
      <c r="EP338" s="31"/>
      <c r="EQ338" s="31"/>
      <c r="ER338" s="31"/>
      <c r="ES338" s="31"/>
      <c r="ET338" s="31"/>
      <c r="EU338" s="31"/>
      <c r="EV338" s="31"/>
      <c r="EW338" s="31"/>
      <c r="EX338" s="31"/>
      <c r="EY338" s="31"/>
    </row>
    <row r="339" spans="1:155" s="1" customFormat="1" ht="15" customHeight="1">
      <c r="A339" s="5" t="str">
        <f t="shared" ca="1" si="49"/>
        <v/>
      </c>
      <c r="B339" s="5">
        <f t="shared" si="40"/>
        <v>336</v>
      </c>
      <c r="C339" s="27" t="s">
        <v>1196</v>
      </c>
      <c r="D339" s="7"/>
      <c r="E339" s="7"/>
      <c r="F339" s="7"/>
      <c r="G339" s="7"/>
      <c r="H339" s="43"/>
      <c r="I339" s="43" t="s">
        <v>1094</v>
      </c>
      <c r="J339" s="5" t="s">
        <v>45</v>
      </c>
      <c r="K339" s="5" t="s">
        <v>393</v>
      </c>
      <c r="L339" s="5" t="str">
        <f>VLOOKUP(K339,[1]Section!$G$2:$H$45,2,0)</f>
        <v>衛生設備</v>
      </c>
      <c r="M339" s="5"/>
      <c r="N339" s="5"/>
      <c r="O339" s="5"/>
      <c r="P339" s="5">
        <f t="shared" ca="1" si="50"/>
        <v>117</v>
      </c>
      <c r="Q339" s="5" t="str">
        <f t="shared" ca="1" si="51"/>
        <v>116年5ヶ月9日</v>
      </c>
      <c r="R339" s="39"/>
      <c r="S339" s="23"/>
      <c r="T339" s="23"/>
      <c r="U339" s="43"/>
      <c r="V339" s="5"/>
      <c r="W339" s="5"/>
      <c r="X339" s="5"/>
      <c r="Y339" s="5"/>
      <c r="Z339" s="5"/>
      <c r="AA339" s="5"/>
      <c r="AB339" s="10"/>
      <c r="AC339" s="5"/>
      <c r="AD339" s="10"/>
      <c r="AE339" s="5">
        <f t="shared" ca="1" si="52"/>
        <v>0</v>
      </c>
      <c r="AF339" s="5">
        <f t="shared" ca="1" si="53"/>
        <v>116.52</v>
      </c>
      <c r="AG339" s="149" t="s">
        <v>1184</v>
      </c>
      <c r="AH339" s="5" t="s">
        <v>1180</v>
      </c>
      <c r="AI339" s="9"/>
      <c r="AJ339" s="43"/>
      <c r="AK339" s="43"/>
      <c r="AL339" s="60"/>
      <c r="AM339" s="43"/>
      <c r="AN339" s="43"/>
      <c r="AO339" s="5"/>
      <c r="AP339" s="149"/>
      <c r="AQ339" s="5"/>
      <c r="AR339" s="149"/>
      <c r="AS339" s="43"/>
      <c r="AT339" s="31"/>
      <c r="AU339" s="31"/>
      <c r="AV339" s="31"/>
      <c r="AW339" s="31"/>
      <c r="AX339" s="31"/>
      <c r="AY339" s="31"/>
      <c r="AZ339" s="31"/>
      <c r="BA339" s="31"/>
      <c r="BB339" s="31"/>
      <c r="BC339" s="31"/>
      <c r="BD339" s="31"/>
      <c r="BE339" s="31"/>
      <c r="BF339" s="31"/>
      <c r="BG339" s="31"/>
      <c r="BH339" s="31"/>
      <c r="BI339" s="31"/>
      <c r="BJ339" s="31"/>
      <c r="BK339" s="31"/>
      <c r="BL339" s="31"/>
      <c r="BM339" s="31"/>
      <c r="BN339" s="31"/>
      <c r="BO339" s="31"/>
      <c r="BP339" s="31"/>
      <c r="BQ339" s="31"/>
      <c r="BR339" s="31"/>
      <c r="BS339" s="31"/>
      <c r="BT339" s="31"/>
      <c r="BU339" s="31"/>
      <c r="BV339" s="31"/>
      <c r="BW339" s="31"/>
      <c r="BX339" s="31"/>
      <c r="BY339" s="31"/>
      <c r="BZ339" s="31"/>
      <c r="CA339" s="31"/>
      <c r="CB339" s="31"/>
      <c r="CC339" s="31"/>
      <c r="CD339" s="31"/>
      <c r="CE339" s="31"/>
      <c r="CF339" s="31"/>
      <c r="CG339" s="31"/>
      <c r="CH339" s="31"/>
      <c r="CI339" s="31"/>
      <c r="CJ339" s="31"/>
      <c r="CK339" s="31"/>
      <c r="CL339" s="31"/>
      <c r="CM339" s="31"/>
      <c r="CN339" s="31"/>
      <c r="CO339" s="31"/>
      <c r="CP339" s="31"/>
      <c r="CQ339" s="31"/>
      <c r="CR339" s="31"/>
      <c r="CS339" s="31"/>
      <c r="CT339" s="31"/>
      <c r="CU339" s="31"/>
      <c r="CV339" s="31"/>
      <c r="CW339" s="31"/>
      <c r="CX339" s="31"/>
      <c r="CY339" s="31"/>
      <c r="CZ339" s="31"/>
      <c r="DA339" s="31"/>
      <c r="DB339" s="31"/>
      <c r="DC339" s="31"/>
      <c r="DD339" s="31"/>
      <c r="DE339" s="31"/>
      <c r="DF339" s="31"/>
      <c r="DG339" s="31"/>
      <c r="DH339" s="31"/>
      <c r="DI339" s="31"/>
      <c r="DJ339" s="31"/>
      <c r="DK339" s="31"/>
      <c r="DL339" s="31"/>
      <c r="DM339" s="31"/>
      <c r="DN339" s="31"/>
      <c r="DO339" s="31"/>
      <c r="DP339" s="31"/>
      <c r="DQ339" s="31"/>
      <c r="DR339" s="31"/>
      <c r="DS339" s="31"/>
      <c r="DT339" s="31"/>
      <c r="DU339" s="31"/>
      <c r="DV339" s="31"/>
      <c r="DW339" s="31"/>
      <c r="DX339" s="31"/>
      <c r="DY339" s="31"/>
      <c r="DZ339" s="31"/>
      <c r="EA339" s="31"/>
      <c r="EB339" s="31"/>
      <c r="EC339" s="31"/>
      <c r="ED339" s="31"/>
      <c r="EE339" s="31"/>
      <c r="EF339" s="31"/>
      <c r="EG339" s="31"/>
      <c r="EH339" s="31"/>
      <c r="EI339" s="31"/>
      <c r="EJ339" s="31"/>
      <c r="EK339" s="31"/>
      <c r="EL339" s="31"/>
      <c r="EM339" s="31"/>
      <c r="EN339" s="31"/>
      <c r="EO339" s="31"/>
      <c r="EP339" s="31"/>
      <c r="EQ339" s="31"/>
      <c r="ER339" s="31"/>
      <c r="ES339" s="31"/>
      <c r="ET339" s="31"/>
      <c r="EU339" s="31"/>
      <c r="EV339" s="31"/>
      <c r="EW339" s="31"/>
      <c r="EX339" s="31"/>
      <c r="EY339" s="31"/>
    </row>
    <row r="340" spans="1:155" s="1" customFormat="1" ht="15" customHeight="1">
      <c r="A340" s="5" t="str">
        <f t="shared" ca="1" si="49"/>
        <v/>
      </c>
      <c r="B340" s="5">
        <f t="shared" si="40"/>
        <v>337</v>
      </c>
      <c r="C340" s="27" t="s">
        <v>1198</v>
      </c>
      <c r="D340" s="7"/>
      <c r="E340" s="7"/>
      <c r="F340" s="7"/>
      <c r="G340" s="7"/>
      <c r="H340" s="43"/>
      <c r="I340" s="43" t="s">
        <v>1094</v>
      </c>
      <c r="J340" s="5" t="s">
        <v>45</v>
      </c>
      <c r="K340" s="5" t="s">
        <v>1199</v>
      </c>
      <c r="L340" s="5" t="str">
        <f>VLOOKUP(K340,[1]Section!$G$2:$H$45,2,0)</f>
        <v>パーティション</v>
      </c>
      <c r="M340" s="5"/>
      <c r="N340" s="5"/>
      <c r="O340" s="5"/>
      <c r="P340" s="5">
        <f t="shared" ca="1" si="50"/>
        <v>117</v>
      </c>
      <c r="Q340" s="5" t="str">
        <f t="shared" ca="1" si="51"/>
        <v>116年5ヶ月9日</v>
      </c>
      <c r="R340" s="39"/>
      <c r="S340" s="23"/>
      <c r="T340" s="23"/>
      <c r="U340" s="43"/>
      <c r="V340" s="5"/>
      <c r="W340" s="5"/>
      <c r="X340" s="5"/>
      <c r="Y340" s="5"/>
      <c r="Z340" s="5"/>
      <c r="AA340" s="5"/>
      <c r="AB340" s="10"/>
      <c r="AC340" s="5"/>
      <c r="AD340" s="10"/>
      <c r="AE340" s="5">
        <f t="shared" ca="1" si="52"/>
        <v>0</v>
      </c>
      <c r="AF340" s="5">
        <f t="shared" ca="1" si="53"/>
        <v>116.52</v>
      </c>
      <c r="AG340" s="149" t="s">
        <v>1173</v>
      </c>
      <c r="AH340" s="5" t="s">
        <v>1181</v>
      </c>
      <c r="AI340" s="9"/>
      <c r="AJ340" s="43"/>
      <c r="AK340" s="43"/>
      <c r="AL340" s="60"/>
      <c r="AM340" s="43"/>
      <c r="AN340" s="43"/>
      <c r="AO340" s="5"/>
      <c r="AP340" s="149"/>
      <c r="AQ340" s="5"/>
      <c r="AR340" s="149"/>
      <c r="AS340" s="43"/>
      <c r="AT340" s="31"/>
      <c r="AU340" s="31"/>
      <c r="AV340" s="31"/>
      <c r="AW340" s="31"/>
      <c r="AX340" s="31"/>
      <c r="AY340" s="31"/>
      <c r="AZ340" s="31"/>
      <c r="BA340" s="31"/>
      <c r="BB340" s="31"/>
      <c r="BC340" s="31"/>
      <c r="BD340" s="31"/>
      <c r="BE340" s="31"/>
      <c r="BF340" s="31"/>
      <c r="BG340" s="31"/>
      <c r="BH340" s="31"/>
      <c r="BI340" s="31"/>
      <c r="BJ340" s="31"/>
      <c r="BK340" s="31"/>
      <c r="BL340" s="31"/>
      <c r="BM340" s="31"/>
      <c r="BN340" s="31"/>
      <c r="BO340" s="31"/>
      <c r="BP340" s="31"/>
      <c r="BQ340" s="31"/>
      <c r="BR340" s="31"/>
      <c r="BS340" s="31"/>
      <c r="BT340" s="31"/>
      <c r="BU340" s="31"/>
      <c r="BV340" s="31"/>
      <c r="BW340" s="31"/>
      <c r="BX340" s="31"/>
      <c r="BY340" s="31"/>
      <c r="BZ340" s="31"/>
      <c r="CA340" s="31"/>
      <c r="CB340" s="31"/>
      <c r="CC340" s="31"/>
      <c r="CD340" s="31"/>
      <c r="CE340" s="31"/>
      <c r="CF340" s="31"/>
      <c r="CG340" s="31"/>
      <c r="CH340" s="31"/>
      <c r="CI340" s="31"/>
      <c r="CJ340" s="31"/>
      <c r="CK340" s="31"/>
      <c r="CL340" s="31"/>
      <c r="CM340" s="31"/>
      <c r="CN340" s="31"/>
      <c r="CO340" s="31"/>
      <c r="CP340" s="31"/>
      <c r="CQ340" s="31"/>
      <c r="CR340" s="31"/>
      <c r="CS340" s="31"/>
      <c r="CT340" s="31"/>
      <c r="CU340" s="31"/>
      <c r="CV340" s="31"/>
      <c r="CW340" s="31"/>
      <c r="CX340" s="31"/>
      <c r="CY340" s="31"/>
      <c r="CZ340" s="31"/>
      <c r="DA340" s="31"/>
      <c r="DB340" s="31"/>
      <c r="DC340" s="31"/>
      <c r="DD340" s="31"/>
      <c r="DE340" s="31"/>
      <c r="DF340" s="31"/>
      <c r="DG340" s="31"/>
      <c r="DH340" s="31"/>
      <c r="DI340" s="31"/>
      <c r="DJ340" s="31"/>
      <c r="DK340" s="31"/>
      <c r="DL340" s="31"/>
      <c r="DM340" s="31"/>
      <c r="DN340" s="31"/>
      <c r="DO340" s="31"/>
      <c r="DP340" s="31"/>
      <c r="DQ340" s="31"/>
      <c r="DR340" s="31"/>
      <c r="DS340" s="31"/>
      <c r="DT340" s="31"/>
      <c r="DU340" s="31"/>
      <c r="DV340" s="31"/>
      <c r="DW340" s="31"/>
      <c r="DX340" s="31"/>
      <c r="DY340" s="31"/>
      <c r="DZ340" s="31"/>
      <c r="EA340" s="31"/>
      <c r="EB340" s="31"/>
      <c r="EC340" s="31"/>
      <c r="ED340" s="31"/>
      <c r="EE340" s="31"/>
      <c r="EF340" s="31"/>
      <c r="EG340" s="31"/>
      <c r="EH340" s="31"/>
      <c r="EI340" s="31"/>
      <c r="EJ340" s="31"/>
      <c r="EK340" s="31"/>
      <c r="EL340" s="31"/>
      <c r="EM340" s="31"/>
      <c r="EN340" s="31"/>
      <c r="EO340" s="31"/>
      <c r="EP340" s="31"/>
      <c r="EQ340" s="31"/>
      <c r="ER340" s="31"/>
      <c r="ES340" s="31"/>
      <c r="ET340" s="31"/>
      <c r="EU340" s="31"/>
      <c r="EV340" s="31"/>
      <c r="EW340" s="31"/>
      <c r="EX340" s="31"/>
      <c r="EY340" s="31"/>
    </row>
    <row r="341" spans="1:155" s="1" customFormat="1" ht="15" customHeight="1">
      <c r="A341" s="5" t="str">
        <f t="shared" ca="1" si="49"/>
        <v/>
      </c>
      <c r="B341" s="5">
        <f t="shared" si="40"/>
        <v>338</v>
      </c>
      <c r="C341" s="27" t="s">
        <v>1197</v>
      </c>
      <c r="D341" s="7"/>
      <c r="E341" s="7"/>
      <c r="F341" s="7"/>
      <c r="G341" s="7"/>
      <c r="H341" s="43"/>
      <c r="I341" s="43" t="s">
        <v>1094</v>
      </c>
      <c r="J341" s="5" t="s">
        <v>45</v>
      </c>
      <c r="K341" s="5" t="s">
        <v>1200</v>
      </c>
      <c r="L341" s="5" t="str">
        <f>VLOOKUP(K341,[1]Section!$G$2:$H$45,2,0)</f>
        <v>機械積算</v>
      </c>
      <c r="M341" s="5"/>
      <c r="N341" s="5"/>
      <c r="O341" s="5"/>
      <c r="P341" s="5">
        <f t="shared" ca="1" si="50"/>
        <v>117</v>
      </c>
      <c r="Q341" s="5" t="str">
        <f t="shared" ca="1" si="51"/>
        <v>116年5ヶ月9日</v>
      </c>
      <c r="R341" s="39"/>
      <c r="S341" s="23"/>
      <c r="T341" s="23"/>
      <c r="U341" s="43"/>
      <c r="V341" s="5"/>
      <c r="W341" s="5"/>
      <c r="X341" s="5"/>
      <c r="Y341" s="5"/>
      <c r="Z341" s="5"/>
      <c r="AA341" s="5"/>
      <c r="AB341" s="10"/>
      <c r="AC341" s="5"/>
      <c r="AD341" s="10"/>
      <c r="AE341" s="5">
        <f t="shared" ca="1" si="52"/>
        <v>0</v>
      </c>
      <c r="AF341" s="5">
        <f t="shared" ca="1" si="53"/>
        <v>116.52</v>
      </c>
      <c r="AG341" s="149" t="s">
        <v>1187</v>
      </c>
      <c r="AH341" s="5" t="s">
        <v>1182</v>
      </c>
      <c r="AI341" s="9"/>
      <c r="AJ341" s="43"/>
      <c r="AK341" s="43"/>
      <c r="AL341" s="60"/>
      <c r="AM341" s="43"/>
      <c r="AN341" s="43"/>
      <c r="AO341" s="5"/>
      <c r="AP341" s="149"/>
      <c r="AQ341" s="5"/>
      <c r="AR341" s="149"/>
      <c r="AS341" s="43"/>
      <c r="AT341" s="31"/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  <c r="BF341" s="31"/>
      <c r="BG341" s="31"/>
      <c r="BH341" s="31"/>
      <c r="BI341" s="31"/>
      <c r="BJ341" s="31"/>
      <c r="BK341" s="31"/>
      <c r="BL341" s="31"/>
      <c r="BM341" s="31"/>
      <c r="BN341" s="31"/>
      <c r="BO341" s="31"/>
      <c r="BP341" s="31"/>
      <c r="BQ341" s="31"/>
      <c r="BR341" s="31"/>
      <c r="BS341" s="31"/>
      <c r="BT341" s="31"/>
      <c r="BU341" s="31"/>
      <c r="BV341" s="31"/>
      <c r="BW341" s="31"/>
      <c r="BX341" s="31"/>
      <c r="BY341" s="31"/>
      <c r="BZ341" s="31"/>
      <c r="CA341" s="31"/>
      <c r="CB341" s="31"/>
      <c r="CC341" s="31"/>
      <c r="CD341" s="31"/>
      <c r="CE341" s="31"/>
      <c r="CF341" s="31"/>
      <c r="CG341" s="31"/>
      <c r="CH341" s="31"/>
      <c r="CI341" s="31"/>
      <c r="CJ341" s="31"/>
      <c r="CK341" s="31"/>
      <c r="CL341" s="31"/>
      <c r="CM341" s="31"/>
      <c r="CN341" s="31"/>
      <c r="CO341" s="31"/>
      <c r="CP341" s="31"/>
      <c r="CQ341" s="31"/>
      <c r="CR341" s="31"/>
      <c r="CS341" s="31"/>
      <c r="CT341" s="31"/>
      <c r="CU341" s="31"/>
      <c r="CV341" s="31"/>
      <c r="CW341" s="31"/>
      <c r="CX341" s="31"/>
      <c r="CY341" s="31"/>
      <c r="CZ341" s="31"/>
      <c r="DA341" s="31"/>
      <c r="DB341" s="31"/>
      <c r="DC341" s="31"/>
      <c r="DD341" s="31"/>
      <c r="DE341" s="31"/>
      <c r="DF341" s="31"/>
      <c r="DG341" s="31"/>
      <c r="DH341" s="31"/>
      <c r="DI341" s="31"/>
      <c r="DJ341" s="31"/>
      <c r="DK341" s="31"/>
      <c r="DL341" s="31"/>
      <c r="DM341" s="31"/>
      <c r="DN341" s="31"/>
      <c r="DO341" s="31"/>
      <c r="DP341" s="31"/>
      <c r="DQ341" s="31"/>
      <c r="DR341" s="31"/>
      <c r="DS341" s="31"/>
      <c r="DT341" s="31"/>
      <c r="DU341" s="31"/>
      <c r="DV341" s="31"/>
      <c r="DW341" s="31"/>
      <c r="DX341" s="31"/>
      <c r="DY341" s="31"/>
      <c r="DZ341" s="31"/>
      <c r="EA341" s="31"/>
      <c r="EB341" s="31"/>
      <c r="EC341" s="31"/>
      <c r="ED341" s="31"/>
      <c r="EE341" s="31"/>
      <c r="EF341" s="31"/>
      <c r="EG341" s="31"/>
      <c r="EH341" s="31"/>
      <c r="EI341" s="31"/>
      <c r="EJ341" s="31"/>
      <c r="EK341" s="31"/>
      <c r="EL341" s="31"/>
      <c r="EM341" s="31"/>
      <c r="EN341" s="31"/>
      <c r="EO341" s="31"/>
      <c r="EP341" s="31"/>
      <c r="EQ341" s="31"/>
      <c r="ER341" s="31"/>
      <c r="ES341" s="31"/>
      <c r="ET341" s="31"/>
      <c r="EU341" s="31"/>
      <c r="EV341" s="31"/>
      <c r="EW341" s="31"/>
      <c r="EX341" s="31"/>
      <c r="EY341" s="31"/>
    </row>
    <row r="342" spans="1:155" s="1" customFormat="1" ht="15" customHeight="1">
      <c r="A342" s="5" t="str">
        <f t="shared" ca="1" si="49"/>
        <v/>
      </c>
      <c r="B342" s="5">
        <f t="shared" si="40"/>
        <v>339</v>
      </c>
      <c r="C342" s="27" t="s">
        <v>1210</v>
      </c>
      <c r="D342" s="7"/>
      <c r="E342" s="7"/>
      <c r="F342" s="7"/>
      <c r="G342" s="7"/>
      <c r="H342" s="43"/>
      <c r="I342" s="43" t="s">
        <v>1094</v>
      </c>
      <c r="J342" s="5" t="s">
        <v>45</v>
      </c>
      <c r="K342" s="5" t="s">
        <v>1225</v>
      </c>
      <c r="L342" s="5" t="str">
        <f>VLOOKUP(K342,[1]Section!$G$2:$H$45,2,0)</f>
        <v>設備施工図</v>
      </c>
      <c r="M342" s="5"/>
      <c r="N342" s="5"/>
      <c r="O342" s="5"/>
      <c r="P342" s="5">
        <f t="shared" ca="1" si="50"/>
        <v>117</v>
      </c>
      <c r="Q342" s="5" t="str">
        <f t="shared" ca="1" si="51"/>
        <v>116年5ヶ月9日</v>
      </c>
      <c r="R342" s="39"/>
      <c r="S342" s="23"/>
      <c r="T342" s="23"/>
      <c r="U342" s="43"/>
      <c r="V342" s="5"/>
      <c r="W342" s="5"/>
      <c r="X342" s="5"/>
      <c r="Y342" s="5"/>
      <c r="Z342" s="5"/>
      <c r="AA342" s="5"/>
      <c r="AB342" s="10"/>
      <c r="AC342" s="5"/>
      <c r="AD342" s="10"/>
      <c r="AE342" s="5">
        <f t="shared" ca="1" si="52"/>
        <v>0</v>
      </c>
      <c r="AF342" s="5">
        <f t="shared" ca="1" si="53"/>
        <v>116.52</v>
      </c>
      <c r="AG342" s="149" t="s">
        <v>1296</v>
      </c>
      <c r="AH342" s="5" t="s">
        <v>1202</v>
      </c>
      <c r="AI342" s="9"/>
      <c r="AJ342" s="43"/>
      <c r="AK342" s="43"/>
      <c r="AL342" s="60"/>
      <c r="AM342" s="43"/>
      <c r="AN342" s="43"/>
      <c r="AO342" s="5"/>
      <c r="AP342" s="149"/>
      <c r="AQ342" s="5"/>
      <c r="AR342" s="149"/>
      <c r="AS342" s="43"/>
      <c r="AT342" s="31"/>
      <c r="AU342" s="31"/>
      <c r="AV342" s="31"/>
      <c r="AW342" s="31"/>
      <c r="AX342" s="31"/>
      <c r="AY342" s="31"/>
      <c r="AZ342" s="31"/>
      <c r="BA342" s="31"/>
      <c r="BB342" s="31"/>
      <c r="BC342" s="31"/>
      <c r="BD342" s="31"/>
      <c r="BE342" s="31"/>
      <c r="BF342" s="31"/>
      <c r="BG342" s="31"/>
      <c r="BH342" s="31"/>
      <c r="BI342" s="31"/>
      <c r="BJ342" s="31"/>
      <c r="BK342" s="31"/>
      <c r="BL342" s="31"/>
      <c r="BM342" s="31"/>
      <c r="BN342" s="31"/>
      <c r="BO342" s="31"/>
      <c r="BP342" s="31"/>
      <c r="BQ342" s="31"/>
      <c r="BR342" s="31"/>
      <c r="BS342" s="31"/>
      <c r="BT342" s="31"/>
      <c r="BU342" s="31"/>
      <c r="BV342" s="31"/>
      <c r="BW342" s="31"/>
      <c r="BX342" s="31"/>
      <c r="BY342" s="31"/>
      <c r="BZ342" s="31"/>
      <c r="CA342" s="31"/>
      <c r="CB342" s="31"/>
      <c r="CC342" s="31"/>
      <c r="CD342" s="31"/>
      <c r="CE342" s="31"/>
      <c r="CF342" s="31"/>
      <c r="CG342" s="31"/>
      <c r="CH342" s="31"/>
      <c r="CI342" s="31"/>
      <c r="CJ342" s="31"/>
      <c r="CK342" s="31"/>
      <c r="CL342" s="31"/>
      <c r="CM342" s="31"/>
      <c r="CN342" s="31"/>
      <c r="CO342" s="31"/>
      <c r="CP342" s="31"/>
      <c r="CQ342" s="31"/>
      <c r="CR342" s="31"/>
      <c r="CS342" s="31"/>
      <c r="CT342" s="31"/>
      <c r="CU342" s="31"/>
      <c r="CV342" s="31"/>
      <c r="CW342" s="31"/>
      <c r="CX342" s="31"/>
      <c r="CY342" s="31"/>
      <c r="CZ342" s="31"/>
      <c r="DA342" s="31"/>
      <c r="DB342" s="31"/>
      <c r="DC342" s="31"/>
      <c r="DD342" s="31"/>
      <c r="DE342" s="31"/>
      <c r="DF342" s="31"/>
      <c r="DG342" s="31"/>
      <c r="DH342" s="31"/>
      <c r="DI342" s="31"/>
      <c r="DJ342" s="31"/>
      <c r="DK342" s="31"/>
      <c r="DL342" s="31"/>
      <c r="DM342" s="31"/>
      <c r="DN342" s="31"/>
      <c r="DO342" s="31"/>
      <c r="DP342" s="31"/>
      <c r="DQ342" s="31"/>
      <c r="DR342" s="31"/>
      <c r="DS342" s="31"/>
      <c r="DT342" s="31"/>
      <c r="DU342" s="31"/>
      <c r="DV342" s="31"/>
      <c r="DW342" s="31"/>
      <c r="DX342" s="31"/>
      <c r="DY342" s="31"/>
      <c r="DZ342" s="31"/>
      <c r="EA342" s="31"/>
      <c r="EB342" s="31"/>
      <c r="EC342" s="31"/>
      <c r="ED342" s="31"/>
      <c r="EE342" s="31"/>
      <c r="EF342" s="31"/>
      <c r="EG342" s="31"/>
      <c r="EH342" s="31"/>
      <c r="EI342" s="31"/>
      <c r="EJ342" s="31"/>
      <c r="EK342" s="31"/>
      <c r="EL342" s="31"/>
      <c r="EM342" s="31"/>
      <c r="EN342" s="31"/>
      <c r="EO342" s="31"/>
      <c r="EP342" s="31"/>
      <c r="EQ342" s="31"/>
      <c r="ER342" s="31"/>
      <c r="ES342" s="31"/>
      <c r="ET342" s="31"/>
      <c r="EU342" s="31"/>
      <c r="EV342" s="31"/>
      <c r="EW342" s="31"/>
      <c r="EX342" s="31"/>
      <c r="EY342" s="31"/>
    </row>
    <row r="343" spans="1:155" s="1" customFormat="1" ht="15" customHeight="1">
      <c r="A343" s="5" t="str">
        <f t="shared" ca="1" si="49"/>
        <v/>
      </c>
      <c r="B343" s="5">
        <f t="shared" si="40"/>
        <v>340</v>
      </c>
      <c r="C343" s="27" t="s">
        <v>1211</v>
      </c>
      <c r="D343" s="7"/>
      <c r="E343" s="7"/>
      <c r="F343" s="7"/>
      <c r="G343" s="7"/>
      <c r="H343" s="43"/>
      <c r="I343" s="43" t="s">
        <v>1094</v>
      </c>
      <c r="J343" s="5" t="s">
        <v>45</v>
      </c>
      <c r="K343" s="5" t="s">
        <v>1225</v>
      </c>
      <c r="L343" s="5" t="str">
        <f>VLOOKUP(K343,[1]Section!$G$2:$H$45,2,0)</f>
        <v>設備施工図</v>
      </c>
      <c r="M343" s="5"/>
      <c r="N343" s="5"/>
      <c r="O343" s="5"/>
      <c r="P343" s="5">
        <f t="shared" ca="1" si="50"/>
        <v>117</v>
      </c>
      <c r="Q343" s="5" t="str">
        <f t="shared" ca="1" si="51"/>
        <v>116年5ヶ月9日</v>
      </c>
      <c r="R343" s="39"/>
      <c r="S343" s="23"/>
      <c r="T343" s="23"/>
      <c r="U343" s="43"/>
      <c r="V343" s="5"/>
      <c r="W343" s="5"/>
      <c r="X343" s="5"/>
      <c r="Y343" s="5"/>
      <c r="Z343" s="5"/>
      <c r="AA343" s="5"/>
      <c r="AB343" s="10"/>
      <c r="AC343" s="5"/>
      <c r="AD343" s="10"/>
      <c r="AE343" s="5">
        <f t="shared" ca="1" si="52"/>
        <v>0</v>
      </c>
      <c r="AF343" s="5">
        <f t="shared" ca="1" si="53"/>
        <v>116.52</v>
      </c>
      <c r="AG343" s="149" t="s">
        <v>1207</v>
      </c>
      <c r="AH343" s="5" t="s">
        <v>1203</v>
      </c>
      <c r="AI343" s="9"/>
      <c r="AJ343" s="43"/>
      <c r="AK343" s="43"/>
      <c r="AL343" s="60"/>
      <c r="AM343" s="43"/>
      <c r="AN343" s="43"/>
      <c r="AO343" s="5"/>
      <c r="AP343" s="149"/>
      <c r="AQ343" s="5"/>
      <c r="AR343" s="149"/>
      <c r="AS343" s="43"/>
      <c r="AT343" s="31"/>
      <c r="AU343" s="31"/>
      <c r="AV343" s="31"/>
      <c r="AW343" s="31"/>
      <c r="AX343" s="31"/>
      <c r="AY343" s="31"/>
      <c r="AZ343" s="31"/>
      <c r="BA343" s="31"/>
      <c r="BB343" s="31"/>
      <c r="BC343" s="31"/>
      <c r="BD343" s="31"/>
      <c r="BE343" s="31"/>
      <c r="BF343" s="31"/>
      <c r="BG343" s="31"/>
      <c r="BH343" s="31"/>
      <c r="BI343" s="31"/>
      <c r="BJ343" s="31"/>
      <c r="BK343" s="31"/>
      <c r="BL343" s="31"/>
      <c r="BM343" s="31"/>
      <c r="BN343" s="31"/>
      <c r="BO343" s="31"/>
      <c r="BP343" s="31"/>
      <c r="BQ343" s="31"/>
      <c r="BR343" s="31"/>
      <c r="BS343" s="31"/>
      <c r="BT343" s="31"/>
      <c r="BU343" s="31"/>
      <c r="BV343" s="31"/>
      <c r="BW343" s="31"/>
      <c r="BX343" s="31"/>
      <c r="BY343" s="31"/>
      <c r="BZ343" s="31"/>
      <c r="CA343" s="31"/>
      <c r="CB343" s="31"/>
      <c r="CC343" s="31"/>
      <c r="CD343" s="31"/>
      <c r="CE343" s="31"/>
      <c r="CF343" s="31"/>
      <c r="CG343" s="31"/>
      <c r="CH343" s="31"/>
      <c r="CI343" s="31"/>
      <c r="CJ343" s="31"/>
      <c r="CK343" s="31"/>
      <c r="CL343" s="31"/>
      <c r="CM343" s="31"/>
      <c r="CN343" s="31"/>
      <c r="CO343" s="31"/>
      <c r="CP343" s="31"/>
      <c r="CQ343" s="31"/>
      <c r="CR343" s="31"/>
      <c r="CS343" s="31"/>
      <c r="CT343" s="31"/>
      <c r="CU343" s="31"/>
      <c r="CV343" s="31"/>
      <c r="CW343" s="31"/>
      <c r="CX343" s="31"/>
      <c r="CY343" s="31"/>
      <c r="CZ343" s="31"/>
      <c r="DA343" s="31"/>
      <c r="DB343" s="31"/>
      <c r="DC343" s="31"/>
      <c r="DD343" s="31"/>
      <c r="DE343" s="31"/>
      <c r="DF343" s="31"/>
      <c r="DG343" s="31"/>
      <c r="DH343" s="31"/>
      <c r="DI343" s="31"/>
      <c r="DJ343" s="31"/>
      <c r="DK343" s="31"/>
      <c r="DL343" s="31"/>
      <c r="DM343" s="31"/>
      <c r="DN343" s="31"/>
      <c r="DO343" s="31"/>
      <c r="DP343" s="31"/>
      <c r="DQ343" s="31"/>
      <c r="DR343" s="31"/>
      <c r="DS343" s="31"/>
      <c r="DT343" s="31"/>
      <c r="DU343" s="31"/>
      <c r="DV343" s="31"/>
      <c r="DW343" s="31"/>
      <c r="DX343" s="31"/>
      <c r="DY343" s="31"/>
      <c r="DZ343" s="31"/>
      <c r="EA343" s="31"/>
      <c r="EB343" s="31"/>
      <c r="EC343" s="31"/>
      <c r="ED343" s="31"/>
      <c r="EE343" s="31"/>
      <c r="EF343" s="31"/>
      <c r="EG343" s="31"/>
      <c r="EH343" s="31"/>
      <c r="EI343" s="31"/>
      <c r="EJ343" s="31"/>
      <c r="EK343" s="31"/>
      <c r="EL343" s="31"/>
      <c r="EM343" s="31"/>
      <c r="EN343" s="31"/>
      <c r="EO343" s="31"/>
      <c r="EP343" s="31"/>
      <c r="EQ343" s="31"/>
      <c r="ER343" s="31"/>
      <c r="ES343" s="31"/>
      <c r="ET343" s="31"/>
      <c r="EU343" s="31"/>
      <c r="EV343" s="31"/>
      <c r="EW343" s="31"/>
      <c r="EX343" s="31"/>
      <c r="EY343" s="31"/>
    </row>
    <row r="344" spans="1:155" s="1" customFormat="1" ht="15" customHeight="1">
      <c r="A344" s="5" t="str">
        <f t="shared" ca="1" si="49"/>
        <v/>
      </c>
      <c r="B344" s="5">
        <f t="shared" si="40"/>
        <v>341</v>
      </c>
      <c r="C344" s="27" t="s">
        <v>1212</v>
      </c>
      <c r="D344" s="7"/>
      <c r="E344" s="7"/>
      <c r="F344" s="7"/>
      <c r="G344" s="7"/>
      <c r="H344" s="43"/>
      <c r="I344" s="43" t="s">
        <v>1094</v>
      </c>
      <c r="J344" s="5" t="s">
        <v>45</v>
      </c>
      <c r="K344" s="5" t="s">
        <v>1225</v>
      </c>
      <c r="L344" s="5" t="str">
        <f>VLOOKUP(K344,[1]Section!$G$2:$H$45,2,0)</f>
        <v>設備施工図</v>
      </c>
      <c r="M344" s="5"/>
      <c r="N344" s="5"/>
      <c r="O344" s="5"/>
      <c r="P344" s="5">
        <f t="shared" ca="1" si="50"/>
        <v>117</v>
      </c>
      <c r="Q344" s="5" t="str">
        <f t="shared" ca="1" si="51"/>
        <v>116年5ヶ月9日</v>
      </c>
      <c r="R344" s="39"/>
      <c r="S344" s="23"/>
      <c r="T344" s="23"/>
      <c r="U344" s="43"/>
      <c r="V344" s="5"/>
      <c r="W344" s="5"/>
      <c r="X344" s="5"/>
      <c r="Y344" s="5"/>
      <c r="Z344" s="5"/>
      <c r="AA344" s="5"/>
      <c r="AB344" s="10"/>
      <c r="AC344" s="5"/>
      <c r="AD344" s="10"/>
      <c r="AE344" s="5">
        <f t="shared" ca="1" si="52"/>
        <v>0</v>
      </c>
      <c r="AF344" s="5">
        <f t="shared" ca="1" si="53"/>
        <v>116.52</v>
      </c>
      <c r="AG344" s="149" t="s">
        <v>1208</v>
      </c>
      <c r="AH344" s="5" t="s">
        <v>1204</v>
      </c>
      <c r="AI344" s="9"/>
      <c r="AJ344" s="43"/>
      <c r="AK344" s="43"/>
      <c r="AL344" s="60"/>
      <c r="AM344" s="43"/>
      <c r="AN344" s="43"/>
      <c r="AO344" s="5"/>
      <c r="AP344" s="149"/>
      <c r="AQ344" s="5"/>
      <c r="AR344" s="149"/>
      <c r="AS344" s="43"/>
      <c r="AT344" s="31"/>
      <c r="AU344" s="31"/>
      <c r="AV344" s="31"/>
      <c r="AW344" s="31"/>
      <c r="AX344" s="31"/>
      <c r="AY344" s="31"/>
      <c r="AZ344" s="31"/>
      <c r="BA344" s="31"/>
      <c r="BB344" s="31"/>
      <c r="BC344" s="31"/>
      <c r="BD344" s="31"/>
      <c r="BE344" s="31"/>
      <c r="BF344" s="31"/>
      <c r="BG344" s="31"/>
      <c r="BH344" s="31"/>
      <c r="BI344" s="31"/>
      <c r="BJ344" s="31"/>
      <c r="BK344" s="31"/>
      <c r="BL344" s="31"/>
      <c r="BM344" s="31"/>
      <c r="BN344" s="31"/>
      <c r="BO344" s="31"/>
      <c r="BP344" s="31"/>
      <c r="BQ344" s="31"/>
      <c r="BR344" s="31"/>
      <c r="BS344" s="31"/>
      <c r="BT344" s="31"/>
      <c r="BU344" s="31"/>
      <c r="BV344" s="31"/>
      <c r="BW344" s="31"/>
      <c r="BX344" s="31"/>
      <c r="BY344" s="31"/>
      <c r="BZ344" s="31"/>
      <c r="CA344" s="31"/>
      <c r="CB344" s="31"/>
      <c r="CC344" s="31"/>
      <c r="CD344" s="31"/>
      <c r="CE344" s="31"/>
      <c r="CF344" s="31"/>
      <c r="CG344" s="31"/>
      <c r="CH344" s="31"/>
      <c r="CI344" s="31"/>
      <c r="CJ344" s="31"/>
      <c r="CK344" s="31"/>
      <c r="CL344" s="31"/>
      <c r="CM344" s="31"/>
      <c r="CN344" s="31"/>
      <c r="CO344" s="31"/>
      <c r="CP344" s="31"/>
      <c r="CQ344" s="31"/>
      <c r="CR344" s="31"/>
      <c r="CS344" s="31"/>
      <c r="CT344" s="31"/>
      <c r="CU344" s="31"/>
      <c r="CV344" s="31"/>
      <c r="CW344" s="31"/>
      <c r="CX344" s="31"/>
      <c r="CY344" s="31"/>
      <c r="CZ344" s="31"/>
      <c r="DA344" s="31"/>
      <c r="DB344" s="31"/>
      <c r="DC344" s="31"/>
      <c r="DD344" s="31"/>
      <c r="DE344" s="31"/>
      <c r="DF344" s="31"/>
      <c r="DG344" s="31"/>
      <c r="DH344" s="31"/>
      <c r="DI344" s="31"/>
      <c r="DJ344" s="31"/>
      <c r="DK344" s="31"/>
      <c r="DL344" s="31"/>
      <c r="DM344" s="31"/>
      <c r="DN344" s="31"/>
      <c r="DO344" s="31"/>
      <c r="DP344" s="31"/>
      <c r="DQ344" s="31"/>
      <c r="DR344" s="31"/>
      <c r="DS344" s="31"/>
      <c r="DT344" s="31"/>
      <c r="DU344" s="31"/>
      <c r="DV344" s="31"/>
      <c r="DW344" s="31"/>
      <c r="DX344" s="31"/>
      <c r="DY344" s="31"/>
      <c r="DZ344" s="31"/>
      <c r="EA344" s="31"/>
      <c r="EB344" s="31"/>
      <c r="EC344" s="31"/>
      <c r="ED344" s="31"/>
      <c r="EE344" s="31"/>
      <c r="EF344" s="31"/>
      <c r="EG344" s="31"/>
      <c r="EH344" s="31"/>
      <c r="EI344" s="31"/>
      <c r="EJ344" s="31"/>
      <c r="EK344" s="31"/>
      <c r="EL344" s="31"/>
      <c r="EM344" s="31"/>
      <c r="EN344" s="31"/>
      <c r="EO344" s="31"/>
      <c r="EP344" s="31"/>
      <c r="EQ344" s="31"/>
      <c r="ER344" s="31"/>
      <c r="ES344" s="31"/>
      <c r="ET344" s="31"/>
      <c r="EU344" s="31"/>
      <c r="EV344" s="31"/>
      <c r="EW344" s="31"/>
      <c r="EX344" s="31"/>
      <c r="EY344" s="31"/>
    </row>
    <row r="345" spans="1:155" s="1" customFormat="1" ht="15" customHeight="1">
      <c r="A345" s="5" t="str">
        <f t="shared" ca="1" si="49"/>
        <v/>
      </c>
      <c r="B345" s="5">
        <f t="shared" si="40"/>
        <v>342</v>
      </c>
      <c r="C345" s="27" t="s">
        <v>1213</v>
      </c>
      <c r="D345" s="7"/>
      <c r="E345" s="7"/>
      <c r="F345" s="7"/>
      <c r="G345" s="7"/>
      <c r="H345" s="43"/>
      <c r="I345" s="43" t="s">
        <v>1094</v>
      </c>
      <c r="J345" s="5" t="s">
        <v>45</v>
      </c>
      <c r="K345" s="5" t="s">
        <v>1201</v>
      </c>
      <c r="L345" s="5" t="str">
        <f>VLOOKUP(K345,[1]Section!$G$2:$H$45,2,0)</f>
        <v>設備設計 1</v>
      </c>
      <c r="M345" s="5"/>
      <c r="N345" s="5"/>
      <c r="O345" s="5"/>
      <c r="P345" s="5">
        <f t="shared" ca="1" si="50"/>
        <v>117</v>
      </c>
      <c r="Q345" s="5" t="str">
        <f t="shared" ca="1" si="51"/>
        <v>116年5ヶ月9日</v>
      </c>
      <c r="R345" s="39"/>
      <c r="S345" s="23"/>
      <c r="T345" s="23"/>
      <c r="U345" s="43"/>
      <c r="V345" s="5"/>
      <c r="W345" s="5"/>
      <c r="X345" s="5"/>
      <c r="Y345" s="5"/>
      <c r="Z345" s="5"/>
      <c r="AA345" s="5"/>
      <c r="AB345" s="10"/>
      <c r="AC345" s="5"/>
      <c r="AD345" s="10"/>
      <c r="AE345" s="5">
        <f t="shared" ca="1" si="52"/>
        <v>0</v>
      </c>
      <c r="AF345" s="5">
        <f t="shared" ca="1" si="53"/>
        <v>116.52</v>
      </c>
      <c r="AG345" s="149" t="s">
        <v>1295</v>
      </c>
      <c r="AH345" s="5" t="s">
        <v>1205</v>
      </c>
      <c r="AI345" s="9"/>
      <c r="AJ345" s="43"/>
      <c r="AK345" s="43"/>
      <c r="AL345" s="60"/>
      <c r="AM345" s="43"/>
      <c r="AN345" s="43"/>
      <c r="AO345" s="5"/>
      <c r="AP345" s="149"/>
      <c r="AQ345" s="5"/>
      <c r="AR345" s="149"/>
      <c r="AS345" s="43"/>
      <c r="AT345" s="31"/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  <c r="BE345" s="31"/>
      <c r="BF345" s="31"/>
      <c r="BG345" s="31"/>
      <c r="BH345" s="31"/>
      <c r="BI345" s="31"/>
      <c r="BJ345" s="31"/>
      <c r="BK345" s="31"/>
      <c r="BL345" s="31"/>
      <c r="BM345" s="31"/>
      <c r="BN345" s="31"/>
      <c r="BO345" s="31"/>
      <c r="BP345" s="31"/>
      <c r="BQ345" s="31"/>
      <c r="BR345" s="31"/>
      <c r="BS345" s="31"/>
      <c r="BT345" s="31"/>
      <c r="BU345" s="31"/>
      <c r="BV345" s="31"/>
      <c r="BW345" s="31"/>
      <c r="BX345" s="31"/>
      <c r="BY345" s="31"/>
      <c r="BZ345" s="31"/>
      <c r="CA345" s="31"/>
      <c r="CB345" s="31"/>
      <c r="CC345" s="31"/>
      <c r="CD345" s="31"/>
      <c r="CE345" s="31"/>
      <c r="CF345" s="31"/>
      <c r="CG345" s="31"/>
      <c r="CH345" s="31"/>
      <c r="CI345" s="31"/>
      <c r="CJ345" s="31"/>
      <c r="CK345" s="31"/>
      <c r="CL345" s="31"/>
      <c r="CM345" s="31"/>
      <c r="CN345" s="31"/>
      <c r="CO345" s="31"/>
      <c r="CP345" s="31"/>
      <c r="CQ345" s="31"/>
      <c r="CR345" s="31"/>
      <c r="CS345" s="31"/>
      <c r="CT345" s="31"/>
      <c r="CU345" s="31"/>
      <c r="CV345" s="31"/>
      <c r="CW345" s="31"/>
      <c r="CX345" s="31"/>
      <c r="CY345" s="31"/>
      <c r="CZ345" s="31"/>
      <c r="DA345" s="31"/>
      <c r="DB345" s="31"/>
      <c r="DC345" s="31"/>
      <c r="DD345" s="31"/>
      <c r="DE345" s="31"/>
      <c r="DF345" s="31"/>
      <c r="DG345" s="31"/>
      <c r="DH345" s="31"/>
      <c r="DI345" s="31"/>
      <c r="DJ345" s="31"/>
      <c r="DK345" s="31"/>
      <c r="DL345" s="31"/>
      <c r="DM345" s="31"/>
      <c r="DN345" s="31"/>
      <c r="DO345" s="31"/>
      <c r="DP345" s="31"/>
      <c r="DQ345" s="31"/>
      <c r="DR345" s="31"/>
      <c r="DS345" s="31"/>
      <c r="DT345" s="31"/>
      <c r="DU345" s="31"/>
      <c r="DV345" s="31"/>
      <c r="DW345" s="31"/>
      <c r="DX345" s="31"/>
      <c r="DY345" s="31"/>
      <c r="DZ345" s="31"/>
      <c r="EA345" s="31"/>
      <c r="EB345" s="31"/>
      <c r="EC345" s="31"/>
      <c r="ED345" s="31"/>
      <c r="EE345" s="31"/>
      <c r="EF345" s="31"/>
      <c r="EG345" s="31"/>
      <c r="EH345" s="31"/>
      <c r="EI345" s="31"/>
      <c r="EJ345" s="31"/>
      <c r="EK345" s="31"/>
      <c r="EL345" s="31"/>
      <c r="EM345" s="31"/>
      <c r="EN345" s="31"/>
      <c r="EO345" s="31"/>
      <c r="EP345" s="31"/>
      <c r="EQ345" s="31"/>
      <c r="ER345" s="31"/>
      <c r="ES345" s="31"/>
      <c r="ET345" s="31"/>
      <c r="EU345" s="31"/>
      <c r="EV345" s="31"/>
      <c r="EW345" s="31"/>
      <c r="EX345" s="31"/>
      <c r="EY345" s="31"/>
    </row>
    <row r="346" spans="1:155" s="1" customFormat="1" ht="15" customHeight="1">
      <c r="A346" s="5" t="str">
        <f t="shared" ref="A346:A349" ca="1" si="54">IF(AND(DAY(TODAY())=DAY(D346),MONTH(TODAY())=MONTH(D346)),"HAPPY BIRTHDAY!!!","")</f>
        <v/>
      </c>
      <c r="B346" s="5">
        <f t="shared" si="40"/>
        <v>343</v>
      </c>
      <c r="C346" s="27" t="s">
        <v>1214</v>
      </c>
      <c r="D346" s="7"/>
      <c r="E346" s="7"/>
      <c r="F346" s="7"/>
      <c r="G346" s="7"/>
      <c r="H346" s="43"/>
      <c r="I346" s="43" t="s">
        <v>1094</v>
      </c>
      <c r="J346" s="5" t="s">
        <v>45</v>
      </c>
      <c r="K346" s="5" t="s">
        <v>1215</v>
      </c>
      <c r="L346" s="5" t="str">
        <f>VLOOKUP(K346,[1]Section!$G$2:$H$45,2,0)</f>
        <v>BIM1</v>
      </c>
      <c r="M346" s="5"/>
      <c r="N346" s="5"/>
      <c r="O346" s="5"/>
      <c r="P346" s="5">
        <f t="shared" ref="P346:P349" ca="1" si="55">IF(C346="","",ROUND((TODAY()-D346)/365,0))</f>
        <v>117</v>
      </c>
      <c r="Q346" s="5" t="str">
        <f t="shared" ref="Q346:Q349" ca="1" si="56">IF(C346="","",IF(F346="resigned",DATEDIF(E346,G346,"Y")&amp;"年"&amp;DATEDIF(E346,G346,"YM")&amp;"ヶ月"&amp;DATEDIF(E346,G346,"MD")&amp;"日",DATEDIF(E346,TODAY(),"Y")&amp;"年"&amp;DATEDIF(E346,TODAY(),"YM")&amp;"ヶ月"&amp;DATEDIF(E346,TODAY(),"MD")&amp;"日"))</f>
        <v>116年5ヶ月9日</v>
      </c>
      <c r="R346" s="39"/>
      <c r="S346" s="23"/>
      <c r="T346" s="23"/>
      <c r="U346" s="43"/>
      <c r="V346" s="5"/>
      <c r="W346" s="5"/>
      <c r="X346" s="5"/>
      <c r="Y346" s="5"/>
      <c r="Z346" s="5"/>
      <c r="AA346" s="5"/>
      <c r="AB346" s="10"/>
      <c r="AC346" s="5"/>
      <c r="AD346" s="10"/>
      <c r="AE346" s="5"/>
      <c r="AF346" s="5"/>
      <c r="AG346" s="149" t="s">
        <v>1300</v>
      </c>
      <c r="AH346" s="5" t="s">
        <v>1299</v>
      </c>
      <c r="AI346" s="9"/>
      <c r="AJ346" s="43"/>
      <c r="AK346" s="43"/>
      <c r="AL346" s="60"/>
      <c r="AM346" s="43"/>
      <c r="AN346" s="43"/>
      <c r="AO346" s="5"/>
      <c r="AP346" s="149"/>
      <c r="AQ346" s="5"/>
      <c r="AR346" s="149"/>
      <c r="AS346" s="43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  <c r="BF346" s="31"/>
      <c r="BG346" s="31"/>
      <c r="BH346" s="31"/>
      <c r="BI346" s="31"/>
      <c r="BJ346" s="31"/>
      <c r="BK346" s="31"/>
      <c r="BL346" s="31"/>
      <c r="BM346" s="31"/>
      <c r="BN346" s="31"/>
      <c r="BO346" s="31"/>
      <c r="BP346" s="31"/>
      <c r="BQ346" s="31"/>
      <c r="BR346" s="31"/>
      <c r="BS346" s="31"/>
      <c r="BT346" s="31"/>
      <c r="BU346" s="31"/>
      <c r="BV346" s="31"/>
      <c r="BW346" s="31"/>
      <c r="BX346" s="31"/>
      <c r="BY346" s="31"/>
      <c r="BZ346" s="31"/>
      <c r="CA346" s="31"/>
      <c r="CB346" s="31"/>
      <c r="CC346" s="31"/>
      <c r="CD346" s="31"/>
      <c r="CE346" s="31"/>
      <c r="CF346" s="31"/>
      <c r="CG346" s="31"/>
      <c r="CH346" s="31"/>
      <c r="CI346" s="31"/>
      <c r="CJ346" s="31"/>
      <c r="CK346" s="31"/>
      <c r="CL346" s="31"/>
      <c r="CM346" s="31"/>
      <c r="CN346" s="31"/>
      <c r="CO346" s="31"/>
      <c r="CP346" s="31"/>
      <c r="CQ346" s="31"/>
      <c r="CR346" s="31"/>
      <c r="CS346" s="31"/>
      <c r="CT346" s="31"/>
      <c r="CU346" s="31"/>
      <c r="CV346" s="31"/>
      <c r="CW346" s="31"/>
      <c r="CX346" s="31"/>
      <c r="CY346" s="31"/>
      <c r="CZ346" s="31"/>
      <c r="DA346" s="31"/>
      <c r="DB346" s="31"/>
      <c r="DC346" s="31"/>
      <c r="DD346" s="31"/>
      <c r="DE346" s="31"/>
      <c r="DF346" s="31"/>
      <c r="DG346" s="31"/>
      <c r="DH346" s="31"/>
      <c r="DI346" s="31"/>
      <c r="DJ346" s="31"/>
      <c r="DK346" s="31"/>
      <c r="DL346" s="31"/>
      <c r="DM346" s="31"/>
      <c r="DN346" s="31"/>
      <c r="DO346" s="31"/>
      <c r="DP346" s="31"/>
      <c r="DQ346" s="31"/>
      <c r="DR346" s="31"/>
      <c r="DS346" s="31"/>
      <c r="DT346" s="31"/>
      <c r="DU346" s="31"/>
      <c r="DV346" s="31"/>
      <c r="DW346" s="31"/>
      <c r="DX346" s="31"/>
      <c r="DY346" s="31"/>
      <c r="DZ346" s="31"/>
      <c r="EA346" s="31"/>
      <c r="EB346" s="31"/>
      <c r="EC346" s="31"/>
      <c r="ED346" s="31"/>
      <c r="EE346" s="31"/>
      <c r="EF346" s="31"/>
      <c r="EG346" s="31"/>
      <c r="EH346" s="31"/>
      <c r="EI346" s="31"/>
      <c r="EJ346" s="31"/>
      <c r="EK346" s="31"/>
      <c r="EL346" s="31"/>
      <c r="EM346" s="31"/>
      <c r="EN346" s="31"/>
      <c r="EO346" s="31"/>
      <c r="EP346" s="31"/>
      <c r="EQ346" s="31"/>
      <c r="ER346" s="31"/>
      <c r="ES346" s="31"/>
      <c r="ET346" s="31"/>
      <c r="EU346" s="31"/>
      <c r="EV346" s="31"/>
      <c r="EW346" s="31"/>
      <c r="EX346" s="31"/>
      <c r="EY346" s="31"/>
    </row>
    <row r="347" spans="1:155" s="1" customFormat="1" ht="15" customHeight="1">
      <c r="A347" s="5" t="str">
        <f t="shared" ca="1" si="54"/>
        <v/>
      </c>
      <c r="B347" s="5">
        <f t="shared" si="40"/>
        <v>344</v>
      </c>
      <c r="C347" s="27" t="s">
        <v>1297</v>
      </c>
      <c r="D347" s="7"/>
      <c r="E347" s="7"/>
      <c r="F347" s="7"/>
      <c r="G347" s="7"/>
      <c r="H347" s="43"/>
      <c r="I347" s="43" t="s">
        <v>1094</v>
      </c>
      <c r="J347" s="5" t="s">
        <v>45</v>
      </c>
      <c r="K347" s="5" t="s">
        <v>1215</v>
      </c>
      <c r="L347" s="5" t="str">
        <f>VLOOKUP(K347,[1]Section!$G$2:$H$45,2,0)</f>
        <v>BIM1</v>
      </c>
      <c r="M347" s="5"/>
      <c r="N347" s="5"/>
      <c r="O347" s="5"/>
      <c r="P347" s="5">
        <f t="shared" ca="1" si="55"/>
        <v>117</v>
      </c>
      <c r="Q347" s="5" t="str">
        <f t="shared" ca="1" si="56"/>
        <v>116年5ヶ月9日</v>
      </c>
      <c r="R347" s="39"/>
      <c r="S347" s="23"/>
      <c r="T347" s="23"/>
      <c r="U347" s="43"/>
      <c r="V347" s="5"/>
      <c r="W347" s="5"/>
      <c r="X347" s="5"/>
      <c r="Y347" s="5"/>
      <c r="Z347" s="5"/>
      <c r="AA347" s="5"/>
      <c r="AB347" s="10"/>
      <c r="AC347" s="5"/>
      <c r="AD347" s="10"/>
      <c r="AE347" s="5"/>
      <c r="AF347" s="5"/>
      <c r="AG347" s="149" t="s">
        <v>1304</v>
      </c>
      <c r="AH347" s="5" t="s">
        <v>1303</v>
      </c>
      <c r="AI347" s="9"/>
      <c r="AJ347" s="43"/>
      <c r="AK347" s="43"/>
      <c r="AL347" s="60"/>
      <c r="AM347" s="43"/>
      <c r="AN347" s="43"/>
      <c r="AO347" s="5"/>
      <c r="AP347" s="149"/>
      <c r="AQ347" s="5"/>
      <c r="AR347" s="149"/>
      <c r="AS347" s="152"/>
      <c r="AT347" s="31"/>
      <c r="AU347" s="31"/>
      <c r="AV347" s="31"/>
      <c r="AW347" s="31"/>
      <c r="AX347" s="31"/>
      <c r="AY347" s="31"/>
      <c r="AZ347" s="31"/>
      <c r="BA347" s="31"/>
      <c r="BB347" s="31"/>
      <c r="BC347" s="31"/>
      <c r="BD347" s="31"/>
      <c r="BE347" s="31"/>
      <c r="BF347" s="31"/>
      <c r="BG347" s="31"/>
      <c r="BH347" s="31"/>
      <c r="BI347" s="31"/>
      <c r="BJ347" s="31"/>
      <c r="BK347" s="31"/>
      <c r="BL347" s="31"/>
      <c r="BM347" s="31"/>
      <c r="BN347" s="31"/>
      <c r="BO347" s="31"/>
      <c r="BP347" s="31"/>
      <c r="BQ347" s="31"/>
      <c r="BR347" s="31"/>
      <c r="BS347" s="31"/>
      <c r="BT347" s="31"/>
      <c r="BU347" s="31"/>
      <c r="BV347" s="31"/>
      <c r="BW347" s="31"/>
      <c r="BX347" s="31"/>
      <c r="BY347" s="31"/>
      <c r="BZ347" s="31"/>
      <c r="CA347" s="31"/>
      <c r="CB347" s="31"/>
      <c r="CC347" s="31"/>
      <c r="CD347" s="31"/>
      <c r="CE347" s="31"/>
      <c r="CF347" s="31"/>
      <c r="CG347" s="31"/>
      <c r="CH347" s="31"/>
      <c r="CI347" s="31"/>
      <c r="CJ347" s="31"/>
      <c r="CK347" s="31"/>
      <c r="CL347" s="31"/>
      <c r="CM347" s="31"/>
      <c r="CN347" s="31"/>
      <c r="CO347" s="31"/>
      <c r="CP347" s="31"/>
      <c r="CQ347" s="31"/>
      <c r="CR347" s="31"/>
      <c r="CS347" s="31"/>
      <c r="CT347" s="31"/>
      <c r="CU347" s="31"/>
      <c r="CV347" s="31"/>
      <c r="CW347" s="31"/>
      <c r="CX347" s="31"/>
      <c r="CY347" s="31"/>
      <c r="CZ347" s="31"/>
      <c r="DA347" s="31"/>
      <c r="DB347" s="31"/>
      <c r="DC347" s="31"/>
      <c r="DD347" s="31"/>
      <c r="DE347" s="31"/>
      <c r="DF347" s="31"/>
      <c r="DG347" s="31"/>
      <c r="DH347" s="31"/>
      <c r="DI347" s="31"/>
      <c r="DJ347" s="31"/>
      <c r="DK347" s="31"/>
      <c r="DL347" s="31"/>
      <c r="DM347" s="31"/>
      <c r="DN347" s="31"/>
      <c r="DO347" s="31"/>
      <c r="DP347" s="31"/>
      <c r="DQ347" s="31"/>
      <c r="DR347" s="31"/>
      <c r="DS347" s="31"/>
      <c r="DT347" s="31"/>
      <c r="DU347" s="31"/>
      <c r="DV347" s="31"/>
      <c r="DW347" s="31"/>
      <c r="DX347" s="31"/>
      <c r="DY347" s="31"/>
      <c r="DZ347" s="31"/>
      <c r="EA347" s="31"/>
      <c r="EB347" s="31"/>
      <c r="EC347" s="31"/>
      <c r="ED347" s="31"/>
      <c r="EE347" s="31"/>
      <c r="EF347" s="31"/>
      <c r="EG347" s="31"/>
      <c r="EH347" s="31"/>
      <c r="EI347" s="31"/>
      <c r="EJ347" s="31"/>
      <c r="EK347" s="31"/>
      <c r="EL347" s="31"/>
      <c r="EM347" s="31"/>
      <c r="EN347" s="31"/>
      <c r="EO347" s="31"/>
      <c r="EP347" s="31"/>
      <c r="EQ347" s="31"/>
      <c r="ER347" s="31"/>
      <c r="ES347" s="31"/>
      <c r="ET347" s="31"/>
      <c r="EU347" s="31"/>
      <c r="EV347" s="31"/>
      <c r="EW347" s="31"/>
      <c r="EX347" s="31"/>
      <c r="EY347" s="31"/>
    </row>
    <row r="348" spans="1:155" s="1" customFormat="1" ht="15" customHeight="1">
      <c r="A348" s="5" t="str">
        <f t="shared" ca="1" si="54"/>
        <v/>
      </c>
      <c r="B348" s="5">
        <f t="shared" si="40"/>
        <v>345</v>
      </c>
      <c r="C348" s="27" t="s">
        <v>1317</v>
      </c>
      <c r="D348" s="7"/>
      <c r="E348" s="7"/>
      <c r="F348" s="7"/>
      <c r="G348" s="7"/>
      <c r="H348" s="43"/>
      <c r="I348" s="43" t="s">
        <v>1094</v>
      </c>
      <c r="J348" s="5" t="s">
        <v>45</v>
      </c>
      <c r="K348" s="5" t="s">
        <v>1298</v>
      </c>
      <c r="L348" s="5" t="str">
        <f>VLOOKUP(K348,[1]Section!$G$2:$H$45,2,0)</f>
        <v>パーティション</v>
      </c>
      <c r="M348" s="5"/>
      <c r="N348" s="5"/>
      <c r="O348" s="5"/>
      <c r="P348" s="5">
        <f t="shared" ca="1" si="55"/>
        <v>117</v>
      </c>
      <c r="Q348" s="5" t="str">
        <f t="shared" ca="1" si="56"/>
        <v>116年5ヶ月9日</v>
      </c>
      <c r="R348" s="39"/>
      <c r="S348" s="23"/>
      <c r="T348" s="23"/>
      <c r="U348" s="43"/>
      <c r="V348" s="5"/>
      <c r="W348" s="5"/>
      <c r="X348" s="5"/>
      <c r="Y348" s="5"/>
      <c r="Z348" s="5"/>
      <c r="AA348" s="5"/>
      <c r="AB348" s="10"/>
      <c r="AC348" s="5"/>
      <c r="AD348" s="10"/>
      <c r="AE348" s="5"/>
      <c r="AF348" s="5"/>
      <c r="AG348" s="149" t="s">
        <v>1302</v>
      </c>
      <c r="AH348" s="5" t="s">
        <v>1301</v>
      </c>
      <c r="AI348" s="9"/>
      <c r="AJ348" s="43"/>
      <c r="AK348" s="43"/>
      <c r="AL348" s="60"/>
      <c r="AM348" s="43"/>
      <c r="AN348" s="43"/>
      <c r="AO348" s="5"/>
      <c r="AP348" s="149"/>
      <c r="AQ348" s="5"/>
      <c r="AR348" s="149"/>
      <c r="AS348" s="152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  <c r="BF348" s="31"/>
      <c r="BG348" s="31"/>
      <c r="BH348" s="31"/>
      <c r="BI348" s="31"/>
      <c r="BJ348" s="31"/>
      <c r="BK348" s="31"/>
      <c r="BL348" s="31"/>
      <c r="BM348" s="31"/>
      <c r="BN348" s="31"/>
      <c r="BO348" s="31"/>
      <c r="BP348" s="31"/>
      <c r="BQ348" s="31"/>
      <c r="BR348" s="31"/>
      <c r="BS348" s="31"/>
      <c r="BT348" s="31"/>
      <c r="BU348" s="31"/>
      <c r="BV348" s="31"/>
      <c r="BW348" s="31"/>
      <c r="BX348" s="31"/>
      <c r="BY348" s="31"/>
      <c r="BZ348" s="31"/>
      <c r="CA348" s="31"/>
      <c r="CB348" s="31"/>
      <c r="CC348" s="31"/>
      <c r="CD348" s="31"/>
      <c r="CE348" s="31"/>
      <c r="CF348" s="31"/>
      <c r="CG348" s="31"/>
      <c r="CH348" s="31"/>
      <c r="CI348" s="31"/>
      <c r="CJ348" s="31"/>
      <c r="CK348" s="31"/>
      <c r="CL348" s="31"/>
      <c r="CM348" s="31"/>
      <c r="CN348" s="31"/>
      <c r="CO348" s="31"/>
      <c r="CP348" s="31"/>
      <c r="CQ348" s="31"/>
      <c r="CR348" s="31"/>
      <c r="CS348" s="31"/>
      <c r="CT348" s="31"/>
      <c r="CU348" s="31"/>
      <c r="CV348" s="31"/>
      <c r="CW348" s="31"/>
      <c r="CX348" s="31"/>
      <c r="CY348" s="31"/>
      <c r="CZ348" s="31"/>
      <c r="DA348" s="31"/>
      <c r="DB348" s="31"/>
      <c r="DC348" s="31"/>
      <c r="DD348" s="31"/>
      <c r="DE348" s="31"/>
      <c r="DF348" s="31"/>
      <c r="DG348" s="31"/>
      <c r="DH348" s="31"/>
      <c r="DI348" s="31"/>
      <c r="DJ348" s="31"/>
      <c r="DK348" s="31"/>
      <c r="DL348" s="31"/>
      <c r="DM348" s="31"/>
      <c r="DN348" s="31"/>
      <c r="DO348" s="31"/>
      <c r="DP348" s="31"/>
      <c r="DQ348" s="31"/>
      <c r="DR348" s="31"/>
      <c r="DS348" s="31"/>
      <c r="DT348" s="31"/>
      <c r="DU348" s="31"/>
      <c r="DV348" s="31"/>
      <c r="DW348" s="31"/>
      <c r="DX348" s="31"/>
      <c r="DY348" s="31"/>
      <c r="DZ348" s="31"/>
      <c r="EA348" s="31"/>
      <c r="EB348" s="31"/>
      <c r="EC348" s="31"/>
      <c r="ED348" s="31"/>
      <c r="EE348" s="31"/>
      <c r="EF348" s="31"/>
      <c r="EG348" s="31"/>
      <c r="EH348" s="31"/>
      <c r="EI348" s="31"/>
      <c r="EJ348" s="31"/>
      <c r="EK348" s="31"/>
      <c r="EL348" s="31"/>
      <c r="EM348" s="31"/>
      <c r="EN348" s="31"/>
      <c r="EO348" s="31"/>
      <c r="EP348" s="31"/>
      <c r="EQ348" s="31"/>
      <c r="ER348" s="31"/>
      <c r="ES348" s="31"/>
      <c r="ET348" s="31"/>
      <c r="EU348" s="31"/>
      <c r="EV348" s="31"/>
      <c r="EW348" s="31"/>
      <c r="EX348" s="31"/>
      <c r="EY348" s="31"/>
    </row>
    <row r="349" spans="1:155" s="1" customFormat="1" ht="15" customHeight="1">
      <c r="A349" s="5" t="str">
        <f t="shared" ca="1" si="54"/>
        <v/>
      </c>
      <c r="B349" s="5">
        <f t="shared" si="40"/>
        <v>346</v>
      </c>
      <c r="C349" s="27" t="s">
        <v>1316</v>
      </c>
      <c r="D349" s="7"/>
      <c r="E349" s="7"/>
      <c r="F349" s="7"/>
      <c r="G349" s="7"/>
      <c r="H349" s="43"/>
      <c r="I349" s="43" t="s">
        <v>1094</v>
      </c>
      <c r="J349" s="5" t="s">
        <v>45</v>
      </c>
      <c r="K349" s="5" t="s">
        <v>393</v>
      </c>
      <c r="L349" s="5" t="str">
        <f>VLOOKUP(K349,[1]Section!$G$2:$H$45,2,0)</f>
        <v>衛生設備</v>
      </c>
      <c r="M349" s="5"/>
      <c r="N349" s="5"/>
      <c r="O349" s="5"/>
      <c r="P349" s="5">
        <f t="shared" ca="1" si="55"/>
        <v>117</v>
      </c>
      <c r="Q349" s="5" t="str">
        <f t="shared" ca="1" si="56"/>
        <v>116年5ヶ月9日</v>
      </c>
      <c r="R349" s="39"/>
      <c r="S349" s="23"/>
      <c r="T349" s="23"/>
      <c r="U349" s="43"/>
      <c r="V349" s="5"/>
      <c r="W349" s="5"/>
      <c r="X349" s="5"/>
      <c r="Y349" s="5"/>
      <c r="Z349" s="5"/>
      <c r="AA349" s="5"/>
      <c r="AB349" s="10"/>
      <c r="AC349" s="5"/>
      <c r="AD349" s="10"/>
      <c r="AE349" s="5"/>
      <c r="AF349" s="5"/>
      <c r="AG349" s="149" t="s">
        <v>1315</v>
      </c>
      <c r="AH349" s="5" t="s">
        <v>1314</v>
      </c>
      <c r="AI349" s="9"/>
      <c r="AJ349" s="43"/>
      <c r="AK349" s="43"/>
      <c r="AL349" s="60"/>
      <c r="AM349" s="43"/>
      <c r="AN349" s="43"/>
      <c r="AO349" s="5"/>
      <c r="AP349" s="149"/>
      <c r="AQ349" s="5"/>
      <c r="AR349" s="149"/>
      <c r="AS349" s="152"/>
      <c r="AT349" s="31"/>
      <c r="AU349" s="31"/>
      <c r="AV349" s="31"/>
      <c r="AW349" s="31"/>
      <c r="AX349" s="31"/>
      <c r="AY349" s="31"/>
      <c r="AZ349" s="31"/>
      <c r="BA349" s="31"/>
      <c r="BB349" s="31"/>
      <c r="BC349" s="31"/>
      <c r="BD349" s="31"/>
      <c r="BE349" s="31"/>
      <c r="BF349" s="31"/>
      <c r="BG349" s="31"/>
      <c r="BH349" s="31"/>
      <c r="BI349" s="31"/>
      <c r="BJ349" s="31"/>
      <c r="BK349" s="31"/>
      <c r="BL349" s="31"/>
      <c r="BM349" s="31"/>
      <c r="BN349" s="31"/>
      <c r="BO349" s="31"/>
      <c r="BP349" s="31"/>
      <c r="BQ349" s="31"/>
      <c r="BR349" s="31"/>
      <c r="BS349" s="31"/>
      <c r="BT349" s="31"/>
      <c r="BU349" s="31"/>
      <c r="BV349" s="31"/>
      <c r="BW349" s="31"/>
      <c r="BX349" s="31"/>
      <c r="BY349" s="31"/>
      <c r="BZ349" s="31"/>
      <c r="CA349" s="31"/>
      <c r="CB349" s="31"/>
      <c r="CC349" s="31"/>
      <c r="CD349" s="31"/>
      <c r="CE349" s="31"/>
      <c r="CF349" s="31"/>
      <c r="CG349" s="31"/>
      <c r="CH349" s="31"/>
      <c r="CI349" s="31"/>
      <c r="CJ349" s="31"/>
      <c r="CK349" s="31"/>
      <c r="CL349" s="31"/>
      <c r="CM349" s="31"/>
      <c r="CN349" s="31"/>
      <c r="CO349" s="31"/>
      <c r="CP349" s="31"/>
      <c r="CQ349" s="31"/>
      <c r="CR349" s="31"/>
      <c r="CS349" s="31"/>
      <c r="CT349" s="31"/>
      <c r="CU349" s="31"/>
      <c r="CV349" s="31"/>
      <c r="CW349" s="31"/>
      <c r="CX349" s="31"/>
      <c r="CY349" s="31"/>
      <c r="CZ349" s="31"/>
      <c r="DA349" s="31"/>
      <c r="DB349" s="31"/>
      <c r="DC349" s="31"/>
      <c r="DD349" s="31"/>
      <c r="DE349" s="31"/>
      <c r="DF349" s="31"/>
      <c r="DG349" s="31"/>
      <c r="DH349" s="31"/>
      <c r="DI349" s="31"/>
      <c r="DJ349" s="31"/>
      <c r="DK349" s="31"/>
      <c r="DL349" s="31"/>
      <c r="DM349" s="31"/>
      <c r="DN349" s="31"/>
      <c r="DO349" s="31"/>
      <c r="DP349" s="31"/>
      <c r="DQ349" s="31"/>
      <c r="DR349" s="31"/>
      <c r="DS349" s="31"/>
      <c r="DT349" s="31"/>
      <c r="DU349" s="31"/>
      <c r="DV349" s="31"/>
      <c r="DW349" s="31"/>
      <c r="DX349" s="31"/>
      <c r="DY349" s="31"/>
      <c r="DZ349" s="31"/>
      <c r="EA349" s="31"/>
      <c r="EB349" s="31"/>
      <c r="EC349" s="31"/>
      <c r="ED349" s="31"/>
      <c r="EE349" s="31"/>
      <c r="EF349" s="31"/>
      <c r="EG349" s="31"/>
      <c r="EH349" s="31"/>
      <c r="EI349" s="31"/>
      <c r="EJ349" s="31"/>
      <c r="EK349" s="31"/>
      <c r="EL349" s="31"/>
      <c r="EM349" s="31"/>
      <c r="EN349" s="31"/>
      <c r="EO349" s="31"/>
      <c r="EP349" s="31"/>
      <c r="EQ349" s="31"/>
      <c r="ER349" s="31"/>
      <c r="ES349" s="31"/>
      <c r="ET349" s="31"/>
      <c r="EU349" s="31"/>
      <c r="EV349" s="31"/>
      <c r="EW349" s="31"/>
      <c r="EX349" s="31"/>
      <c r="EY349" s="31"/>
    </row>
    <row r="350" spans="1:155" s="1" customFormat="1" ht="15" customHeight="1">
      <c r="A350" s="5" t="str">
        <f t="shared" ref="A350:A352" ca="1" si="57">IF(AND(DAY(TODAY())=DAY(D350),MONTH(TODAY())=MONTH(D350)),"HAPPY BIRTHDAY!!!","")</f>
        <v/>
      </c>
      <c r="B350" s="5">
        <f t="shared" si="40"/>
        <v>347</v>
      </c>
      <c r="C350" s="27" t="s">
        <v>1319</v>
      </c>
      <c r="D350" s="7"/>
      <c r="E350" s="7"/>
      <c r="F350" s="7"/>
      <c r="G350" s="7"/>
      <c r="H350" s="43"/>
      <c r="I350" s="43" t="s">
        <v>1094</v>
      </c>
      <c r="J350" s="5" t="s">
        <v>45</v>
      </c>
      <c r="K350" s="5" t="s">
        <v>575</v>
      </c>
      <c r="L350" s="5" t="str">
        <f>VLOOKUP(K350,[1]Section!$G$2:$H$45,2,0)</f>
        <v>総務管理</v>
      </c>
      <c r="M350" s="5"/>
      <c r="N350" s="5"/>
      <c r="O350" s="5"/>
      <c r="P350" s="5">
        <f t="shared" ref="P350:P352" ca="1" si="58">IF(C350="","",ROUND((TODAY()-D350)/365,0))</f>
        <v>117</v>
      </c>
      <c r="Q350" s="5" t="str">
        <f t="shared" ref="Q350:Q352" ca="1" si="59">IF(C350="","",IF(F350="resigned",DATEDIF(E350,G350,"Y")&amp;"年"&amp;DATEDIF(E350,G350,"YM")&amp;"ヶ月"&amp;DATEDIF(E350,G350,"MD")&amp;"日",DATEDIF(E350,TODAY(),"Y")&amp;"年"&amp;DATEDIF(E350,TODAY(),"YM")&amp;"ヶ月"&amp;DATEDIF(E350,TODAY(),"MD")&amp;"日"))</f>
        <v>116年5ヶ月9日</v>
      </c>
      <c r="R350" s="39"/>
      <c r="S350" s="23"/>
      <c r="T350" s="23"/>
      <c r="U350" s="43"/>
      <c r="V350" s="5"/>
      <c r="W350" s="5"/>
      <c r="X350" s="5"/>
      <c r="Y350" s="5"/>
      <c r="Z350" s="5"/>
      <c r="AA350" s="5"/>
      <c r="AB350" s="10"/>
      <c r="AC350" s="5"/>
      <c r="AD350" s="10"/>
      <c r="AE350" s="5"/>
      <c r="AF350" s="5"/>
      <c r="AG350" s="149" t="s">
        <v>1321</v>
      </c>
      <c r="AH350" s="5" t="s">
        <v>1318</v>
      </c>
      <c r="AI350" s="9"/>
      <c r="AJ350" s="43"/>
      <c r="AK350" s="43"/>
      <c r="AL350" s="60"/>
      <c r="AM350" s="43"/>
      <c r="AN350" s="43"/>
      <c r="AO350" s="5"/>
      <c r="AP350" s="149"/>
      <c r="AQ350" s="5"/>
      <c r="AR350" s="149"/>
      <c r="AS350" s="152"/>
      <c r="AT350" s="31"/>
      <c r="AU350" s="31"/>
      <c r="AV350" s="31"/>
      <c r="AW350" s="31"/>
      <c r="AX350" s="31"/>
      <c r="AY350" s="31"/>
      <c r="AZ350" s="31"/>
      <c r="BA350" s="31"/>
      <c r="BB350" s="31"/>
      <c r="BC350" s="31"/>
      <c r="BD350" s="31"/>
      <c r="BE350" s="31"/>
      <c r="BF350" s="31"/>
      <c r="BG350" s="31"/>
      <c r="BH350" s="31"/>
      <c r="BI350" s="31"/>
      <c r="BJ350" s="31"/>
      <c r="BK350" s="31"/>
      <c r="BL350" s="31"/>
      <c r="BM350" s="31"/>
      <c r="BN350" s="31"/>
      <c r="BO350" s="31"/>
      <c r="BP350" s="31"/>
      <c r="BQ350" s="31"/>
      <c r="BR350" s="31"/>
      <c r="BS350" s="31"/>
      <c r="BT350" s="31"/>
      <c r="BU350" s="31"/>
      <c r="BV350" s="31"/>
      <c r="BW350" s="31"/>
      <c r="BX350" s="31"/>
      <c r="BY350" s="31"/>
      <c r="BZ350" s="31"/>
      <c r="CA350" s="31"/>
      <c r="CB350" s="31"/>
      <c r="CC350" s="31"/>
      <c r="CD350" s="31"/>
      <c r="CE350" s="31"/>
      <c r="CF350" s="31"/>
      <c r="CG350" s="31"/>
      <c r="CH350" s="31"/>
      <c r="CI350" s="31"/>
      <c r="CJ350" s="31"/>
      <c r="CK350" s="31"/>
      <c r="CL350" s="31"/>
      <c r="CM350" s="31"/>
      <c r="CN350" s="31"/>
      <c r="CO350" s="31"/>
      <c r="CP350" s="31"/>
      <c r="CQ350" s="31"/>
      <c r="CR350" s="31"/>
      <c r="CS350" s="31"/>
      <c r="CT350" s="31"/>
      <c r="CU350" s="31"/>
      <c r="CV350" s="31"/>
      <c r="CW350" s="31"/>
      <c r="CX350" s="31"/>
      <c r="CY350" s="31"/>
      <c r="CZ350" s="31"/>
      <c r="DA350" s="31"/>
      <c r="DB350" s="31"/>
      <c r="DC350" s="31"/>
      <c r="DD350" s="31"/>
      <c r="DE350" s="31"/>
      <c r="DF350" s="31"/>
      <c r="DG350" s="31"/>
      <c r="DH350" s="31"/>
      <c r="DI350" s="31"/>
      <c r="DJ350" s="31"/>
      <c r="DK350" s="31"/>
      <c r="DL350" s="31"/>
      <c r="DM350" s="31"/>
      <c r="DN350" s="31"/>
      <c r="DO350" s="31"/>
      <c r="DP350" s="31"/>
      <c r="DQ350" s="31"/>
      <c r="DR350" s="31"/>
      <c r="DS350" s="31"/>
      <c r="DT350" s="31"/>
      <c r="DU350" s="31"/>
      <c r="DV350" s="31"/>
      <c r="DW350" s="31"/>
      <c r="DX350" s="31"/>
      <c r="DY350" s="31"/>
      <c r="DZ350" s="31"/>
      <c r="EA350" s="31"/>
      <c r="EB350" s="31"/>
      <c r="EC350" s="31"/>
      <c r="ED350" s="31"/>
      <c r="EE350" s="31"/>
      <c r="EF350" s="31"/>
      <c r="EG350" s="31"/>
      <c r="EH350" s="31"/>
      <c r="EI350" s="31"/>
      <c r="EJ350" s="31"/>
      <c r="EK350" s="31"/>
      <c r="EL350" s="31"/>
      <c r="EM350" s="31"/>
      <c r="EN350" s="31"/>
      <c r="EO350" s="31"/>
      <c r="EP350" s="31"/>
      <c r="EQ350" s="31"/>
      <c r="ER350" s="31"/>
      <c r="ES350" s="31"/>
      <c r="ET350" s="31"/>
      <c r="EU350" s="31"/>
      <c r="EV350" s="31"/>
      <c r="EW350" s="31"/>
      <c r="EX350" s="31"/>
      <c r="EY350" s="31"/>
    </row>
    <row r="351" spans="1:155" s="1" customFormat="1" ht="15" customHeight="1">
      <c r="A351" s="5" t="str">
        <f t="shared" ref="A351" ca="1" si="60">IF(AND(DAY(TODAY())=DAY(D351),MONTH(TODAY())=MONTH(D351)),"HAPPY BIRTHDAY!!!","")</f>
        <v/>
      </c>
      <c r="B351" s="5">
        <f t="shared" si="40"/>
        <v>348</v>
      </c>
      <c r="C351" s="27" t="s">
        <v>1326</v>
      </c>
      <c r="D351" s="7"/>
      <c r="E351" s="7"/>
      <c r="F351" s="7"/>
      <c r="G351" s="7"/>
      <c r="H351" s="43"/>
      <c r="I351" s="43" t="s">
        <v>1087</v>
      </c>
      <c r="J351" s="5" t="s">
        <v>45</v>
      </c>
      <c r="K351" s="5" t="s">
        <v>460</v>
      </c>
      <c r="L351" s="5" t="str">
        <f>VLOOKUP(K351,[1]Section!$G$2:$H$45,2,0)</f>
        <v>基礎鉄筋</v>
      </c>
      <c r="M351" s="5"/>
      <c r="N351" s="5"/>
      <c r="O351" s="5"/>
      <c r="P351" s="5">
        <f t="shared" ref="P351" ca="1" si="61">IF(C351="","",ROUND((TODAY()-D351)/365,0))</f>
        <v>117</v>
      </c>
      <c r="Q351" s="5" t="str">
        <f t="shared" ref="Q351" ca="1" si="62">IF(C351="","",IF(F351="resigned",DATEDIF(E351,G351,"Y")&amp;"年"&amp;DATEDIF(E351,G351,"YM")&amp;"ヶ月"&amp;DATEDIF(E351,G351,"MD")&amp;"日",DATEDIF(E351,TODAY(),"Y")&amp;"年"&amp;DATEDIF(E351,TODAY(),"YM")&amp;"ヶ月"&amp;DATEDIF(E351,TODAY(),"MD")&amp;"日"))</f>
        <v>116年5ヶ月9日</v>
      </c>
      <c r="R351" s="39"/>
      <c r="S351" s="23"/>
      <c r="T351" s="23"/>
      <c r="U351" s="43"/>
      <c r="V351" s="5"/>
      <c r="W351" s="5"/>
      <c r="X351" s="5"/>
      <c r="Y351" s="5"/>
      <c r="Z351" s="5"/>
      <c r="AA351" s="5"/>
      <c r="AB351" s="10"/>
      <c r="AC351" s="5"/>
      <c r="AD351" s="10"/>
      <c r="AE351" s="5"/>
      <c r="AF351" s="5"/>
      <c r="AG351" s="149" t="s">
        <v>1322</v>
      </c>
      <c r="AH351" s="5" t="s">
        <v>1324</v>
      </c>
      <c r="AI351" s="9"/>
      <c r="AJ351" s="43"/>
      <c r="AK351" s="43"/>
      <c r="AL351" s="60"/>
      <c r="AM351" s="43"/>
      <c r="AN351" s="43"/>
      <c r="AO351" s="5"/>
      <c r="AP351" s="149"/>
      <c r="AQ351" s="5"/>
      <c r="AR351" s="149"/>
      <c r="AS351" s="152"/>
      <c r="AT351" s="31"/>
      <c r="AU351" s="31"/>
      <c r="AV351" s="31"/>
      <c r="AW351" s="31"/>
      <c r="AX351" s="31"/>
      <c r="AY351" s="31"/>
      <c r="AZ351" s="31"/>
      <c r="BA351" s="31"/>
      <c r="BB351" s="31"/>
      <c r="BC351" s="31"/>
      <c r="BD351" s="31"/>
      <c r="BE351" s="31"/>
      <c r="BF351" s="31"/>
      <c r="BG351" s="31"/>
      <c r="BH351" s="31"/>
      <c r="BI351" s="31"/>
      <c r="BJ351" s="31"/>
      <c r="BK351" s="31"/>
      <c r="BL351" s="31"/>
      <c r="BM351" s="31"/>
      <c r="BN351" s="31"/>
      <c r="BO351" s="31"/>
      <c r="BP351" s="31"/>
      <c r="BQ351" s="31"/>
      <c r="BR351" s="31"/>
      <c r="BS351" s="31"/>
      <c r="BT351" s="31"/>
      <c r="BU351" s="31"/>
      <c r="BV351" s="31"/>
      <c r="BW351" s="31"/>
      <c r="BX351" s="31"/>
      <c r="BY351" s="31"/>
      <c r="BZ351" s="31"/>
      <c r="CA351" s="31"/>
      <c r="CB351" s="31"/>
      <c r="CC351" s="31"/>
      <c r="CD351" s="31"/>
      <c r="CE351" s="31"/>
      <c r="CF351" s="31"/>
      <c r="CG351" s="31"/>
      <c r="CH351" s="31"/>
      <c r="CI351" s="31"/>
      <c r="CJ351" s="31"/>
      <c r="CK351" s="31"/>
      <c r="CL351" s="31"/>
      <c r="CM351" s="31"/>
      <c r="CN351" s="31"/>
      <c r="CO351" s="31"/>
      <c r="CP351" s="31"/>
      <c r="CQ351" s="31"/>
      <c r="CR351" s="31"/>
      <c r="CS351" s="31"/>
      <c r="CT351" s="31"/>
      <c r="CU351" s="31"/>
      <c r="CV351" s="31"/>
      <c r="CW351" s="31"/>
      <c r="CX351" s="31"/>
      <c r="CY351" s="31"/>
      <c r="CZ351" s="31"/>
      <c r="DA351" s="31"/>
      <c r="DB351" s="31"/>
      <c r="DC351" s="31"/>
      <c r="DD351" s="31"/>
      <c r="DE351" s="31"/>
      <c r="DF351" s="31"/>
      <c r="DG351" s="31"/>
      <c r="DH351" s="31"/>
      <c r="DI351" s="31"/>
      <c r="DJ351" s="31"/>
      <c r="DK351" s="31"/>
      <c r="DL351" s="31"/>
      <c r="DM351" s="31"/>
      <c r="DN351" s="31"/>
      <c r="DO351" s="31"/>
      <c r="DP351" s="31"/>
      <c r="DQ351" s="31"/>
      <c r="DR351" s="31"/>
      <c r="DS351" s="31"/>
      <c r="DT351" s="31"/>
      <c r="DU351" s="31"/>
      <c r="DV351" s="31"/>
      <c r="DW351" s="31"/>
      <c r="DX351" s="31"/>
      <c r="DY351" s="31"/>
      <c r="DZ351" s="31"/>
      <c r="EA351" s="31"/>
      <c r="EB351" s="31"/>
      <c r="EC351" s="31"/>
      <c r="ED351" s="31"/>
      <c r="EE351" s="31"/>
      <c r="EF351" s="31"/>
      <c r="EG351" s="31"/>
      <c r="EH351" s="31"/>
      <c r="EI351" s="31"/>
      <c r="EJ351" s="31"/>
      <c r="EK351" s="31"/>
      <c r="EL351" s="31"/>
      <c r="EM351" s="31"/>
      <c r="EN351" s="31"/>
      <c r="EO351" s="31"/>
      <c r="EP351" s="31"/>
      <c r="EQ351" s="31"/>
      <c r="ER351" s="31"/>
      <c r="ES351" s="31"/>
      <c r="ET351" s="31"/>
      <c r="EU351" s="31"/>
      <c r="EV351" s="31"/>
      <c r="EW351" s="31"/>
      <c r="EX351" s="31"/>
      <c r="EY351" s="31"/>
    </row>
    <row r="352" spans="1:155" s="1" customFormat="1" ht="15" customHeight="1">
      <c r="A352" s="5" t="str">
        <f t="shared" ca="1" si="57"/>
        <v/>
      </c>
      <c r="B352" s="5">
        <f t="shared" si="40"/>
        <v>349</v>
      </c>
      <c r="C352" s="27" t="s">
        <v>1327</v>
      </c>
      <c r="D352" s="7"/>
      <c r="E352" s="7"/>
      <c r="F352" s="7"/>
      <c r="G352" s="7"/>
      <c r="H352" s="43"/>
      <c r="I352" s="43" t="s">
        <v>1087</v>
      </c>
      <c r="J352" s="5" t="s">
        <v>45</v>
      </c>
      <c r="K352" s="5" t="s">
        <v>460</v>
      </c>
      <c r="L352" s="5" t="str">
        <f>VLOOKUP(K352,[1]Section!$G$2:$H$45,2,0)</f>
        <v>基礎鉄筋</v>
      </c>
      <c r="M352" s="5"/>
      <c r="N352" s="5"/>
      <c r="O352" s="5"/>
      <c r="P352" s="5">
        <f t="shared" ca="1" si="58"/>
        <v>117</v>
      </c>
      <c r="Q352" s="5" t="str">
        <f t="shared" ca="1" si="59"/>
        <v>116年5ヶ月9日</v>
      </c>
      <c r="R352" s="39"/>
      <c r="S352" s="23"/>
      <c r="T352" s="23"/>
      <c r="U352" s="43"/>
      <c r="V352" s="5"/>
      <c r="W352" s="5"/>
      <c r="X352" s="5"/>
      <c r="Y352" s="5"/>
      <c r="Z352" s="5"/>
      <c r="AA352" s="5"/>
      <c r="AB352" s="10"/>
      <c r="AC352" s="5"/>
      <c r="AD352" s="10"/>
      <c r="AE352" s="5"/>
      <c r="AF352" s="5"/>
      <c r="AG352" s="149" t="s">
        <v>1323</v>
      </c>
      <c r="AH352" s="5" t="s">
        <v>1325</v>
      </c>
      <c r="AI352" s="9"/>
      <c r="AJ352" s="43"/>
      <c r="AK352" s="43"/>
      <c r="AL352" s="60"/>
      <c r="AM352" s="43"/>
      <c r="AN352" s="43"/>
      <c r="AO352" s="5"/>
      <c r="AP352" s="149"/>
      <c r="AQ352" s="5"/>
      <c r="AR352" s="149"/>
      <c r="AS352" s="152"/>
      <c r="AT352" s="31"/>
      <c r="AU352" s="31"/>
      <c r="AV352" s="31"/>
      <c r="AW352" s="31"/>
      <c r="AX352" s="31"/>
      <c r="AY352" s="31"/>
      <c r="AZ352" s="31"/>
      <c r="BA352" s="31"/>
      <c r="BB352" s="31"/>
      <c r="BC352" s="31"/>
      <c r="BD352" s="31"/>
      <c r="BE352" s="31"/>
      <c r="BF352" s="31"/>
      <c r="BG352" s="31"/>
      <c r="BH352" s="31"/>
      <c r="BI352" s="31"/>
      <c r="BJ352" s="31"/>
      <c r="BK352" s="31"/>
      <c r="BL352" s="31"/>
      <c r="BM352" s="31"/>
      <c r="BN352" s="31"/>
      <c r="BO352" s="31"/>
      <c r="BP352" s="31"/>
      <c r="BQ352" s="31"/>
      <c r="BR352" s="31"/>
      <c r="BS352" s="31"/>
      <c r="BT352" s="31"/>
      <c r="BU352" s="31"/>
      <c r="BV352" s="31"/>
      <c r="BW352" s="31"/>
      <c r="BX352" s="31"/>
      <c r="BY352" s="31"/>
      <c r="BZ352" s="31"/>
      <c r="CA352" s="31"/>
      <c r="CB352" s="31"/>
      <c r="CC352" s="31"/>
      <c r="CD352" s="31"/>
      <c r="CE352" s="31"/>
      <c r="CF352" s="31"/>
      <c r="CG352" s="31"/>
      <c r="CH352" s="31"/>
      <c r="CI352" s="31"/>
      <c r="CJ352" s="31"/>
      <c r="CK352" s="31"/>
      <c r="CL352" s="31"/>
      <c r="CM352" s="31"/>
      <c r="CN352" s="31"/>
      <c r="CO352" s="31"/>
      <c r="CP352" s="31"/>
      <c r="CQ352" s="31"/>
      <c r="CR352" s="31"/>
      <c r="CS352" s="31"/>
      <c r="CT352" s="31"/>
      <c r="CU352" s="31"/>
      <c r="CV352" s="31"/>
      <c r="CW352" s="31"/>
      <c r="CX352" s="31"/>
      <c r="CY352" s="31"/>
      <c r="CZ352" s="31"/>
      <c r="DA352" s="31"/>
      <c r="DB352" s="31"/>
      <c r="DC352" s="31"/>
      <c r="DD352" s="31"/>
      <c r="DE352" s="31"/>
      <c r="DF352" s="31"/>
      <c r="DG352" s="31"/>
      <c r="DH352" s="31"/>
      <c r="DI352" s="31"/>
      <c r="DJ352" s="31"/>
      <c r="DK352" s="31"/>
      <c r="DL352" s="31"/>
      <c r="DM352" s="31"/>
      <c r="DN352" s="31"/>
      <c r="DO352" s="31"/>
      <c r="DP352" s="31"/>
      <c r="DQ352" s="31"/>
      <c r="DR352" s="31"/>
      <c r="DS352" s="31"/>
      <c r="DT352" s="31"/>
      <c r="DU352" s="31"/>
      <c r="DV352" s="31"/>
      <c r="DW352" s="31"/>
      <c r="DX352" s="31"/>
      <c r="DY352" s="31"/>
      <c r="DZ352" s="31"/>
      <c r="EA352" s="31"/>
      <c r="EB352" s="31"/>
      <c r="EC352" s="31"/>
      <c r="ED352" s="31"/>
      <c r="EE352" s="31"/>
      <c r="EF352" s="31"/>
      <c r="EG352" s="31"/>
      <c r="EH352" s="31"/>
      <c r="EI352" s="31"/>
      <c r="EJ352" s="31"/>
      <c r="EK352" s="31"/>
      <c r="EL352" s="31"/>
      <c r="EM352" s="31"/>
      <c r="EN352" s="31"/>
      <c r="EO352" s="31"/>
      <c r="EP352" s="31"/>
      <c r="EQ352" s="31"/>
      <c r="ER352" s="31"/>
      <c r="ES352" s="31"/>
      <c r="ET352" s="31"/>
      <c r="EU352" s="31"/>
      <c r="EV352" s="31"/>
      <c r="EW352" s="31"/>
      <c r="EX352" s="31"/>
      <c r="EY352" s="31"/>
    </row>
    <row r="353" spans="1:155" s="1" customFormat="1" ht="15" customHeight="1">
      <c r="A353" s="5" t="str">
        <f t="shared" ref="A353:A354" ca="1" si="63">IF(AND(DAY(TODAY())=DAY(D353),MONTH(TODAY())=MONTH(D353)),"HAPPY BIRTHDAY!!!","")</f>
        <v/>
      </c>
      <c r="B353" s="5">
        <f t="shared" si="40"/>
        <v>350</v>
      </c>
      <c r="C353" s="27" t="s">
        <v>1306</v>
      </c>
      <c r="D353" s="7"/>
      <c r="E353" s="7"/>
      <c r="F353" s="7"/>
      <c r="G353" s="7"/>
      <c r="H353" s="43"/>
      <c r="I353" s="43" t="s">
        <v>1094</v>
      </c>
      <c r="J353" s="5" t="s">
        <v>45</v>
      </c>
      <c r="K353" s="5" t="s">
        <v>1307</v>
      </c>
      <c r="L353" s="5" t="str">
        <f>VLOOKUP(K353,[1]Section!$G$2:$H$45,2,0)</f>
        <v>構造CAD 1</v>
      </c>
      <c r="M353" s="5"/>
      <c r="N353" s="5"/>
      <c r="O353" s="5"/>
      <c r="P353" s="5">
        <f t="shared" ref="P353:P354" ca="1" si="64">IF(C353="","",ROUND((TODAY()-D353)/365,0))</f>
        <v>117</v>
      </c>
      <c r="Q353" s="5" t="str">
        <f t="shared" ref="Q353:Q354" ca="1" si="65">IF(C353="","",IF(F353="resigned",DATEDIF(E353,G353,"Y")&amp;"年"&amp;DATEDIF(E353,G353,"YM")&amp;"ヶ月"&amp;DATEDIF(E353,G353,"MD")&amp;"日",DATEDIF(E353,TODAY(),"Y")&amp;"年"&amp;DATEDIF(E353,TODAY(),"YM")&amp;"ヶ月"&amp;DATEDIF(E353,TODAY(),"MD")&amp;"日"))</f>
        <v>116年5ヶ月9日</v>
      </c>
      <c r="R353" s="39"/>
      <c r="S353" s="23"/>
      <c r="T353" s="23"/>
      <c r="U353" s="43"/>
      <c r="V353" s="5"/>
      <c r="W353" s="5"/>
      <c r="X353" s="5"/>
      <c r="Y353" s="5"/>
      <c r="Z353" s="5"/>
      <c r="AA353" s="5"/>
      <c r="AB353" s="10"/>
      <c r="AC353" s="5"/>
      <c r="AD353" s="10"/>
      <c r="AE353" s="5"/>
      <c r="AF353" s="5"/>
      <c r="AG353" s="149"/>
      <c r="AH353" s="5" t="s">
        <v>1329</v>
      </c>
      <c r="AI353" s="9"/>
      <c r="AJ353" s="43"/>
      <c r="AK353" s="43"/>
      <c r="AL353" s="60"/>
      <c r="AM353" s="43"/>
      <c r="AN353" s="43"/>
      <c r="AO353" s="5"/>
      <c r="AP353" s="149"/>
      <c r="AQ353" s="5"/>
      <c r="AR353" s="149"/>
      <c r="AS353" s="152"/>
      <c r="AT353" s="31"/>
      <c r="AU353" s="31"/>
      <c r="AV353" s="31"/>
      <c r="AW353" s="31"/>
      <c r="AX353" s="31"/>
      <c r="AY353" s="31"/>
      <c r="AZ353" s="31"/>
      <c r="BA353" s="31"/>
      <c r="BB353" s="31"/>
      <c r="BC353" s="31"/>
      <c r="BD353" s="31"/>
      <c r="BE353" s="31"/>
      <c r="BF353" s="31"/>
      <c r="BG353" s="31"/>
      <c r="BH353" s="31"/>
      <c r="BI353" s="31"/>
      <c r="BJ353" s="31"/>
      <c r="BK353" s="31"/>
      <c r="BL353" s="31"/>
      <c r="BM353" s="31"/>
      <c r="BN353" s="31"/>
      <c r="BO353" s="31"/>
      <c r="BP353" s="31"/>
      <c r="BQ353" s="31"/>
      <c r="BR353" s="31"/>
      <c r="BS353" s="31"/>
      <c r="BT353" s="31"/>
      <c r="BU353" s="31"/>
      <c r="BV353" s="31"/>
      <c r="BW353" s="31"/>
      <c r="BX353" s="31"/>
      <c r="BY353" s="31"/>
      <c r="BZ353" s="31"/>
      <c r="CA353" s="31"/>
      <c r="CB353" s="31"/>
      <c r="CC353" s="31"/>
      <c r="CD353" s="31"/>
      <c r="CE353" s="31"/>
      <c r="CF353" s="31"/>
      <c r="CG353" s="31"/>
      <c r="CH353" s="31"/>
      <c r="CI353" s="31"/>
      <c r="CJ353" s="31"/>
      <c r="CK353" s="31"/>
      <c r="CL353" s="31"/>
      <c r="CM353" s="31"/>
      <c r="CN353" s="31"/>
      <c r="CO353" s="31"/>
      <c r="CP353" s="31"/>
      <c r="CQ353" s="31"/>
      <c r="CR353" s="31"/>
      <c r="CS353" s="31"/>
      <c r="CT353" s="31"/>
      <c r="CU353" s="31"/>
      <c r="CV353" s="31"/>
      <c r="CW353" s="31"/>
      <c r="CX353" s="31"/>
      <c r="CY353" s="31"/>
      <c r="CZ353" s="31"/>
      <c r="DA353" s="31"/>
      <c r="DB353" s="31"/>
      <c r="DC353" s="31"/>
      <c r="DD353" s="31"/>
      <c r="DE353" s="31"/>
      <c r="DF353" s="31"/>
      <c r="DG353" s="31"/>
      <c r="DH353" s="31"/>
      <c r="DI353" s="31"/>
      <c r="DJ353" s="31"/>
      <c r="DK353" s="31"/>
      <c r="DL353" s="31"/>
      <c r="DM353" s="31"/>
      <c r="DN353" s="31"/>
      <c r="DO353" s="31"/>
      <c r="DP353" s="31"/>
      <c r="DQ353" s="31"/>
      <c r="DR353" s="31"/>
      <c r="DS353" s="31"/>
      <c r="DT353" s="31"/>
      <c r="DU353" s="31"/>
      <c r="DV353" s="31"/>
      <c r="DW353" s="31"/>
      <c r="DX353" s="31"/>
      <c r="DY353" s="31"/>
      <c r="DZ353" s="31"/>
      <c r="EA353" s="31"/>
      <c r="EB353" s="31"/>
      <c r="EC353" s="31"/>
      <c r="ED353" s="31"/>
      <c r="EE353" s="31"/>
      <c r="EF353" s="31"/>
      <c r="EG353" s="31"/>
      <c r="EH353" s="31"/>
      <c r="EI353" s="31"/>
      <c r="EJ353" s="31"/>
      <c r="EK353" s="31"/>
      <c r="EL353" s="31"/>
      <c r="EM353" s="31"/>
      <c r="EN353" s="31"/>
      <c r="EO353" s="31"/>
      <c r="EP353" s="31"/>
      <c r="EQ353" s="31"/>
      <c r="ER353" s="31"/>
      <c r="ES353" s="31"/>
      <c r="ET353" s="31"/>
      <c r="EU353" s="31"/>
      <c r="EV353" s="31"/>
      <c r="EW353" s="31"/>
      <c r="EX353" s="31"/>
      <c r="EY353" s="31"/>
    </row>
    <row r="354" spans="1:155" s="1" customFormat="1" ht="15" customHeight="1">
      <c r="A354" s="5" t="str">
        <f t="shared" ca="1" si="63"/>
        <v/>
      </c>
      <c r="B354" s="5">
        <f t="shared" si="40"/>
        <v>351</v>
      </c>
      <c r="C354" s="27" t="s">
        <v>1308</v>
      </c>
      <c r="D354" s="7"/>
      <c r="E354" s="7"/>
      <c r="F354" s="7"/>
      <c r="G354" s="7"/>
      <c r="H354" s="43"/>
      <c r="I354" s="43" t="s">
        <v>1094</v>
      </c>
      <c r="J354" s="5" t="s">
        <v>45</v>
      </c>
      <c r="K354" s="5" t="s">
        <v>1307</v>
      </c>
      <c r="L354" s="5" t="str">
        <f>VLOOKUP(K354,[1]Section!$G$2:$H$45,2,0)</f>
        <v>構造CAD 1</v>
      </c>
      <c r="M354" s="5"/>
      <c r="N354" s="5"/>
      <c r="O354" s="5"/>
      <c r="P354" s="5">
        <f t="shared" ca="1" si="64"/>
        <v>117</v>
      </c>
      <c r="Q354" s="5" t="str">
        <f t="shared" ca="1" si="65"/>
        <v>116年5ヶ月9日</v>
      </c>
      <c r="R354" s="39"/>
      <c r="S354" s="23"/>
      <c r="T354" s="23"/>
      <c r="U354" s="43"/>
      <c r="V354" s="5"/>
      <c r="W354" s="5"/>
      <c r="X354" s="5"/>
      <c r="Y354" s="5"/>
      <c r="Z354" s="5"/>
      <c r="AA354" s="5"/>
      <c r="AB354" s="10"/>
      <c r="AC354" s="5"/>
      <c r="AD354" s="10"/>
      <c r="AE354" s="5"/>
      <c r="AF354" s="5"/>
      <c r="AG354" s="149"/>
      <c r="AH354" s="5" t="s">
        <v>1330</v>
      </c>
      <c r="AI354" s="9"/>
      <c r="AJ354" s="43"/>
      <c r="AK354" s="43"/>
      <c r="AL354" s="60"/>
      <c r="AM354" s="43"/>
      <c r="AN354" s="43"/>
      <c r="AO354" s="5"/>
      <c r="AP354" s="149"/>
      <c r="AQ354" s="5"/>
      <c r="AR354" s="149"/>
      <c r="AS354" s="152"/>
      <c r="AT354" s="31"/>
      <c r="AU354" s="31"/>
      <c r="AV354" s="31"/>
      <c r="AW354" s="31"/>
      <c r="AX354" s="31"/>
      <c r="AY354" s="31"/>
      <c r="AZ354" s="31"/>
      <c r="BA354" s="31"/>
      <c r="BB354" s="31"/>
      <c r="BC354" s="31"/>
      <c r="BD354" s="31"/>
      <c r="BE354" s="31"/>
      <c r="BF354" s="31"/>
      <c r="BG354" s="31"/>
      <c r="BH354" s="31"/>
      <c r="BI354" s="31"/>
      <c r="BJ354" s="31"/>
      <c r="BK354" s="31"/>
      <c r="BL354" s="31"/>
      <c r="BM354" s="31"/>
      <c r="BN354" s="31"/>
      <c r="BO354" s="31"/>
      <c r="BP354" s="31"/>
      <c r="BQ354" s="31"/>
      <c r="BR354" s="31"/>
      <c r="BS354" s="31"/>
      <c r="BT354" s="31"/>
      <c r="BU354" s="31"/>
      <c r="BV354" s="31"/>
      <c r="BW354" s="31"/>
      <c r="BX354" s="31"/>
      <c r="BY354" s="31"/>
      <c r="BZ354" s="31"/>
      <c r="CA354" s="31"/>
      <c r="CB354" s="31"/>
      <c r="CC354" s="31"/>
      <c r="CD354" s="31"/>
      <c r="CE354" s="31"/>
      <c r="CF354" s="31"/>
      <c r="CG354" s="31"/>
      <c r="CH354" s="31"/>
      <c r="CI354" s="31"/>
      <c r="CJ354" s="31"/>
      <c r="CK354" s="31"/>
      <c r="CL354" s="31"/>
      <c r="CM354" s="31"/>
      <c r="CN354" s="31"/>
      <c r="CO354" s="31"/>
      <c r="CP354" s="31"/>
      <c r="CQ354" s="31"/>
      <c r="CR354" s="31"/>
      <c r="CS354" s="31"/>
      <c r="CT354" s="31"/>
      <c r="CU354" s="31"/>
      <c r="CV354" s="31"/>
      <c r="CW354" s="31"/>
      <c r="CX354" s="31"/>
      <c r="CY354" s="31"/>
      <c r="CZ354" s="31"/>
      <c r="DA354" s="31"/>
      <c r="DB354" s="31"/>
      <c r="DC354" s="31"/>
      <c r="DD354" s="31"/>
      <c r="DE354" s="31"/>
      <c r="DF354" s="31"/>
      <c r="DG354" s="31"/>
      <c r="DH354" s="31"/>
      <c r="DI354" s="31"/>
      <c r="DJ354" s="31"/>
      <c r="DK354" s="31"/>
      <c r="DL354" s="31"/>
      <c r="DM354" s="31"/>
      <c r="DN354" s="31"/>
      <c r="DO354" s="31"/>
      <c r="DP354" s="31"/>
      <c r="DQ354" s="31"/>
      <c r="DR354" s="31"/>
      <c r="DS354" s="31"/>
      <c r="DT354" s="31"/>
      <c r="DU354" s="31"/>
      <c r="DV354" s="31"/>
      <c r="DW354" s="31"/>
      <c r="DX354" s="31"/>
      <c r="DY354" s="31"/>
      <c r="DZ354" s="31"/>
      <c r="EA354" s="31"/>
      <c r="EB354" s="31"/>
      <c r="EC354" s="31"/>
      <c r="ED354" s="31"/>
      <c r="EE354" s="31"/>
      <c r="EF354" s="31"/>
      <c r="EG354" s="31"/>
      <c r="EH354" s="31"/>
      <c r="EI354" s="31"/>
      <c r="EJ354" s="31"/>
      <c r="EK354" s="31"/>
      <c r="EL354" s="31"/>
      <c r="EM354" s="31"/>
      <c r="EN354" s="31"/>
      <c r="EO354" s="31"/>
      <c r="EP354" s="31"/>
      <c r="EQ354" s="31"/>
      <c r="ER354" s="31"/>
      <c r="ES354" s="31"/>
      <c r="ET354" s="31"/>
      <c r="EU354" s="31"/>
      <c r="EV354" s="31"/>
      <c r="EW354" s="31"/>
      <c r="EX354" s="31"/>
      <c r="EY354" s="31"/>
    </row>
    <row r="355" spans="1:155" s="1" customFormat="1" ht="15" customHeight="1">
      <c r="A355" s="5" t="str">
        <f t="shared" ref="A355" ca="1" si="66">IF(AND(DAY(TODAY())=DAY(D355),MONTH(TODAY())=MONTH(D355)),"HAPPY BIRTHDAY!!!","")</f>
        <v/>
      </c>
      <c r="B355" s="5">
        <f t="shared" si="40"/>
        <v>352</v>
      </c>
      <c r="C355" s="27" t="s">
        <v>1328</v>
      </c>
      <c r="D355" s="7"/>
      <c r="E355" s="7"/>
      <c r="F355" s="7"/>
      <c r="G355" s="7"/>
      <c r="H355" s="43"/>
      <c r="I355" s="43" t="s">
        <v>1094</v>
      </c>
      <c r="J355" s="5" t="s">
        <v>45</v>
      </c>
      <c r="K355" s="5" t="s">
        <v>1332</v>
      </c>
      <c r="L355" s="5" t="str">
        <f>VLOOKUP(K355,[1]Section!$G$2:$H$45,2,0)</f>
        <v>設備設計 1</v>
      </c>
      <c r="M355" s="5"/>
      <c r="N355" s="5"/>
      <c r="O355" s="5"/>
      <c r="P355" s="5">
        <f t="shared" ref="P355" ca="1" si="67">IF(C355="","",ROUND((TODAY()-D355)/365,0))</f>
        <v>117</v>
      </c>
      <c r="Q355" s="5" t="str">
        <f t="shared" ref="Q355" ca="1" si="68">IF(C355="","",IF(F355="resigned",DATEDIF(E355,G355,"Y")&amp;"年"&amp;DATEDIF(E355,G355,"YM")&amp;"ヶ月"&amp;DATEDIF(E355,G355,"MD")&amp;"日",DATEDIF(E355,TODAY(),"Y")&amp;"年"&amp;DATEDIF(E355,TODAY(),"YM")&amp;"ヶ月"&amp;DATEDIF(E355,TODAY(),"MD")&amp;"日"))</f>
        <v>116年5ヶ月9日</v>
      </c>
      <c r="R355" s="39"/>
      <c r="S355" s="23"/>
      <c r="T355" s="23"/>
      <c r="U355" s="43"/>
      <c r="V355" s="5"/>
      <c r="W355" s="5"/>
      <c r="X355" s="5"/>
      <c r="Y355" s="5"/>
      <c r="Z355" s="5"/>
      <c r="AA355" s="5"/>
      <c r="AB355" s="10"/>
      <c r="AC355" s="5"/>
      <c r="AD355" s="10"/>
      <c r="AE355" s="5"/>
      <c r="AF355" s="5"/>
      <c r="AG355" s="149"/>
      <c r="AH355" s="5" t="s">
        <v>1331</v>
      </c>
      <c r="AI355" s="9"/>
      <c r="AJ355" s="43"/>
      <c r="AK355" s="43"/>
      <c r="AL355" s="60"/>
      <c r="AM355" s="43"/>
      <c r="AN355" s="43"/>
      <c r="AO355" s="5"/>
      <c r="AP355" s="149"/>
      <c r="AQ355" s="5"/>
      <c r="AR355" s="149"/>
      <c r="AS355" s="152"/>
      <c r="AT355" s="31"/>
      <c r="AU355" s="31"/>
      <c r="AV355" s="31"/>
      <c r="AW355" s="31"/>
      <c r="AX355" s="31"/>
      <c r="AY355" s="31"/>
      <c r="AZ355" s="31"/>
      <c r="BA355" s="31"/>
      <c r="BB355" s="31"/>
      <c r="BC355" s="31"/>
      <c r="BD355" s="31"/>
      <c r="BE355" s="31"/>
      <c r="BF355" s="31"/>
      <c r="BG355" s="31"/>
      <c r="BH355" s="31"/>
      <c r="BI355" s="31"/>
      <c r="BJ355" s="31"/>
      <c r="BK355" s="31"/>
      <c r="BL355" s="31"/>
      <c r="BM355" s="31"/>
      <c r="BN355" s="31"/>
      <c r="BO355" s="31"/>
      <c r="BP355" s="31"/>
      <c r="BQ355" s="31"/>
      <c r="BR355" s="31"/>
      <c r="BS355" s="31"/>
      <c r="BT355" s="31"/>
      <c r="BU355" s="31"/>
      <c r="BV355" s="31"/>
      <c r="BW355" s="31"/>
      <c r="BX355" s="31"/>
      <c r="BY355" s="31"/>
      <c r="BZ355" s="31"/>
      <c r="CA355" s="31"/>
      <c r="CB355" s="31"/>
      <c r="CC355" s="31"/>
      <c r="CD355" s="31"/>
      <c r="CE355" s="31"/>
      <c r="CF355" s="31"/>
      <c r="CG355" s="31"/>
      <c r="CH355" s="31"/>
      <c r="CI355" s="31"/>
      <c r="CJ355" s="31"/>
      <c r="CK355" s="31"/>
      <c r="CL355" s="31"/>
      <c r="CM355" s="31"/>
      <c r="CN355" s="31"/>
      <c r="CO355" s="31"/>
      <c r="CP355" s="31"/>
      <c r="CQ355" s="31"/>
      <c r="CR355" s="31"/>
      <c r="CS355" s="31"/>
      <c r="CT355" s="31"/>
      <c r="CU355" s="31"/>
      <c r="CV355" s="31"/>
      <c r="CW355" s="31"/>
      <c r="CX355" s="31"/>
      <c r="CY355" s="31"/>
      <c r="CZ355" s="31"/>
      <c r="DA355" s="31"/>
      <c r="DB355" s="31"/>
      <c r="DC355" s="31"/>
      <c r="DD355" s="31"/>
      <c r="DE355" s="31"/>
      <c r="DF355" s="31"/>
      <c r="DG355" s="31"/>
      <c r="DH355" s="31"/>
      <c r="DI355" s="31"/>
      <c r="DJ355" s="31"/>
      <c r="DK355" s="31"/>
      <c r="DL355" s="31"/>
      <c r="DM355" s="31"/>
      <c r="DN355" s="31"/>
      <c r="DO355" s="31"/>
      <c r="DP355" s="31"/>
      <c r="DQ355" s="31"/>
      <c r="DR355" s="31"/>
      <c r="DS355" s="31"/>
      <c r="DT355" s="31"/>
      <c r="DU355" s="31"/>
      <c r="DV355" s="31"/>
      <c r="DW355" s="31"/>
      <c r="DX355" s="31"/>
      <c r="DY355" s="31"/>
      <c r="DZ355" s="31"/>
      <c r="EA355" s="31"/>
      <c r="EB355" s="31"/>
      <c r="EC355" s="31"/>
      <c r="ED355" s="31"/>
      <c r="EE355" s="31"/>
      <c r="EF355" s="31"/>
      <c r="EG355" s="31"/>
      <c r="EH355" s="31"/>
      <c r="EI355" s="31"/>
      <c r="EJ355" s="31"/>
      <c r="EK355" s="31"/>
      <c r="EL355" s="31"/>
      <c r="EM355" s="31"/>
      <c r="EN355" s="31"/>
      <c r="EO355" s="31"/>
      <c r="EP355" s="31"/>
      <c r="EQ355" s="31"/>
      <c r="ER355" s="31"/>
      <c r="ES355" s="31"/>
      <c r="ET355" s="31"/>
      <c r="EU355" s="31"/>
      <c r="EV355" s="31"/>
      <c r="EW355" s="31"/>
      <c r="EX355" s="31"/>
      <c r="EY355" s="31"/>
    </row>
    <row r="356" spans="1:155" ht="15" customHeight="1">
      <c r="A356" s="1"/>
      <c r="B356" s="1"/>
      <c r="C356" s="1"/>
      <c r="D356" s="61"/>
      <c r="E356" s="61"/>
      <c r="F356" s="62"/>
      <c r="G356" s="63"/>
      <c r="H356" s="1"/>
      <c r="I356" s="1"/>
      <c r="J356" s="64"/>
      <c r="K356" s="64"/>
      <c r="L356" s="64"/>
      <c r="M356" s="1">
        <f>SUMPRODUCT(--($G$4:$G$355=""),--($M$4:$M$355&lt;&gt;""))</f>
        <v>0</v>
      </c>
      <c r="N356" s="1"/>
      <c r="O356" s="1"/>
      <c r="P356" s="65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66"/>
      <c r="AC356" s="1"/>
      <c r="AD356" s="66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</row>
    <row r="357" spans="1:155" ht="15.75" customHeight="1" thickBot="1">
      <c r="A357" s="1"/>
      <c r="B357" s="1"/>
      <c r="C357" s="1"/>
      <c r="D357" s="61"/>
      <c r="E357" s="61"/>
      <c r="F357" s="62"/>
      <c r="G357" s="63"/>
      <c r="H357" s="209" t="s">
        <v>247</v>
      </c>
      <c r="I357" s="209"/>
      <c r="J357" s="209"/>
      <c r="K357" s="209"/>
      <c r="L357" s="67"/>
      <c r="M357" s="1"/>
      <c r="N357" s="1"/>
      <c r="O357" s="1"/>
      <c r="P357" s="42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66"/>
      <c r="AC357" s="1"/>
      <c r="AD357" s="66"/>
      <c r="AE357" s="1"/>
      <c r="AF357" s="1"/>
      <c r="AG357" s="154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</row>
    <row r="358" spans="1:155" ht="15" customHeight="1">
      <c r="A358" s="1"/>
      <c r="B358" s="68"/>
      <c r="C358" s="69"/>
      <c r="D358" s="70" t="s">
        <v>36</v>
      </c>
      <c r="E358" s="70" t="s">
        <v>31</v>
      </c>
      <c r="F358" s="71" t="s">
        <v>109</v>
      </c>
      <c r="G358" s="72" t="s">
        <v>248</v>
      </c>
      <c r="H358" s="73" t="s">
        <v>36</v>
      </c>
      <c r="I358" s="73" t="s">
        <v>31</v>
      </c>
      <c r="K358" s="73" t="s">
        <v>248</v>
      </c>
      <c r="L358" s="7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66"/>
      <c r="AE358" s="1"/>
      <c r="AF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</row>
    <row r="359" spans="1:155" ht="15" customHeight="1">
      <c r="A359" s="1"/>
      <c r="B359" s="206" t="s">
        <v>249</v>
      </c>
      <c r="C359" s="75" t="s">
        <v>250</v>
      </c>
      <c r="D359" s="76">
        <f>COUNTIF($I$4:$I$355,D358)</f>
        <v>282</v>
      </c>
      <c r="E359" s="77">
        <f>COUNTIF($I$4:$I$355,E358)</f>
        <v>63</v>
      </c>
      <c r="F359" s="78">
        <f>COUNTIF($I$4:$I$355,F358)</f>
        <v>7</v>
      </c>
      <c r="G359" s="79">
        <f>SUM(D359:F359)</f>
        <v>352</v>
      </c>
      <c r="H359" s="1"/>
      <c r="I359" s="1"/>
      <c r="J359" s="1"/>
      <c r="K359" s="1"/>
      <c r="L359" s="67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66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</row>
    <row r="360" spans="1:155" ht="15" customHeight="1">
      <c r="A360" s="1"/>
      <c r="B360" s="206"/>
      <c r="C360" s="80" t="s">
        <v>251</v>
      </c>
      <c r="D360" s="81">
        <f>SUMPRODUCT(($F$4:$F$355="resigned")*($I$4:$I$355=D358))</f>
        <v>0</v>
      </c>
      <c r="E360" s="82">
        <f>SUMPRODUCT(($F$4:$F$355="resigned")*($I$4:$I$355=E358))</f>
        <v>0</v>
      </c>
      <c r="F360" s="83">
        <f>SUMPRODUCT(($F$4:$F$355="resigned")*($I$4:$I$355=F358))</f>
        <v>0</v>
      </c>
      <c r="G360" s="84">
        <f>COUNTIF($F$4:$F$355,C360)</f>
        <v>0</v>
      </c>
      <c r="H360" s="1"/>
      <c r="I360" s="1"/>
      <c r="J360" s="85" t="e">
        <f t="shared" ref="J360:J375" si="69">+F360/$F$363</f>
        <v>#DIV/0!</v>
      </c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66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</row>
    <row r="361" spans="1:155" ht="15" customHeight="1">
      <c r="A361" s="1"/>
      <c r="B361" s="206"/>
      <c r="C361" s="86" t="s">
        <v>249</v>
      </c>
      <c r="D361" s="87">
        <f>D359-D360</f>
        <v>282</v>
      </c>
      <c r="E361" s="88">
        <f>E359-E360</f>
        <v>63</v>
      </c>
      <c r="F361" s="89">
        <f>F359-F360</f>
        <v>7</v>
      </c>
      <c r="G361" s="90">
        <f>G359-G360</f>
        <v>352</v>
      </c>
      <c r="H361" s="1"/>
      <c r="I361" s="1"/>
      <c r="J361" s="85" t="e">
        <f t="shared" si="69"/>
        <v>#DIV/0!</v>
      </c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66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</row>
    <row r="362" spans="1:155" ht="15" customHeight="1">
      <c r="A362" s="1"/>
      <c r="B362" s="206" t="s">
        <v>252</v>
      </c>
      <c r="C362" s="75" t="s">
        <v>253</v>
      </c>
      <c r="D362" s="91">
        <f>SUMPRODUCT(($F$4:$F$355="")*($I$4:$I$355=$D$358)*($H$4:$H$355=$C$362))</f>
        <v>0</v>
      </c>
      <c r="E362" s="92">
        <f>SUMPRODUCT(($F$4:$F$355="")*($I$4:$I$355=$E$358)*($F$4:$F$355="")*($H$4:$H$355=$C$362))</f>
        <v>0</v>
      </c>
      <c r="F362" s="78">
        <f>SUMPRODUCT(($F$4:$F$355="")*($I$4:$I$355=$F$358)*($F$4:$F$355="")*($H$4:$H$355=$C$362))</f>
        <v>0</v>
      </c>
      <c r="G362" s="93">
        <f t="shared" ref="G362:G389" si="70">SUM(D362:F362)</f>
        <v>0</v>
      </c>
      <c r="H362" s="85" t="e">
        <f t="shared" ref="H362:I375" si="71">+D362/$G$365</f>
        <v>#DIV/0!</v>
      </c>
      <c r="I362" s="85" t="e">
        <f t="shared" si="71"/>
        <v>#DIV/0!</v>
      </c>
      <c r="J362" s="85" t="e">
        <f t="shared" si="69"/>
        <v>#DIV/0!</v>
      </c>
      <c r="K362" s="85" t="e">
        <f t="shared" ref="K362:K375" si="72">+G362/$G$365</f>
        <v>#DIV/0!</v>
      </c>
      <c r="L362" s="9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66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</row>
    <row r="363" spans="1:155" ht="15" customHeight="1">
      <c r="A363" s="1"/>
      <c r="B363" s="206"/>
      <c r="C363" s="95" t="s">
        <v>254</v>
      </c>
      <c r="D363" s="81">
        <f>SUMPRODUCT(($F$4:$F$355="")*($I$4:$I$355=$D$358)*($F$4:$F$355="")*($H$4:$H$355=C363))</f>
        <v>0</v>
      </c>
      <c r="E363" s="82">
        <f>SUMPRODUCT(($F$4:$F$355="")*($I$4:$I$355=$E$358)*($F$4:$F$355="")*($H$4:$H$355=$C$363))</f>
        <v>0</v>
      </c>
      <c r="F363" s="96">
        <f>SUMPRODUCT(($F$4:$F$355="")*($I$4:$I$355=$F$358)*($F$4:$F$355="")*($H$4:$H$355=$C$363))</f>
        <v>0</v>
      </c>
      <c r="G363" s="97">
        <f t="shared" si="70"/>
        <v>0</v>
      </c>
      <c r="H363" s="85" t="e">
        <f t="shared" si="71"/>
        <v>#DIV/0!</v>
      </c>
      <c r="I363" s="85" t="e">
        <f t="shared" si="71"/>
        <v>#DIV/0!</v>
      </c>
      <c r="J363" s="85" t="e">
        <f t="shared" si="69"/>
        <v>#DIV/0!</v>
      </c>
      <c r="K363" s="85" t="e">
        <f t="shared" si="72"/>
        <v>#DIV/0!</v>
      </c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66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</row>
    <row r="364" spans="1:155" ht="15" customHeight="1">
      <c r="A364" s="1"/>
      <c r="B364" s="195" t="s">
        <v>253</v>
      </c>
      <c r="C364" s="75" t="s">
        <v>46</v>
      </c>
      <c r="D364" s="76">
        <f>SUMPRODUCT(($U$4:$U$355=$C364)*($H$4:$H$355="male")*($F$4:$F$355="")*($I$4:$I$355=D$358))</f>
        <v>0</v>
      </c>
      <c r="E364" s="76">
        <f>SUMPRODUCT(($U$4:$U$355=$C364)*($H$4:$H$355="male")*($F$4:$F$355="")*($I$4:$I$355=E$358))</f>
        <v>0</v>
      </c>
      <c r="F364" s="76">
        <f>SUMPRODUCT(($U$4:$U$355=$C364)*($H$4:$H$355="male")*($F$4:$F$355="")*($I$4:$I$355=F$358))</f>
        <v>0</v>
      </c>
      <c r="G364" s="93">
        <f t="shared" si="70"/>
        <v>0</v>
      </c>
      <c r="H364" s="85" t="e">
        <f t="shared" si="71"/>
        <v>#DIV/0!</v>
      </c>
      <c r="I364" s="85" t="e">
        <f t="shared" si="71"/>
        <v>#DIV/0!</v>
      </c>
      <c r="J364" s="85" t="e">
        <f t="shared" si="69"/>
        <v>#DIV/0!</v>
      </c>
      <c r="K364" s="85" t="e">
        <f t="shared" si="72"/>
        <v>#DIV/0!</v>
      </c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66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</row>
    <row r="365" spans="1:155" ht="15" customHeight="1">
      <c r="A365" s="1"/>
      <c r="B365" s="196"/>
      <c r="C365" s="98" t="s">
        <v>34</v>
      </c>
      <c r="D365" s="99">
        <f>SUMPRODUCT(($V$4:$V$355=$C365)*($H$4:$H$355="male")*($F$4:$F$355="")*($I$4:$I$355=D$358))</f>
        <v>0</v>
      </c>
      <c r="E365" s="99">
        <f>SUMPRODUCT(($V$4:$V$355=$C365)*($H$4:$H$355="male")*($F$4:$F$355="")*($I$4:$I$355=E$358))</f>
        <v>0</v>
      </c>
      <c r="F365" s="99">
        <f>SUMPRODUCT(($V$4:$V$355=$C365)*($H$4:$H$355="male")*($F$4:$F$355="")*($I$4:$I$355=F$358))</f>
        <v>0</v>
      </c>
      <c r="G365" s="100">
        <f t="shared" si="70"/>
        <v>0</v>
      </c>
      <c r="H365" s="85" t="e">
        <f t="shared" si="71"/>
        <v>#DIV/0!</v>
      </c>
      <c r="I365" s="85" t="e">
        <f t="shared" si="71"/>
        <v>#DIV/0!</v>
      </c>
      <c r="J365" s="85" t="e">
        <f t="shared" si="69"/>
        <v>#DIV/0!</v>
      </c>
      <c r="K365" s="85" t="e">
        <f t="shared" si="72"/>
        <v>#DIV/0!</v>
      </c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66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</row>
    <row r="366" spans="1:155" ht="15" customHeight="1">
      <c r="A366" s="1"/>
      <c r="B366" s="196"/>
      <c r="C366" s="101" t="s">
        <v>255</v>
      </c>
      <c r="D366" s="99">
        <f>SUMPRODUCT(($V$4:$V$355="Marriaged")*($H$4:$H$355="male")*($W$4:$W$355="")*($F$4:$F$355="")*($I$4:$I$355=D$358))</f>
        <v>0</v>
      </c>
      <c r="E366" s="99">
        <f>SUMPRODUCT(($V$4:$V$355="Marriaged")*($H$4:$H$355="male")*($W$4:$W$355="")*($F$4:$F$355="")*($I$4:$I$355=E$358))</f>
        <v>0</v>
      </c>
      <c r="F366" s="99">
        <f>SUMPRODUCT(($V$4:$V$355="Marriaged")*($H$4:$H$355="male")*($W$4:$W$355="")*($F$4:$F$355="")*($I$4:$I$355=F$358))</f>
        <v>0</v>
      </c>
      <c r="G366" s="100">
        <f t="shared" si="70"/>
        <v>0</v>
      </c>
      <c r="H366" s="85" t="e">
        <f t="shared" si="71"/>
        <v>#DIV/0!</v>
      </c>
      <c r="I366" s="85" t="e">
        <f t="shared" si="71"/>
        <v>#DIV/0!</v>
      </c>
      <c r="J366" s="85" t="e">
        <f t="shared" si="69"/>
        <v>#DIV/0!</v>
      </c>
      <c r="K366" s="85" t="e">
        <f t="shared" si="72"/>
        <v>#DIV/0!</v>
      </c>
      <c r="L366" s="85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66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</row>
    <row r="367" spans="1:155" ht="15" customHeight="1">
      <c r="A367" s="1"/>
      <c r="B367" s="196"/>
      <c r="C367" s="101" t="s">
        <v>256</v>
      </c>
      <c r="D367" s="99">
        <f>SUMPRODUCT(($V$4:$V$355="Marriaged")*($H$4:$H$355="male")*($W$4:$W$355=1)*($F$4:$F$355="")*($I$4:$I$355=D$358))</f>
        <v>0</v>
      </c>
      <c r="E367" s="99">
        <f>SUMPRODUCT(($V$4:$V$355="Marriaged")*($H$4:$H$355="male")*($W$4:$W$355=1)*($F$4:$F$355="")*($I$4:$I$355=E$358))</f>
        <v>0</v>
      </c>
      <c r="F367" s="99">
        <f>SUMPRODUCT(($V$4:$V$355="Marriaged")*($H$4:$H$355="male")*($W$4:$W$355=1)*($F$4:$F$355="")*($I$4:$I$355=F$358))</f>
        <v>0</v>
      </c>
      <c r="G367" s="100">
        <f t="shared" si="70"/>
        <v>0</v>
      </c>
      <c r="H367" s="85" t="e">
        <f t="shared" si="71"/>
        <v>#DIV/0!</v>
      </c>
      <c r="I367" s="85" t="e">
        <f t="shared" si="71"/>
        <v>#DIV/0!</v>
      </c>
      <c r="J367" s="85" t="e">
        <f t="shared" si="69"/>
        <v>#DIV/0!</v>
      </c>
      <c r="K367" s="85" t="e">
        <f t="shared" si="72"/>
        <v>#DIV/0!</v>
      </c>
      <c r="L367" s="85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66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</row>
    <row r="368" spans="1:155" ht="15" customHeight="1">
      <c r="A368" s="1"/>
      <c r="B368" s="196"/>
      <c r="C368" s="101" t="s">
        <v>257</v>
      </c>
      <c r="D368" s="99">
        <f>SUMPRODUCT(($V$4:$V$355="Marriaged")*($H$4:$H$355="male")*($W$4:$W$355&gt;1)*($F$4:$F$355="")*($I$4:$I$355=D$358))</f>
        <v>0</v>
      </c>
      <c r="E368" s="99">
        <f>SUMPRODUCT(($V$4:$V$355="Marriaged")*($H$4:$H$355="male")*($W$4:$W$355&gt;1)*($F$4:$F$355="")*($I$4:$I$355=E$358))</f>
        <v>0</v>
      </c>
      <c r="F368" s="99">
        <f>SUMPRODUCT(($V$4:$V$355="Marriaged")*($H$4:$H$355="male")*($W$4:$W$355&gt;1)*($F$4:$F$355="")*($I$4:$I$355=F$358))</f>
        <v>0</v>
      </c>
      <c r="G368" s="100">
        <f t="shared" si="70"/>
        <v>0</v>
      </c>
      <c r="H368" s="85" t="e">
        <f t="shared" si="71"/>
        <v>#DIV/0!</v>
      </c>
      <c r="I368" s="85" t="e">
        <f t="shared" si="71"/>
        <v>#DIV/0!</v>
      </c>
      <c r="J368" s="85" t="e">
        <f t="shared" si="69"/>
        <v>#DIV/0!</v>
      </c>
      <c r="K368" s="85" t="e">
        <f t="shared" si="72"/>
        <v>#DIV/0!</v>
      </c>
      <c r="L368" s="85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66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</row>
    <row r="369" spans="1:45" ht="15" customHeight="1">
      <c r="A369" s="1"/>
      <c r="B369" s="196"/>
      <c r="C369" s="101" t="s">
        <v>1121</v>
      </c>
      <c r="D369" s="99">
        <f ca="1">SUMPRODUCT(($V$4:$V$355="Marriaged")*($H$4:$H$355="male")*($F$4:$F$355="")*($I$4:$I$355=D$358)*($AE$4:$AE$355=1))</f>
        <v>0</v>
      </c>
      <c r="E369" s="99">
        <f ca="1">SUMPRODUCT(($V$4:$V$355="Marriaged")*($H$4:$H$355="male")*($F$4:$F$355="")*($I$4:$I$355=E$358)*($AE$4:$AE$355=1))</f>
        <v>0</v>
      </c>
      <c r="F369" s="99">
        <f ca="1">SUMPRODUCT(($V$4:$V$355="Marriaged")*($H$4:$H$355="male")*($F$4:$F$355="")*($I$4:$I$355=F$358)*($AE$4:$AE$355=1))</f>
        <v>0</v>
      </c>
      <c r="G369" s="100">
        <f t="shared" ca="1" si="70"/>
        <v>0</v>
      </c>
      <c r="H369" s="85" t="e">
        <f t="shared" ca="1" si="71"/>
        <v>#DIV/0!</v>
      </c>
      <c r="I369" s="85" t="e">
        <f t="shared" ca="1" si="71"/>
        <v>#DIV/0!</v>
      </c>
      <c r="J369" s="85" t="e">
        <f t="shared" ca="1" si="69"/>
        <v>#DIV/0!</v>
      </c>
      <c r="K369" s="85" t="e">
        <f t="shared" ca="1" si="72"/>
        <v>#DIV/0!</v>
      </c>
      <c r="L369" s="85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66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</row>
    <row r="370" spans="1:45" ht="15" customHeight="1">
      <c r="A370" s="1"/>
      <c r="B370" s="195" t="s">
        <v>254</v>
      </c>
      <c r="C370" s="75" t="s">
        <v>46</v>
      </c>
      <c r="D370" s="91">
        <f>SUMPRODUCT(($U$4:$U$355=$C370)*($H$4:$H$355="female")*($F$4:$F$355="")*($I$4:$I$355=D$358))</f>
        <v>0</v>
      </c>
      <c r="E370" s="91">
        <f>SUMPRODUCT(($U$4:$U$355=$C370)*($H$4:$H$355="female")*($F$4:$F$355="")*($I$4:$I$355=E$358))</f>
        <v>0</v>
      </c>
      <c r="F370" s="91">
        <f>SUMPRODUCT(($U$4:$U$355=$C370)*($H$4:$H$355="female")*($F$4:$F$355="")*($I$4:$I$355=F$358))</f>
        <v>0</v>
      </c>
      <c r="G370" s="93">
        <f t="shared" si="70"/>
        <v>0</v>
      </c>
      <c r="H370" s="85" t="e">
        <f t="shared" si="71"/>
        <v>#DIV/0!</v>
      </c>
      <c r="I370" s="85" t="e">
        <f t="shared" si="71"/>
        <v>#DIV/0!</v>
      </c>
      <c r="J370" s="85" t="e">
        <f t="shared" si="69"/>
        <v>#DIV/0!</v>
      </c>
      <c r="K370" s="85" t="e">
        <f t="shared" si="72"/>
        <v>#DIV/0!</v>
      </c>
      <c r="L370" s="85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66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</row>
    <row r="371" spans="1:45" ht="15" customHeight="1">
      <c r="A371" s="1"/>
      <c r="B371" s="196"/>
      <c r="C371" s="98" t="s">
        <v>34</v>
      </c>
      <c r="D371" s="99">
        <f>SUMPRODUCT(($V$4:$V$355=$C371)*($H$4:$H$355="female")*($F$4:$F$355="")*($I$4:$I$355=D$358))</f>
        <v>0</v>
      </c>
      <c r="E371" s="99">
        <f>SUMPRODUCT(($V$4:$V$355=$C371)*($H$4:$H$355="female")*($F$4:$F$355="")*($I$4:$I$355=E$358))</f>
        <v>0</v>
      </c>
      <c r="F371" s="99">
        <f>SUMPRODUCT(($V$4:$V$355=$C371)*($H$4:$H$355="female")*($F$4:$F$355="")*($I$4:$I$355=F$358))</f>
        <v>0</v>
      </c>
      <c r="G371" s="100">
        <f t="shared" si="70"/>
        <v>0</v>
      </c>
      <c r="H371" s="85" t="e">
        <f t="shared" si="71"/>
        <v>#DIV/0!</v>
      </c>
      <c r="I371" s="85" t="e">
        <f t="shared" si="71"/>
        <v>#DIV/0!</v>
      </c>
      <c r="J371" s="85" t="e">
        <f t="shared" si="69"/>
        <v>#DIV/0!</v>
      </c>
      <c r="K371" s="85" t="e">
        <f t="shared" si="72"/>
        <v>#DIV/0!</v>
      </c>
      <c r="L371" s="85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66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</row>
    <row r="372" spans="1:45" ht="15" customHeight="1">
      <c r="A372" s="1"/>
      <c r="B372" s="196"/>
      <c r="C372" s="101" t="s">
        <v>255</v>
      </c>
      <c r="D372" s="99">
        <f>SUMPRODUCT(($V$4:$V$355="Marriaged")*($H$4:$H$355="female")*($W$4:$W$355="")*($F$4:$F$355="")*($I$4:$I$355=D$358))</f>
        <v>0</v>
      </c>
      <c r="E372" s="99">
        <f>SUMPRODUCT(($V$4:$V$355="Marriaged")*($H$4:$H$355="female")*($W$4:$W$355="")*($F$4:$F$355="")*($I$4:$I$355=E$358))</f>
        <v>0</v>
      </c>
      <c r="F372" s="99">
        <f>SUMPRODUCT(($V$4:$V$355="Marriaged")*($H$4:$H$355="female")*($W$4:$W$355="")*($F$4:$F$355="")*($I$4:$I$355=F$358))</f>
        <v>0</v>
      </c>
      <c r="G372" s="100">
        <f>SUM(D372:F372)</f>
        <v>0</v>
      </c>
      <c r="H372" s="85" t="e">
        <f t="shared" si="71"/>
        <v>#DIV/0!</v>
      </c>
      <c r="I372" s="85" t="e">
        <f t="shared" si="71"/>
        <v>#DIV/0!</v>
      </c>
      <c r="J372" s="85" t="e">
        <f t="shared" si="69"/>
        <v>#DIV/0!</v>
      </c>
      <c r="K372" s="85" t="e">
        <f t="shared" si="72"/>
        <v>#DIV/0!</v>
      </c>
      <c r="L372" s="85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66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</row>
    <row r="373" spans="1:45" ht="15" customHeight="1">
      <c r="A373" s="1"/>
      <c r="B373" s="196"/>
      <c r="C373" s="101" t="s">
        <v>256</v>
      </c>
      <c r="D373" s="99">
        <f>SUMPRODUCT(($V$4:$V$355="Marriaged")*($H$4:$H$355="female")*($W$4:$W$355=1)*($F$4:$F$355="")*($I$4:$I$355=D$358))</f>
        <v>0</v>
      </c>
      <c r="E373" s="99">
        <f>SUMPRODUCT(($V$4:$V$355="Marriaged")*($H$4:$H$355="female")*($W$4:$W$355=1)*($F$4:$F$355="")*($I$4:$I$355=E$358))</f>
        <v>0</v>
      </c>
      <c r="F373" s="99">
        <f>SUMPRODUCT(($V$4:$V$355="Marriaged")*($H$4:$H$355="female")*($W$4:$W$355=1)*($F$4:$F$355="")*($I$4:$I$355=F$358))</f>
        <v>0</v>
      </c>
      <c r="G373" s="100">
        <f t="shared" si="70"/>
        <v>0</v>
      </c>
      <c r="H373" s="85" t="e">
        <f t="shared" si="71"/>
        <v>#DIV/0!</v>
      </c>
      <c r="I373" s="85" t="e">
        <f t="shared" si="71"/>
        <v>#DIV/0!</v>
      </c>
      <c r="J373" s="85" t="e">
        <f t="shared" si="69"/>
        <v>#DIV/0!</v>
      </c>
      <c r="K373" s="85" t="e">
        <f t="shared" si="72"/>
        <v>#DIV/0!</v>
      </c>
      <c r="L373" s="85"/>
      <c r="M373" s="1"/>
      <c r="N373" s="102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66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</row>
    <row r="374" spans="1:45" ht="15" customHeight="1">
      <c r="A374" s="1"/>
      <c r="B374" s="196"/>
      <c r="C374" s="101" t="s">
        <v>257</v>
      </c>
      <c r="D374" s="99">
        <f>SUMPRODUCT(($V$4:$V$355="Marriaged")*($H$4:$H$355="female")*($W$4:$W$355&lt;&gt;1)*($F$4:$F$355="")*($I$4:$I$355=D$358))-D372</f>
        <v>0</v>
      </c>
      <c r="E374" s="99">
        <f>SUMPRODUCT(($V$4:$V$355="Marriaged")*($H$4:$H$355="female")*($W$4:$W$355&lt;&gt;1)*($F$4:$F$355="")*($I$4:$I$355=E$358))-E372</f>
        <v>0</v>
      </c>
      <c r="F374" s="99">
        <f>SUMPRODUCT(($V$4:$V$355="Marriaged")*($H$4:$H$355="female")*($W$4:$W$355&lt;&gt;1)*($F$4:$F$355="")*($I$4:$I$355=F$358))-F372</f>
        <v>0</v>
      </c>
      <c r="G374" s="100">
        <f t="shared" si="70"/>
        <v>0</v>
      </c>
      <c r="H374" s="85" t="e">
        <f t="shared" si="71"/>
        <v>#DIV/0!</v>
      </c>
      <c r="I374" s="85" t="e">
        <f t="shared" si="71"/>
        <v>#DIV/0!</v>
      </c>
      <c r="J374" s="85" t="e">
        <f t="shared" si="69"/>
        <v>#DIV/0!</v>
      </c>
      <c r="K374" s="85" t="e">
        <f t="shared" si="72"/>
        <v>#DIV/0!</v>
      </c>
      <c r="L374" s="85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66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</row>
    <row r="375" spans="1:45" ht="15" customHeight="1">
      <c r="A375" s="1"/>
      <c r="B375" s="196"/>
      <c r="C375" s="101" t="s">
        <v>1121</v>
      </c>
      <c r="D375" s="99">
        <f ca="1">SUMPRODUCT(($V$4:$V$355="Marriaged")*($H$4:$H$355="female")*($F$4:$F$355="")*($I$4:$I$355=D$358)*($AE$4:$AE$355=1))</f>
        <v>0</v>
      </c>
      <c r="E375" s="99">
        <f ca="1">SUMPRODUCT(($V$4:$V$355="Marriaged")*($H$4:$H$355="female")*($F$4:$F$355="")*($I$4:$I$355=E$358)*($AE$4:$AE$355=1))</f>
        <v>0</v>
      </c>
      <c r="F375" s="99">
        <f ca="1">SUMPRODUCT(($V$4:$V$355="Marriaged")*($H$4:$H$355="female")*($F$4:$F$355="")*($I$4:$I$355=F$358)*($AE$4:$AE$355=1))</f>
        <v>0</v>
      </c>
      <c r="G375" s="100">
        <f t="shared" ca="1" si="70"/>
        <v>0</v>
      </c>
      <c r="H375" s="85" t="e">
        <f t="shared" ca="1" si="71"/>
        <v>#DIV/0!</v>
      </c>
      <c r="I375" s="85" t="e">
        <f t="shared" ca="1" si="71"/>
        <v>#DIV/0!</v>
      </c>
      <c r="J375" s="85" t="e">
        <f t="shared" ca="1" si="69"/>
        <v>#DIV/0!</v>
      </c>
      <c r="K375" s="85" t="e">
        <f t="shared" ca="1" si="72"/>
        <v>#DIV/0!</v>
      </c>
      <c r="L375" s="85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66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</row>
    <row r="376" spans="1:45" ht="15" customHeight="1">
      <c r="A376" s="1"/>
      <c r="B376" s="195" t="s">
        <v>258</v>
      </c>
      <c r="C376" s="103" t="s">
        <v>259</v>
      </c>
      <c r="D376" s="104">
        <f>SUMPRODUCT(($J$4:$J$355="GD")*($F$4:$F$355="")*($I$4:$I$355=$D$358))</f>
        <v>2</v>
      </c>
      <c r="E376" s="105">
        <f>SUMPRODUCT(($J$4:$J$355="GD")*($F$4:$F$355="")*($I$4:$I$355=$E$358))</f>
        <v>0</v>
      </c>
      <c r="F376" s="106">
        <f>SUMPRODUCT(($J$4:$J$355="GD")*($F$4:$F$355="")*($I$4:$I$355=$F$358))</f>
        <v>0</v>
      </c>
      <c r="G376" s="107">
        <f t="shared" si="70"/>
        <v>2</v>
      </c>
      <c r="H376" s="1"/>
      <c r="I376" s="1"/>
      <c r="J376" s="85"/>
      <c r="K376" s="85"/>
      <c r="L376" s="85"/>
      <c r="M376" s="1"/>
      <c r="N376" s="1"/>
      <c r="O376" s="108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66"/>
      <c r="AC376" s="1"/>
      <c r="AD376" s="66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</row>
    <row r="377" spans="1:45" ht="15" customHeight="1">
      <c r="A377" s="1"/>
      <c r="B377" s="196"/>
      <c r="C377" s="109" t="s">
        <v>1122</v>
      </c>
      <c r="D377" s="110">
        <f>SUMPRODUCT(($J$4:$J$355="GD")*($F$4:$F$355="")*($H$4:$H$355=$C377)*($I$4:$I$355=$D$358))</f>
        <v>0</v>
      </c>
      <c r="E377" s="111">
        <f>SUMPRODUCT(($J$4:$J$355="GD")*($F$4:$F$355="")*($H$4:$H$355=$C377)*($I$4:$I$355=$E$358))</f>
        <v>0</v>
      </c>
      <c r="F377" s="112">
        <f>SUMPRODUCT(($J$4:$J$355="GD")*($F$4:$F$355="")*($H$4:$H$355=$C377)*($I$4:$I$355=$F$358))</f>
        <v>0</v>
      </c>
      <c r="G377" s="113">
        <f t="shared" si="70"/>
        <v>0</v>
      </c>
      <c r="H377" s="1"/>
      <c r="I377" s="1"/>
      <c r="J377" s="85"/>
      <c r="K377" s="85"/>
      <c r="L377" s="85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66"/>
      <c r="AC377" s="1"/>
      <c r="AD377" s="66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</row>
    <row r="378" spans="1:45" ht="15" customHeight="1">
      <c r="A378" s="1"/>
      <c r="B378" s="196"/>
      <c r="C378" s="109" t="s">
        <v>1123</v>
      </c>
      <c r="D378" s="110">
        <f>SUMPRODUCT(($J$4:$J$355="GD")*($F$4:$F$355="")*($H$4:$H$355=$C378)*($I$4:$I$355=$D$358))</f>
        <v>0</v>
      </c>
      <c r="E378" s="111">
        <f>SUMPRODUCT(($J$4:$J$355="GD")*($F$4:$F$355="")*($H$4:$H$355=$C378)*($I$4:$I$355=$E$358))</f>
        <v>0</v>
      </c>
      <c r="F378" s="112">
        <f>SUMPRODUCT(($J$4:$J$355="GD")*($F$4:$F$355="")*($H$4:$H$355=$C378)*($I$4:$I$355=$F$358))</f>
        <v>0</v>
      </c>
      <c r="G378" s="113">
        <f t="shared" si="70"/>
        <v>0</v>
      </c>
      <c r="H378" s="1"/>
      <c r="I378" s="1"/>
      <c r="J378" s="1"/>
      <c r="K378" s="85"/>
      <c r="L378" s="85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66"/>
      <c r="AC378" s="1"/>
      <c r="AD378" s="66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</row>
    <row r="379" spans="1:45" ht="15" customHeight="1">
      <c r="A379" s="1"/>
      <c r="B379" s="196"/>
      <c r="C379" s="114" t="s">
        <v>260</v>
      </c>
      <c r="D379" s="115">
        <f>SUMPRODUCT(($J$4:$J$355="EMD")*($F$4:$F$355="")*($I$4:$I$355=$D$358))</f>
        <v>0</v>
      </c>
      <c r="E379" s="116">
        <f>SUMPRODUCT(($J$4:$J$355="EMD")*($F$4:$F$355="")*($I$4:$I$355=$E$358))</f>
        <v>0</v>
      </c>
      <c r="F379" s="117">
        <f>SUMPRODUCT(($J$4:$J$355="EMD")*($F$4:$F$355="")*($I$4:$I$355=$F$358))</f>
        <v>0</v>
      </c>
      <c r="G379" s="118">
        <f t="shared" si="70"/>
        <v>0</v>
      </c>
      <c r="H379" s="1"/>
      <c r="I379" s="1"/>
      <c r="J379" s="1"/>
      <c r="K379" s="85"/>
      <c r="L379" s="85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66"/>
      <c r="AC379" s="1"/>
      <c r="AD379" s="66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</row>
    <row r="380" spans="1:45" ht="15" customHeight="1">
      <c r="A380" s="1"/>
      <c r="B380" s="196"/>
      <c r="C380" s="109" t="s">
        <v>1122</v>
      </c>
      <c r="D380" s="119">
        <f>SUMPRODUCT(($J$4:$J$355="EMD")*($F$4:$F$355="")*($H$4:$H$355=$C380)*($I$4:$I$355=$D$358))</f>
        <v>0</v>
      </c>
      <c r="E380" s="120">
        <f>SUMPRODUCT(($J$4:$J$355="EMD")*($F$4:$F$355="")*($H$4:$H$355=$C380)*($I$4:$I$355=$E$358))</f>
        <v>0</v>
      </c>
      <c r="F380" s="121">
        <f>SUMPRODUCT(($J$4:$J$355="EMD")*($F$4:$F$355="")*($H$4:$H$355=$C380)*($I$4:$I$355=$F$358))</f>
        <v>0</v>
      </c>
      <c r="G380" s="113">
        <f t="shared" si="70"/>
        <v>0</v>
      </c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66"/>
      <c r="AC380" s="1"/>
      <c r="AD380" s="66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</row>
    <row r="381" spans="1:45" ht="15" customHeight="1">
      <c r="A381" s="1"/>
      <c r="B381" s="196"/>
      <c r="C381" s="109" t="s">
        <v>1123</v>
      </c>
      <c r="D381" s="119">
        <f>SUMPRODUCT(($J$4:$J$355="EMD")*($F$4:$F$355="")*($H$4:$H$355=$C381)*($I$4:$I$355=$D$358))</f>
        <v>0</v>
      </c>
      <c r="E381" s="120">
        <f>SUMPRODUCT(($J$4:$J$355="EMD")*($F$4:$F$355="")*($H$4:$H$355=$C381)*($I$4:$I$355=$E$358))</f>
        <v>0</v>
      </c>
      <c r="F381" s="121">
        <f>SUMPRODUCT(($J$4:$J$355="EMD")*($F$4:$F$355="")*($H$4:$H$355=$C381)*($I$4:$I$355=$F$358))</f>
        <v>0</v>
      </c>
      <c r="G381" s="113">
        <f t="shared" si="70"/>
        <v>0</v>
      </c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66"/>
      <c r="AC381" s="1"/>
      <c r="AD381" s="66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</row>
    <row r="382" spans="1:45" ht="15" customHeight="1">
      <c r="A382" s="1"/>
      <c r="B382" s="196"/>
      <c r="C382" s="114" t="s">
        <v>261</v>
      </c>
      <c r="D382" s="115">
        <f>SUMPRODUCT(($J$4:$J$355="D")*($F$4:$F$355="")*($I$4:$I$355=$D$358))</f>
        <v>1</v>
      </c>
      <c r="E382" s="116">
        <f>SUMPRODUCT(($J$4:$J$355="D")*($F$4:$F$355="")*($I$4:$I$355=$E$358))</f>
        <v>2</v>
      </c>
      <c r="F382" s="117">
        <f>SUMPRODUCT(($J$4:$J$355="D")*($F$4:$F$355="")*($I$4:$I$355=$F$358))</f>
        <v>1</v>
      </c>
      <c r="G382" s="118">
        <f t="shared" si="70"/>
        <v>4</v>
      </c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66"/>
      <c r="AC382" s="1"/>
      <c r="AD382" s="66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</row>
    <row r="383" spans="1:45" ht="15" customHeight="1">
      <c r="A383" s="1"/>
      <c r="B383" s="196"/>
      <c r="C383" s="109" t="s">
        <v>1122</v>
      </c>
      <c r="D383" s="119">
        <f>SUMPRODUCT(($J$4:$J$355="D")*($F$4:$F$355="")*($H$4:$H$355=$C383)*($I$4:$I$355=$D$358))</f>
        <v>0</v>
      </c>
      <c r="E383" s="120">
        <f>SUMPRODUCT(($J$4:$J$355="D")*($F$4:$F$355="")*($H$4:$H$355=$C383)*($I$4:$I$355=$E$358))</f>
        <v>0</v>
      </c>
      <c r="F383" s="121">
        <f>SUMPRODUCT(($J$4:$J$355="D")*($F$4:$F$355="")*($H$4:$H$355=$C383)*($I$4:$I$355=$F$358))</f>
        <v>0</v>
      </c>
      <c r="G383" s="113">
        <f t="shared" si="70"/>
        <v>0</v>
      </c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66"/>
      <c r="AC383" s="1"/>
      <c r="AD383" s="66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</row>
    <row r="384" spans="1:45" ht="15" customHeight="1">
      <c r="A384" s="1"/>
      <c r="B384" s="196"/>
      <c r="C384" s="109" t="s">
        <v>1123</v>
      </c>
      <c r="D384" s="119">
        <f>SUMPRODUCT(($J$4:$J$355="D")*($F$4:$F$355="")*($H$4:$H$355=$C384)*($I$4:$I$355=$D$358))</f>
        <v>0</v>
      </c>
      <c r="E384" s="120">
        <f>SUMPRODUCT(($J$4:$J$355="D")*($F$4:$F$355="")*($H$4:$H$355=$C384)*($I$4:$I$355=$E$358))</f>
        <v>0</v>
      </c>
      <c r="F384" s="121">
        <f>SUMPRODUCT(($J$4:$J$355="D")*($F$4:$F$355="")*($H$4:$H$355=$C384)*($I$4:$I$355=$F$358))</f>
        <v>0</v>
      </c>
      <c r="G384" s="113">
        <f t="shared" si="70"/>
        <v>0</v>
      </c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66"/>
      <c r="AC384" s="1"/>
      <c r="AD384" s="66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</row>
    <row r="385" spans="1:45" ht="15" customHeight="1">
      <c r="A385" s="1"/>
      <c r="B385" s="196"/>
      <c r="C385" s="114" t="s">
        <v>262</v>
      </c>
      <c r="D385" s="115">
        <f>SUMPRODUCT(($J$4:$J$355="BM")*($F$4:$F$355="")*($I$4:$I$355=$D$358))</f>
        <v>0</v>
      </c>
      <c r="E385" s="116">
        <f>SUMPRODUCT(($J$4:$J$355="BM")*($F$4:$F$355="")*($I$4:$I$355=$E$358))</f>
        <v>0</v>
      </c>
      <c r="F385" s="117">
        <f>SUMPRODUCT(($J$4:$J$355="BM")*($F$4:$F$355="")*($I$4:$I$355=$F$358))</f>
        <v>0</v>
      </c>
      <c r="G385" s="118">
        <f t="shared" si="70"/>
        <v>0</v>
      </c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66"/>
      <c r="AC385" s="1"/>
      <c r="AD385" s="66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</row>
    <row r="386" spans="1:45" ht="15" customHeight="1">
      <c r="A386" s="1"/>
      <c r="B386" s="196"/>
      <c r="C386" s="109" t="s">
        <v>1122</v>
      </c>
      <c r="D386" s="119">
        <f>SUMPRODUCT(($J$4:$J$355="BM")*($F$4:$F$355="")*($H$4:$H$355=$C386)*($I$4:$I$355=$D$358))</f>
        <v>0</v>
      </c>
      <c r="E386" s="120">
        <f>SUMPRODUCT(($J$4:$J$355="BM")*($F$4:$F$355="")*($H$4:$H$355=$C386)*($I$4:$I$355=$E$358))</f>
        <v>0</v>
      </c>
      <c r="F386" s="121">
        <f>SUMPRODUCT(($J$4:$J$355="BM")*($F$4:$F$355="")*($H$4:$H$355=$C386)*($I$4:$I$355=$F$358))</f>
        <v>0</v>
      </c>
      <c r="G386" s="113">
        <f t="shared" si="70"/>
        <v>0</v>
      </c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66"/>
      <c r="AC386" s="1"/>
      <c r="AD386" s="66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</row>
    <row r="387" spans="1:45" ht="15" customHeight="1">
      <c r="A387" s="1"/>
      <c r="B387" s="196"/>
      <c r="C387" s="109" t="s">
        <v>1123</v>
      </c>
      <c r="D387" s="119">
        <f>SUMPRODUCT(($J$4:$J$355="BM")*($F$4:$F$355="")*($H$4:$H$355=$C387)*($I$4:$I$355=$D$358))</f>
        <v>0</v>
      </c>
      <c r="E387" s="120">
        <f>SUMPRODUCT(($J$4:$J$355="BM")*($F$4:$F$355="")*($H$4:$H$355=$C387)*($I$4:$I$355=$E$358))</f>
        <v>0</v>
      </c>
      <c r="F387" s="121">
        <f>SUMPRODUCT(($J$4:$J$355="BM")*($F$4:$F$355="")*($H$4:$H$355=$C387)*($I$4:$I$355=$F$358))</f>
        <v>0</v>
      </c>
      <c r="G387" s="113">
        <f t="shared" si="70"/>
        <v>0</v>
      </c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66"/>
      <c r="AC387" s="1"/>
      <c r="AD387" s="66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</row>
    <row r="388" spans="1:45" ht="15" customHeight="1">
      <c r="A388" s="1"/>
      <c r="B388" s="196"/>
      <c r="C388" s="114" t="s">
        <v>263</v>
      </c>
      <c r="D388" s="115">
        <f>SUMPRODUCT(($J$4:$J$355="M")*($F$4:$F$355="")*($I$4:$I$355=$D$358))</f>
        <v>8</v>
      </c>
      <c r="E388" s="116">
        <f>SUMPRODUCT(($J$4:$J$355="M")*($F$4:$F$355="")*($I$4:$I$355=$E$358))</f>
        <v>2</v>
      </c>
      <c r="F388" s="117">
        <f>SUMPRODUCT(($J$4:$J$355="M")*($F$4:$F$355="")*($I$4:$I$355=$F$358))</f>
        <v>1</v>
      </c>
      <c r="G388" s="118">
        <f t="shared" si="70"/>
        <v>11</v>
      </c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66"/>
      <c r="AC388" s="1"/>
      <c r="AD388" s="66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</row>
    <row r="389" spans="1:45" ht="15" customHeight="1">
      <c r="A389" s="1"/>
      <c r="B389" s="196"/>
      <c r="C389" s="109" t="s">
        <v>1122</v>
      </c>
      <c r="D389" s="119">
        <f>SUMPRODUCT(($J$4:$J$355="M")*($F$4:$F$355="")*($H$4:$H$355=$C389)*($I$4:$I$355=$D$358))</f>
        <v>0</v>
      </c>
      <c r="E389" s="120">
        <f>SUMPRODUCT(($J$4:$J$355="M")*($F$4:$F$355="")*($H$4:$H$355=$C389)*($I$4:$I$355=$E$358))</f>
        <v>0</v>
      </c>
      <c r="F389" s="121">
        <f>SUMPRODUCT(($J$4:$J$355="M")*($F$4:$F$355="")*($H$4:$H$355=$C389)*($I$4:$I$355=$F$358))</f>
        <v>0</v>
      </c>
      <c r="G389" s="113">
        <f t="shared" si="70"/>
        <v>0</v>
      </c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66"/>
      <c r="AC389" s="1"/>
      <c r="AD389" s="66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</row>
    <row r="390" spans="1:45" ht="15" customHeight="1">
      <c r="A390" s="1"/>
      <c r="B390" s="196"/>
      <c r="C390" s="109" t="s">
        <v>1123</v>
      </c>
      <c r="D390" s="119">
        <f>SUMPRODUCT(($J$4:$J$355="M")*($F$4:$F$355="")*($H$4:$H$355=$C390)*($I$4:$I$355=$D$358))</f>
        <v>0</v>
      </c>
      <c r="E390" s="120">
        <f>SUMPRODUCT(($J$4:$J$355="M")*($F$4:$F$355="")*($H$4:$H$355=$C390)*($I$4:$I$355=$E$358))</f>
        <v>0</v>
      </c>
      <c r="F390" s="121">
        <f>SUMPRODUCT(($J$4:$J$355="M")*($F$4:$F$355="")*($H$4:$H$355=$C390)*($I$4:$I$355=$F$358))</f>
        <v>0</v>
      </c>
      <c r="G390" s="113">
        <f t="shared" ref="G390:G421" si="73">SUM(D390:F390)</f>
        <v>0</v>
      </c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66"/>
      <c r="AC390" s="1"/>
      <c r="AD390" s="66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</row>
    <row r="391" spans="1:45" ht="15" customHeight="1">
      <c r="A391" s="1"/>
      <c r="B391" s="196"/>
      <c r="C391" s="114" t="s">
        <v>264</v>
      </c>
      <c r="D391" s="115">
        <f>SUMPRODUCT(($J$4:$J$355="EX")*($F$4:$F$355="")*($I$4:$I$355=$D$358))</f>
        <v>0</v>
      </c>
      <c r="E391" s="116">
        <f>SUMPRODUCT(($J$4:$J$355="EX")*($F$4:$F$355="")*($I$4:$I$355=$E$358))</f>
        <v>0</v>
      </c>
      <c r="F391" s="117">
        <f>SUMPRODUCT(($J$4:$J$355="EX")*($F$4:$F$355="")*($I$4:$I$355=$F$358))</f>
        <v>0</v>
      </c>
      <c r="G391" s="118">
        <f t="shared" si="73"/>
        <v>0</v>
      </c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66"/>
      <c r="AC391" s="1"/>
      <c r="AD391" s="66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</row>
    <row r="392" spans="1:45" ht="15" customHeight="1">
      <c r="A392" s="1"/>
      <c r="B392" s="196"/>
      <c r="C392" s="109" t="s">
        <v>1122</v>
      </c>
      <c r="D392" s="119">
        <f>SUMPRODUCT(($J$4:$J$355="EX")*($F$4:$F$355="")*($H$4:$H$355=$C392)*($I$4:$I$355=$D$358))</f>
        <v>0</v>
      </c>
      <c r="E392" s="120">
        <f>SUMPRODUCT(($J$4:$J$355="EX")*($F$4:$F$355="")*($H$4:$H$355=$C392)*($I$4:$I$355=$E$358))</f>
        <v>0</v>
      </c>
      <c r="F392" s="121">
        <f>SUMPRODUCT(($J$4:$J$355="EX")*($F$4:$F$355="")*($H$4:$H$355=$C392)*($I$4:$I$355=$F$358))</f>
        <v>0</v>
      </c>
      <c r="G392" s="113">
        <f t="shared" si="73"/>
        <v>0</v>
      </c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66"/>
      <c r="AC392" s="1"/>
      <c r="AD392" s="66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</row>
    <row r="393" spans="1:45" ht="15" customHeight="1">
      <c r="A393" s="1"/>
      <c r="B393" s="196"/>
      <c r="C393" s="109" t="s">
        <v>1123</v>
      </c>
      <c r="D393" s="119">
        <f>SUMPRODUCT(($J$4:$J$355="EX")*($F$4:$F$355="")*($H$4:$H$355=$C393)*($I$4:$I$355=$D$358))</f>
        <v>0</v>
      </c>
      <c r="E393" s="120">
        <f>SUMPRODUCT(($J$4:$J$355="EX")*($F$4:$F$355="")*($H$4:$H$355=$C393)*($I$4:$I$355=$E$358))</f>
        <v>0</v>
      </c>
      <c r="F393" s="121">
        <f>SUMPRODUCT(($J$4:$J$355="EX")*($F$4:$F$355="")*($H$4:$H$355=$C393)*($I$4:$I$355=$F$358))</f>
        <v>0</v>
      </c>
      <c r="G393" s="113">
        <f t="shared" si="73"/>
        <v>0</v>
      </c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66"/>
      <c r="AC393" s="1"/>
      <c r="AD393" s="66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</row>
    <row r="394" spans="1:45" ht="15" customHeight="1">
      <c r="A394" s="1"/>
      <c r="B394" s="196"/>
      <c r="C394" s="114" t="s">
        <v>265</v>
      </c>
      <c r="D394" s="115">
        <f>SUMPRODUCT(($J$4:$J$355="CE")*($F$4:$F$355="")*($I$4:$I$355=$D$358))</f>
        <v>21</v>
      </c>
      <c r="E394" s="116">
        <f>SUMPRODUCT(($J$4:$J$355="CE")*($F$4:$F$355="")*($I$4:$I$355=$E$358))</f>
        <v>4</v>
      </c>
      <c r="F394" s="117">
        <f>SUMPRODUCT(($J$4:$J$355="CE")*($F$4:$F$355="")*($I$4:$I$355=$F$358))</f>
        <v>0</v>
      </c>
      <c r="G394" s="118">
        <f t="shared" si="73"/>
        <v>25</v>
      </c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66"/>
      <c r="AC394" s="1"/>
      <c r="AD394" s="66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</row>
    <row r="395" spans="1:45" ht="15" customHeight="1">
      <c r="A395" s="1"/>
      <c r="B395" s="196"/>
      <c r="C395" s="109" t="s">
        <v>1122</v>
      </c>
      <c r="D395" s="119">
        <f>SUMPRODUCT(($J$4:$J$355="CE")*($F$4:$F$355="")*($H$4:$H$355=$C395)*($I$4:$I$355=$D$358))</f>
        <v>0</v>
      </c>
      <c r="E395" s="120">
        <f>SUMPRODUCT(($J$4:$J$355="CE")*($F$4:$F$355="")*($H$4:$H$355=$C395)*($I$4:$I$355=$E$358))</f>
        <v>0</v>
      </c>
      <c r="F395" s="121">
        <f>SUMPRODUCT(($J$4:$J$355="CE")*($F$4:$F$355="")*($H$4:$H$355=$C395)*($I$4:$I$355=$F$358))</f>
        <v>0</v>
      </c>
      <c r="G395" s="113">
        <f t="shared" si="73"/>
        <v>0</v>
      </c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66"/>
      <c r="AC395" s="1"/>
      <c r="AD395" s="66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</row>
    <row r="396" spans="1:45" ht="15" customHeight="1">
      <c r="A396" s="1"/>
      <c r="B396" s="196"/>
      <c r="C396" s="109" t="s">
        <v>1123</v>
      </c>
      <c r="D396" s="119">
        <f>SUMPRODUCT(($J$4:$J$355="CE")*($F$4:$F$355="")*($H$4:$H$355=$C396)*($I$4:$I$355=$D$358))</f>
        <v>0</v>
      </c>
      <c r="E396" s="120">
        <f>SUMPRODUCT(($J$4:$J$355="CE")*($F$4:$F$355="")*($H$4:$H$355=$C396)*($I$4:$I$355=$E$358))</f>
        <v>0</v>
      </c>
      <c r="F396" s="121">
        <f>SUMPRODUCT(($J$4:$J$355="CE")*($F$4:$F$355="")*($H$4:$H$355=$C396)*($I$4:$I$355=$F$358))</f>
        <v>0</v>
      </c>
      <c r="G396" s="113">
        <f t="shared" si="73"/>
        <v>0</v>
      </c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66"/>
      <c r="AC396" s="1"/>
      <c r="AD396" s="66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</row>
    <row r="397" spans="1:45" ht="15" customHeight="1">
      <c r="A397" s="1"/>
      <c r="B397" s="196"/>
      <c r="C397" s="114" t="s">
        <v>266</v>
      </c>
      <c r="D397" s="115">
        <f>SUMPRODUCT(($J$4:$J$355="SCE")*($F$4:$F$355="")*($I$4:$I$355=$D$358))</f>
        <v>19</v>
      </c>
      <c r="E397" s="116">
        <f>SUMPRODUCT(($J$4:$J$355="SCE")*($F$4:$F$355="")*($I$4:$I$355=$E$358))</f>
        <v>7</v>
      </c>
      <c r="F397" s="117">
        <f>SUMPRODUCT(($J$4:$J$355="SCE")*($F$4:$F$355="")*($I$4:$I$355=$F$358))</f>
        <v>0</v>
      </c>
      <c r="G397" s="118">
        <f t="shared" si="73"/>
        <v>26</v>
      </c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66"/>
      <c r="AC397" s="1"/>
      <c r="AD397" s="66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</row>
    <row r="398" spans="1:45" ht="15" customHeight="1">
      <c r="A398" s="1"/>
      <c r="B398" s="196"/>
      <c r="C398" s="109" t="s">
        <v>1122</v>
      </c>
      <c r="D398" s="119">
        <f>SUMPRODUCT(($J$4:$J$355="SCE")*($F$4:$F$355="")*($H$4:$H$355=$C398)*($I$4:$I$355=$D$358))</f>
        <v>0</v>
      </c>
      <c r="E398" s="120">
        <f>SUMPRODUCT(($J$4:$J$355="SCE")*($F$4:$F$355="")*($H$4:$H$355=$C398)*($I$4:$I$355=$E$358))</f>
        <v>0</v>
      </c>
      <c r="F398" s="121">
        <f>SUMPRODUCT(($J$4:$J$355="SCE")*($F$4:$F$355="")*($H$4:$H$355=$C398)*($I$4:$I$355=$F$358))</f>
        <v>0</v>
      </c>
      <c r="G398" s="113">
        <f t="shared" si="73"/>
        <v>0</v>
      </c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66"/>
      <c r="AC398" s="1"/>
      <c r="AD398" s="66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</row>
    <row r="399" spans="1:45" ht="15" customHeight="1">
      <c r="A399" s="1"/>
      <c r="B399" s="196"/>
      <c r="C399" s="109" t="s">
        <v>1123</v>
      </c>
      <c r="D399" s="119">
        <f>SUMPRODUCT(($J$4:$J$355="SCE")*($F$4:$F$355="")*($H$4:$H$355=$C399)*($I$4:$I$355=$D$358))</f>
        <v>0</v>
      </c>
      <c r="E399" s="120">
        <f>SUMPRODUCT(($J$4:$J$355="SCE")*($F$4:$F$355="")*($H$4:$H$355=$C399)*($I$4:$I$355=$E$358))</f>
        <v>0</v>
      </c>
      <c r="F399" s="121">
        <f>SUMPRODUCT(($J$4:$J$355="SCE")*($F$4:$F$355="")*($H$4:$H$355=$C399)*($I$4:$I$355=$F$358))</f>
        <v>0</v>
      </c>
      <c r="G399" s="113">
        <f t="shared" si="73"/>
        <v>0</v>
      </c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66"/>
      <c r="AC399" s="1"/>
      <c r="AD399" s="66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</row>
    <row r="400" spans="1:45" ht="15" customHeight="1">
      <c r="A400" s="1"/>
      <c r="B400" s="196"/>
      <c r="C400" s="114" t="s">
        <v>267</v>
      </c>
      <c r="D400" s="115">
        <f>SUMPRODUCT(($J$4:$J$355="E")*($F$4:$F$355="")*($I$4:$I$355=$D$358))</f>
        <v>218</v>
      </c>
      <c r="E400" s="116">
        <f>SUMPRODUCT(($J$4:$J$355="E")*($F$4:$F$355="")*($I$4:$I$355=$E$358))</f>
        <v>46</v>
      </c>
      <c r="F400" s="117">
        <f>SUMPRODUCT(($J$4:$J$355="E")*($F$4:$F$355="")*($I$4:$I$355=$F$358))</f>
        <v>2</v>
      </c>
      <c r="G400" s="118">
        <f t="shared" si="73"/>
        <v>266</v>
      </c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66"/>
      <c r="AC400" s="1"/>
      <c r="AD400" s="66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</row>
    <row r="401" spans="1:45" ht="15" customHeight="1">
      <c r="A401" s="1"/>
      <c r="B401" s="196"/>
      <c r="C401" s="109" t="s">
        <v>1122</v>
      </c>
      <c r="D401" s="119">
        <f>SUMPRODUCT(($J$4:$J$355="E")*($F$4:$F$355="")*($H$4:$H$355=$C401)*($I$4:$I$355=$D$358))</f>
        <v>0</v>
      </c>
      <c r="E401" s="120">
        <f>SUMPRODUCT(($J$4:$J$355="E")*($F$4:$F$355="")*($H$4:$H$355=$C401)*($I$4:$I$355=$E$358))</f>
        <v>0</v>
      </c>
      <c r="F401" s="121">
        <f>SUMPRODUCT(($J$4:$J$355="E")*($F$4:$F$355="")*($H$4:$H$355=$C401)*($I$4:$I$355=$F$358))</f>
        <v>0</v>
      </c>
      <c r="G401" s="113">
        <f>SUM(D401:F401)</f>
        <v>0</v>
      </c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66"/>
      <c r="AC401" s="1"/>
      <c r="AD401" s="66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</row>
    <row r="402" spans="1:45" ht="15" customHeight="1">
      <c r="A402" s="1"/>
      <c r="B402" s="196"/>
      <c r="C402" s="109" t="s">
        <v>254</v>
      </c>
      <c r="D402" s="119">
        <f>SUMPRODUCT(($J$4:$J$355="E")*($F$4:$F$355="")*($H$4:$H$355=$C402)*($I$4:$I$355=$D$358))</f>
        <v>0</v>
      </c>
      <c r="E402" s="119">
        <f>SUMPRODUCT(($J$4:$J$355="E")*($F$4:$F$355="")*($H$4:$H$355=$C402)*($I$4:$I$355=$E$358))</f>
        <v>0</v>
      </c>
      <c r="F402" s="119">
        <f>SUMPRODUCT(($J$4:$J$355="E")*($F$4:$F$355="")*($H$4:$H$355=$C402)*($I$4:$I$355=$F$358))</f>
        <v>0</v>
      </c>
      <c r="G402" s="113">
        <f>SUM(D402:F402)</f>
        <v>0</v>
      </c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66"/>
      <c r="AC402" s="1"/>
      <c r="AD402" s="66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</row>
    <row r="403" spans="1:45" ht="15" customHeight="1">
      <c r="A403" s="1"/>
      <c r="B403" s="196"/>
      <c r="C403" s="114" t="s">
        <v>268</v>
      </c>
      <c r="D403" s="119">
        <f>SUMPRODUCT(($J$4:$J$355="AM")*($F$4:$F$355="")*($I$4:$I$355=$D$358))</f>
        <v>0</v>
      </c>
      <c r="E403" s="116">
        <f>SUMPRODUCT(($J$4:$J$355="AM")*($F$4:$F$355="")*($I$4:$I$355=$E$358))</f>
        <v>1</v>
      </c>
      <c r="F403" s="117">
        <f>SUMPRODUCT(($J$4:$J$355="AM")*($F$4:$F$355="")*($I$4:$I$355=$F$358))</f>
        <v>1</v>
      </c>
      <c r="G403" s="118">
        <f t="shared" si="73"/>
        <v>2</v>
      </c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66"/>
      <c r="AC403" s="1"/>
      <c r="AD403" s="66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</row>
    <row r="404" spans="1:45" ht="15" customHeight="1">
      <c r="A404" s="1"/>
      <c r="B404" s="196"/>
      <c r="C404" s="109" t="s">
        <v>1122</v>
      </c>
      <c r="D404" s="119">
        <f>SUMPRODUCT(($J$4:$J$355="AM")*($F$4:$F$355="")*($H$4:$H$355=$C404)*($I$4:$I$355=$D$358))</f>
        <v>0</v>
      </c>
      <c r="E404" s="120">
        <f>SUMPRODUCT(($J$4:$J$355="AM")*($F$4:$F$355="")*($H$4:$H$355=$C404)*($I$4:$I$355=$E$358))</f>
        <v>0</v>
      </c>
      <c r="F404" s="121">
        <f>SUMPRODUCT(($J$4:$J$355="AM")*($F$4:$F$355="")*($H$4:$H$355=$C404)*($I$4:$I$355=$F$358))</f>
        <v>0</v>
      </c>
      <c r="G404" s="113">
        <f t="shared" si="73"/>
        <v>0</v>
      </c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66"/>
      <c r="AC404" s="1"/>
      <c r="AD404" s="66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</row>
    <row r="405" spans="1:45" ht="15" customHeight="1">
      <c r="A405" s="1"/>
      <c r="B405" s="196"/>
      <c r="C405" s="109" t="s">
        <v>1123</v>
      </c>
      <c r="D405" s="119">
        <f>SUMPRODUCT(($J$4:$J$355="AM")*($F$4:$F$355="")*($H$4:$H$355=$C405)*($I$4:$I$355=$D$358))</f>
        <v>0</v>
      </c>
      <c r="E405" s="120">
        <f>SUMPRODUCT(($J$4:$J$355="AM")*($F$4:$F$355="")*($H$4:$H$355=$C405)*($I$4:$I$355=$E$358))</f>
        <v>0</v>
      </c>
      <c r="F405" s="121">
        <f>SUMPRODUCT(($J$4:$J$355="AM")*($F$4:$F$355="")*($H$4:$H$355=$C405)*($I$4:$I$355=$F$358))</f>
        <v>0</v>
      </c>
      <c r="G405" s="113">
        <f t="shared" si="73"/>
        <v>0</v>
      </c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66"/>
      <c r="AC405" s="1"/>
      <c r="AD405" s="66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</row>
    <row r="406" spans="1:45" ht="15" customHeight="1">
      <c r="A406" s="1"/>
      <c r="B406" s="196"/>
      <c r="C406" s="114" t="s">
        <v>269</v>
      </c>
      <c r="D406" s="115">
        <f>SUMPRODUCT(($J$4:$J$355="CA")*($F$4:$F$355="")*($I$4:$I$355=$D$358))</f>
        <v>1</v>
      </c>
      <c r="E406" s="116">
        <f>SUMPRODUCT(($J$4:$J$355="CA")*($F$4:$F$355="")*($I$4:$I$355=$E$358))</f>
        <v>0</v>
      </c>
      <c r="F406" s="117">
        <f>SUMPRODUCT(($J$4:$J$355="CA")*($F$4:$F$355="")*($I$4:$I$355=$F$358))</f>
        <v>0</v>
      </c>
      <c r="G406" s="118">
        <f t="shared" si="73"/>
        <v>1</v>
      </c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66"/>
      <c r="AC406" s="1"/>
      <c r="AD406" s="66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</row>
    <row r="407" spans="1:45" ht="15" customHeight="1">
      <c r="A407" s="1"/>
      <c r="B407" s="196"/>
      <c r="C407" s="109" t="s">
        <v>1122</v>
      </c>
      <c r="D407" s="119">
        <f>SUMPRODUCT(($J$4:$J$355="CA")*($F$4:$F$355="")*($H$4:$H$355=$C407)*($I$4:$I$355=$D$358))</f>
        <v>0</v>
      </c>
      <c r="E407" s="120">
        <f>SUMPRODUCT(($J$4:$J$355="CA")*($F$4:$F$355="")*($H$4:$H$355=$C407)*($I$4:$I$355=$E$358))</f>
        <v>0</v>
      </c>
      <c r="F407" s="121">
        <f>SUMPRODUCT(($J$4:$J$355="CA")*($F$4:$F$355="")*($H$4:$H$355=$C407)*($I$4:$I$355=$F$358))</f>
        <v>0</v>
      </c>
      <c r="G407" s="113">
        <f t="shared" si="73"/>
        <v>0</v>
      </c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66"/>
      <c r="AC407" s="1"/>
      <c r="AD407" s="66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</row>
    <row r="408" spans="1:45" ht="15" customHeight="1">
      <c r="A408" s="1"/>
      <c r="B408" s="196"/>
      <c r="C408" s="109" t="s">
        <v>1123</v>
      </c>
      <c r="D408" s="119">
        <f>SUMPRODUCT(($J$4:$J$355="CA")*($F$4:$F$355="")*($H$4:$H$355=$C408)*($I$4:$I$355=$D$358))</f>
        <v>0</v>
      </c>
      <c r="E408" s="120">
        <f>SUMPRODUCT(($J$4:$J$355="CA")*($F$4:$F$355="")*($H$4:$H$355=$C408)*($I$4:$I$355=$E$358))</f>
        <v>0</v>
      </c>
      <c r="F408" s="121">
        <f>SUMPRODUCT(($J$4:$J$355="CA")*($F$4:$F$355="")*($H$4:$H$355=$C408)*($I$4:$I$355=$F$358))</f>
        <v>0</v>
      </c>
      <c r="G408" s="113">
        <f t="shared" si="73"/>
        <v>0</v>
      </c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66"/>
      <c r="AC408" s="1"/>
      <c r="AD408" s="66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</row>
    <row r="409" spans="1:45" ht="15" customHeight="1">
      <c r="A409" s="1"/>
      <c r="B409" s="196"/>
      <c r="C409" s="114" t="s">
        <v>270</v>
      </c>
      <c r="D409" s="115">
        <f>SUMPRODUCT(($J$4:$J$355="C")*($F$4:$F$355="")*($I$4:$I$355=$D$358))</f>
        <v>1</v>
      </c>
      <c r="E409" s="116">
        <f>SUMPRODUCT(($J$4:$J$355="C")*($F$4:$F$355="")*($I$4:$I$355=$E$358))</f>
        <v>0</v>
      </c>
      <c r="F409" s="117">
        <f>SUMPRODUCT(($J$4:$J$355="C")*($F$4:$F$355="")*($I$4:$I$355=$F$358))</f>
        <v>0</v>
      </c>
      <c r="G409" s="118">
        <f t="shared" si="73"/>
        <v>1</v>
      </c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66"/>
      <c r="AC409" s="1"/>
      <c r="AD409" s="66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</row>
    <row r="410" spans="1:45" ht="15" customHeight="1">
      <c r="A410" s="1"/>
      <c r="B410" s="196"/>
      <c r="C410" s="109" t="s">
        <v>1122</v>
      </c>
      <c r="D410" s="119">
        <f>SUMPRODUCT(($J$4:$J$355="C")*($F$4:$F$355="")*($H$4:$H$355=$C410)*($I$4:$I$355=$D$358))</f>
        <v>0</v>
      </c>
      <c r="E410" s="120">
        <f>SUMPRODUCT(($J$4:$J$355="C")*($F$4:$F$355="")*($H$4:$H$355=$C410)*($I$4:$I$355=$E$358))</f>
        <v>0</v>
      </c>
      <c r="F410" s="121">
        <f>SUMPRODUCT(($J$4:$J$355="C")*($F$4:$F$355="")*($H$4:$H$355=$C410)*($I$4:$I$355=$F$358))</f>
        <v>0</v>
      </c>
      <c r="G410" s="113">
        <f t="shared" si="73"/>
        <v>0</v>
      </c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66"/>
      <c r="AC410" s="1"/>
      <c r="AD410" s="66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</row>
    <row r="411" spans="1:45" ht="15" customHeight="1">
      <c r="A411" s="1"/>
      <c r="B411" s="196"/>
      <c r="C411" s="109" t="s">
        <v>1123</v>
      </c>
      <c r="D411" s="119">
        <f>SUMPRODUCT(($J$4:$J$355="C")*($F$4:$F$355="")*($H$4:$H$355=$C411)*($I$4:$I$355=$D$358))</f>
        <v>0</v>
      </c>
      <c r="E411" s="120">
        <f>SUMPRODUCT(($J$4:$J$355="C")*($F$4:$F$355="")*($H$4:$H$355=$C411)*($I$4:$I$355=$E$358))</f>
        <v>0</v>
      </c>
      <c r="F411" s="121">
        <f>SUMPRODUCT(($J$4:$J$355="C")*($F$4:$F$355="")*($H$4:$H$355=$C411)*($I$4:$I$355=$F$358))</f>
        <v>0</v>
      </c>
      <c r="G411" s="113">
        <f t="shared" si="73"/>
        <v>0</v>
      </c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66"/>
      <c r="AC411" s="1"/>
      <c r="AD411" s="66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</row>
    <row r="412" spans="1:45" ht="15" customHeight="1">
      <c r="A412" s="1"/>
      <c r="B412" s="196"/>
      <c r="C412" s="114" t="s">
        <v>271</v>
      </c>
      <c r="D412" s="115">
        <f>SUMPRODUCT(($J$4:$J$355="AC")*($F$4:$F$355="")*($I$4:$I$355=$D$358))</f>
        <v>3</v>
      </c>
      <c r="E412" s="116">
        <f>SUMPRODUCT(($J$4:$J$355="AC")*($F$4:$F$355="")*($I$4:$I$355=$E$358))</f>
        <v>0</v>
      </c>
      <c r="F412" s="117">
        <f>SUMPRODUCT(($J$4:$J$355="AC")*($F$4:$F$355="")*($I$4:$I$355=$F$358))</f>
        <v>0</v>
      </c>
      <c r="G412" s="118">
        <f t="shared" si="73"/>
        <v>3</v>
      </c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66"/>
      <c r="AC412" s="1"/>
      <c r="AD412" s="66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</row>
    <row r="413" spans="1:45" ht="15" customHeight="1">
      <c r="A413" s="1"/>
      <c r="B413" s="196"/>
      <c r="C413" s="109" t="s">
        <v>1122</v>
      </c>
      <c r="D413" s="119">
        <f>SUMPRODUCT(($J$4:$J$355="AC")*($F$4:$F$355="")*($H$4:$H$355=$C413)*($I$4:$I$355=$D$358))</f>
        <v>0</v>
      </c>
      <c r="E413" s="120">
        <f>SUMPRODUCT(($J$4:$J$355="AC")*($F$4:$F$355="")*($H$4:$H$355=$C413)*($I$4:$I$355=$E$358))</f>
        <v>0</v>
      </c>
      <c r="F413" s="121">
        <f>SUMPRODUCT(($J$4:$J$355="AC")*($F$4:$F$355="")*($H$4:$H$355=$C413)*($I$4:$I$355=$F$358))</f>
        <v>0</v>
      </c>
      <c r="G413" s="113">
        <f t="shared" si="73"/>
        <v>0</v>
      </c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66"/>
      <c r="AC413" s="1"/>
      <c r="AD413" s="66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</row>
    <row r="414" spans="1:45" ht="15" customHeight="1">
      <c r="A414" s="1"/>
      <c r="B414" s="196"/>
      <c r="C414" s="109" t="s">
        <v>1123</v>
      </c>
      <c r="D414" s="119">
        <f>SUMPRODUCT(($J$4:$J$355="AC")*($F$4:$F$355="")*($H$4:$H$355=$C414)*($I$4:$I$355=$D$358))</f>
        <v>0</v>
      </c>
      <c r="E414" s="120">
        <f>SUMPRODUCT(($J$4:$J$355="AC")*($F$4:$F$355="")*($H$4:$H$355=$C414)*($I$4:$I$355=$E$358))</f>
        <v>0</v>
      </c>
      <c r="F414" s="121">
        <f>SUMPRODUCT(($J$4:$J$355="AC")*($F$4:$F$355="")*($H$4:$H$355=$C414)*($I$4:$I$355=$F$358))</f>
        <v>0</v>
      </c>
      <c r="G414" s="113">
        <f t="shared" si="73"/>
        <v>0</v>
      </c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66"/>
      <c r="AC414" s="1"/>
      <c r="AD414" s="66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</row>
    <row r="415" spans="1:45" ht="15" customHeight="1">
      <c r="A415" s="1"/>
      <c r="B415" s="196"/>
      <c r="C415" s="114" t="s">
        <v>152</v>
      </c>
      <c r="D415" s="115">
        <f>SUMPRODUCT(($J$4:$J$355="IT")*($F$4:$F$355="")*($I$4:$I$355=$D$358))</f>
        <v>2</v>
      </c>
      <c r="E415" s="116">
        <f>SUMPRODUCT(($J$4:$J$355="IT")*($F$4:$F$355="")*($I$4:$I$355=$E$358))</f>
        <v>0</v>
      </c>
      <c r="F415" s="117">
        <f>SUMPRODUCT(($J$4:$J$355="IT")*($F$4:$F$355="")*($I$4:$I$355=$F$358))</f>
        <v>0</v>
      </c>
      <c r="G415" s="118">
        <f t="shared" si="73"/>
        <v>2</v>
      </c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66"/>
      <c r="AC415" s="1"/>
      <c r="AD415" s="66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</row>
    <row r="416" spans="1:45" ht="15" customHeight="1">
      <c r="A416" s="1"/>
      <c r="B416" s="196"/>
      <c r="C416" s="109" t="s">
        <v>1122</v>
      </c>
      <c r="D416" s="119">
        <f>SUMPRODUCT(($J$4:$J$355="IT")*($F$4:$F$355="")*($H$4:$H$355=$C416)*($I$4:$I$355=$D$358))</f>
        <v>0</v>
      </c>
      <c r="E416" s="120">
        <f>SUMPRODUCT(($J$4:$J$355="IT")*($F$4:$F$355="")*($H$4:$H$355=$C416)*($I$4:$I$355=$E$358))</f>
        <v>0</v>
      </c>
      <c r="F416" s="121">
        <f>SUMPRODUCT(($J$4:$J$355="IT")*($F$4:$F$355="")*($H$4:$H$355=$C416)*($I$4:$I$355=$F$358))</f>
        <v>0</v>
      </c>
      <c r="G416" s="113">
        <f t="shared" si="73"/>
        <v>0</v>
      </c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66"/>
      <c r="AC416" s="1"/>
      <c r="AD416" s="66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</row>
    <row r="417" spans="1:45" ht="15" customHeight="1">
      <c r="A417" s="1"/>
      <c r="B417" s="196"/>
      <c r="C417" s="109" t="s">
        <v>1123</v>
      </c>
      <c r="D417" s="119">
        <f>SUMPRODUCT(($J$4:$J$355="IT")*($F$4:$F$355="")*($H$4:$H$355=$C417)*($I$4:$I$355=$D$358))</f>
        <v>0</v>
      </c>
      <c r="E417" s="120">
        <f>SUMPRODUCT(($J$4:$J$355="IT")*($F$4:$F$355="")*($H$4:$H$355=$C417)*($I$4:$I$355=$E$358))</f>
        <v>0</v>
      </c>
      <c r="F417" s="121">
        <f>SUMPRODUCT(($J$4:$J$355="IT")*($F$4:$F$355="")*($H$4:$H$355=$C417)*($I$4:$I$355=$F$358))</f>
        <v>0</v>
      </c>
      <c r="G417" s="113">
        <f t="shared" si="73"/>
        <v>0</v>
      </c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66"/>
      <c r="AC417" s="1"/>
      <c r="AD417" s="66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</row>
    <row r="418" spans="1:45" ht="15" customHeight="1">
      <c r="A418" s="1"/>
      <c r="B418" s="196"/>
      <c r="C418" s="114" t="s">
        <v>272</v>
      </c>
      <c r="D418" s="115">
        <f>SUMPRODUCT(($J$4:$J$355="staff")*($F$4:$F$355="")*($I$4:$I$355=$D$358))</f>
        <v>3</v>
      </c>
      <c r="E418" s="116">
        <f>SUMPRODUCT(($J$4:$J$355="staff")*($F$4:$F$355="")*($I$4:$I$355=$E$358))</f>
        <v>0</v>
      </c>
      <c r="F418" s="117">
        <f>SUMPRODUCT(($J$4:$J$355="staff")*($F$4:$F$355="")*($I$4:$I$355=$F$358))</f>
        <v>2</v>
      </c>
      <c r="G418" s="118">
        <f t="shared" si="73"/>
        <v>5</v>
      </c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66"/>
      <c r="AC418" s="1"/>
      <c r="AD418" s="66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</row>
    <row r="419" spans="1:45" ht="15" customHeight="1">
      <c r="A419" s="1"/>
      <c r="B419" s="196"/>
      <c r="C419" s="109" t="s">
        <v>1122</v>
      </c>
      <c r="D419" s="119">
        <f>SUMPRODUCT(($J$4:$J$355="staff")*($F$4:$F$355="")*($H$4:$H$355=$C419)*($I$4:$I$355=$D$358))</f>
        <v>0</v>
      </c>
      <c r="E419" s="120">
        <f>SUMPRODUCT(($J$4:$J$355="staff")*($F$4:$F$355="")*($H$4:$H$355=$C419)*($I$4:$I$355=$E$358))</f>
        <v>0</v>
      </c>
      <c r="F419" s="121">
        <f>SUMPRODUCT(($J$4:$J$355="staff")*($F$4:$F$355="")*($H$4:$H$355=$C419)*($I$4:$I$355=$F$358))</f>
        <v>0</v>
      </c>
      <c r="G419" s="113">
        <f t="shared" si="73"/>
        <v>0</v>
      </c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66"/>
      <c r="AC419" s="1"/>
      <c r="AD419" s="66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</row>
    <row r="420" spans="1:45" ht="15" customHeight="1">
      <c r="A420" s="1"/>
      <c r="B420" s="196"/>
      <c r="C420" s="109" t="s">
        <v>1123</v>
      </c>
      <c r="D420" s="119">
        <f>SUMPRODUCT(($J$4:$J$355="staff")*($F$4:$F$355="")*($H$4:$H$355=$C420)*($I$4:$I$355=$D$358))</f>
        <v>0</v>
      </c>
      <c r="E420" s="120">
        <f>SUMPRODUCT(($J$4:$J$355="staff")*($F$4:$F$355="")*($H$4:$H$355=$C420)*($I$4:$I$355=$E$358))</f>
        <v>0</v>
      </c>
      <c r="F420" s="121">
        <f>SUMPRODUCT(($J$4:$J$355="staff")*($F$4:$F$355="")*($H$4:$H$355=$C420)*($I$4:$I$355=$F$358))</f>
        <v>0</v>
      </c>
      <c r="G420" s="113">
        <f t="shared" si="73"/>
        <v>0</v>
      </c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66"/>
      <c r="AC420" s="1"/>
      <c r="AD420" s="66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</row>
    <row r="421" spans="1:45" ht="15" customHeight="1">
      <c r="A421" s="1"/>
      <c r="B421" s="196"/>
      <c r="C421" s="114" t="s">
        <v>273</v>
      </c>
      <c r="D421" s="115">
        <f>SUMPRODUCT(($J$4:$J$355="GA")*($F$4:$F$355="")*($I$4:$I$355=$D$358))</f>
        <v>1</v>
      </c>
      <c r="E421" s="116">
        <f>SUMPRODUCT(($J$4:$J$355="GA")*($F$4:$F$355="")*($I$4:$I$355=$E$358))</f>
        <v>1</v>
      </c>
      <c r="F421" s="117">
        <f>SUMPRODUCT(($J$4:$J$355="GA")*($F$4:$F$355="")*($I$4:$I$355=$F$358))</f>
        <v>0</v>
      </c>
      <c r="G421" s="118">
        <f t="shared" si="73"/>
        <v>2</v>
      </c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66"/>
      <c r="AC421" s="1"/>
      <c r="AD421" s="66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</row>
    <row r="422" spans="1:45" ht="15" customHeight="1">
      <c r="A422" s="1"/>
      <c r="B422" s="196"/>
      <c r="C422" s="122" t="s">
        <v>253</v>
      </c>
      <c r="D422" s="119">
        <f>SUMPRODUCT(($J$4:$J$355="GA")*($F$4:$F$355="")*($H$4:$H$355=$C422)*($I$4:$I$355=$D$358))</f>
        <v>0</v>
      </c>
      <c r="E422" s="120">
        <f>SUMPRODUCT(($J$4:$J$355="GA")*($F$4:$F$355="")*($H$4:$H$355=$C422)*($I$4:$I$355=$E$358))</f>
        <v>0</v>
      </c>
      <c r="F422" s="121">
        <f>SUMPRODUCT(($J$4:$J$355="GA")*($F$4:$F$355="")*($H$4:$H$355=$C422)*($I$4:$I$355=$F$358))</f>
        <v>0</v>
      </c>
      <c r="G422" s="113">
        <f t="shared" ref="G422:G428" si="74">SUM(D422:F422)</f>
        <v>0</v>
      </c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66"/>
      <c r="AC422" s="1"/>
      <c r="AD422" s="66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</row>
    <row r="423" spans="1:45" ht="15" customHeight="1">
      <c r="A423" s="1"/>
      <c r="B423" s="197"/>
      <c r="C423" s="123" t="s">
        <v>254</v>
      </c>
      <c r="D423" s="124">
        <f>SUMPRODUCT(($J$4:$J$355="GA")*($F$4:$F$355="")*($H$4:$H$355=$C423)*($I$4:$I$355=$D$358))</f>
        <v>0</v>
      </c>
      <c r="E423" s="125">
        <f>SUMPRODUCT(($J$4:$J$355="GA")*($F$4:$F$355="")*($H$4:$H$355=$C423)*($I$4:$I$355=$E$358))</f>
        <v>0</v>
      </c>
      <c r="F423" s="126">
        <f>SUMPRODUCT(($J$4:$J$355="GA")*($F$4:$F$355="")*($H$4:$H$355=$C423)*($I$4:$I$355=$F$358))</f>
        <v>0</v>
      </c>
      <c r="G423" s="127">
        <f t="shared" si="74"/>
        <v>0</v>
      </c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66"/>
      <c r="AC423" s="1"/>
      <c r="AD423" s="66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</row>
    <row r="424" spans="1:45" ht="15" customHeight="1">
      <c r="A424" s="1"/>
      <c r="B424" s="196" t="s">
        <v>274</v>
      </c>
      <c r="C424" s="128" t="s">
        <v>275</v>
      </c>
      <c r="D424" s="129">
        <f>SUMPRODUCT(($M$4:$M$355="1級")*($F$4:$F$355="")*($I$4:$I$355=$D$358))+SUMPRODUCT(($M$4:$M$355="N1")*($F$4:$F$355="")*($I$4:$I$355=$D$358))</f>
        <v>0</v>
      </c>
      <c r="E424" s="130">
        <f>SUMPRODUCT(($M$4:$M$355="1級")*($F$4:$F$355="")*($I$4:$I$355=$E$358))+SUMPRODUCT(($M$4:$M$355="N1")*($F$4:$F$355="")*($I$4:$I$355=$E$358))</f>
        <v>0</v>
      </c>
      <c r="F424" s="131">
        <f>SUMPRODUCT(($M$4:$M$355="1級")*($F$4:$F$355="")*($I$4:$I$355=$F$358))+SUMPRODUCT(($M$4:$M$355="N1")*($F$4:$F$355="")*($I$4:$I$355=$F$358))</f>
        <v>0</v>
      </c>
      <c r="G424" s="132">
        <f t="shared" si="74"/>
        <v>0</v>
      </c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66"/>
      <c r="AC424" s="1"/>
      <c r="AD424" s="66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</row>
    <row r="425" spans="1:45" ht="15" customHeight="1">
      <c r="A425" s="1"/>
      <c r="B425" s="196"/>
      <c r="C425" s="133" t="s">
        <v>276</v>
      </c>
      <c r="D425" s="134">
        <f>SUMPRODUCT(($M$4:$M$355="2級")*($F$4:$F$355="")*($I$4:$I$355=$D$358))+SUMPRODUCT(($M$4:$M$355="N2")*($F$4:$F$355="")*($I$4:$I$355=$D$358))</f>
        <v>0</v>
      </c>
      <c r="E425" s="135">
        <f>SUMPRODUCT(($M$4:$M$355="2級")*($F$4:$F$355="")*($I$4:$I$355=$E$358))+SUMPRODUCT(($M$4:$M$355="N2")*($F$4:$F$355="")*($I$4:$I$355=$E$358))</f>
        <v>0</v>
      </c>
      <c r="F425" s="136">
        <f>SUMPRODUCT(($M$4:$M$355="2級")*($F$4:$F$355="")*($I$4:$I$355=$F$358))+SUMPRODUCT(($M$4:$M$355="N2")*($F$4:$F$355="")*($I$4:$I$355=$F$358))</f>
        <v>0</v>
      </c>
      <c r="G425" s="137">
        <f t="shared" si="74"/>
        <v>0</v>
      </c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66"/>
      <c r="AC425" s="1"/>
      <c r="AD425" s="66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</row>
    <row r="426" spans="1:45" ht="15" customHeight="1">
      <c r="A426" s="1"/>
      <c r="B426" s="196"/>
      <c r="C426" s="133" t="s">
        <v>37</v>
      </c>
      <c r="D426" s="134">
        <f>SUMPRODUCT(($M$4:$M$355="N3")*($F$4:$F$355="")*($I$4:$I$355=$D$358))</f>
        <v>0</v>
      </c>
      <c r="E426" s="135">
        <f>SUMPRODUCT(($M$4:$M$355="N3")*($F$4:$F$355="")*($I$4:$I$355=$E$358))</f>
        <v>0</v>
      </c>
      <c r="F426" s="136">
        <f>SUMPRODUCT(($M$4:$M$355="N3")*($F$4:$F$355="")*($I$4:$I$355=$F$358))</f>
        <v>0</v>
      </c>
      <c r="G426" s="137">
        <f t="shared" si="74"/>
        <v>0</v>
      </c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66"/>
      <c r="AC426" s="1"/>
      <c r="AD426" s="66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</row>
    <row r="427" spans="1:45" ht="15" customHeight="1">
      <c r="A427" s="1"/>
      <c r="B427" s="196"/>
      <c r="C427" s="133" t="s">
        <v>277</v>
      </c>
      <c r="D427" s="134">
        <f>SUMPRODUCT(($M$4:$M$355="3級")*($F$4:$F$355="")*($I$4:$I$355=$D$358))+SUMPRODUCT(($M$4:$M$355="N4")*($F$4:$F$355="")*($I$4:$I$355=$D$358))</f>
        <v>0</v>
      </c>
      <c r="E427" s="135">
        <f>SUMPRODUCT(($M$4:$M$355="3級")*($F$4:$F$355="")*($I$4:$I$355=$E$358))+SUMPRODUCT(($M$4:$M$355="N4")*($F$4:$F$355="")*($I$4:$I$355=$E$358))</f>
        <v>0</v>
      </c>
      <c r="F427" s="136">
        <f>SUMPRODUCT(($M$4:$M$355="3級")*($F$4:$F$355="")*($I$4:$I$355=$F$358))+SUMPRODUCT(($M$4:$M$355="N4")*($F$4:$F$355="")*($I$4:$I$355=$F$358))</f>
        <v>0</v>
      </c>
      <c r="G427" s="137">
        <f t="shared" si="74"/>
        <v>0</v>
      </c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66"/>
      <c r="AC427" s="1"/>
      <c r="AD427" s="66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</row>
    <row r="428" spans="1:45" ht="15" customHeight="1">
      <c r="A428" s="1"/>
      <c r="B428" s="196"/>
      <c r="C428" s="133" t="s">
        <v>278</v>
      </c>
      <c r="D428" s="134">
        <f>SUMPRODUCT(($M$4:$M$355="4級")*($F$4:$F$355="")*($I$4:$I$355=$D$358))+SUMPRODUCT(($M$4:$M$355="N5")*($F$4:$F$355="")*($I$4:$I$355=$D$358))</f>
        <v>0</v>
      </c>
      <c r="E428" s="135">
        <f>SUMPRODUCT(($M$4:$M$355="4級")*($F$4:$F$355="")*($I$4:$I$355=$E$358))+SUMPRODUCT(($M$4:$M$355="N5")*($F$4:$F$355="")*($I$4:$I$355=$E$358))</f>
        <v>0</v>
      </c>
      <c r="F428" s="136">
        <f>SUMPRODUCT(($M$4:$M$355="4級")*($F$4:$F$355="")*($I$4:$I$355=$F$358))+SUMPRODUCT(($M$4:$M$355="N5")*($F$4:$F$355="")*($I$4:$I$355=$F$358))</f>
        <v>0</v>
      </c>
      <c r="G428" s="137">
        <f t="shared" si="74"/>
        <v>0</v>
      </c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66"/>
      <c r="AC428" s="1"/>
      <c r="AD428" s="66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</row>
    <row r="429" spans="1:45" ht="15.75" customHeight="1" thickBot="1">
      <c r="A429" s="1"/>
      <c r="B429" s="198"/>
      <c r="C429" s="138"/>
      <c r="D429" s="134"/>
      <c r="E429" s="135"/>
      <c r="F429" s="139"/>
      <c r="G429" s="140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66"/>
      <c r="AC429" s="1"/>
      <c r="AD429" s="66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</row>
    <row r="430" spans="1:45">
      <c r="D430" s="141"/>
      <c r="E430" s="141"/>
      <c r="F430" s="141"/>
      <c r="G430" s="142"/>
    </row>
    <row r="431" spans="1:45" ht="15.75" thickBot="1">
      <c r="C431" s="144"/>
      <c r="D431" s="145"/>
    </row>
  </sheetData>
  <autoFilter ref="B2:AS429">
    <filterColumn colId="19" showButton="0"/>
    <filterColumn colId="21" showButton="0"/>
    <filterColumn colId="22" showButton="0"/>
    <filterColumn colId="23" showButton="0"/>
    <filterColumn colId="25" showButton="0"/>
    <filterColumn colId="27" showButton="0"/>
  </autoFilter>
  <mergeCells count="47">
    <mergeCell ref="A1:AD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R2:AR3"/>
    <mergeCell ref="AS2:AS3"/>
    <mergeCell ref="H357:K357"/>
    <mergeCell ref="AN2:AN3"/>
    <mergeCell ref="AO2:AO3"/>
    <mergeCell ref="AP2:AP3"/>
    <mergeCell ref="B362:B363"/>
    <mergeCell ref="AK2:AK3"/>
    <mergeCell ref="AL2:AL3"/>
    <mergeCell ref="AM2:AM3"/>
    <mergeCell ref="AE2:AE3"/>
    <mergeCell ref="AF2:AF3"/>
    <mergeCell ref="AG2:AG3"/>
    <mergeCell ref="AH2:AH3"/>
    <mergeCell ref="AI2:AI3"/>
    <mergeCell ref="N2:N3"/>
    <mergeCell ref="O2:O3"/>
    <mergeCell ref="B364:B369"/>
    <mergeCell ref="B370:B375"/>
    <mergeCell ref="B376:B423"/>
    <mergeCell ref="B424:B429"/>
    <mergeCell ref="AQ2:AQ3"/>
    <mergeCell ref="AJ2:AJ3"/>
    <mergeCell ref="S2:S3"/>
    <mergeCell ref="T2:T3"/>
    <mergeCell ref="U2:V2"/>
    <mergeCell ref="W2:Z2"/>
    <mergeCell ref="AA2:AB2"/>
    <mergeCell ref="AC2:AD2"/>
    <mergeCell ref="P2:P3"/>
    <mergeCell ref="Q2:Q3"/>
    <mergeCell ref="R2:R3"/>
    <mergeCell ref="B359:B361"/>
  </mergeCells>
  <phoneticPr fontId="4"/>
  <conditionalFormatting sqref="A237:A240 A4:A137 A169:A232 A139:A167">
    <cfRule type="cellIs" dxfId="116" priority="119" stopIfTrue="1" operator="equal">
      <formula>"HAPPY BIRTHDAY!!!"</formula>
    </cfRule>
  </conditionalFormatting>
  <conditionalFormatting sqref="A235">
    <cfRule type="cellIs" dxfId="115" priority="118" stopIfTrue="1" operator="equal">
      <formula>"HAPPY BIRTHDAY!!!"</formula>
    </cfRule>
  </conditionalFormatting>
  <conditionalFormatting sqref="A233:A234">
    <cfRule type="cellIs" dxfId="114" priority="117" stopIfTrue="1" operator="equal">
      <formula>"HAPPY BIRTHDAY!!!"</formula>
    </cfRule>
  </conditionalFormatting>
  <conditionalFormatting sqref="A236">
    <cfRule type="cellIs" dxfId="113" priority="116" stopIfTrue="1" operator="equal">
      <formula>"HAPPY BIRTHDAY!!!"</formula>
    </cfRule>
  </conditionalFormatting>
  <conditionalFormatting sqref="A241">
    <cfRule type="cellIs" dxfId="112" priority="115" stopIfTrue="1" operator="equal">
      <formula>"HAPPY BIRTHDAY!!!"</formula>
    </cfRule>
  </conditionalFormatting>
  <conditionalFormatting sqref="A242">
    <cfRule type="cellIs" dxfId="111" priority="114" stopIfTrue="1" operator="equal">
      <formula>"HAPPY BIRTHDAY!!!"</formula>
    </cfRule>
  </conditionalFormatting>
  <conditionalFormatting sqref="A243">
    <cfRule type="cellIs" dxfId="110" priority="113" stopIfTrue="1" operator="equal">
      <formula>"HAPPY BIRTHDAY!!!"</formula>
    </cfRule>
  </conditionalFormatting>
  <conditionalFormatting sqref="A244">
    <cfRule type="cellIs" dxfId="109" priority="112" stopIfTrue="1" operator="equal">
      <formula>"HAPPY BIRTHDAY!!!"</formula>
    </cfRule>
  </conditionalFormatting>
  <conditionalFormatting sqref="A245">
    <cfRule type="cellIs" dxfId="108" priority="111" stopIfTrue="1" operator="equal">
      <formula>"HAPPY BIRTHDAY!!!"</formula>
    </cfRule>
  </conditionalFormatting>
  <conditionalFormatting sqref="A246">
    <cfRule type="cellIs" dxfId="107" priority="110" stopIfTrue="1" operator="equal">
      <formula>"HAPPY BIRTHDAY!!!"</formula>
    </cfRule>
  </conditionalFormatting>
  <conditionalFormatting sqref="A247">
    <cfRule type="cellIs" dxfId="106" priority="109" stopIfTrue="1" operator="equal">
      <formula>"HAPPY BIRTHDAY!!!"</formula>
    </cfRule>
  </conditionalFormatting>
  <conditionalFormatting sqref="A248">
    <cfRule type="cellIs" dxfId="105" priority="108" stopIfTrue="1" operator="equal">
      <formula>"HAPPY BIRTHDAY!!!"</formula>
    </cfRule>
  </conditionalFormatting>
  <conditionalFormatting sqref="A249">
    <cfRule type="cellIs" dxfId="104" priority="107" stopIfTrue="1" operator="equal">
      <formula>"HAPPY BIRTHDAY!!!"</formula>
    </cfRule>
  </conditionalFormatting>
  <conditionalFormatting sqref="A273">
    <cfRule type="cellIs" dxfId="103" priority="106" stopIfTrue="1" operator="equal">
      <formula>"HAPPY BIRTHDAY!!!"</formula>
    </cfRule>
  </conditionalFormatting>
  <conditionalFormatting sqref="A274">
    <cfRule type="cellIs" dxfId="102" priority="105" stopIfTrue="1" operator="equal">
      <formula>"HAPPY BIRTHDAY!!!"</formula>
    </cfRule>
  </conditionalFormatting>
  <conditionalFormatting sqref="A168">
    <cfRule type="cellIs" dxfId="101" priority="104" stopIfTrue="1" operator="equal">
      <formula>"HAPPY BIRTHDAY!!!"</formula>
    </cfRule>
  </conditionalFormatting>
  <conditionalFormatting sqref="A275">
    <cfRule type="cellIs" dxfId="100" priority="103" stopIfTrue="1" operator="equal">
      <formula>"HAPPY BIRTHDAY!!!"</formula>
    </cfRule>
  </conditionalFormatting>
  <conditionalFormatting sqref="A276">
    <cfRule type="cellIs" dxfId="99" priority="102" stopIfTrue="1" operator="equal">
      <formula>"HAPPY BIRTHDAY!!!"</formula>
    </cfRule>
  </conditionalFormatting>
  <conditionalFormatting sqref="A250">
    <cfRule type="cellIs" dxfId="98" priority="101" stopIfTrue="1" operator="equal">
      <formula>"HAPPY BIRTHDAY!!!"</formula>
    </cfRule>
  </conditionalFormatting>
  <conditionalFormatting sqref="A251">
    <cfRule type="cellIs" dxfId="97" priority="100" stopIfTrue="1" operator="equal">
      <formula>"HAPPY BIRTHDAY!!!"</formula>
    </cfRule>
  </conditionalFormatting>
  <conditionalFormatting sqref="A252">
    <cfRule type="cellIs" dxfId="96" priority="99" stopIfTrue="1" operator="equal">
      <formula>"HAPPY BIRTHDAY!!!"</formula>
    </cfRule>
  </conditionalFormatting>
  <conditionalFormatting sqref="A253">
    <cfRule type="cellIs" dxfId="95" priority="98" stopIfTrue="1" operator="equal">
      <formula>"HAPPY BIRTHDAY!!!"</formula>
    </cfRule>
  </conditionalFormatting>
  <conditionalFormatting sqref="A267">
    <cfRule type="cellIs" dxfId="94" priority="97" stopIfTrue="1" operator="equal">
      <formula>"HAPPY BIRTHDAY!!!"</formula>
    </cfRule>
  </conditionalFormatting>
  <conditionalFormatting sqref="A255">
    <cfRule type="cellIs" dxfId="93" priority="96" stopIfTrue="1" operator="equal">
      <formula>"HAPPY BIRTHDAY!!!"</formula>
    </cfRule>
  </conditionalFormatting>
  <conditionalFormatting sqref="A256">
    <cfRule type="cellIs" dxfId="92" priority="95" stopIfTrue="1" operator="equal">
      <formula>"HAPPY BIRTHDAY!!!"</formula>
    </cfRule>
  </conditionalFormatting>
  <conditionalFormatting sqref="A257">
    <cfRule type="cellIs" dxfId="91" priority="94" stopIfTrue="1" operator="equal">
      <formula>"HAPPY BIRTHDAY!!!"</formula>
    </cfRule>
  </conditionalFormatting>
  <conditionalFormatting sqref="A258">
    <cfRule type="cellIs" dxfId="90" priority="93" stopIfTrue="1" operator="equal">
      <formula>"HAPPY BIRTHDAY!!!"</formula>
    </cfRule>
  </conditionalFormatting>
  <conditionalFormatting sqref="A259">
    <cfRule type="cellIs" dxfId="89" priority="92" stopIfTrue="1" operator="equal">
      <formula>"HAPPY BIRTHDAY!!!"</formula>
    </cfRule>
  </conditionalFormatting>
  <conditionalFormatting sqref="A254">
    <cfRule type="cellIs" dxfId="88" priority="91" stopIfTrue="1" operator="equal">
      <formula>"HAPPY BIRTHDAY!!!"</formula>
    </cfRule>
  </conditionalFormatting>
  <conditionalFormatting sqref="A261">
    <cfRule type="cellIs" dxfId="87" priority="90" stopIfTrue="1" operator="equal">
      <formula>"HAPPY BIRTHDAY!!!"</formula>
    </cfRule>
  </conditionalFormatting>
  <conditionalFormatting sqref="A262">
    <cfRule type="cellIs" dxfId="86" priority="89" stopIfTrue="1" operator="equal">
      <formula>"HAPPY BIRTHDAY!!!"</formula>
    </cfRule>
  </conditionalFormatting>
  <conditionalFormatting sqref="A263">
    <cfRule type="cellIs" dxfId="85" priority="88" stopIfTrue="1" operator="equal">
      <formula>"HAPPY BIRTHDAY!!!"</formula>
    </cfRule>
  </conditionalFormatting>
  <conditionalFormatting sqref="A264">
    <cfRule type="cellIs" dxfId="84" priority="87" stopIfTrue="1" operator="equal">
      <formula>"HAPPY BIRTHDAY!!!"</formula>
    </cfRule>
  </conditionalFormatting>
  <conditionalFormatting sqref="A266">
    <cfRule type="cellIs" dxfId="83" priority="86" stopIfTrue="1" operator="equal">
      <formula>"HAPPY BIRTHDAY!!!"</formula>
    </cfRule>
  </conditionalFormatting>
  <conditionalFormatting sqref="A260">
    <cfRule type="cellIs" dxfId="82" priority="85" stopIfTrue="1" operator="equal">
      <formula>"HAPPY BIRTHDAY!!!"</formula>
    </cfRule>
  </conditionalFormatting>
  <conditionalFormatting sqref="A265">
    <cfRule type="cellIs" dxfId="81" priority="84" stopIfTrue="1" operator="equal">
      <formula>"HAPPY BIRTHDAY!!!"</formula>
    </cfRule>
  </conditionalFormatting>
  <conditionalFormatting sqref="A268">
    <cfRule type="cellIs" dxfId="80" priority="83" stopIfTrue="1" operator="equal">
      <formula>"HAPPY BIRTHDAY!!!"</formula>
    </cfRule>
  </conditionalFormatting>
  <conditionalFormatting sqref="A269">
    <cfRule type="cellIs" dxfId="79" priority="82" stopIfTrue="1" operator="equal">
      <formula>"HAPPY BIRTHDAY!!!"</formula>
    </cfRule>
  </conditionalFormatting>
  <conditionalFormatting sqref="A270">
    <cfRule type="cellIs" dxfId="78" priority="81" stopIfTrue="1" operator="equal">
      <formula>"HAPPY BIRTHDAY!!!"</formula>
    </cfRule>
  </conditionalFormatting>
  <conditionalFormatting sqref="A271">
    <cfRule type="cellIs" dxfId="77" priority="80" stopIfTrue="1" operator="equal">
      <formula>"HAPPY BIRTHDAY!!!"</formula>
    </cfRule>
  </conditionalFormatting>
  <conditionalFormatting sqref="A272">
    <cfRule type="cellIs" dxfId="76" priority="79" stopIfTrue="1" operator="equal">
      <formula>"HAPPY BIRTHDAY!!!"</formula>
    </cfRule>
  </conditionalFormatting>
  <conditionalFormatting sqref="A138">
    <cfRule type="cellIs" dxfId="75" priority="78" stopIfTrue="1" operator="equal">
      <formula>"HAPPY BIRTHDAY!!!"</formula>
    </cfRule>
  </conditionalFormatting>
  <conditionalFormatting sqref="A284">
    <cfRule type="cellIs" dxfId="74" priority="77" stopIfTrue="1" operator="equal">
      <formula>"HAPPY BIRTHDAY!!!"</formula>
    </cfRule>
  </conditionalFormatting>
  <conditionalFormatting sqref="A278">
    <cfRule type="cellIs" dxfId="73" priority="76" stopIfTrue="1" operator="equal">
      <formula>"HAPPY BIRTHDAY!!!"</formula>
    </cfRule>
  </conditionalFormatting>
  <conditionalFormatting sqref="A277">
    <cfRule type="cellIs" dxfId="72" priority="75" stopIfTrue="1" operator="equal">
      <formula>"HAPPY BIRTHDAY!!!"</formula>
    </cfRule>
  </conditionalFormatting>
  <conditionalFormatting sqref="A280">
    <cfRule type="cellIs" dxfId="71" priority="74" stopIfTrue="1" operator="equal">
      <formula>"HAPPY BIRTHDAY!!!"</formula>
    </cfRule>
  </conditionalFormatting>
  <conditionalFormatting sqref="A279">
    <cfRule type="cellIs" dxfId="70" priority="73" stopIfTrue="1" operator="equal">
      <formula>"HAPPY BIRTHDAY!!!"</formula>
    </cfRule>
  </conditionalFormatting>
  <conditionalFormatting sqref="A291">
    <cfRule type="cellIs" dxfId="69" priority="72" stopIfTrue="1" operator="equal">
      <formula>"HAPPY BIRTHDAY!!!"</formula>
    </cfRule>
  </conditionalFormatting>
  <conditionalFormatting sqref="A283">
    <cfRule type="cellIs" dxfId="68" priority="71" stopIfTrue="1" operator="equal">
      <formula>"HAPPY BIRTHDAY!!!"</formula>
    </cfRule>
  </conditionalFormatting>
  <conditionalFormatting sqref="A281">
    <cfRule type="cellIs" dxfId="67" priority="70" stopIfTrue="1" operator="equal">
      <formula>"HAPPY BIRTHDAY!!!"</formula>
    </cfRule>
  </conditionalFormatting>
  <conditionalFormatting sqref="A282">
    <cfRule type="cellIs" dxfId="66" priority="69" stopIfTrue="1" operator="equal">
      <formula>"HAPPY BIRTHDAY!!!"</formula>
    </cfRule>
  </conditionalFormatting>
  <conditionalFormatting sqref="A293">
    <cfRule type="cellIs" dxfId="65" priority="68" stopIfTrue="1" operator="equal">
      <formula>"HAPPY BIRTHDAY!!!"</formula>
    </cfRule>
  </conditionalFormatting>
  <conditionalFormatting sqref="A292">
    <cfRule type="cellIs" dxfId="64" priority="67" stopIfTrue="1" operator="equal">
      <formula>"HAPPY BIRTHDAY!!!"</formula>
    </cfRule>
  </conditionalFormatting>
  <conditionalFormatting sqref="A290">
    <cfRule type="cellIs" dxfId="63" priority="66" stopIfTrue="1" operator="equal">
      <formula>"HAPPY BIRTHDAY!!!"</formula>
    </cfRule>
  </conditionalFormatting>
  <conditionalFormatting sqref="A285">
    <cfRule type="cellIs" dxfId="62" priority="65" stopIfTrue="1" operator="equal">
      <formula>"HAPPY BIRTHDAY!!!"</formula>
    </cfRule>
  </conditionalFormatting>
  <conditionalFormatting sqref="A288">
    <cfRule type="cellIs" dxfId="61" priority="64" stopIfTrue="1" operator="equal">
      <formula>"HAPPY BIRTHDAY!!!"</formula>
    </cfRule>
  </conditionalFormatting>
  <conditionalFormatting sqref="A287">
    <cfRule type="cellIs" dxfId="60" priority="63" stopIfTrue="1" operator="equal">
      <formula>"HAPPY BIRTHDAY!!!"</formula>
    </cfRule>
  </conditionalFormatting>
  <conditionalFormatting sqref="A286">
    <cfRule type="cellIs" dxfId="59" priority="62" stopIfTrue="1" operator="equal">
      <formula>"HAPPY BIRTHDAY!!!"</formula>
    </cfRule>
  </conditionalFormatting>
  <conditionalFormatting sqref="A289">
    <cfRule type="cellIs" dxfId="58" priority="61" stopIfTrue="1" operator="equal">
      <formula>"HAPPY BIRTHDAY!!!"</formula>
    </cfRule>
  </conditionalFormatting>
  <conditionalFormatting sqref="A296:A300">
    <cfRule type="cellIs" dxfId="57" priority="60" stopIfTrue="1" operator="equal">
      <formula>"HAPPY BIRTHDAY!!!"</formula>
    </cfRule>
  </conditionalFormatting>
  <conditionalFormatting sqref="A294">
    <cfRule type="cellIs" dxfId="56" priority="59" stopIfTrue="1" operator="equal">
      <formula>"HAPPY BIRTHDAY!!!"</formula>
    </cfRule>
  </conditionalFormatting>
  <conditionalFormatting sqref="A295">
    <cfRule type="cellIs" dxfId="55" priority="58" stopIfTrue="1" operator="equal">
      <formula>"HAPPY BIRTHDAY!!!"</formula>
    </cfRule>
  </conditionalFormatting>
  <conditionalFormatting sqref="A301">
    <cfRule type="cellIs" dxfId="54" priority="56" stopIfTrue="1" operator="equal">
      <formula>"HAPPY BIRTHDAY!!!"</formula>
    </cfRule>
  </conditionalFormatting>
  <conditionalFormatting sqref="A305">
    <cfRule type="cellIs" dxfId="53" priority="55" stopIfTrue="1" operator="equal">
      <formula>"HAPPY BIRTHDAY!!!"</formula>
    </cfRule>
  </conditionalFormatting>
  <conditionalFormatting sqref="A306">
    <cfRule type="cellIs" dxfId="52" priority="54" stopIfTrue="1" operator="equal">
      <formula>"HAPPY BIRTHDAY!!!"</formula>
    </cfRule>
  </conditionalFormatting>
  <conditionalFormatting sqref="A304">
    <cfRule type="cellIs" dxfId="51" priority="53" stopIfTrue="1" operator="equal">
      <formula>"HAPPY BIRTHDAY!!!"</formula>
    </cfRule>
  </conditionalFormatting>
  <conditionalFormatting sqref="A302">
    <cfRule type="cellIs" dxfId="50" priority="52" stopIfTrue="1" operator="equal">
      <formula>"HAPPY BIRTHDAY!!!"</formula>
    </cfRule>
  </conditionalFormatting>
  <conditionalFormatting sqref="A303">
    <cfRule type="cellIs" dxfId="49" priority="51" stopIfTrue="1" operator="equal">
      <formula>"HAPPY BIRTHDAY!!!"</formula>
    </cfRule>
  </conditionalFormatting>
  <conditionalFormatting sqref="A307">
    <cfRule type="cellIs" dxfId="48" priority="50" stopIfTrue="1" operator="equal">
      <formula>"HAPPY BIRTHDAY!!!"</formula>
    </cfRule>
  </conditionalFormatting>
  <conditionalFormatting sqref="A308">
    <cfRule type="cellIs" dxfId="47" priority="49" stopIfTrue="1" operator="equal">
      <formula>"HAPPY BIRTHDAY!!!"</formula>
    </cfRule>
  </conditionalFormatting>
  <conditionalFormatting sqref="A309">
    <cfRule type="cellIs" dxfId="46" priority="48" stopIfTrue="1" operator="equal">
      <formula>"HAPPY BIRTHDAY!!!"</formula>
    </cfRule>
  </conditionalFormatting>
  <conditionalFormatting sqref="A310">
    <cfRule type="cellIs" dxfId="45" priority="47" stopIfTrue="1" operator="equal">
      <formula>"HAPPY BIRTHDAY!!!"</formula>
    </cfRule>
  </conditionalFormatting>
  <conditionalFormatting sqref="A311">
    <cfRule type="cellIs" dxfId="44" priority="46" stopIfTrue="1" operator="equal">
      <formula>"HAPPY BIRTHDAY!!!"</formula>
    </cfRule>
  </conditionalFormatting>
  <conditionalFormatting sqref="A312">
    <cfRule type="cellIs" dxfId="43" priority="45" stopIfTrue="1" operator="equal">
      <formula>"HAPPY BIRTHDAY!!!"</formula>
    </cfRule>
  </conditionalFormatting>
  <conditionalFormatting sqref="A313">
    <cfRule type="cellIs" dxfId="42" priority="44" stopIfTrue="1" operator="equal">
      <formula>"HAPPY BIRTHDAY!!!"</formula>
    </cfRule>
  </conditionalFormatting>
  <conditionalFormatting sqref="A314">
    <cfRule type="cellIs" dxfId="41" priority="43" stopIfTrue="1" operator="equal">
      <formula>"HAPPY BIRTHDAY!!!"</formula>
    </cfRule>
  </conditionalFormatting>
  <conditionalFormatting sqref="A315">
    <cfRule type="cellIs" dxfId="40" priority="42" stopIfTrue="1" operator="equal">
      <formula>"HAPPY BIRTHDAY!!!"</formula>
    </cfRule>
  </conditionalFormatting>
  <conditionalFormatting sqref="A316">
    <cfRule type="cellIs" dxfId="39" priority="41" stopIfTrue="1" operator="equal">
      <formula>"HAPPY BIRTHDAY!!!"</formula>
    </cfRule>
  </conditionalFormatting>
  <conditionalFormatting sqref="A317">
    <cfRule type="cellIs" dxfId="38" priority="40" stopIfTrue="1" operator="equal">
      <formula>"HAPPY BIRTHDAY!!!"</formula>
    </cfRule>
  </conditionalFormatting>
  <conditionalFormatting sqref="A318">
    <cfRule type="cellIs" dxfId="37" priority="39" stopIfTrue="1" operator="equal">
      <formula>"HAPPY BIRTHDAY!!!"</formula>
    </cfRule>
  </conditionalFormatting>
  <conditionalFormatting sqref="A319">
    <cfRule type="cellIs" dxfId="36" priority="38" stopIfTrue="1" operator="equal">
      <formula>"HAPPY BIRTHDAY!!!"</formula>
    </cfRule>
  </conditionalFormatting>
  <conditionalFormatting sqref="A320">
    <cfRule type="cellIs" dxfId="35" priority="37" stopIfTrue="1" operator="equal">
      <formula>"HAPPY BIRTHDAY!!!"</formula>
    </cfRule>
  </conditionalFormatting>
  <conditionalFormatting sqref="A321">
    <cfRule type="cellIs" dxfId="34" priority="36" stopIfTrue="1" operator="equal">
      <formula>"HAPPY BIRTHDAY!!!"</formula>
    </cfRule>
  </conditionalFormatting>
  <conditionalFormatting sqref="A322">
    <cfRule type="cellIs" dxfId="33" priority="35" stopIfTrue="1" operator="equal">
      <formula>"HAPPY BIRTHDAY!!!"</formula>
    </cfRule>
  </conditionalFormatting>
  <conditionalFormatting sqref="A323">
    <cfRule type="cellIs" dxfId="32" priority="34" stopIfTrue="1" operator="equal">
      <formula>"HAPPY BIRTHDAY!!!"</formula>
    </cfRule>
  </conditionalFormatting>
  <conditionalFormatting sqref="A324">
    <cfRule type="cellIs" dxfId="31" priority="33" stopIfTrue="1" operator="equal">
      <formula>"HAPPY BIRTHDAY!!!"</formula>
    </cfRule>
  </conditionalFormatting>
  <conditionalFormatting sqref="A325">
    <cfRule type="cellIs" dxfId="30" priority="32" stopIfTrue="1" operator="equal">
      <formula>"HAPPY BIRTHDAY!!!"</formula>
    </cfRule>
  </conditionalFormatting>
  <conditionalFormatting sqref="A326">
    <cfRule type="cellIs" dxfId="29" priority="31" stopIfTrue="1" operator="equal">
      <formula>"HAPPY BIRTHDAY!!!"</formula>
    </cfRule>
  </conditionalFormatting>
  <conditionalFormatting sqref="A327">
    <cfRule type="cellIs" dxfId="28" priority="30" stopIfTrue="1" operator="equal">
      <formula>"HAPPY BIRTHDAY!!!"</formula>
    </cfRule>
  </conditionalFormatting>
  <conditionalFormatting sqref="A328">
    <cfRule type="cellIs" dxfId="27" priority="29" stopIfTrue="1" operator="equal">
      <formula>"HAPPY BIRTHDAY!!!"</formula>
    </cfRule>
  </conditionalFormatting>
  <conditionalFormatting sqref="A329">
    <cfRule type="cellIs" dxfId="26" priority="28" stopIfTrue="1" operator="equal">
      <formula>"HAPPY BIRTHDAY!!!"</formula>
    </cfRule>
  </conditionalFormatting>
  <conditionalFormatting sqref="A330">
    <cfRule type="cellIs" dxfId="25" priority="27" stopIfTrue="1" operator="equal">
      <formula>"HAPPY BIRTHDAY!!!"</formula>
    </cfRule>
  </conditionalFormatting>
  <conditionalFormatting sqref="A331">
    <cfRule type="cellIs" dxfId="24" priority="26" stopIfTrue="1" operator="equal">
      <formula>"HAPPY BIRTHDAY!!!"</formula>
    </cfRule>
  </conditionalFormatting>
  <conditionalFormatting sqref="A332">
    <cfRule type="cellIs" dxfId="23" priority="25" stopIfTrue="1" operator="equal">
      <formula>"HAPPY BIRTHDAY!!!"</formula>
    </cfRule>
  </conditionalFormatting>
  <conditionalFormatting sqref="A333">
    <cfRule type="cellIs" dxfId="22" priority="23" stopIfTrue="1" operator="equal">
      <formula>"HAPPY BIRTHDAY!!!"</formula>
    </cfRule>
  </conditionalFormatting>
  <conditionalFormatting sqref="A355">
    <cfRule type="cellIs" dxfId="21" priority="22" stopIfTrue="1" operator="equal">
      <formula>"HAPPY BIRTHDAY!!!"</formula>
    </cfRule>
  </conditionalFormatting>
  <conditionalFormatting sqref="A334">
    <cfRule type="cellIs" dxfId="20" priority="21" stopIfTrue="1" operator="equal">
      <formula>"HAPPY BIRTHDAY!!!"</formula>
    </cfRule>
  </conditionalFormatting>
  <conditionalFormatting sqref="A335">
    <cfRule type="cellIs" dxfId="19" priority="20" stopIfTrue="1" operator="equal">
      <formula>"HAPPY BIRTHDAY!!!"</formula>
    </cfRule>
  </conditionalFormatting>
  <conditionalFormatting sqref="A336">
    <cfRule type="cellIs" dxfId="18" priority="19" stopIfTrue="1" operator="equal">
      <formula>"HAPPY BIRTHDAY!!!"</formula>
    </cfRule>
  </conditionalFormatting>
  <conditionalFormatting sqref="A337">
    <cfRule type="cellIs" dxfId="17" priority="18" stopIfTrue="1" operator="equal">
      <formula>"HAPPY BIRTHDAY!!!"</formula>
    </cfRule>
  </conditionalFormatting>
  <conditionalFormatting sqref="A338">
    <cfRule type="cellIs" dxfId="16" priority="17" stopIfTrue="1" operator="equal">
      <formula>"HAPPY BIRTHDAY!!!"</formula>
    </cfRule>
  </conditionalFormatting>
  <conditionalFormatting sqref="A339">
    <cfRule type="cellIs" dxfId="15" priority="16" stopIfTrue="1" operator="equal">
      <formula>"HAPPY BIRTHDAY!!!"</formula>
    </cfRule>
  </conditionalFormatting>
  <conditionalFormatting sqref="A340">
    <cfRule type="cellIs" dxfId="14" priority="15" stopIfTrue="1" operator="equal">
      <formula>"HAPPY BIRTHDAY!!!"</formula>
    </cfRule>
  </conditionalFormatting>
  <conditionalFormatting sqref="A341">
    <cfRule type="cellIs" dxfId="13" priority="14" stopIfTrue="1" operator="equal">
      <formula>"HAPPY BIRTHDAY!!!"</formula>
    </cfRule>
  </conditionalFormatting>
  <conditionalFormatting sqref="A342">
    <cfRule type="cellIs" dxfId="12" priority="13" stopIfTrue="1" operator="equal">
      <formula>"HAPPY BIRTHDAY!!!"</formula>
    </cfRule>
  </conditionalFormatting>
  <conditionalFormatting sqref="A343">
    <cfRule type="cellIs" dxfId="11" priority="12" stopIfTrue="1" operator="equal">
      <formula>"HAPPY BIRTHDAY!!!"</formula>
    </cfRule>
  </conditionalFormatting>
  <conditionalFormatting sqref="A344">
    <cfRule type="cellIs" dxfId="10" priority="11" stopIfTrue="1" operator="equal">
      <formula>"HAPPY BIRTHDAY!!!"</formula>
    </cfRule>
  </conditionalFormatting>
  <conditionalFormatting sqref="A345">
    <cfRule type="cellIs" dxfId="9" priority="10" stopIfTrue="1" operator="equal">
      <formula>"HAPPY BIRTHDAY!!!"</formula>
    </cfRule>
  </conditionalFormatting>
  <conditionalFormatting sqref="A346">
    <cfRule type="cellIs" dxfId="8" priority="9" stopIfTrue="1" operator="equal">
      <formula>"HAPPY BIRTHDAY!!!"</formula>
    </cfRule>
  </conditionalFormatting>
  <conditionalFormatting sqref="A347">
    <cfRule type="cellIs" dxfId="7" priority="8" stopIfTrue="1" operator="equal">
      <formula>"HAPPY BIRTHDAY!!!"</formula>
    </cfRule>
  </conditionalFormatting>
  <conditionalFormatting sqref="A348">
    <cfRule type="cellIs" dxfId="6" priority="7" stopIfTrue="1" operator="equal">
      <formula>"HAPPY BIRTHDAY!!!"</formula>
    </cfRule>
  </conditionalFormatting>
  <conditionalFormatting sqref="A353">
    <cfRule type="cellIs" dxfId="5" priority="6" stopIfTrue="1" operator="equal">
      <formula>"HAPPY BIRTHDAY!!!"</formula>
    </cfRule>
  </conditionalFormatting>
  <conditionalFormatting sqref="A349">
    <cfRule type="cellIs" dxfId="4" priority="5" stopIfTrue="1" operator="equal">
      <formula>"HAPPY BIRTHDAY!!!"</formula>
    </cfRule>
  </conditionalFormatting>
  <conditionalFormatting sqref="A350">
    <cfRule type="cellIs" dxfId="3" priority="4" stopIfTrue="1" operator="equal">
      <formula>"HAPPY BIRTHDAY!!!"</formula>
    </cfRule>
  </conditionalFormatting>
  <conditionalFormatting sqref="A352">
    <cfRule type="cellIs" dxfId="2" priority="3" stopIfTrue="1" operator="equal">
      <formula>"HAPPY BIRTHDAY!!!"</formula>
    </cfRule>
  </conditionalFormatting>
  <conditionalFormatting sqref="A351">
    <cfRule type="cellIs" dxfId="1" priority="2" stopIfTrue="1" operator="equal">
      <formula>"HAPPY BIRTHDAY!!!"</formula>
    </cfRule>
  </conditionalFormatting>
  <conditionalFormatting sqref="A354">
    <cfRule type="cellIs" dxfId="0" priority="1" stopIfTrue="1" operator="equal">
      <formula>"HAPPY BIRTHDAY!!!"</formula>
    </cfRule>
  </conditionalFormatting>
  <dataValidations count="6">
    <dataValidation type="list" allowBlank="1" showInputMessage="1" showErrorMessage="1" sqref="J4:J272">
      <formula1>"GD, D, M, EX, CE, SCE, E, CA, AM, C, AC, GA, STAFF,GM"</formula1>
    </dataValidation>
    <dataValidation type="list" allowBlank="1" showInputMessage="1" showErrorMessage="1" sqref="J356:J357 J273:J277">
      <formula1>"GD, D, M, EX, CE, SCE, E, CA, AM, C, AC, GA, STAFF,GM+$J$265"</formula1>
    </dataValidation>
    <dataValidation type="list" allowBlank="1" showInputMessage="1" showErrorMessage="1" sqref="I217:I218 I4:I112">
      <formula1>"HCM, HN, JP"</formula1>
    </dataValidation>
    <dataValidation type="list" allowBlank="1" showInputMessage="1" showErrorMessage="1" sqref="J278:J355">
      <formula1>"GD, D, M, EX, CE, SCE, E, CA, AM, C, AC, GA, STAFF,GM,IT"</formula1>
    </dataValidation>
    <dataValidation type="list" allowBlank="1" showInputMessage="1" showErrorMessage="1" sqref="M4:M355">
      <formula1>"1級, 2級, 3級, 4級, N1, N2, N3, N4, N5"</formula1>
    </dataValidation>
    <dataValidation type="list" allowBlank="1" showInputMessage="1" showErrorMessage="1" sqref="H4:H355">
      <formula1>"MALE, FEMALE"</formula1>
    </dataValidation>
  </dataValidations>
  <hyperlinks>
    <hyperlink ref="C143" location="QUYEN.NPT!A1" display="Nguyen Pham Truc Quyen"/>
    <hyperlink ref="C144" location="THANH.BD!A1" display="Bui Diem Thanh"/>
    <hyperlink ref="C145" location="KIM.HT!A1" display="Ho Thi Kim"/>
    <hyperlink ref="AT34" r:id="rId1"/>
    <hyperlink ref="AT43" r:id="rId2"/>
    <hyperlink ref="AT203" r:id="rId3"/>
  </hyperlinks>
  <pageMargins left="0.7" right="0.7" top="0.75" bottom="0.75" header="0.3" footer="0.3"/>
  <pageSetup paperSize="9" orientation="portrait" horizontalDpi="300" verticalDpi="300" r:id="rId4"/>
  <headerFooter alignWithMargins="0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2015(So lao dong)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Thi Chu</dc:creator>
  <cp:lastModifiedBy>trangpt</cp:lastModifiedBy>
  <dcterms:created xsi:type="dcterms:W3CDTF">2015-09-09T01:27:25Z</dcterms:created>
  <dcterms:modified xsi:type="dcterms:W3CDTF">2016-06-09T03:53:52Z</dcterms:modified>
</cp:coreProperties>
</file>