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codeName="ThisWorkbook" defaultThemeVersion="124226"/>
  <workbookProtection workbookAlgorithmName="SHA-512" workbookHashValue="2V8rMtFiB3s1OFhgyfrQz4k+ZSB60uFXAysUL41Z2BbUqaHrMkyzRmXLp50mP9kT3Nx6Fzw3XKPm0GHj2OmcSg==" workbookSaltValue="e1rSxHZubKj+f+5oNkx+fQ==" workbookSpinCount="100000" lockStructure="1"/>
  <bookViews>
    <workbookView xWindow="0" yWindow="0" windowWidth="20490" windowHeight="7755" tabRatio="887"/>
  </bookViews>
  <sheets>
    <sheet name="Signaletiq" sheetId="30" r:id="rId1"/>
    <sheet name="actif" sheetId="1" r:id="rId2"/>
    <sheet name="passif" sheetId="2" r:id="rId3"/>
    <sheet name="HORS_BILAN" sheetId="10" r:id="rId4"/>
    <sheet name="cpte de result Charges" sheetId="4" r:id="rId5"/>
    <sheet name="cpte de result Produits" sheetId="9" r:id="rId6"/>
    <sheet name="FPN" sheetId="18" r:id="rId7"/>
    <sheet name="FS" sheetId="19" r:id="rId8"/>
    <sheet name="Couv risque" sheetId="20" r:id="rId9"/>
    <sheet name="Couv immob" sheetId="21" r:id="rId10"/>
    <sheet name="Couv CRD" sheetId="3" r:id="rId11"/>
    <sheet name="Engag appar" sheetId="23" r:id="rId12"/>
    <sheet name="participation" sheetId="29" r:id="rId13"/>
    <sheet name="participation Ind" sheetId="31" r:id="rId14"/>
    <sheet name="liquidite" sheetId="24" r:id="rId15"/>
    <sheet name="div risque" sheetId="14" r:id="rId16"/>
    <sheet name="div risque Ind" sheetId="32" r:id="rId17"/>
    <sheet name="Financement" sheetId="26" r:id="rId18"/>
    <sheet name="Statistiques" sheetId="28" r:id="rId19"/>
    <sheet name="temoin" sheetId="34" r:id="rId20"/>
    <sheet name="Div&amp;Part" sheetId="33" state="hidden" r:id="rId21"/>
  </sheets>
  <externalReferences>
    <externalReference r:id="rId22"/>
  </externalReferences>
  <calcPr calcId="144525"/>
</workbook>
</file>

<file path=xl/calcChain.xml><?xml version="1.0" encoding="utf-8"?>
<calcChain xmlns="http://schemas.openxmlformats.org/spreadsheetml/2006/main">
  <c r="C14" i="1" l="1"/>
  <c r="C34" i="2" l="1"/>
  <c r="C11" i="9"/>
  <c r="C27" i="4"/>
  <c r="C3" i="2" l="1"/>
  <c r="B91" i="30" l="1"/>
  <c r="C91" i="30" s="1"/>
  <c r="A142" i="30"/>
  <c r="A141" i="30"/>
  <c r="A140" i="30"/>
  <c r="A13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51" i="30"/>
  <c r="A50" i="30"/>
  <c r="A49" i="30"/>
  <c r="A88" i="30"/>
  <c r="A87" i="30"/>
  <c r="A86" i="30"/>
  <c r="A85" i="30"/>
  <c r="A77" i="30"/>
  <c r="A78" i="30" s="1"/>
  <c r="A79" i="30" s="1"/>
  <c r="A80" i="30" s="1"/>
  <c r="A81" i="30" s="1"/>
  <c r="A82" i="30" s="1"/>
  <c r="A83" i="30" s="1"/>
  <c r="A84" i="30" s="1"/>
  <c r="G72" i="30"/>
  <c r="F66" i="30"/>
  <c r="E66" i="30"/>
  <c r="D66" i="30"/>
  <c r="C66" i="30"/>
  <c r="A42" i="30"/>
  <c r="A43" i="30" s="1"/>
  <c r="A44" i="30" s="1"/>
  <c r="A45" i="30" s="1"/>
  <c r="A38" i="30"/>
  <c r="A37" i="30"/>
  <c r="A35" i="30"/>
  <c r="A36" i="30" s="1"/>
  <c r="A31" i="30"/>
  <c r="A30" i="30"/>
  <c r="A29" i="30"/>
  <c r="A28" i="30"/>
  <c r="A27" i="30"/>
  <c r="A26" i="30"/>
  <c r="C12" i="1"/>
  <c r="C12" i="28" s="1"/>
  <c r="E53" i="1"/>
  <c r="B1" i="23"/>
  <c r="C24" i="29"/>
  <c r="F102" i="14"/>
  <c r="A12" i="29"/>
  <c r="D10" i="10"/>
  <c r="C10" i="10"/>
  <c r="F22" i="29"/>
  <c r="I102" i="14"/>
  <c r="D102" i="14"/>
  <c r="E102" i="14"/>
  <c r="C102" i="14"/>
  <c r="G5" i="14"/>
  <c r="A32" i="33" s="1"/>
  <c r="G6" i="14"/>
  <c r="A33" i="33" s="1"/>
  <c r="G7" i="14"/>
  <c r="A34" i="33" s="1"/>
  <c r="G8" i="14"/>
  <c r="G9" i="14"/>
  <c r="G10" i="14"/>
  <c r="A37" i="33" s="1"/>
  <c r="G11" i="14"/>
  <c r="A38" i="33" s="1"/>
  <c r="G12" i="14"/>
  <c r="A39" i="33" s="1"/>
  <c r="G13" i="14"/>
  <c r="A40" i="33" s="1"/>
  <c r="G14" i="14"/>
  <c r="G15" i="14"/>
  <c r="A42" i="33" s="1"/>
  <c r="G16" i="14"/>
  <c r="G17" i="14"/>
  <c r="G18" i="14"/>
  <c r="G19" i="14"/>
  <c r="A46" i="33"/>
  <c r="G20" i="14"/>
  <c r="G21" i="14"/>
  <c r="A48" i="33" s="1"/>
  <c r="G22" i="14"/>
  <c r="G23" i="14"/>
  <c r="A50" i="33" s="1"/>
  <c r="G24" i="14"/>
  <c r="G25" i="14"/>
  <c r="G26" i="14"/>
  <c r="G27" i="14"/>
  <c r="A54" i="33" s="1"/>
  <c r="G28" i="14"/>
  <c r="G29" i="14"/>
  <c r="G30" i="14"/>
  <c r="G31" i="14"/>
  <c r="A58" i="33"/>
  <c r="G32" i="14"/>
  <c r="G33" i="14"/>
  <c r="A60" i="33" s="1"/>
  <c r="G34" i="14"/>
  <c r="G35" i="14"/>
  <c r="A62" i="33" s="1"/>
  <c r="G36" i="14"/>
  <c r="G37" i="14"/>
  <c r="A64" i="33" s="1"/>
  <c r="G38" i="14"/>
  <c r="G39" i="14"/>
  <c r="A66" i="33" s="1"/>
  <c r="G40" i="14"/>
  <c r="G41" i="14"/>
  <c r="G42" i="14"/>
  <c r="G43" i="14"/>
  <c r="A70" i="33"/>
  <c r="G44" i="14"/>
  <c r="G45" i="14"/>
  <c r="A72" i="33" s="1"/>
  <c r="G46" i="14"/>
  <c r="G47" i="14"/>
  <c r="A74" i="33" s="1"/>
  <c r="G48" i="14"/>
  <c r="G49" i="14"/>
  <c r="G50" i="14"/>
  <c r="G51" i="14"/>
  <c r="A78" i="33" s="1"/>
  <c r="G52" i="14"/>
  <c r="G53" i="14"/>
  <c r="A80" i="33" s="1"/>
  <c r="G54" i="14"/>
  <c r="G55" i="14"/>
  <c r="A82" i="33" s="1"/>
  <c r="G56" i="14"/>
  <c r="G57" i="14"/>
  <c r="A84" i="33" s="1"/>
  <c r="G58" i="14"/>
  <c r="G59" i="14"/>
  <c r="A86" i="33" s="1"/>
  <c r="G60" i="14"/>
  <c r="G61" i="14"/>
  <c r="G62" i="14"/>
  <c r="G63" i="14"/>
  <c r="A90" i="33"/>
  <c r="G64" i="14"/>
  <c r="G65" i="14"/>
  <c r="G66" i="14"/>
  <c r="G67" i="14"/>
  <c r="A94" i="33" s="1"/>
  <c r="G68" i="14"/>
  <c r="G69" i="14"/>
  <c r="A96" i="33" s="1"/>
  <c r="G70" i="14"/>
  <c r="G71" i="14"/>
  <c r="A98" i="33" s="1"/>
  <c r="G72" i="14"/>
  <c r="G73" i="14"/>
  <c r="G74" i="14"/>
  <c r="G75" i="14"/>
  <c r="A102" i="33"/>
  <c r="G76" i="14"/>
  <c r="G77" i="14"/>
  <c r="G78" i="14"/>
  <c r="G79" i="14"/>
  <c r="A106" i="33" s="1"/>
  <c r="G80" i="14"/>
  <c r="G81" i="14"/>
  <c r="G82" i="14"/>
  <c r="G83" i="14"/>
  <c r="A110" i="33" s="1"/>
  <c r="G84" i="14"/>
  <c r="G85" i="14"/>
  <c r="A112" i="33" s="1"/>
  <c r="G86" i="14"/>
  <c r="G87" i="14"/>
  <c r="A114" i="33" s="1"/>
  <c r="G88" i="14"/>
  <c r="G89" i="14"/>
  <c r="G90" i="14"/>
  <c r="G91" i="14"/>
  <c r="A118" i="33" s="1"/>
  <c r="G92" i="14"/>
  <c r="G93" i="14"/>
  <c r="G94" i="14"/>
  <c r="G95" i="14"/>
  <c r="A122" i="33" s="1"/>
  <c r="G96" i="14"/>
  <c r="G97" i="14"/>
  <c r="A124" i="33" s="1"/>
  <c r="G98" i="14"/>
  <c r="G99" i="14"/>
  <c r="A126" i="33"/>
  <c r="G100" i="14"/>
  <c r="G101" i="14"/>
  <c r="A128" i="33" s="1"/>
  <c r="G4" i="14"/>
  <c r="G3" i="14"/>
  <c r="G102" i="14" s="1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C3" i="28"/>
  <c r="E102" i="23"/>
  <c r="E15" i="24"/>
  <c r="C15" i="24" s="1"/>
  <c r="B31" i="33"/>
  <c r="C31" i="33"/>
  <c r="D31" i="33"/>
  <c r="E31" i="33"/>
  <c r="F31" i="33"/>
  <c r="B32" i="33"/>
  <c r="C32" i="33"/>
  <c r="D32" i="33"/>
  <c r="E32" i="33"/>
  <c r="F32" i="33"/>
  <c r="B33" i="33"/>
  <c r="C33" i="33"/>
  <c r="D33" i="33"/>
  <c r="E33" i="33"/>
  <c r="F33" i="33"/>
  <c r="B34" i="33"/>
  <c r="C34" i="33"/>
  <c r="D34" i="33"/>
  <c r="E34" i="33"/>
  <c r="F34" i="33"/>
  <c r="B35" i="33"/>
  <c r="C35" i="33"/>
  <c r="D35" i="33"/>
  <c r="E35" i="33"/>
  <c r="F35" i="33"/>
  <c r="B36" i="33"/>
  <c r="C36" i="33"/>
  <c r="D36" i="33"/>
  <c r="E36" i="33"/>
  <c r="F36" i="33"/>
  <c r="B37" i="33"/>
  <c r="C37" i="33"/>
  <c r="D37" i="33"/>
  <c r="E37" i="33"/>
  <c r="F37" i="33"/>
  <c r="B38" i="33"/>
  <c r="C38" i="33"/>
  <c r="D38" i="33"/>
  <c r="E38" i="33"/>
  <c r="F38" i="33"/>
  <c r="B39" i="33"/>
  <c r="C39" i="33"/>
  <c r="D39" i="33"/>
  <c r="E39" i="33"/>
  <c r="F39" i="33"/>
  <c r="B40" i="33"/>
  <c r="C40" i="33"/>
  <c r="D40" i="33"/>
  <c r="E40" i="33"/>
  <c r="F40" i="33"/>
  <c r="B41" i="33"/>
  <c r="C41" i="33"/>
  <c r="D41" i="33"/>
  <c r="E41" i="33"/>
  <c r="F41" i="33"/>
  <c r="B42" i="33"/>
  <c r="C42" i="33"/>
  <c r="D42" i="33"/>
  <c r="E42" i="33"/>
  <c r="F42" i="33"/>
  <c r="B43" i="33"/>
  <c r="C43" i="33"/>
  <c r="D43" i="33"/>
  <c r="E43" i="33"/>
  <c r="F43" i="33"/>
  <c r="B44" i="33"/>
  <c r="C44" i="33"/>
  <c r="D44" i="33"/>
  <c r="E44" i="33"/>
  <c r="F44" i="33"/>
  <c r="B45" i="33"/>
  <c r="C45" i="33"/>
  <c r="D45" i="33"/>
  <c r="E45" i="33"/>
  <c r="F45" i="33"/>
  <c r="B46" i="33"/>
  <c r="C46" i="33"/>
  <c r="D46" i="33"/>
  <c r="E46" i="33"/>
  <c r="F46" i="33"/>
  <c r="B47" i="33"/>
  <c r="C47" i="33"/>
  <c r="D47" i="33"/>
  <c r="E47" i="33"/>
  <c r="F47" i="33"/>
  <c r="B48" i="33"/>
  <c r="C48" i="33"/>
  <c r="D48" i="33"/>
  <c r="E48" i="33"/>
  <c r="F48" i="33"/>
  <c r="B49" i="33"/>
  <c r="C49" i="33"/>
  <c r="D49" i="33"/>
  <c r="E49" i="33"/>
  <c r="F49" i="33"/>
  <c r="B50" i="33"/>
  <c r="C50" i="33"/>
  <c r="D50" i="33"/>
  <c r="E50" i="33"/>
  <c r="F50" i="33"/>
  <c r="B51" i="33"/>
  <c r="C51" i="33"/>
  <c r="D51" i="33"/>
  <c r="E51" i="33"/>
  <c r="F51" i="33"/>
  <c r="B52" i="33"/>
  <c r="C52" i="33"/>
  <c r="D52" i="33"/>
  <c r="E52" i="33"/>
  <c r="F52" i="33"/>
  <c r="B53" i="33"/>
  <c r="C53" i="33"/>
  <c r="D53" i="33"/>
  <c r="E53" i="33"/>
  <c r="F53" i="33"/>
  <c r="B54" i="33"/>
  <c r="C54" i="33"/>
  <c r="D54" i="33"/>
  <c r="E54" i="33"/>
  <c r="F54" i="33"/>
  <c r="B55" i="33"/>
  <c r="C55" i="33"/>
  <c r="D55" i="33"/>
  <c r="E55" i="33"/>
  <c r="F55" i="33"/>
  <c r="B56" i="33"/>
  <c r="C56" i="33"/>
  <c r="D56" i="33"/>
  <c r="E56" i="33"/>
  <c r="F56" i="33"/>
  <c r="B57" i="33"/>
  <c r="C57" i="33"/>
  <c r="D57" i="33"/>
  <c r="E57" i="33"/>
  <c r="F57" i="33"/>
  <c r="B58" i="33"/>
  <c r="C58" i="33"/>
  <c r="D58" i="33"/>
  <c r="E58" i="33"/>
  <c r="F58" i="33"/>
  <c r="B59" i="33"/>
  <c r="C59" i="33"/>
  <c r="D59" i="33"/>
  <c r="E59" i="33"/>
  <c r="F59" i="33"/>
  <c r="B60" i="33"/>
  <c r="C60" i="33"/>
  <c r="D60" i="33"/>
  <c r="E60" i="33"/>
  <c r="F60" i="33"/>
  <c r="B61" i="33"/>
  <c r="C61" i="33"/>
  <c r="D61" i="33"/>
  <c r="E61" i="33"/>
  <c r="F61" i="33"/>
  <c r="B62" i="33"/>
  <c r="C62" i="33"/>
  <c r="D62" i="33"/>
  <c r="E62" i="33"/>
  <c r="F62" i="33"/>
  <c r="B63" i="33"/>
  <c r="C63" i="33"/>
  <c r="D63" i="33"/>
  <c r="E63" i="33"/>
  <c r="F63" i="33"/>
  <c r="B64" i="33"/>
  <c r="C64" i="33"/>
  <c r="D64" i="33"/>
  <c r="E64" i="33"/>
  <c r="F64" i="33"/>
  <c r="B65" i="33"/>
  <c r="C65" i="33"/>
  <c r="D65" i="33"/>
  <c r="E65" i="33"/>
  <c r="F65" i="33"/>
  <c r="B66" i="33"/>
  <c r="C66" i="33"/>
  <c r="D66" i="33"/>
  <c r="E66" i="33"/>
  <c r="F66" i="33"/>
  <c r="B67" i="33"/>
  <c r="C67" i="33"/>
  <c r="D67" i="33"/>
  <c r="E67" i="33"/>
  <c r="F67" i="33"/>
  <c r="B68" i="33"/>
  <c r="C68" i="33"/>
  <c r="D68" i="33"/>
  <c r="E68" i="33"/>
  <c r="F68" i="33"/>
  <c r="B69" i="33"/>
  <c r="C69" i="33"/>
  <c r="D69" i="33"/>
  <c r="E69" i="33"/>
  <c r="F69" i="33"/>
  <c r="B70" i="33"/>
  <c r="C70" i="33"/>
  <c r="D70" i="33"/>
  <c r="E70" i="33"/>
  <c r="F70" i="33"/>
  <c r="B71" i="33"/>
  <c r="C71" i="33"/>
  <c r="D71" i="33"/>
  <c r="E71" i="33"/>
  <c r="F71" i="33"/>
  <c r="B72" i="33"/>
  <c r="C72" i="33"/>
  <c r="D72" i="33"/>
  <c r="E72" i="33"/>
  <c r="F72" i="33"/>
  <c r="B73" i="33"/>
  <c r="C73" i="33"/>
  <c r="D73" i="33"/>
  <c r="E73" i="33"/>
  <c r="F73" i="33"/>
  <c r="B74" i="33"/>
  <c r="C74" i="33"/>
  <c r="D74" i="33"/>
  <c r="E74" i="33"/>
  <c r="F74" i="33"/>
  <c r="B75" i="33"/>
  <c r="C75" i="33"/>
  <c r="D75" i="33"/>
  <c r="E75" i="33"/>
  <c r="F75" i="33"/>
  <c r="B76" i="33"/>
  <c r="C76" i="33"/>
  <c r="D76" i="33"/>
  <c r="E76" i="33"/>
  <c r="F76" i="33"/>
  <c r="B77" i="33"/>
  <c r="C77" i="33"/>
  <c r="D77" i="33"/>
  <c r="E77" i="33"/>
  <c r="F77" i="33"/>
  <c r="B78" i="33"/>
  <c r="C78" i="33"/>
  <c r="D78" i="33"/>
  <c r="E78" i="33"/>
  <c r="F78" i="33"/>
  <c r="B79" i="33"/>
  <c r="C79" i="33"/>
  <c r="D79" i="33"/>
  <c r="E79" i="33"/>
  <c r="F79" i="33"/>
  <c r="B80" i="33"/>
  <c r="C80" i="33"/>
  <c r="D80" i="33"/>
  <c r="E80" i="33"/>
  <c r="F80" i="33"/>
  <c r="B81" i="33"/>
  <c r="C81" i="33"/>
  <c r="D81" i="33"/>
  <c r="E81" i="33"/>
  <c r="F81" i="33"/>
  <c r="B82" i="33"/>
  <c r="C82" i="33"/>
  <c r="D82" i="33"/>
  <c r="E82" i="33"/>
  <c r="F82" i="33"/>
  <c r="B83" i="33"/>
  <c r="C83" i="33"/>
  <c r="D83" i="33"/>
  <c r="E83" i="33"/>
  <c r="F83" i="33"/>
  <c r="B84" i="33"/>
  <c r="C84" i="33"/>
  <c r="D84" i="33"/>
  <c r="E84" i="33"/>
  <c r="F84" i="33"/>
  <c r="B85" i="33"/>
  <c r="C85" i="33"/>
  <c r="D85" i="33"/>
  <c r="E85" i="33"/>
  <c r="F85" i="33"/>
  <c r="B86" i="33"/>
  <c r="C86" i="33"/>
  <c r="D86" i="33"/>
  <c r="E86" i="33"/>
  <c r="F86" i="33"/>
  <c r="B87" i="33"/>
  <c r="C87" i="33"/>
  <c r="D87" i="33"/>
  <c r="E87" i="33"/>
  <c r="F87" i="33"/>
  <c r="B88" i="33"/>
  <c r="C88" i="33"/>
  <c r="D88" i="33"/>
  <c r="E88" i="33"/>
  <c r="F88" i="33"/>
  <c r="B89" i="33"/>
  <c r="C89" i="33"/>
  <c r="D89" i="33"/>
  <c r="E89" i="33"/>
  <c r="F89" i="33"/>
  <c r="B90" i="33"/>
  <c r="C90" i="33"/>
  <c r="D90" i="33"/>
  <c r="E90" i="33"/>
  <c r="F90" i="33"/>
  <c r="B91" i="33"/>
  <c r="C91" i="33"/>
  <c r="D91" i="33"/>
  <c r="E91" i="33"/>
  <c r="F91" i="33"/>
  <c r="B92" i="33"/>
  <c r="C92" i="33"/>
  <c r="D92" i="33"/>
  <c r="E92" i="33"/>
  <c r="F92" i="33"/>
  <c r="B93" i="33"/>
  <c r="C93" i="33"/>
  <c r="D93" i="33"/>
  <c r="E93" i="33"/>
  <c r="F93" i="33"/>
  <c r="B94" i="33"/>
  <c r="C94" i="33"/>
  <c r="D94" i="33"/>
  <c r="E94" i="33"/>
  <c r="F94" i="33"/>
  <c r="B95" i="33"/>
  <c r="C95" i="33"/>
  <c r="D95" i="33"/>
  <c r="E95" i="33"/>
  <c r="F95" i="33"/>
  <c r="B96" i="33"/>
  <c r="C96" i="33"/>
  <c r="D96" i="33"/>
  <c r="E96" i="33"/>
  <c r="F96" i="33"/>
  <c r="B97" i="33"/>
  <c r="C97" i="33"/>
  <c r="D97" i="33"/>
  <c r="E97" i="33"/>
  <c r="F97" i="33"/>
  <c r="B98" i="33"/>
  <c r="C98" i="33"/>
  <c r="D98" i="33"/>
  <c r="E98" i="33"/>
  <c r="F98" i="33"/>
  <c r="B99" i="33"/>
  <c r="C99" i="33"/>
  <c r="D99" i="33"/>
  <c r="E99" i="33"/>
  <c r="F99" i="33"/>
  <c r="B100" i="33"/>
  <c r="C100" i="33"/>
  <c r="D100" i="33"/>
  <c r="E100" i="33"/>
  <c r="F100" i="33"/>
  <c r="B101" i="33"/>
  <c r="C101" i="33"/>
  <c r="D101" i="33"/>
  <c r="E101" i="33"/>
  <c r="F101" i="33"/>
  <c r="B102" i="33"/>
  <c r="C102" i="33"/>
  <c r="D102" i="33"/>
  <c r="E102" i="33"/>
  <c r="F102" i="33"/>
  <c r="B103" i="33"/>
  <c r="C103" i="33"/>
  <c r="D103" i="33"/>
  <c r="E103" i="33"/>
  <c r="F103" i="33"/>
  <c r="B104" i="33"/>
  <c r="C104" i="33"/>
  <c r="D104" i="33"/>
  <c r="E104" i="33"/>
  <c r="F104" i="33"/>
  <c r="B105" i="33"/>
  <c r="C105" i="33"/>
  <c r="D105" i="33"/>
  <c r="E105" i="33"/>
  <c r="F105" i="33"/>
  <c r="B106" i="33"/>
  <c r="C106" i="33"/>
  <c r="D106" i="33"/>
  <c r="E106" i="33"/>
  <c r="F106" i="33"/>
  <c r="B107" i="33"/>
  <c r="C107" i="33"/>
  <c r="D107" i="33"/>
  <c r="E107" i="33"/>
  <c r="F107" i="33"/>
  <c r="B108" i="33"/>
  <c r="C108" i="33"/>
  <c r="D108" i="33"/>
  <c r="E108" i="33"/>
  <c r="F108" i="33"/>
  <c r="B109" i="33"/>
  <c r="C109" i="33"/>
  <c r="D109" i="33"/>
  <c r="E109" i="33"/>
  <c r="F109" i="33"/>
  <c r="B110" i="33"/>
  <c r="C110" i="33"/>
  <c r="D110" i="33"/>
  <c r="E110" i="33"/>
  <c r="F110" i="33"/>
  <c r="B111" i="33"/>
  <c r="C111" i="33"/>
  <c r="D111" i="33"/>
  <c r="E111" i="33"/>
  <c r="F111" i="33"/>
  <c r="B112" i="33"/>
  <c r="C112" i="33"/>
  <c r="D112" i="33"/>
  <c r="E112" i="33"/>
  <c r="F112" i="33"/>
  <c r="B113" i="33"/>
  <c r="C113" i="33"/>
  <c r="D113" i="33"/>
  <c r="E113" i="33"/>
  <c r="F113" i="33"/>
  <c r="B114" i="33"/>
  <c r="C114" i="33"/>
  <c r="D114" i="33"/>
  <c r="E114" i="33"/>
  <c r="F114" i="33"/>
  <c r="B115" i="33"/>
  <c r="C115" i="33"/>
  <c r="D115" i="33"/>
  <c r="E115" i="33"/>
  <c r="F115" i="33"/>
  <c r="B116" i="33"/>
  <c r="C116" i="33"/>
  <c r="D116" i="33"/>
  <c r="E116" i="33"/>
  <c r="F116" i="33"/>
  <c r="B117" i="33"/>
  <c r="C117" i="33"/>
  <c r="D117" i="33"/>
  <c r="E117" i="33"/>
  <c r="F117" i="33"/>
  <c r="B118" i="33"/>
  <c r="C118" i="33"/>
  <c r="D118" i="33"/>
  <c r="E118" i="33"/>
  <c r="F118" i="33"/>
  <c r="B119" i="33"/>
  <c r="C119" i="33"/>
  <c r="D119" i="33"/>
  <c r="E119" i="33"/>
  <c r="F119" i="33"/>
  <c r="B120" i="33"/>
  <c r="C120" i="33"/>
  <c r="D120" i="33"/>
  <c r="E120" i="33"/>
  <c r="F120" i="33"/>
  <c r="B121" i="33"/>
  <c r="C121" i="33"/>
  <c r="D121" i="33"/>
  <c r="E121" i="33"/>
  <c r="F121" i="33"/>
  <c r="B122" i="33"/>
  <c r="C122" i="33"/>
  <c r="D122" i="33"/>
  <c r="E122" i="33"/>
  <c r="F122" i="33"/>
  <c r="B123" i="33"/>
  <c r="C123" i="33"/>
  <c r="D123" i="33"/>
  <c r="E123" i="33"/>
  <c r="F123" i="33"/>
  <c r="B124" i="33"/>
  <c r="C124" i="33"/>
  <c r="D124" i="33"/>
  <c r="E124" i="33"/>
  <c r="F124" i="33"/>
  <c r="B125" i="33"/>
  <c r="C125" i="33"/>
  <c r="D125" i="33"/>
  <c r="E125" i="33"/>
  <c r="F125" i="33"/>
  <c r="B126" i="33"/>
  <c r="C126" i="33"/>
  <c r="D126" i="33"/>
  <c r="E126" i="33"/>
  <c r="F126" i="33"/>
  <c r="B127" i="33"/>
  <c r="C127" i="33"/>
  <c r="D127" i="33"/>
  <c r="E127" i="33"/>
  <c r="F127" i="33"/>
  <c r="B128" i="33"/>
  <c r="C128" i="33"/>
  <c r="D128" i="33"/>
  <c r="E128" i="33"/>
  <c r="F128" i="33"/>
  <c r="F30" i="33"/>
  <c r="C30" i="33"/>
  <c r="D30" i="33"/>
  <c r="E30" i="33"/>
  <c r="B30" i="33"/>
  <c r="A41" i="33"/>
  <c r="A43" i="33"/>
  <c r="A45" i="33"/>
  <c r="A47" i="33"/>
  <c r="A49" i="33"/>
  <c r="A51" i="33"/>
  <c r="A52" i="33"/>
  <c r="A53" i="33"/>
  <c r="A55" i="33"/>
  <c r="A56" i="33"/>
  <c r="A57" i="33"/>
  <c r="A59" i="33"/>
  <c r="A61" i="33"/>
  <c r="A63" i="33"/>
  <c r="A65" i="33"/>
  <c r="A67" i="33"/>
  <c r="A68" i="33"/>
  <c r="A69" i="33"/>
  <c r="A71" i="33"/>
  <c r="A73" i="33"/>
  <c r="A75" i="33"/>
  <c r="A76" i="33"/>
  <c r="A77" i="33"/>
  <c r="A79" i="33"/>
  <c r="A81" i="33"/>
  <c r="A83" i="33"/>
  <c r="A85" i="33"/>
  <c r="A87" i="33"/>
  <c r="A88" i="33"/>
  <c r="A89" i="33"/>
  <c r="A91" i="33"/>
  <c r="A92" i="33"/>
  <c r="A93" i="33"/>
  <c r="A95" i="33"/>
  <c r="A97" i="33"/>
  <c r="A99" i="33"/>
  <c r="A100" i="33"/>
  <c r="A101" i="33"/>
  <c r="A103" i="33"/>
  <c r="A104" i="33"/>
  <c r="A105" i="33"/>
  <c r="A107" i="33"/>
  <c r="A108" i="33"/>
  <c r="A109" i="33"/>
  <c r="A111" i="33"/>
  <c r="A113" i="33"/>
  <c r="A115" i="33"/>
  <c r="A116" i="33"/>
  <c r="A117" i="33"/>
  <c r="A119" i="33"/>
  <c r="A120" i="33"/>
  <c r="A121" i="33"/>
  <c r="A123" i="33"/>
  <c r="A125" i="33"/>
  <c r="A127" i="33"/>
  <c r="A1" i="32"/>
  <c r="B1" i="32"/>
  <c r="B6" i="33"/>
  <c r="A6" i="33"/>
  <c r="B7" i="33"/>
  <c r="A7" i="33"/>
  <c r="B8" i="33"/>
  <c r="A8" i="33"/>
  <c r="B9" i="33"/>
  <c r="A9" i="33"/>
  <c r="B10" i="33"/>
  <c r="A10" i="33"/>
  <c r="B11" i="33"/>
  <c r="A11" i="33"/>
  <c r="B12" i="33"/>
  <c r="A12" i="33"/>
  <c r="B13" i="33"/>
  <c r="A13" i="33"/>
  <c r="B14" i="33"/>
  <c r="A14" i="33"/>
  <c r="B15" i="33"/>
  <c r="A15" i="33"/>
  <c r="B16" i="33"/>
  <c r="A16" i="33"/>
  <c r="B17" i="33"/>
  <c r="A17" i="33"/>
  <c r="B18" i="33"/>
  <c r="A18" i="33"/>
  <c r="B19" i="33"/>
  <c r="A19" i="33"/>
  <c r="B20" i="33"/>
  <c r="A20" i="33"/>
  <c r="B21" i="33"/>
  <c r="A21" i="33"/>
  <c r="B4" i="33"/>
  <c r="A4" i="33"/>
  <c r="B5" i="33"/>
  <c r="A5" i="33"/>
  <c r="A3" i="33"/>
  <c r="B3" i="33"/>
  <c r="B1" i="31"/>
  <c r="A1" i="31"/>
  <c r="B1" i="1"/>
  <c r="A1" i="1"/>
  <c r="B1" i="26"/>
  <c r="A1" i="26"/>
  <c r="C17" i="28"/>
  <c r="C23" i="28"/>
  <c r="C20" i="28"/>
  <c r="B1" i="28"/>
  <c r="A1" i="2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4" i="14"/>
  <c r="A3" i="14"/>
  <c r="B1" i="14"/>
  <c r="A1" i="14"/>
  <c r="B1" i="3"/>
  <c r="A1" i="3"/>
  <c r="B2" i="24"/>
  <c r="A2" i="24"/>
  <c r="C6" i="24"/>
  <c r="C22" i="29"/>
  <c r="A19" i="29"/>
  <c r="A20" i="29"/>
  <c r="A21" i="29"/>
  <c r="A6" i="29"/>
  <c r="A7" i="29"/>
  <c r="A8" i="29"/>
  <c r="A9" i="29"/>
  <c r="A10" i="29"/>
  <c r="A11" i="29"/>
  <c r="A13" i="29"/>
  <c r="A14" i="29"/>
  <c r="A15" i="29"/>
  <c r="A16" i="29"/>
  <c r="A17" i="29"/>
  <c r="A18" i="29"/>
  <c r="A4" i="29"/>
  <c r="A5" i="29"/>
  <c r="A3" i="29"/>
  <c r="B1" i="29"/>
  <c r="A1" i="29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45" i="23"/>
  <c r="A46" i="23"/>
  <c r="A47" i="23"/>
  <c r="A48" i="23"/>
  <c r="A49" i="23"/>
  <c r="A50" i="23"/>
  <c r="A51" i="23"/>
  <c r="A52" i="23"/>
  <c r="A53" i="23"/>
  <c r="A54" i="23"/>
  <c r="A55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" i="23"/>
  <c r="B1" i="21"/>
  <c r="A1" i="21"/>
  <c r="B1" i="20"/>
  <c r="A1" i="20"/>
  <c r="B1" i="19"/>
  <c r="A1" i="19"/>
  <c r="C3" i="18"/>
  <c r="B1" i="18"/>
  <c r="A1" i="18"/>
  <c r="B1" i="9"/>
  <c r="A1" i="9"/>
  <c r="B1" i="4"/>
  <c r="A1" i="4"/>
  <c r="A3" i="10"/>
  <c r="A4" i="10" s="1"/>
  <c r="A5" i="10" s="1"/>
  <c r="A6" i="10" s="1"/>
  <c r="A7" i="10" s="1"/>
  <c r="A8" i="10" s="1"/>
  <c r="A9" i="10" s="1"/>
  <c r="B1" i="10"/>
  <c r="A1" i="10"/>
  <c r="C18" i="2"/>
  <c r="B1" i="2"/>
  <c r="A1" i="2"/>
  <c r="C17" i="24"/>
  <c r="C16" i="24"/>
  <c r="C14" i="24"/>
  <c r="C13" i="24"/>
  <c r="C8" i="24"/>
  <c r="A35" i="33"/>
  <c r="A36" i="33"/>
  <c r="A31" i="33"/>
  <c r="C22" i="19"/>
  <c r="C11" i="19"/>
  <c r="C13" i="19" s="1"/>
  <c r="C3" i="19"/>
  <c r="C23" i="18"/>
  <c r="C26" i="18"/>
  <c r="C11" i="18"/>
  <c r="C21" i="18"/>
  <c r="C5" i="18"/>
  <c r="C7" i="18"/>
  <c r="C9" i="18"/>
  <c r="C17" i="18"/>
  <c r="C19" i="18"/>
  <c r="C43" i="18"/>
  <c r="C19" i="20"/>
  <c r="C22" i="20" s="1"/>
  <c r="D21" i="9"/>
  <c r="D17" i="9"/>
  <c r="D13" i="9"/>
  <c r="C13" i="9"/>
  <c r="C17" i="9"/>
  <c r="C21" i="9"/>
  <c r="D3" i="9"/>
  <c r="C3" i="9"/>
  <c r="D3" i="4"/>
  <c r="C3" i="4"/>
  <c r="D11" i="4"/>
  <c r="C11" i="4"/>
  <c r="D14" i="4"/>
  <c r="C14" i="4"/>
  <c r="D30" i="4"/>
  <c r="D34" i="4"/>
  <c r="C30" i="4"/>
  <c r="C34" i="4"/>
  <c r="D43" i="2"/>
  <c r="D37" i="2"/>
  <c r="D33" i="2"/>
  <c r="D26" i="2"/>
  <c r="D21" i="2"/>
  <c r="D18" i="2"/>
  <c r="C21" i="2"/>
  <c r="C10" i="28" s="1"/>
  <c r="C26" i="2"/>
  <c r="C33" i="2"/>
  <c r="C37" i="2"/>
  <c r="C43" i="2"/>
  <c r="D3" i="2"/>
  <c r="D42" i="1"/>
  <c r="F42" i="1"/>
  <c r="C42" i="1"/>
  <c r="D35" i="1"/>
  <c r="F35" i="1"/>
  <c r="C35" i="1"/>
  <c r="D31" i="1"/>
  <c r="F31" i="1"/>
  <c r="C31" i="1"/>
  <c r="D28" i="1"/>
  <c r="F28" i="1"/>
  <c r="C28" i="1"/>
  <c r="D21" i="1"/>
  <c r="F21" i="1"/>
  <c r="C21" i="1"/>
  <c r="E20" i="1"/>
  <c r="E22" i="1"/>
  <c r="E23" i="1"/>
  <c r="E24" i="1"/>
  <c r="E25" i="1"/>
  <c r="E26" i="1"/>
  <c r="E27" i="1"/>
  <c r="E29" i="1"/>
  <c r="E30" i="1"/>
  <c r="E32" i="1"/>
  <c r="E33" i="1"/>
  <c r="E34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C15" i="20" s="1"/>
  <c r="E51" i="1"/>
  <c r="C19" i="28" s="1"/>
  <c r="E52" i="1"/>
  <c r="C5" i="19" s="1"/>
  <c r="E14" i="1"/>
  <c r="E15" i="1"/>
  <c r="E16" i="1"/>
  <c r="E7" i="24" s="1"/>
  <c r="E17" i="1"/>
  <c r="E18" i="1"/>
  <c r="E19" i="1"/>
  <c r="E13" i="1"/>
  <c r="D12" i="1"/>
  <c r="C13" i="28" s="1"/>
  <c r="F12" i="1"/>
  <c r="E6" i="1"/>
  <c r="E7" i="1"/>
  <c r="E8" i="1"/>
  <c r="E9" i="1"/>
  <c r="E10" i="1"/>
  <c r="E11" i="1"/>
  <c r="C10" i="20" s="1"/>
  <c r="E5" i="1"/>
  <c r="D4" i="1"/>
  <c r="F4" i="1"/>
  <c r="C4" i="1"/>
  <c r="C18" i="3"/>
  <c r="A44" i="33"/>
  <c r="C26" i="9" l="1"/>
  <c r="F54" i="1"/>
  <c r="C16" i="28"/>
  <c r="C30" i="18"/>
  <c r="E35" i="1"/>
  <c r="E21" i="1"/>
  <c r="E12" i="1"/>
  <c r="C14" i="28" s="1"/>
  <c r="E4" i="1"/>
  <c r="C3" i="3"/>
  <c r="C9" i="3" s="1"/>
  <c r="C15" i="3"/>
  <c r="C8" i="20"/>
  <c r="A30" i="33"/>
  <c r="C3" i="32" s="1"/>
  <c r="B3" i="32" s="1"/>
  <c r="C3" i="31"/>
  <c r="B3" i="31" s="1"/>
  <c r="C18" i="24"/>
  <c r="C18" i="28"/>
  <c r="E9" i="24"/>
  <c r="C9" i="24" s="1"/>
  <c r="D38" i="4"/>
  <c r="C7" i="19"/>
  <c r="C18" i="19" s="1"/>
  <c r="C32" i="18"/>
  <c r="C38" i="4"/>
  <c r="D53" i="2"/>
  <c r="E18" i="24"/>
  <c r="C53" i="2"/>
  <c r="E10" i="24"/>
  <c r="C10" i="24" s="1"/>
  <c r="E42" i="1"/>
  <c r="C15" i="28" s="1"/>
  <c r="E31" i="1"/>
  <c r="E28" i="1"/>
  <c r="C13" i="20"/>
  <c r="C54" i="1"/>
  <c r="D26" i="9"/>
  <c r="C24" i="18"/>
  <c r="D54" i="1"/>
  <c r="C7" i="24"/>
  <c r="C21" i="3" l="1"/>
  <c r="C17" i="20"/>
  <c r="E54" i="1"/>
  <c r="C11" i="21"/>
  <c r="C13" i="21" s="1"/>
  <c r="C37" i="18"/>
  <c r="C45" i="18" s="1"/>
  <c r="C11" i="24"/>
  <c r="C20" i="24" s="1"/>
  <c r="F5" i="23"/>
  <c r="F12" i="23"/>
  <c r="F14" i="23"/>
  <c r="F4" i="23"/>
  <c r="F6" i="23"/>
  <c r="F8" i="23"/>
  <c r="F10" i="23"/>
  <c r="F3" i="23"/>
  <c r="F13" i="23"/>
  <c r="F7" i="23"/>
  <c r="F9" i="23"/>
  <c r="F11" i="23"/>
  <c r="E11" i="24"/>
  <c r="D21" i="29" l="1"/>
  <c r="D5" i="29"/>
  <c r="D17" i="29"/>
  <c r="D6" i="29"/>
  <c r="D20" i="29"/>
  <c r="D19" i="29"/>
  <c r="D11" i="29"/>
  <c r="D16" i="29"/>
  <c r="C12" i="3"/>
  <c r="C24" i="3" s="1"/>
  <c r="C26" i="3" s="1"/>
  <c r="D4" i="29"/>
  <c r="D9" i="29"/>
  <c r="C3" i="21"/>
  <c r="C8" i="21" s="1"/>
  <c r="C17" i="21" s="1"/>
  <c r="D12" i="29"/>
  <c r="D15" i="29"/>
  <c r="D18" i="29"/>
  <c r="D10" i="29"/>
  <c r="D14" i="29"/>
  <c r="C3" i="20"/>
  <c r="C6" i="20" s="1"/>
  <c r="C24" i="20" s="1"/>
  <c r="C6" i="26"/>
  <c r="C15" i="26" s="1"/>
  <c r="D7" i="29"/>
  <c r="D3" i="29"/>
  <c r="D3" i="31"/>
  <c r="D8" i="29"/>
  <c r="D13" i="29"/>
  <c r="F102" i="23"/>
  <c r="D22" i="29" l="1"/>
</calcChain>
</file>

<file path=xl/sharedStrings.xml><?xml version="1.0" encoding="utf-8"?>
<sst xmlns="http://schemas.openxmlformats.org/spreadsheetml/2006/main" count="854" uniqueCount="750">
  <si>
    <t>Réf.</t>
  </si>
  <si>
    <t>Intitulé</t>
  </si>
  <si>
    <t>Brut</t>
  </si>
  <si>
    <t>Amort.</t>
  </si>
  <si>
    <t>Prov.</t>
  </si>
  <si>
    <t>Net N</t>
  </si>
  <si>
    <t>Net N-1</t>
  </si>
  <si>
    <t>EP01</t>
  </si>
  <si>
    <t>IMMOBILISATIONS</t>
  </si>
  <si>
    <t>EP02</t>
  </si>
  <si>
    <t>Frais immobilisés</t>
  </si>
  <si>
    <t>EP03</t>
  </si>
  <si>
    <t>Valeurs incorporelles immobilisées</t>
  </si>
  <si>
    <t>EP04</t>
  </si>
  <si>
    <t>Terrains</t>
  </si>
  <si>
    <t>EP05</t>
  </si>
  <si>
    <t>Autres immobilisations corporelles</t>
  </si>
  <si>
    <t>EP06</t>
  </si>
  <si>
    <t>Immobilisations en cours Avances et Acomptes</t>
  </si>
  <si>
    <t>EP07</t>
  </si>
  <si>
    <t>Dépôts et Cautionnements</t>
  </si>
  <si>
    <t>EP08</t>
  </si>
  <si>
    <t>Titres de participations et titres publics</t>
  </si>
  <si>
    <t>EP09</t>
  </si>
  <si>
    <t>CREDITS AUX MEMBRES</t>
  </si>
  <si>
    <t>EP10</t>
  </si>
  <si>
    <t>Crédits sains à long terme</t>
  </si>
  <si>
    <t>EP11</t>
  </si>
  <si>
    <t>Crédits sains à moyen terme</t>
  </si>
  <si>
    <t>EP12</t>
  </si>
  <si>
    <t>Crédits sains à court terme</t>
  </si>
  <si>
    <t>EP13</t>
  </si>
  <si>
    <t>Comptes débiteurs sains</t>
  </si>
  <si>
    <t>EP14</t>
  </si>
  <si>
    <t>Crédits impayés</t>
  </si>
  <si>
    <t>EP15</t>
  </si>
  <si>
    <t>Crédits immobilisés</t>
  </si>
  <si>
    <t>EP16</t>
  </si>
  <si>
    <t>Crédits douteux</t>
  </si>
  <si>
    <t>EP17</t>
  </si>
  <si>
    <t>STOCK DE MARCHANDISES ET AUTRES OPERATIONS ASSIMILEES</t>
  </si>
  <si>
    <t>EP18</t>
  </si>
  <si>
    <t>COMPTES DE TIERS</t>
  </si>
  <si>
    <t>EP19</t>
  </si>
  <si>
    <t>Fournisseurs</t>
  </si>
  <si>
    <t>EP20</t>
  </si>
  <si>
    <t>Personnel</t>
  </si>
  <si>
    <t>EP21</t>
  </si>
  <si>
    <t>Etat</t>
  </si>
  <si>
    <t>EP22</t>
  </si>
  <si>
    <t>Sociétaires</t>
  </si>
  <si>
    <t>EP23</t>
  </si>
  <si>
    <t>Débiteurs divers</t>
  </si>
  <si>
    <t>EP24</t>
  </si>
  <si>
    <t>Créances diverses en souffrance</t>
  </si>
  <si>
    <t>EP25</t>
  </si>
  <si>
    <t>ENCAISSEMENTS</t>
  </si>
  <si>
    <t>EP26</t>
  </si>
  <si>
    <t>Valeurs à encaisser</t>
  </si>
  <si>
    <t>EP27</t>
  </si>
  <si>
    <t>Valeurs à l’encaissement en souffrance</t>
  </si>
  <si>
    <t>EP28</t>
  </si>
  <si>
    <r>
      <t>COMPTE DE REGULARISATION</t>
    </r>
    <r>
      <rPr>
        <sz val="8"/>
        <rFont val="Times New Roman"/>
        <family val="1"/>
      </rPr>
      <t xml:space="preserve"> </t>
    </r>
  </si>
  <si>
    <t>EP29</t>
  </si>
  <si>
    <t>Charges comptabilisées d’avances</t>
  </si>
  <si>
    <t>EP30</t>
  </si>
  <si>
    <t>Produits à recevoir</t>
  </si>
  <si>
    <t>EP31</t>
  </si>
  <si>
    <t>Autres opérations de régularisation</t>
  </si>
  <si>
    <t>EP32</t>
  </si>
  <si>
    <t xml:space="preserve">COMPTES DE LIAISON </t>
  </si>
  <si>
    <t>EP33</t>
  </si>
  <si>
    <t>Liaison siège et agences</t>
  </si>
  <si>
    <t>EP34</t>
  </si>
  <si>
    <t>Liaison organe faîtier et EMF affiliés</t>
  </si>
  <si>
    <t>EP35</t>
  </si>
  <si>
    <t>Liaison entre EMF affiliés</t>
  </si>
  <si>
    <t>EP36</t>
  </si>
  <si>
    <t>Liaison entre agences hors réseau</t>
  </si>
  <si>
    <t>EP37</t>
  </si>
  <si>
    <t>Liaison interne</t>
  </si>
  <si>
    <t>EP38</t>
  </si>
  <si>
    <t>Opérations diverses en souffrance</t>
  </si>
  <si>
    <t>EP39</t>
  </si>
  <si>
    <t>COMPTES DE TRESORERIE</t>
  </si>
  <si>
    <t>EP40</t>
  </si>
  <si>
    <t>Titres de trésorerie</t>
  </si>
  <si>
    <t>EP41</t>
  </si>
  <si>
    <t>Marché monétaire</t>
  </si>
  <si>
    <t>EP42</t>
  </si>
  <si>
    <t>Comptes à vue et à terme auprès de l’organe faîtier</t>
  </si>
  <si>
    <t>EP43</t>
  </si>
  <si>
    <t>Comptes à vue et à terme auprès des EMF affiliés au réseau</t>
  </si>
  <si>
    <t>EP44</t>
  </si>
  <si>
    <t>Comptes à vue et à terme auprès d’autres EMF</t>
  </si>
  <si>
    <t>EP45</t>
  </si>
  <si>
    <t>Comptes à vue et à terme auprès des banques et établissements financiers</t>
  </si>
  <si>
    <t>EP46</t>
  </si>
  <si>
    <t>Autres comptes à vue et à terme de correspondants</t>
  </si>
  <si>
    <t>EP47</t>
  </si>
  <si>
    <t>Créances en souffrance sur les correspondants</t>
  </si>
  <si>
    <t>EP48</t>
  </si>
  <si>
    <t>Caisse</t>
  </si>
  <si>
    <t>EP49</t>
  </si>
  <si>
    <t>RESULTAT EN ATTENTE D’APPROBATION</t>
  </si>
  <si>
    <t>EP50</t>
  </si>
  <si>
    <t>EXCEDENT DE CHARGE SUR LES PRODUITS</t>
  </si>
  <si>
    <t>TOTAL GENERAL</t>
  </si>
  <si>
    <t>N</t>
  </si>
  <si>
    <t>N-1</t>
  </si>
  <si>
    <t>RP01</t>
  </si>
  <si>
    <t>FONDS PATRIMONIAUX</t>
  </si>
  <si>
    <t>RP02</t>
  </si>
  <si>
    <t>Parts sociales souscrites appelées et fonds de dotation</t>
  </si>
  <si>
    <t>RP03</t>
  </si>
  <si>
    <t>Parts sociales souscrites appelées non versées</t>
  </si>
  <si>
    <t>RP04</t>
  </si>
  <si>
    <t>Réserves légales</t>
  </si>
  <si>
    <t>RP05</t>
  </si>
  <si>
    <t>Réserves libres</t>
  </si>
  <si>
    <t>RP06</t>
  </si>
  <si>
    <t>Réserves obligatoires et réglementaires</t>
  </si>
  <si>
    <t>RP07</t>
  </si>
  <si>
    <t>Fonds de solidarité</t>
  </si>
  <si>
    <t>RP08</t>
  </si>
  <si>
    <t>Autres fonds constitués</t>
  </si>
  <si>
    <t>RP09</t>
  </si>
  <si>
    <t>Provisions et réserves réglementées</t>
  </si>
  <si>
    <t>RP10</t>
  </si>
  <si>
    <t xml:space="preserve">Subvention d’équipement </t>
  </si>
  <si>
    <t>RP11</t>
  </si>
  <si>
    <t xml:space="preserve">Report à nouveau </t>
  </si>
  <si>
    <t>RP12</t>
  </si>
  <si>
    <t>Provisions pour risques généraux</t>
  </si>
  <si>
    <t>RP13</t>
  </si>
  <si>
    <t>Résultat net de l’exercice après certification</t>
  </si>
  <si>
    <t>RP14</t>
  </si>
  <si>
    <t xml:space="preserve">PROVISIONS POUR RISQUES ET CHARGES  </t>
  </si>
  <si>
    <t>RP15</t>
  </si>
  <si>
    <t>EMPRUNTS HORS RESEAU</t>
  </si>
  <si>
    <t>RP16</t>
  </si>
  <si>
    <t xml:space="preserve">EMPRUNT AUPRES DU RESEAU </t>
  </si>
  <si>
    <t>RP17</t>
  </si>
  <si>
    <t>Emprunt à L.T.</t>
  </si>
  <si>
    <t>RP18</t>
  </si>
  <si>
    <t>Emprunt à M.T.</t>
  </si>
  <si>
    <t>RP19</t>
  </si>
  <si>
    <t>DEPOTS DES MEMBRES</t>
  </si>
  <si>
    <t>RP20</t>
  </si>
  <si>
    <t>Dépôts à régime spécial</t>
  </si>
  <si>
    <t>RP21</t>
  </si>
  <si>
    <t>RP22</t>
  </si>
  <si>
    <t>RP23</t>
  </si>
  <si>
    <t>Autres dépôts</t>
  </si>
  <si>
    <t>RP24</t>
  </si>
  <si>
    <t>DETTES A COURT TERME</t>
  </si>
  <si>
    <t>RP25</t>
  </si>
  <si>
    <t>RP26</t>
  </si>
  <si>
    <t>RP27</t>
  </si>
  <si>
    <t>RP28</t>
  </si>
  <si>
    <t>RP29</t>
  </si>
  <si>
    <t>Créditeurs divers</t>
  </si>
  <si>
    <t>RP30</t>
  </si>
  <si>
    <t>COMPTES D’ENCAISSEMENT</t>
  </si>
  <si>
    <t>RP31</t>
  </si>
  <si>
    <t>COMPTE DE REGULARISATION</t>
  </si>
  <si>
    <t>RP32</t>
  </si>
  <si>
    <t>Charges à payer</t>
  </si>
  <si>
    <t>RP33</t>
  </si>
  <si>
    <t>Produits comptabilises d’avance</t>
  </si>
  <si>
    <t>RP34</t>
  </si>
  <si>
    <t>RP35</t>
  </si>
  <si>
    <t>RP36</t>
  </si>
  <si>
    <t>RP37</t>
  </si>
  <si>
    <t>RP38</t>
  </si>
  <si>
    <t>RP39</t>
  </si>
  <si>
    <t>RP40</t>
  </si>
  <si>
    <t>RP41</t>
  </si>
  <si>
    <t>RP42</t>
  </si>
  <si>
    <t>Valeur de trésorerie</t>
  </si>
  <si>
    <t>RP43</t>
  </si>
  <si>
    <t>RP44</t>
  </si>
  <si>
    <t>Comptes à vue et à terme de l’organe faîtier</t>
  </si>
  <si>
    <t>RP45</t>
  </si>
  <si>
    <t>Comptes à vue et à terme des EMF affiliés au réseau</t>
  </si>
  <si>
    <t>RP46</t>
  </si>
  <si>
    <t>Comptes à vue et à terme d’autres EMF</t>
  </si>
  <si>
    <t>RP47</t>
  </si>
  <si>
    <t>Comptes à vue et à terme des banques et établissements financiers</t>
  </si>
  <si>
    <t>RP48</t>
  </si>
  <si>
    <t>Autres comptes à vue et à terme des correspondants</t>
  </si>
  <si>
    <t>RP49</t>
  </si>
  <si>
    <t>RP50</t>
  </si>
  <si>
    <t>EXCEDENT DE PRODUITS SUR LES CHARGES</t>
  </si>
  <si>
    <t xml:space="preserve">  </t>
  </si>
  <si>
    <t>Dépôts à terme des sociétaires</t>
  </si>
  <si>
    <t>Dépôts à vue des sociétaires</t>
  </si>
  <si>
    <t>CHARGES</t>
  </si>
  <si>
    <t>Montant N</t>
  </si>
  <si>
    <t>Montant N-1</t>
  </si>
  <si>
    <t>ZP01</t>
  </si>
  <si>
    <t>Charges d’exploitation financière</t>
  </si>
  <si>
    <t>ZP02</t>
  </si>
  <si>
    <t>Intérêts sur opérations de trésorerie et inter bancaire</t>
  </si>
  <si>
    <t>ZP03</t>
  </si>
  <si>
    <t xml:space="preserve">Intérêts sur les dépôts à vue sociétaires </t>
  </si>
  <si>
    <t>ZP04</t>
  </si>
  <si>
    <t>Intérêts sur les dépôts à terme sociétaires</t>
  </si>
  <si>
    <t>ZP05</t>
  </si>
  <si>
    <t>Intérêts sur les emprunts</t>
  </si>
  <si>
    <t>ZP06</t>
  </si>
  <si>
    <t>Commissions et frais sur opérations de transfert de fonds</t>
  </si>
  <si>
    <t>ZP07</t>
  </si>
  <si>
    <t>Autres commissions et frais bancaires</t>
  </si>
  <si>
    <t>ZP08</t>
  </si>
  <si>
    <t>Charges liées aux opérations accessoires</t>
  </si>
  <si>
    <t>ZP09</t>
  </si>
  <si>
    <t>Charges de personnel</t>
  </si>
  <si>
    <t>ZP10</t>
  </si>
  <si>
    <t>Frais de personnel</t>
  </si>
  <si>
    <t>ZP11</t>
  </si>
  <si>
    <t>Charges sociales</t>
  </si>
  <si>
    <t>ZP12</t>
  </si>
  <si>
    <t>Autres charges générales d’exploitation</t>
  </si>
  <si>
    <t>ZP13</t>
  </si>
  <si>
    <t>Fournitures de bureau</t>
  </si>
  <si>
    <t>ZP14</t>
  </si>
  <si>
    <t>Eau,  électricité, gaz et carburant</t>
  </si>
  <si>
    <t>ZP15</t>
  </si>
  <si>
    <t>Locations</t>
  </si>
  <si>
    <t>ZP16</t>
  </si>
  <si>
    <t>Entretiens et réparations</t>
  </si>
  <si>
    <t>ZP17</t>
  </si>
  <si>
    <t>Primes d’assurances</t>
  </si>
  <si>
    <t>ZP18</t>
  </si>
  <si>
    <t>Publicité,  relations publiques, réceptions</t>
  </si>
  <si>
    <t>ZP19</t>
  </si>
  <si>
    <t>Transports et déplacements</t>
  </si>
  <si>
    <t>ZP20</t>
  </si>
  <si>
    <t>Frais de télécommunication</t>
  </si>
  <si>
    <t>ZP21</t>
  </si>
  <si>
    <t>Frais de formation</t>
  </si>
  <si>
    <t>ZP22</t>
  </si>
  <si>
    <t>Frais de mission</t>
  </si>
  <si>
    <t>ZP23</t>
  </si>
  <si>
    <t>Cotisations à l’association professionnelle des EMF</t>
  </si>
  <si>
    <t>ZP24</t>
  </si>
  <si>
    <t>Frais de Conseil d’Administration, Assemblées Générales et jetons de présence</t>
  </si>
  <si>
    <t>ZP25</t>
  </si>
  <si>
    <t>Autres charges consommées</t>
  </si>
  <si>
    <t>ZP26</t>
  </si>
  <si>
    <t>Contribution à l’organe faîtier</t>
  </si>
  <si>
    <t>ZP27</t>
  </si>
  <si>
    <t>Impôts et taxes</t>
  </si>
  <si>
    <t>ZP28</t>
  </si>
  <si>
    <t>Amortissements et Provisions</t>
  </si>
  <si>
    <t>ZP29</t>
  </si>
  <si>
    <t>Dotations aux amortissements</t>
  </si>
  <si>
    <t>ZP30</t>
  </si>
  <si>
    <t>Dotations aux provisions sur créances de la clientèle</t>
  </si>
  <si>
    <t>ZP31</t>
  </si>
  <si>
    <t>Dotations autres provisions</t>
  </si>
  <si>
    <t>ZP32</t>
  </si>
  <si>
    <t>Charges exceptionnelles</t>
  </si>
  <si>
    <t>ZP33</t>
  </si>
  <si>
    <t>Valeurs comptables des éléments d’actifs cédés</t>
  </si>
  <si>
    <t>ZP34</t>
  </si>
  <si>
    <t>Autres charges exceptionnelles</t>
  </si>
  <si>
    <t>ZP35</t>
  </si>
  <si>
    <t>Bénéfice net de l’exercice avant certification</t>
  </si>
  <si>
    <t>TOTAL DES CHARGES</t>
  </si>
  <si>
    <t>PRODUITS</t>
  </si>
  <si>
    <t xml:space="preserve"> Montant N</t>
  </si>
  <si>
    <t>LP01</t>
  </si>
  <si>
    <t>Produits d’exploitation financière</t>
  </si>
  <si>
    <t>LP02</t>
  </si>
  <si>
    <t>LP03</t>
  </si>
  <si>
    <t>Intérêts sur les crédits à L.T. sociétaires</t>
  </si>
  <si>
    <t>LP04</t>
  </si>
  <si>
    <t>Intérêts sur les crédits à M.T. sociétaires</t>
  </si>
  <si>
    <t>LP05</t>
  </si>
  <si>
    <t>Intérêts sur les crédits à C.T. sociétaires</t>
  </si>
  <si>
    <t>LP06</t>
  </si>
  <si>
    <t>Intérêts sur les comptes débiteurs sociétaires</t>
  </si>
  <si>
    <t>LP07</t>
  </si>
  <si>
    <t>Intérêts sur les prêts</t>
  </si>
  <si>
    <t>LP08</t>
  </si>
  <si>
    <t>Commissions et frais perçus sur opérations de transfert de fonds</t>
  </si>
  <si>
    <t>LP09</t>
  </si>
  <si>
    <t>Autres commissions et produits bancaires</t>
  </si>
  <si>
    <t>LP10</t>
  </si>
  <si>
    <t>Produits sur les opérations accessoires</t>
  </si>
  <si>
    <t>LP11</t>
  </si>
  <si>
    <t>Autres produits et subventions</t>
  </si>
  <si>
    <t>LP12</t>
  </si>
  <si>
    <t>Droits d’adhésion</t>
  </si>
  <si>
    <t>LP13</t>
  </si>
  <si>
    <t>Subvention d’exploitation et d’équilibre</t>
  </si>
  <si>
    <t>LP14</t>
  </si>
  <si>
    <t xml:space="preserve">Divers produits </t>
  </si>
  <si>
    <t>LP15</t>
  </si>
  <si>
    <t>Produits exceptionnels</t>
  </si>
  <si>
    <t>LP16</t>
  </si>
  <si>
    <t>Reprises sur subvention d’équipement</t>
  </si>
  <si>
    <t>LP17</t>
  </si>
  <si>
    <t>Produits de cessions d’éléments d’actifs</t>
  </si>
  <si>
    <t>LP18</t>
  </si>
  <si>
    <t>Autres produits exceptionnels</t>
  </si>
  <si>
    <t>LP19</t>
  </si>
  <si>
    <t>Reprises Amortissements et Provisions</t>
  </si>
  <si>
    <t>LP20</t>
  </si>
  <si>
    <t xml:space="preserve">Reprises d’amortissements </t>
  </si>
  <si>
    <t>LP21</t>
  </si>
  <si>
    <t>Reprises de provisions sur créances clientèle</t>
  </si>
  <si>
    <t>LP22</t>
  </si>
  <si>
    <t xml:space="preserve">Autres reprises de provisions </t>
  </si>
  <si>
    <t>LP23</t>
  </si>
  <si>
    <t>Pertes de l’exercice</t>
  </si>
  <si>
    <t>TOTAL DES PRODUITS</t>
  </si>
  <si>
    <t xml:space="preserve"> </t>
  </si>
  <si>
    <t>CALCUL DES FONDS PATRIMONIAUX NETS</t>
  </si>
  <si>
    <t>Référence</t>
  </si>
  <si>
    <t>Montant</t>
  </si>
  <si>
    <t>JT01</t>
  </si>
  <si>
    <t>Parts sociales souscrites, appelées, versées</t>
  </si>
  <si>
    <t>JT02</t>
  </si>
  <si>
    <t>JT03</t>
  </si>
  <si>
    <t>JT04</t>
  </si>
  <si>
    <t>JT05</t>
  </si>
  <si>
    <t>JT06</t>
  </si>
  <si>
    <t>Fonds de garantie et assurance mutuelle</t>
  </si>
  <si>
    <t>JT07</t>
  </si>
  <si>
    <t xml:space="preserve">Autres fonds de financement </t>
  </si>
  <si>
    <t>JT08</t>
  </si>
  <si>
    <t>Subventions à caractère de réserve (équipement)</t>
  </si>
  <si>
    <t>JT09</t>
  </si>
  <si>
    <t>Provisions pour risques généraux (non affectées )</t>
  </si>
  <si>
    <t>JT10</t>
  </si>
  <si>
    <t>Report à nouveau créditeur</t>
  </si>
  <si>
    <t>JT11</t>
  </si>
  <si>
    <t>Excédent net du dernier exercice clos, après certification et avant distribution</t>
  </si>
  <si>
    <t>JT12</t>
  </si>
  <si>
    <t>Sous total A</t>
  </si>
  <si>
    <t>JT13</t>
  </si>
  <si>
    <t>Report à nouveau débiteur</t>
  </si>
  <si>
    <t>JT14</t>
  </si>
  <si>
    <t>Perte du dernier exercice clos</t>
  </si>
  <si>
    <t>JT15</t>
  </si>
  <si>
    <t>Déficit de l’exercice en cours (perte en attente d’approbation)</t>
  </si>
  <si>
    <t>JT16</t>
  </si>
  <si>
    <t xml:space="preserve">Frais et immobilisations incorporelles </t>
  </si>
  <si>
    <t>JT17</t>
  </si>
  <si>
    <t>surplus d’exercice à distribuer</t>
  </si>
  <si>
    <t>JT18</t>
  </si>
  <si>
    <t>Provisions complémentaires à constituer</t>
  </si>
  <si>
    <t>JT19</t>
  </si>
  <si>
    <t>Sous total  B</t>
  </si>
  <si>
    <t>JT20</t>
  </si>
  <si>
    <t>Réserves de réévaluation</t>
  </si>
  <si>
    <t>JT21</t>
  </si>
  <si>
    <t>Comptes bloqués d’associés à plus d’un an</t>
  </si>
  <si>
    <t>JT22</t>
  </si>
  <si>
    <t>Emprunts et dettes subordonnés</t>
  </si>
  <si>
    <t>JT23</t>
  </si>
  <si>
    <t>Sous total C</t>
  </si>
  <si>
    <t>JT24</t>
  </si>
  <si>
    <t xml:space="preserve">    FONDS PATRIMONIAUX NETS</t>
  </si>
  <si>
    <t xml:space="preserve">                     A-B+C</t>
  </si>
  <si>
    <t>NORMES SUR LA CONSTITUTION DU FONDS DE SOLIDARITE</t>
  </si>
  <si>
    <t>HS01</t>
  </si>
  <si>
    <t>HS02</t>
  </si>
  <si>
    <t>HS03</t>
  </si>
  <si>
    <t>C =  A + B</t>
  </si>
  <si>
    <t>HS04</t>
  </si>
  <si>
    <t>HS05</t>
  </si>
  <si>
    <t>HS06</t>
  </si>
  <si>
    <t>HS07</t>
  </si>
  <si>
    <t>HS08</t>
  </si>
  <si>
    <t>HS09</t>
  </si>
  <si>
    <t>HS10</t>
  </si>
  <si>
    <t>CALCUL DU RATIO DE COUVERTURE DES RISQUES</t>
  </si>
  <si>
    <t>Libellé</t>
  </si>
  <si>
    <t>VL01</t>
  </si>
  <si>
    <t>Fonds patrimoniaux nets ou fonds propres nets</t>
  </si>
  <si>
    <t>VL02</t>
  </si>
  <si>
    <t>VL03</t>
  </si>
  <si>
    <t>Crédits à la clientèle sains</t>
  </si>
  <si>
    <t>VL04</t>
  </si>
  <si>
    <t>Titres de participation non déduits des fonds propres ou des fonds patrimoniaux</t>
  </si>
  <si>
    <t>VL05</t>
  </si>
  <si>
    <t>Crédits en souffrance nets de provisions</t>
  </si>
  <si>
    <t>VL06</t>
  </si>
  <si>
    <t>Créances en souffrance sur les correspondants net de provision</t>
  </si>
  <si>
    <t>VL07</t>
  </si>
  <si>
    <t>Sous total B</t>
  </si>
  <si>
    <t>VL08</t>
  </si>
  <si>
    <t xml:space="preserve">Provisions complémentaires à constituer </t>
  </si>
  <si>
    <t>VL09</t>
  </si>
  <si>
    <t>VL10</t>
  </si>
  <si>
    <t xml:space="preserve">                          A   /  (B – C)</t>
  </si>
  <si>
    <t>CALCUL DU RATIO DE COUVERTURE DES IMMOBILISATIONS</t>
  </si>
  <si>
    <t>MN01</t>
  </si>
  <si>
    <t>MN02</t>
  </si>
  <si>
    <t>Emprunts à plus de cinq ans affectés au financement des immobilisations</t>
  </si>
  <si>
    <t>MN03</t>
  </si>
  <si>
    <t>Sous total    (A)</t>
  </si>
  <si>
    <t>MN04</t>
  </si>
  <si>
    <t>Immobilisations nettes</t>
  </si>
  <si>
    <t>MN05</t>
  </si>
  <si>
    <t>Sous total  (B)</t>
  </si>
  <si>
    <t>MN06</t>
  </si>
  <si>
    <t>Ratio :  A / B</t>
  </si>
  <si>
    <t>COEFFICIENT DE COUVERTURE DES CREDITS PAR LES RESSOURCES DISPONIBLES</t>
  </si>
  <si>
    <t>Encours net de crédits refinancés  (B)</t>
  </si>
  <si>
    <t>Solde C  = A - B</t>
  </si>
  <si>
    <t>Dépôts auprès de l’organe faîtier (F)</t>
  </si>
  <si>
    <t>Immobilisations nettes  (G)</t>
  </si>
  <si>
    <t xml:space="preserve">Solde    H =  D + E -  F - G </t>
  </si>
  <si>
    <t>C/H</t>
  </si>
  <si>
    <t>F= E - C</t>
  </si>
  <si>
    <r>
      <t>Norme minimale</t>
    </r>
    <r>
      <rPr>
        <b/>
        <sz val="11"/>
        <rFont val="Arial"/>
        <family val="2"/>
      </rPr>
      <t xml:space="preserve"> : </t>
    </r>
    <r>
      <rPr>
        <b/>
        <sz val="10"/>
        <rFont val="Arial"/>
        <family val="2"/>
      </rPr>
      <t>le Fonds de Solidarité, après imputation du déficit de l’exercice, doit</t>
    </r>
  </si>
  <si>
    <t xml:space="preserve">                                  représenter au minimum 40% des parts sociales libérées  </t>
  </si>
  <si>
    <t>Norme minimale :  100%</t>
  </si>
  <si>
    <t>Norme minimale   =  70% pour les EMF indépendants</t>
  </si>
  <si>
    <t xml:space="preserve">          65% pour les EMF affiliés à un réseau</t>
  </si>
  <si>
    <t>Code EMF :</t>
  </si>
  <si>
    <t>Nom EMF :</t>
  </si>
  <si>
    <t>Sigle :</t>
  </si>
  <si>
    <t>Pays :</t>
  </si>
  <si>
    <t>Total</t>
  </si>
  <si>
    <t>N°</t>
  </si>
  <si>
    <t>Nom du bénéficiaire</t>
  </si>
  <si>
    <t>Nature du crédit</t>
  </si>
  <si>
    <t>Montant du crédit</t>
  </si>
  <si>
    <t>CALCUL DU COEFFICIENT DE LA LIQUIDITE</t>
  </si>
  <si>
    <t>Ressources</t>
  </si>
  <si>
    <t>Montant brut</t>
  </si>
  <si>
    <t xml:space="preserve">Pondération </t>
  </si>
  <si>
    <t>Montant pondéré</t>
  </si>
  <si>
    <t>VQ01</t>
  </si>
  <si>
    <t>Crédits sains à échoir dans les trois mois à venir</t>
  </si>
  <si>
    <t>VQ02</t>
  </si>
  <si>
    <t xml:space="preserve">Comptes débiteurs sains </t>
  </si>
  <si>
    <t>VQ03</t>
  </si>
  <si>
    <t>Accords de refinancement irrévocables (sous réserve)</t>
  </si>
  <si>
    <t>VQ04</t>
  </si>
  <si>
    <t>Avoirs chez les correspondants locaux à moins de 3 mois d’échéance</t>
  </si>
  <si>
    <t>VQ05</t>
  </si>
  <si>
    <t>Disponibilité en caisse</t>
  </si>
  <si>
    <t>VQ06</t>
  </si>
  <si>
    <t xml:space="preserve"> TOTAL DES RESSOURCES MOBILISABLES    (A)</t>
  </si>
  <si>
    <t>VQ07</t>
  </si>
  <si>
    <t>Dépôts des correspondants locaux</t>
  </si>
  <si>
    <t>VQ08</t>
  </si>
  <si>
    <t>Dépôts à terme à échoir dans les trois mois</t>
  </si>
  <si>
    <t>VQ09</t>
  </si>
  <si>
    <t>Dépôts à vue de la clientèle ou des membres</t>
  </si>
  <si>
    <t>VQ10</t>
  </si>
  <si>
    <t xml:space="preserve">Emprunts à échoir dans les trois mois </t>
  </si>
  <si>
    <t>VQ11</t>
  </si>
  <si>
    <t>Refinancements à échoir dans les trois mois</t>
  </si>
  <si>
    <t>VQ12</t>
  </si>
  <si>
    <t>TOTAL DES BESOINS A COUVRIR       (B)</t>
  </si>
  <si>
    <t xml:space="preserve">A/B </t>
  </si>
  <si>
    <t>CALCUL DE LA NORME DE DIVISION DES RISQUES</t>
  </si>
  <si>
    <t>Bénéficiaire de crédits</t>
  </si>
  <si>
    <t>CALCUL DU RATIO RELATIF AUX LIGNES DE FINANCEMENT RECUS</t>
  </si>
  <si>
    <t>SM01</t>
  </si>
  <si>
    <t xml:space="preserve">             </t>
  </si>
  <si>
    <t>SM02</t>
  </si>
  <si>
    <t>Solde des financements remboursables obtenus :     (B)</t>
  </si>
  <si>
    <t>SM03</t>
  </si>
  <si>
    <t>(A)/(B)</t>
  </si>
  <si>
    <t>Le rapport (A)/(B) doit être supérieur ou égal à 50%.</t>
  </si>
  <si>
    <t>Réseau :</t>
  </si>
  <si>
    <t>Montant Année N</t>
  </si>
  <si>
    <t xml:space="preserve">E = D X 40 % </t>
  </si>
  <si>
    <t>Réserves obligatoires constituées en N (pour mémoire)</t>
  </si>
  <si>
    <t xml:space="preserve"> (Minimum : 10%)</t>
  </si>
  <si>
    <t>INFORMATIONS STATISTIQUES</t>
  </si>
  <si>
    <t>Capital social souscrit et libéré</t>
  </si>
  <si>
    <t>Hommes</t>
  </si>
  <si>
    <t>Femmes</t>
  </si>
  <si>
    <t>Nombres de salariés</t>
  </si>
  <si>
    <t>Nombres d’agences</t>
  </si>
  <si>
    <t>Noms des agences et lieux d’implantation</t>
  </si>
  <si>
    <t>Encours des dépôts</t>
  </si>
  <si>
    <t>Nombre de comptes de dépôts</t>
  </si>
  <si>
    <t>Encours des crédits bruts</t>
  </si>
  <si>
    <t>Provisions constituées</t>
  </si>
  <si>
    <t>Encours des crédits nets</t>
  </si>
  <si>
    <t>Trésorerie</t>
  </si>
  <si>
    <t>Banque</t>
  </si>
  <si>
    <t>Dépôts auprès des EMF non associés</t>
  </si>
  <si>
    <t>Dépôts auprès de l’organe faîtier</t>
  </si>
  <si>
    <t>Caisses</t>
  </si>
  <si>
    <t>Taux de rémunération des dépôts</t>
  </si>
  <si>
    <t>Taux de rémunération des crédits</t>
  </si>
  <si>
    <r>
      <t xml:space="preserve">Déficit de l’exercice ( - ) en N                            </t>
    </r>
    <r>
      <rPr>
        <b/>
        <sz val="10"/>
        <rFont val="Tahoma"/>
        <family val="2"/>
      </rPr>
      <t>( B )</t>
    </r>
  </si>
  <si>
    <r>
      <t>FONDS DE SOLIDARITE DISPONIBLES en N</t>
    </r>
    <r>
      <rPr>
        <b/>
        <sz val="10"/>
        <rFont val="Tahoma"/>
        <family val="2"/>
      </rPr>
      <t xml:space="preserve">        ( C )</t>
    </r>
  </si>
  <si>
    <r>
      <t>Parts Sociales libérées en N</t>
    </r>
    <r>
      <rPr>
        <b/>
        <sz val="11"/>
        <rFont val="Tahoma"/>
        <family val="2"/>
      </rPr>
      <t xml:space="preserve">                         ( D )</t>
    </r>
  </si>
  <si>
    <r>
      <t>NORME SUR LE FONDS DE SOLIDARITE en N</t>
    </r>
    <r>
      <rPr>
        <b/>
        <sz val="10"/>
        <rFont val="Tahoma"/>
        <family val="2"/>
      </rPr>
      <t xml:space="preserve">    </t>
    </r>
    <r>
      <rPr>
        <b/>
        <sz val="11"/>
        <rFont val="Tahoma"/>
        <family val="2"/>
      </rPr>
      <t>( E )</t>
    </r>
    <r>
      <rPr>
        <b/>
        <sz val="10"/>
        <rFont val="Tahoma"/>
        <family val="2"/>
      </rPr>
      <t xml:space="preserve"> </t>
    </r>
  </si>
  <si>
    <r>
      <t>BESOIN EN FONDS DE SOLIDARITE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>en N</t>
    </r>
    <r>
      <rPr>
        <b/>
        <sz val="11"/>
        <rFont val="Tahoma"/>
        <family val="2"/>
      </rPr>
      <t xml:space="preserve">               ( F )</t>
    </r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</si>
  <si>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</si>
  <si>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</si>
  <si>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</si>
  <si>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</si>
  <si>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</si>
  <si>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</si>
  <si>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</si>
  <si>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</si>
  <si>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</si>
  <si>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 xml:space="preserve"> ACTIF</t>
  </si>
  <si>
    <t>PASSIF</t>
  </si>
  <si>
    <t>CALCUL DE LA NORME DE PRISE DE PARTICIPATION</t>
  </si>
  <si>
    <t>Identité de l’entreprise</t>
  </si>
  <si>
    <t>Montant de la participation</t>
  </si>
  <si>
    <t>% rapport aux fonds patrimoniaux ou fonds propres nets</t>
  </si>
  <si>
    <r>
      <t>Fonds de solidarité Constitué en N</t>
    </r>
    <r>
      <rPr>
        <b/>
        <sz val="10"/>
        <rFont val="Tahoma"/>
        <family val="2"/>
      </rPr>
      <t xml:space="preserve">                 ( A )</t>
    </r>
  </si>
  <si>
    <t>Encours net de crédits accordés     (A)</t>
  </si>
  <si>
    <t>Fonds patrimoniaux (D)</t>
  </si>
  <si>
    <t>Dépôts des membres (E)</t>
  </si>
  <si>
    <r>
      <t xml:space="preserve">Fonds patrimoniaux nets   :       </t>
    </r>
    <r>
      <rPr>
        <b/>
        <sz val="10"/>
        <rFont val="Arial"/>
        <family val="2"/>
      </rPr>
      <t>(A)</t>
    </r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</si>
  <si>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</si>
  <si>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</si>
  <si>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</si>
  <si>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</si>
  <si>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</si>
  <si>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</si>
  <si>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</si>
  <si>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</si>
  <si>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</si>
  <si>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</si>
  <si>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</si>
  <si>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</si>
  <si>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</si>
  <si>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</si>
  <si>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</si>
  <si>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</si>
  <si>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</si>
  <si>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</si>
  <si>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</si>
  <si>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</si>
  <si>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</si>
  <si>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</si>
  <si>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TOTAL</t>
  </si>
  <si>
    <t>N° Ordre</t>
  </si>
  <si>
    <t>NORME DES ENGAGEMENTS EN FAVEUR DES APPARENTES</t>
  </si>
  <si>
    <t>pourcentage par rapport aux fonds patrimoniaux ou propres nets</t>
  </si>
  <si>
    <t>Montant de Crédits par caisse</t>
  </si>
  <si>
    <t>Montant de Titres de participation</t>
  </si>
  <si>
    <t>Montant des Engagements sur les correspondants</t>
  </si>
  <si>
    <t>Montant des Engagements par signature</t>
  </si>
  <si>
    <t>Libellés</t>
  </si>
  <si>
    <t>Année N</t>
  </si>
  <si>
    <t>Références</t>
  </si>
  <si>
    <t>DR01</t>
  </si>
  <si>
    <t>PP01</t>
  </si>
  <si>
    <t>VQ13</t>
  </si>
  <si>
    <t>Taux maximum sur les dépôts (nombre entier)</t>
  </si>
  <si>
    <t>Taux minimum sur les dépôts (nombre entier)</t>
  </si>
  <si>
    <t>Taux maximum sur les crédits (nombre entier)</t>
  </si>
  <si>
    <t>Taux minimum sur crédits (nombre entier)</t>
  </si>
  <si>
    <t>Engagements de crédit bail</t>
  </si>
  <si>
    <t>Opérations en devises</t>
  </si>
  <si>
    <t>Engagements par signature douteux</t>
  </si>
  <si>
    <t>Participations</t>
  </si>
  <si>
    <t>Division de risques</t>
  </si>
  <si>
    <t>HORS BILAN</t>
  </si>
  <si>
    <t>Engagments reçus de l'Etat et des orgs. publics</t>
  </si>
  <si>
    <t>Ops. Sur titres et valeurs affectees en garantie</t>
  </si>
  <si>
    <t>Engagements de la clientèle</t>
  </si>
  <si>
    <t>Engagements des correspondants</t>
  </si>
  <si>
    <r>
      <t>EMF DE 1</t>
    </r>
    <r>
      <rPr>
        <b/>
        <vertAlign val="superscript"/>
        <sz val="10"/>
        <rFont val="Times New Roman"/>
        <family val="1"/>
      </rPr>
      <t>ère</t>
    </r>
    <r>
      <rPr>
        <b/>
        <sz val="10"/>
        <rFont val="Times New Roman"/>
        <family val="1"/>
      </rPr>
      <t xml:space="preserve"> CATEGORIE ET EMF AFFILIES A UN RESEAU </t>
    </r>
  </si>
  <si>
    <t>Montant garanties données</t>
  </si>
  <si>
    <t>Montant garanties reçues</t>
  </si>
  <si>
    <t>(F) Maximum autorisé :    (15%  x   FPN) =</t>
  </si>
  <si>
    <t>Référence du crédit</t>
  </si>
  <si>
    <t>Date arrêté (AnnéeMois; Exple: 201312) :</t>
  </si>
  <si>
    <t xml:space="preserve">Nombre de membres </t>
  </si>
  <si>
    <t>Ville siège direction général :</t>
  </si>
  <si>
    <t>1- INFORMATIONS DE L'ETABLISSEMENT</t>
  </si>
  <si>
    <t>COORDONNÉES DE L’ÉTABLISSEMENT</t>
  </si>
  <si>
    <t>INFORMATIONS</t>
  </si>
  <si>
    <t>Téléphone(s) fixe(s) / portable(s)</t>
  </si>
  <si>
    <t>Adresse électronique :</t>
  </si>
  <si>
    <t>AGRÉMENT DE L’ÉTABLISSEMENT</t>
  </si>
  <si>
    <t>PRINCIPALE IDENTITE BANCAIRE</t>
  </si>
  <si>
    <t>ETABLISSEMENTS DE CREDIT</t>
  </si>
  <si>
    <t>RELEVE D’IDENTITE BANCAIRE (RIB)</t>
  </si>
  <si>
    <t>2- INFORMATIONS DES DIRIGEANTS</t>
  </si>
  <si>
    <t>Ordre</t>
  </si>
  <si>
    <t xml:space="preserve">Fonction : </t>
  </si>
  <si>
    <t xml:space="preserve">Nom et prénoms: </t>
  </si>
  <si>
    <t xml:space="preserve">Numéro d’agrément  </t>
  </si>
  <si>
    <t xml:space="preserve">date d’agrément  </t>
  </si>
  <si>
    <t>Adresse électronique </t>
  </si>
  <si>
    <t>3- INFORMATION COMMISSAIRES AUX COMPTES </t>
  </si>
  <si>
    <t>Qualité du commissaire aux comptes</t>
  </si>
  <si>
    <t xml:space="preserve">Nom ou raison sociale : </t>
  </si>
  <si>
    <t xml:space="preserve">Numéro  d’agrément ou décison autorisation préalable de la COBAC </t>
  </si>
  <si>
    <t xml:space="preserve">Date d’agrément  ou décison autorisation préalable de la COBAC </t>
  </si>
  <si>
    <t>Numéro et date d’agrément UDEAC/CEMAC</t>
  </si>
  <si>
    <t>Date de début de mandat en cours </t>
  </si>
  <si>
    <t>Date de fin de mandat en cours</t>
  </si>
  <si>
    <t xml:space="preserve">Adresse postale/villle : </t>
  </si>
  <si>
    <t>Année</t>
  </si>
  <si>
    <t>N-4</t>
  </si>
  <si>
    <t>N-3</t>
  </si>
  <si>
    <t>N-2</t>
  </si>
  <si>
    <t>Variation du Capital</t>
  </si>
  <si>
    <t>/</t>
  </si>
  <si>
    <t>Genre ou type de personne</t>
  </si>
  <si>
    <t xml:space="preserve">Hommes </t>
  </si>
  <si>
    <t>Société publique</t>
  </si>
  <si>
    <t>Société privée</t>
  </si>
  <si>
    <t>Sociétéparpublique</t>
  </si>
  <si>
    <t>Nombre d'actionnaires</t>
  </si>
  <si>
    <t>Nom ou raison sociale</t>
  </si>
  <si>
    <t>Date de début de mandat en cours</t>
  </si>
  <si>
    <t>Date de fin de mandat mandat en cours</t>
  </si>
  <si>
    <t>Référence avis de non-objection du mandat en cours</t>
  </si>
  <si>
    <t>Date de signature de l'avis de non-objection du mandat en cours</t>
  </si>
  <si>
    <t>Nombre de renouvellement de mandat</t>
  </si>
  <si>
    <t>Nombre d'agence</t>
  </si>
  <si>
    <t>Date d'ouverture</t>
  </si>
  <si>
    <t>N° Arrêté du CNC</t>
  </si>
  <si>
    <t>Date Arrêté du CNC</t>
  </si>
  <si>
    <t>Fonction dirigeants</t>
  </si>
  <si>
    <t>Directeur général</t>
  </si>
  <si>
    <t>Directeur général adjoint</t>
  </si>
  <si>
    <t>Commissaire aux comptes titulaire</t>
  </si>
  <si>
    <t>Commissaire aux comptes suppléant</t>
  </si>
  <si>
    <t>Qualité de l'administrateur</t>
  </si>
  <si>
    <t>Admnistrateur indépendant</t>
  </si>
  <si>
    <t>Admnistrateur sociétaire ou actionnaire</t>
  </si>
  <si>
    <t>Admnistrateur sociétaire ou actionnaire (PCA)</t>
  </si>
  <si>
    <t>1.1 Adresse de l'établissement</t>
  </si>
  <si>
    <t xml:space="preserve">1.2 Boite postale  </t>
  </si>
  <si>
    <t>1.3 Ville du siège social</t>
  </si>
  <si>
    <t>1.4 Téléphone(s) fixe(s) / portable(s)</t>
  </si>
  <si>
    <t>1.6 Fax / Télex:</t>
  </si>
  <si>
    <t>1.7 Adresse électronique :</t>
  </si>
  <si>
    <t>1.8 Numéro d’agrément :</t>
  </si>
  <si>
    <t xml:space="preserve">1.9 Date d’agrément : </t>
  </si>
  <si>
    <t>1.10 Forme juridique:</t>
  </si>
  <si>
    <t>5.1 Cadres expatriés</t>
  </si>
  <si>
    <t>5.2 Cadres nationaux</t>
  </si>
  <si>
    <t>5.3 Autre personnel bancaire</t>
  </si>
  <si>
    <t>5.4 Personnel non bancaire</t>
  </si>
  <si>
    <t>5.5 Effectif total</t>
  </si>
  <si>
    <t>5.6 Stagiaires</t>
  </si>
  <si>
    <t>6.1 Capital</t>
  </si>
  <si>
    <t>6.2 Référence décision autorisation préalable de la COBAC pour les EMF constué en S.A. (ex: COBAC D-AAAA/XXX)</t>
  </si>
  <si>
    <t>6.3 Date de la décision autorisation préalable de la COBAC</t>
  </si>
  <si>
    <t>4- INFORMATIONS SUR LES UTILISATEURS eSESAME</t>
  </si>
  <si>
    <t>Référence habiltation du SG de la COBAC</t>
  </si>
  <si>
    <t xml:space="preserve">date habilitataion  </t>
  </si>
  <si>
    <t>5- EVOLUTION DES EFFECTIFS</t>
  </si>
  <si>
    <t>6- ÉVOLUTION DU CAPITAL SUR LES CINQ DERNIERES ANNEES  :</t>
  </si>
  <si>
    <t xml:space="preserve">7- INFORMATION SUR L'ACTIONNARIAT </t>
  </si>
  <si>
    <t>8- COMPOSITION DU CONSEIL D’ADMINISTRATION (CA)</t>
  </si>
  <si>
    <t xml:space="preserve">9- INFORMATIONS AGENCES </t>
  </si>
  <si>
    <t>Région/Province (Ville)*</t>
  </si>
  <si>
    <t>* Donner le nom de la région ou de la province et préciser la ville ()</t>
  </si>
  <si>
    <t>Nom de l'agence/Guichet</t>
  </si>
  <si>
    <t>CAMEROON COOPERATIVE CREDIT UNION LEAGUE - COMBINE</t>
  </si>
  <si>
    <t>CAMCCUL</t>
  </si>
  <si>
    <t>Cameroun</t>
  </si>
  <si>
    <t xml:space="preserve">Bamenda </t>
  </si>
  <si>
    <t>Azire -  Bamenda</t>
  </si>
  <si>
    <t>P.O. Box 211</t>
  </si>
  <si>
    <t>Bamenda</t>
  </si>
  <si>
    <t xml:space="preserve">(237) 233 361 377 </t>
  </si>
  <si>
    <t>(237) 233 361 637</t>
  </si>
  <si>
    <t>camccul@camccul.org</t>
  </si>
  <si>
    <t>00353/MINEFI</t>
  </si>
  <si>
    <t>27/07/2001</t>
  </si>
  <si>
    <t>EMF COOPCA</t>
  </si>
  <si>
    <t>DIRECTEUR GENERAL</t>
  </si>
  <si>
    <t xml:space="preserve">TIENTCHOU Jonas </t>
  </si>
  <si>
    <t>(237) 698 006 553</t>
  </si>
  <si>
    <t>jtientchou@yahoo.fr</t>
  </si>
  <si>
    <t>DIRECTEUR GENERAL ADJOINT</t>
  </si>
  <si>
    <t>AWAH Richard NDOH</t>
  </si>
  <si>
    <t>00692/MINFI</t>
  </si>
  <si>
    <t>16/11/2018</t>
  </si>
  <si>
    <t>(237) 698 003 952</t>
  </si>
  <si>
    <t>ndohrichard@yahoo.com</t>
  </si>
  <si>
    <t xml:space="preserve">VGF&amp; Partners </t>
  </si>
  <si>
    <t>NFOR GABRIEL</t>
  </si>
  <si>
    <t>EC 410 20 Octobre 2014</t>
  </si>
  <si>
    <t>607 Bamenda Cameroon</t>
  </si>
  <si>
    <t xml:space="preserve">+ 237 676 683 184  /  + 237 664 966 127 </t>
  </si>
  <si>
    <t>+ 237 676 683 184  /  + 237 664 966 128</t>
  </si>
  <si>
    <t>ABEGE CHARTERED ACCOUNTANTS</t>
  </si>
  <si>
    <t>ABEGE PATRICK</t>
  </si>
  <si>
    <t>Numéro EC 299 des 22 Juillet 2012</t>
  </si>
  <si>
    <t>12840 Yaoundé Cameroun</t>
  </si>
  <si>
    <t>+ 237 679 62 69 13</t>
  </si>
  <si>
    <t>+ 237 679 62 69 14</t>
  </si>
  <si>
    <t>CABINET MUNUZA</t>
  </si>
  <si>
    <t>SILVA MUNUZA</t>
  </si>
  <si>
    <t>ECP 287 CEMAC EC 646</t>
  </si>
  <si>
    <t>MORE STEPHENS</t>
  </si>
  <si>
    <t>JEAN CLAUDE ATANGANA</t>
  </si>
  <si>
    <t>EC 236 ECP 246</t>
  </si>
  <si>
    <t>Chef de Sercice Conformité</t>
  </si>
  <si>
    <t>EKOLLO LOUIS</t>
  </si>
  <si>
    <t>696 006 884</t>
  </si>
  <si>
    <t>ekolloloui@gmail.com</t>
  </si>
  <si>
    <t xml:space="preserve"> Musa SHEY NFOR</t>
  </si>
  <si>
    <t>Président</t>
  </si>
  <si>
    <t>5</t>
  </si>
  <si>
    <t>YEMENE Augustin</t>
  </si>
  <si>
    <t>Vice Président</t>
  </si>
  <si>
    <t>Mme NGUELEWOU Bernadette</t>
  </si>
  <si>
    <t>Secrétaire</t>
  </si>
  <si>
    <t xml:space="preserve">EV. MAFANY Queen </t>
  </si>
  <si>
    <t>Comité de Crédit</t>
  </si>
  <si>
    <t xml:space="preserve">LINGATE Samuel </t>
  </si>
  <si>
    <t>Mr. JAFF Sylverius</t>
  </si>
  <si>
    <t>Mr. MULUH Stanly</t>
  </si>
  <si>
    <t>Comité Rémunération</t>
  </si>
  <si>
    <t>M. TARH MBAH Bertrand</t>
  </si>
  <si>
    <t>1</t>
  </si>
  <si>
    <t xml:space="preserve">UBC BANK ET AUTRES </t>
  </si>
  <si>
    <t>Déposé au MINFI en 2023</t>
  </si>
  <si>
    <t>Déposée au MINFI en 2023</t>
  </si>
  <si>
    <t>2019</t>
  </si>
  <si>
    <t>2021</t>
  </si>
  <si>
    <t>C/052</t>
  </si>
  <si>
    <t>12 MARS 2020</t>
  </si>
  <si>
    <t>C/061</t>
  </si>
  <si>
    <t>13 MARS 2020</t>
  </si>
  <si>
    <t>C/060</t>
  </si>
  <si>
    <t>14 MARS 2020</t>
  </si>
  <si>
    <t>4</t>
  </si>
  <si>
    <t>C/053</t>
  </si>
  <si>
    <t>15 MARS 2020</t>
  </si>
  <si>
    <t>2</t>
  </si>
  <si>
    <t>C/054</t>
  </si>
  <si>
    <t>16 MARS 2020</t>
  </si>
  <si>
    <t>0</t>
  </si>
  <si>
    <t>C/056</t>
  </si>
  <si>
    <t>17 MARS 2020</t>
  </si>
  <si>
    <t>C/062</t>
  </si>
  <si>
    <t>18 MARS 2020</t>
  </si>
  <si>
    <t>C/055</t>
  </si>
  <si>
    <t>19 MARS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</si>
</sst>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C]d\-mmm\-yyyy;@"/>
  </numFmts>
  <fonts count="43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0"/>
      <name val="Tahoma"/>
      <family val="2"/>
    </font>
    <font>
      <b/>
      <sz val="11"/>
      <name val="Times New Roman"/>
      <family val="1"/>
    </font>
    <font>
      <sz val="10"/>
      <name val="Tahoma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Tahoma"/>
      <family val="2"/>
    </font>
    <font>
      <b/>
      <sz val="11"/>
      <name val="Arial"/>
      <family val="2"/>
    </font>
    <font>
      <sz val="11"/>
      <name val="Tahoma"/>
      <family val="2"/>
    </font>
    <font>
      <b/>
      <i/>
      <sz val="9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b/>
      <u/>
      <sz val="11"/>
      <name val="Arial"/>
      <family val="2"/>
    </font>
    <font>
      <sz val="11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FF0000"/>
      <name val="Arial"/>
      <family val="2"/>
    </font>
    <font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0000"/>
      </patternFill>
    </fill>
  </fills>
  <borders count="73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</cellStyleXfs>
  <cellXfs count="383">
    <xf numFmtId="0" fontId="0" fillId="0" borderId="0" xfId="0"/>
    <xf numFmtId="3" fontId="0" fillId="0" borderId="0" xfId="0" applyNumberFormat="1"/>
    <xf numFmtId="0" fontId="0" fillId="0" borderId="0" xfId="0" applyProtection="1">
      <protection hidden="1"/>
    </xf>
    <xf numFmtId="1" fontId="4" fillId="2" borderId="1" xfId="3" applyNumberFormat="1" applyFont="1" applyFill="1" applyBorder="1" applyAlignment="1" applyProtection="1">
      <alignment horizontal="center" vertical="center" wrapText="1"/>
      <protection hidden="1"/>
    </xf>
    <xf numFmtId="1" fontId="4" fillId="2" borderId="1" xfId="3" applyNumberFormat="1" applyFont="1" applyFill="1" applyBorder="1" applyAlignment="1" applyProtection="1">
      <alignment horizontal="left" vertical="center" wrapText="1" indent="10"/>
      <protection hidden="1"/>
    </xf>
    <xf numFmtId="1" fontId="4" fillId="2" borderId="2" xfId="3" applyNumberFormat="1" applyFont="1" applyFill="1" applyBorder="1" applyAlignment="1" applyProtection="1">
      <alignment vertical="top" wrapText="1"/>
      <protection hidden="1"/>
    </xf>
    <xf numFmtId="1" fontId="11" fillId="3" borderId="3" xfId="3" applyNumberFormat="1" applyFont="1" applyFill="1" applyBorder="1" applyAlignment="1" applyProtection="1">
      <alignment vertical="top"/>
      <protection hidden="1"/>
    </xf>
    <xf numFmtId="1" fontId="34" fillId="3" borderId="4" xfId="3" applyNumberFormat="1" applyFont="1" applyFill="1" applyBorder="1" applyProtection="1">
      <protection hidden="1"/>
    </xf>
    <xf numFmtId="1" fontId="9" fillId="2" borderId="5" xfId="3" applyNumberFormat="1" applyFont="1" applyFill="1" applyBorder="1" applyAlignment="1" applyProtection="1">
      <alignment horizontal="right" vertical="top"/>
      <protection hidden="1"/>
    </xf>
    <xf numFmtId="1" fontId="0" fillId="3" borderId="6" xfId="0" applyNumberFormat="1" applyFill="1" applyBorder="1" applyAlignment="1" applyProtection="1">
      <alignment wrapText="1"/>
      <protection hidden="1"/>
    </xf>
    <xf numFmtId="1" fontId="0" fillId="0" borderId="6" xfId="0" applyNumberFormat="1" applyBorder="1" applyAlignment="1" applyProtection="1">
      <alignment wrapText="1"/>
      <protection hidden="1"/>
    </xf>
    <xf numFmtId="1" fontId="0" fillId="0" borderId="7" xfId="0" applyNumberFormat="1" applyBorder="1" applyAlignment="1" applyProtection="1">
      <alignment wrapText="1"/>
      <protection hidden="1"/>
    </xf>
    <xf numFmtId="1" fontId="35" fillId="2" borderId="8" xfId="3" applyNumberFormat="1" applyFont="1" applyFill="1" applyBorder="1" applyAlignment="1" applyProtection="1">
      <alignment wrapText="1"/>
      <protection hidden="1"/>
    </xf>
    <xf numFmtId="1" fontId="4" fillId="3" borderId="9" xfId="0" applyNumberFormat="1" applyFont="1" applyFill="1" applyBorder="1" applyAlignment="1" applyProtection="1">
      <alignment horizontal="right" vertical="top" wrapText="1"/>
      <protection hidden="1"/>
    </xf>
    <xf numFmtId="1" fontId="31" fillId="0" borderId="9" xfId="0" applyNumberFormat="1" applyFont="1" applyBorder="1" applyAlignment="1" applyProtection="1">
      <alignment vertical="top" wrapText="1"/>
      <protection hidden="1"/>
    </xf>
    <xf numFmtId="1" fontId="31" fillId="2" borderId="9" xfId="0" applyNumberFormat="1" applyFont="1" applyFill="1" applyBorder="1" applyAlignment="1" applyProtection="1">
      <alignment vertical="top" wrapText="1"/>
      <protection hidden="1"/>
    </xf>
    <xf numFmtId="1" fontId="31" fillId="0" borderId="9" xfId="1" applyNumberFormat="1" applyFont="1" applyBorder="1" applyAlignment="1" applyProtection="1">
      <alignment horizontal="right" vertical="top" wrapText="1"/>
      <protection hidden="1"/>
    </xf>
    <xf numFmtId="1" fontId="31" fillId="0" borderId="10" xfId="1" applyNumberFormat="1" applyFont="1" applyBorder="1" applyAlignment="1" applyProtection="1">
      <alignment horizontal="right" vertical="top" wrapText="1"/>
      <protection hidden="1"/>
    </xf>
    <xf numFmtId="1" fontId="31" fillId="0" borderId="10" xfId="0" applyNumberFormat="1" applyFont="1" applyBorder="1" applyAlignment="1" applyProtection="1">
      <alignment vertical="top" wrapText="1"/>
      <protection hidden="1"/>
    </xf>
    <xf numFmtId="1" fontId="31" fillId="2" borderId="11" xfId="0" applyNumberFormat="1" applyFont="1" applyFill="1" applyBorder="1" applyAlignment="1" applyProtection="1">
      <alignment vertical="top" wrapText="1"/>
      <protection hidden="1"/>
    </xf>
    <xf numFmtId="1" fontId="4" fillId="3" borderId="12" xfId="0" applyNumberFormat="1" applyFont="1" applyFill="1" applyBorder="1" applyAlignment="1" applyProtection="1">
      <alignment horizontal="right" vertical="top" wrapText="1"/>
      <protection hidden="1"/>
    </xf>
    <xf numFmtId="1" fontId="31" fillId="0" borderId="9" xfId="0" applyNumberFormat="1" applyFont="1" applyBorder="1" applyAlignment="1" applyProtection="1">
      <alignment horizontal="right"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hidden="1"/>
    </xf>
    <xf numFmtId="1" fontId="31" fillId="2" borderId="12" xfId="0" applyNumberFormat="1" applyFont="1" applyFill="1" applyBorder="1" applyAlignment="1" applyProtection="1">
      <alignment vertical="top" wrapText="1"/>
      <protection hidden="1"/>
    </xf>
    <xf numFmtId="1" fontId="4" fillId="2" borderId="13" xfId="0" applyNumberFormat="1" applyFont="1" applyFill="1" applyBorder="1" applyAlignment="1" applyProtection="1">
      <alignment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locked="0" hidden="1"/>
    </xf>
    <xf numFmtId="1" fontId="4" fillId="2" borderId="10" xfId="0" applyNumberFormat="1" applyFont="1" applyFill="1" applyBorder="1" applyAlignment="1" applyProtection="1">
      <alignment vertical="top" wrapText="1"/>
      <protection hidden="1"/>
    </xf>
    <xf numFmtId="1" fontId="4" fillId="2" borderId="10" xfId="0" applyNumberFormat="1" applyFont="1" applyFill="1" applyBorder="1" applyAlignment="1" applyProtection="1">
      <alignment horizontal="right" vertical="top" wrapText="1"/>
      <protection hidden="1"/>
    </xf>
    <xf numFmtId="1" fontId="31" fillId="0" borderId="14" xfId="1" applyNumberFormat="1" applyFont="1" applyBorder="1" applyAlignment="1" applyProtection="1">
      <alignment horizontal="right" vertical="top" wrapText="1"/>
      <protection hidden="1"/>
    </xf>
    <xf numFmtId="1" fontId="31" fillId="0" borderId="15" xfId="0" applyNumberFormat="1" applyFont="1" applyBorder="1" applyAlignment="1" applyProtection="1">
      <alignment vertical="top" wrapText="1"/>
      <protection hidden="1"/>
    </xf>
    <xf numFmtId="1" fontId="31" fillId="0" borderId="14" xfId="0" applyNumberFormat="1" applyFont="1" applyBorder="1" applyAlignment="1" applyProtection="1">
      <alignment horizontal="right" vertical="top" wrapText="1"/>
      <protection hidden="1"/>
    </xf>
    <xf numFmtId="1" fontId="31" fillId="0" borderId="14" xfId="0" applyNumberFormat="1" applyFont="1" applyBorder="1" applyAlignment="1" applyProtection="1">
      <alignment vertical="top" wrapText="1"/>
      <protection hidden="1"/>
    </xf>
    <xf numFmtId="1" fontId="31" fillId="0" borderId="16" xfId="0" applyNumberFormat="1" applyFont="1" applyBorder="1" applyAlignment="1" applyProtection="1">
      <alignment vertical="top" wrapText="1"/>
      <protection hidden="1"/>
    </xf>
    <xf numFmtId="1" fontId="31" fillId="0" borderId="8" xfId="0" applyNumberFormat="1" applyFont="1" applyBorder="1" applyAlignment="1" applyProtection="1">
      <alignment vertical="top" wrapText="1"/>
      <protection hidden="1"/>
    </xf>
    <xf numFmtId="1" fontId="31" fillId="0" borderId="16" xfId="1" applyNumberFormat="1" applyFont="1" applyBorder="1" applyAlignment="1" applyProtection="1">
      <alignment horizontal="right" vertical="top" wrapText="1"/>
      <protection hidden="1"/>
    </xf>
    <xf numFmtId="1" fontId="4" fillId="0" borderId="17" xfId="1" applyNumberFormat="1" applyFont="1" applyBorder="1" applyAlignment="1" applyProtection="1">
      <alignment horizontal="right" vertical="top" wrapText="1"/>
      <protection hidden="1"/>
    </xf>
    <xf numFmtId="1" fontId="31" fillId="0" borderId="13" xfId="0" applyNumberFormat="1" applyFont="1" applyBorder="1" applyAlignment="1" applyProtection="1">
      <alignment vertical="top" wrapText="1"/>
      <protection hidden="1"/>
    </xf>
    <xf numFmtId="1" fontId="4" fillId="0" borderId="16" xfId="1" applyNumberFormat="1" applyFont="1" applyBorder="1" applyAlignment="1" applyProtection="1">
      <alignment horizontal="right" vertical="top" wrapText="1"/>
      <protection hidden="1"/>
    </xf>
    <xf numFmtId="1" fontId="4" fillId="2" borderId="16" xfId="0" applyNumberFormat="1" applyFont="1" applyFill="1" applyBorder="1" applyAlignment="1" applyProtection="1">
      <alignment horizontal="right" vertical="top" wrapText="1"/>
      <protection hidden="1"/>
    </xf>
    <xf numFmtId="1" fontId="31" fillId="0" borderId="16" xfId="0" applyNumberFormat="1" applyFont="1" applyBorder="1" applyAlignment="1" applyProtection="1">
      <alignment horizontal="right" vertical="top" wrapText="1"/>
      <protection hidden="1"/>
    </xf>
    <xf numFmtId="1" fontId="4" fillId="0" borderId="16" xfId="0" applyNumberFormat="1" applyFont="1" applyBorder="1" applyAlignment="1" applyProtection="1">
      <alignment vertical="top" wrapText="1"/>
      <protection hidden="1"/>
    </xf>
    <xf numFmtId="1" fontId="4" fillId="2" borderId="13" xfId="0" applyNumberFormat="1" applyFont="1" applyFill="1" applyBorder="1" applyAlignment="1" applyProtection="1">
      <alignment horizontal="right" vertical="top" wrapText="1"/>
      <protection hidden="1"/>
    </xf>
    <xf numFmtId="1" fontId="11" fillId="0" borderId="18" xfId="0" applyNumberFormat="1" applyFont="1" applyBorder="1" applyAlignment="1" applyProtection="1">
      <alignment vertical="top"/>
      <protection hidden="1"/>
    </xf>
    <xf numFmtId="1" fontId="11" fillId="3" borderId="18" xfId="0" applyNumberFormat="1" applyFont="1" applyFill="1" applyBorder="1" applyAlignment="1" applyProtection="1">
      <alignment vertical="top"/>
      <protection hidden="1"/>
    </xf>
    <xf numFmtId="1" fontId="4" fillId="2" borderId="19" xfId="0" applyNumberFormat="1" applyFont="1" applyFill="1" applyBorder="1" applyAlignment="1" applyProtection="1">
      <alignment vertical="center" wrapText="1"/>
      <protection hidden="1"/>
    </xf>
    <xf numFmtId="1" fontId="31" fillId="2" borderId="20" xfId="0" applyNumberFormat="1" applyFont="1" applyFill="1" applyBorder="1" applyAlignment="1" applyProtection="1">
      <alignment vertical="center" wrapText="1"/>
      <protection hidden="1"/>
    </xf>
    <xf numFmtId="1" fontId="31" fillId="2" borderId="21" xfId="0" applyNumberFormat="1" applyFont="1" applyFill="1" applyBorder="1" applyAlignment="1" applyProtection="1">
      <alignment vertical="center" wrapText="1"/>
      <protection hidden="1"/>
    </xf>
    <xf numFmtId="1" fontId="31" fillId="0" borderId="19" xfId="0" applyNumberFormat="1" applyFont="1" applyFill="1" applyBorder="1" applyAlignment="1" applyProtection="1">
      <alignment vertical="center" wrapText="1"/>
      <protection hidden="1"/>
    </xf>
    <xf numFmtId="1" fontId="4" fillId="2" borderId="21" xfId="0" applyNumberFormat="1" applyFont="1" applyFill="1" applyBorder="1" applyAlignment="1" applyProtection="1">
      <alignment vertical="center" wrapText="1"/>
      <protection hidden="1"/>
    </xf>
    <xf numFmtId="1" fontId="4" fillId="2" borderId="22" xfId="0" applyNumberFormat="1" applyFont="1" applyFill="1" applyBorder="1" applyAlignment="1" applyProtection="1">
      <alignment vertical="center" wrapText="1"/>
      <protection hidden="1"/>
    </xf>
    <xf numFmtId="1" fontId="31" fillId="2" borderId="2" xfId="0" applyNumberFormat="1" applyFont="1" applyFill="1" applyBorder="1" applyAlignment="1" applyProtection="1">
      <alignment vertical="center" wrapText="1"/>
      <protection hidden="1"/>
    </xf>
    <xf numFmtId="1" fontId="31" fillId="2" borderId="19" xfId="0" applyNumberFormat="1" applyFont="1" applyFill="1" applyBorder="1" applyAlignment="1" applyProtection="1">
      <alignment vertical="center" wrapText="1"/>
      <protection hidden="1"/>
    </xf>
    <xf numFmtId="1" fontId="31" fillId="2" borderId="22" xfId="0" applyNumberFormat="1" applyFont="1" applyFill="1" applyBorder="1" applyAlignment="1" applyProtection="1">
      <alignment vertical="center" wrapText="1"/>
      <protection hidden="1"/>
    </xf>
    <xf numFmtId="1" fontId="4" fillId="2" borderId="20" xfId="3" applyNumberFormat="1" applyFont="1" applyFill="1" applyBorder="1" applyAlignment="1" applyProtection="1">
      <alignment vertical="top" wrapText="1"/>
      <protection hidden="1"/>
    </xf>
    <xf numFmtId="1" fontId="29" fillId="3" borderId="23" xfId="0" applyNumberFormat="1" applyFont="1" applyFill="1" applyBorder="1" applyAlignment="1" applyProtection="1">
      <alignment vertical="top"/>
      <protection hidden="1"/>
    </xf>
    <xf numFmtId="1" fontId="31" fillId="0" borderId="19" xfId="1" applyNumberFormat="1" applyFont="1" applyBorder="1" applyAlignment="1" applyProtection="1">
      <alignment horizontal="right" vertical="center" wrapText="1"/>
      <protection hidden="1"/>
    </xf>
    <xf numFmtId="1" fontId="15" fillId="2" borderId="24" xfId="3" applyNumberFormat="1" applyFont="1" applyFill="1" applyBorder="1" applyAlignment="1" applyProtection="1">
      <alignment wrapText="1"/>
      <protection hidden="1"/>
    </xf>
    <xf numFmtId="1" fontId="4" fillId="0" borderId="0" xfId="0" applyNumberFormat="1" applyFont="1" applyAlignment="1" applyProtection="1">
      <protection hidden="1"/>
    </xf>
    <xf numFmtId="1" fontId="0" fillId="0" borderId="0" xfId="0" applyNumberFormat="1" applyProtection="1">
      <protection hidden="1"/>
    </xf>
    <xf numFmtId="1" fontId="6" fillId="2" borderId="25" xfId="0" applyNumberFormat="1" applyFont="1" applyFill="1" applyBorder="1" applyAlignment="1" applyProtection="1">
      <alignment vertical="top" wrapText="1"/>
      <protection hidden="1"/>
    </xf>
    <xf numFmtId="1" fontId="6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10" xfId="0" applyNumberFormat="1" applyFont="1" applyFill="1" applyBorder="1" applyAlignment="1" applyProtection="1">
      <alignment vertical="top" wrapText="1"/>
      <protection hidden="1"/>
    </xf>
    <xf numFmtId="1" fontId="7" fillId="2" borderId="15" xfId="0" applyNumberFormat="1" applyFont="1" applyFill="1" applyBorder="1" applyAlignment="1" applyProtection="1">
      <alignment horizontal="center" vertical="top" wrapText="1"/>
      <protection hidden="1"/>
    </xf>
    <xf numFmtId="1" fontId="6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8" xfId="0" applyNumberFormat="1" applyFont="1" applyFill="1" applyBorder="1" applyAlignment="1" applyProtection="1">
      <alignment horizontal="center" vertical="top" wrapText="1"/>
      <protection hidden="1"/>
    </xf>
    <xf numFmtId="1" fontId="7" fillId="2" borderId="10" xfId="0" applyNumberFormat="1" applyFont="1" applyFill="1" applyBorder="1" applyAlignment="1" applyProtection="1">
      <alignment vertical="top" wrapText="1"/>
      <protection hidden="1"/>
    </xf>
    <xf numFmtId="1" fontId="2" fillId="2" borderId="8" xfId="0" applyNumberFormat="1" applyFont="1" applyFill="1" applyBorder="1" applyAlignment="1" applyProtection="1">
      <alignment vertical="top" wrapText="1"/>
      <protection hidden="1"/>
    </xf>
    <xf numFmtId="1" fontId="4" fillId="0" borderId="26" xfId="0" applyNumberFormat="1" applyFont="1" applyBorder="1" applyAlignment="1" applyProtection="1">
      <alignment vertical="top" wrapText="1"/>
      <protection hidden="1"/>
    </xf>
    <xf numFmtId="1" fontId="4" fillId="0" borderId="0" xfId="0" applyNumberFormat="1" applyFont="1" applyBorder="1" applyAlignment="1" applyProtection="1">
      <alignment vertical="top" wrapText="1"/>
      <protection hidden="1"/>
    </xf>
    <xf numFmtId="1" fontId="6" fillId="2" borderId="13" xfId="0" applyNumberFormat="1" applyFont="1" applyFill="1" applyBorder="1" applyAlignment="1" applyProtection="1">
      <alignment horizontal="center" vertical="top" wrapText="1"/>
      <protection hidden="1"/>
    </xf>
    <xf numFmtId="1" fontId="6" fillId="2" borderId="27" xfId="0" applyNumberFormat="1" applyFont="1" applyFill="1" applyBorder="1" applyAlignment="1" applyProtection="1">
      <alignment vertical="top" wrapText="1"/>
      <protection hidden="1"/>
    </xf>
    <xf numFmtId="1" fontId="7" fillId="0" borderId="0" xfId="0" applyNumberFormat="1" applyFont="1" applyProtection="1">
      <protection hidden="1"/>
    </xf>
    <xf numFmtId="1" fontId="14" fillId="0" borderId="0" xfId="0" applyNumberFormat="1" applyFont="1" applyProtection="1">
      <protection hidden="1"/>
    </xf>
    <xf numFmtId="1" fontId="3" fillId="2" borderId="23" xfId="0" applyNumberFormat="1" applyFont="1" applyFill="1" applyBorder="1" applyAlignment="1" applyProtection="1">
      <alignment horizontal="center" vertical="top" wrapText="1"/>
      <protection hidden="1"/>
    </xf>
    <xf numFmtId="1" fontId="4" fillId="2" borderId="23" xfId="0" applyNumberFormat="1" applyFont="1" applyFill="1" applyBorder="1" applyAlignment="1" applyProtection="1">
      <alignment vertical="top" wrapText="1"/>
      <protection hidden="1"/>
    </xf>
    <xf numFmtId="1" fontId="0" fillId="3" borderId="23" xfId="0" applyNumberFormat="1" applyFill="1" applyBorder="1" applyProtection="1">
      <protection hidden="1"/>
    </xf>
    <xf numFmtId="1" fontId="2" fillId="3" borderId="13" xfId="0" applyNumberFormat="1" applyFont="1" applyFill="1" applyBorder="1" applyAlignment="1" applyProtection="1">
      <alignment vertical="top" wrapText="1"/>
      <protection hidden="1"/>
    </xf>
    <xf numFmtId="1" fontId="3" fillId="0" borderId="23" xfId="0" applyNumberFormat="1" applyFont="1" applyBorder="1" applyAlignment="1" applyProtection="1">
      <alignment vertical="top" wrapText="1"/>
      <protection hidden="1"/>
    </xf>
    <xf numFmtId="1" fontId="2" fillId="0" borderId="23" xfId="0" applyNumberFormat="1" applyFont="1" applyBorder="1" applyAlignment="1" applyProtection="1">
      <alignment vertical="top" wrapText="1"/>
      <protection hidden="1"/>
    </xf>
    <xf numFmtId="1" fontId="2" fillId="3" borderId="23" xfId="0" applyNumberFormat="1" applyFont="1" applyFill="1" applyBorder="1" applyAlignment="1" applyProtection="1">
      <alignment vertical="top" wrapText="1"/>
      <protection hidden="1"/>
    </xf>
    <xf numFmtId="1" fontId="3" fillId="3" borderId="23" xfId="0" applyNumberFormat="1" applyFont="1" applyFill="1" applyBorder="1" applyAlignment="1" applyProtection="1">
      <alignment vertical="top" wrapText="1"/>
      <protection hidden="1"/>
    </xf>
    <xf numFmtId="1" fontId="8" fillId="0" borderId="0" xfId="0" applyNumberFormat="1" applyFont="1" applyAlignment="1" applyProtection="1">
      <protection hidden="1"/>
    </xf>
    <xf numFmtId="1" fontId="6" fillId="2" borderId="17" xfId="0" applyNumberFormat="1" applyFont="1" applyFill="1" applyBorder="1" applyAlignment="1" applyProtection="1">
      <alignment vertical="top" wrapText="1"/>
      <protection hidden="1"/>
    </xf>
    <xf numFmtId="1" fontId="6" fillId="2" borderId="13" xfId="0" applyNumberFormat="1" applyFont="1" applyFill="1" applyBorder="1" applyAlignment="1" applyProtection="1">
      <alignment vertical="top" wrapText="1"/>
      <protection hidden="1"/>
    </xf>
    <xf numFmtId="1" fontId="7" fillId="2" borderId="13" xfId="0" applyNumberFormat="1" applyFont="1" applyFill="1" applyBorder="1" applyAlignment="1" applyProtection="1">
      <alignment horizontal="center" vertical="top" wrapText="1"/>
      <protection hidden="1"/>
    </xf>
    <xf numFmtId="1" fontId="10" fillId="0" borderId="0" xfId="0" applyNumberFormat="1" applyFont="1" applyProtection="1">
      <protection hidden="1"/>
    </xf>
    <xf numFmtId="1" fontId="8" fillId="0" borderId="0" xfId="0" applyNumberFormat="1" applyFont="1" applyAlignment="1" applyProtection="1">
      <alignment horizontal="center"/>
      <protection hidden="1"/>
    </xf>
    <xf numFmtId="1" fontId="32" fillId="0" borderId="0" xfId="0" applyNumberFormat="1" applyFont="1" applyProtection="1">
      <protection hidden="1"/>
    </xf>
    <xf numFmtId="1" fontId="3" fillId="0" borderId="0" xfId="0" applyNumberFormat="1" applyFont="1" applyProtection="1">
      <protection hidden="1"/>
    </xf>
    <xf numFmtId="1" fontId="11" fillId="0" borderId="0" xfId="0" applyNumberFormat="1" applyFont="1" applyBorder="1" applyProtection="1">
      <protection hidden="1"/>
    </xf>
    <xf numFmtId="1" fontId="0" fillId="0" borderId="0" xfId="0" applyNumberFormat="1" applyBorder="1" applyProtection="1">
      <protection hidden="1"/>
    </xf>
    <xf numFmtId="1" fontId="33" fillId="0" borderId="0" xfId="0" applyNumberFormat="1" applyFont="1" applyBorder="1" applyProtection="1">
      <protection hidden="1"/>
    </xf>
    <xf numFmtId="1" fontId="14" fillId="2" borderId="13" xfId="0" applyNumberFormat="1" applyFont="1" applyFill="1" applyBorder="1" applyAlignment="1" applyProtection="1">
      <alignment wrapText="1"/>
      <protection hidden="1"/>
    </xf>
    <xf numFmtId="1" fontId="3" fillId="2" borderId="13" xfId="0" applyNumberFormat="1" applyFont="1" applyFill="1" applyBorder="1" applyAlignment="1" applyProtection="1">
      <alignment wrapText="1"/>
      <protection hidden="1"/>
    </xf>
    <xf numFmtId="1" fontId="15" fillId="2" borderId="1" xfId="0" applyNumberFormat="1" applyFont="1" applyFill="1" applyBorder="1" applyAlignment="1" applyProtection="1">
      <alignment horizontal="center" vertical="top" wrapText="1"/>
      <protection hidden="1"/>
    </xf>
    <xf numFmtId="1" fontId="15" fillId="2" borderId="1" xfId="0" applyNumberFormat="1" applyFont="1" applyFill="1" applyBorder="1" applyAlignment="1" applyProtection="1">
      <alignment vertical="top" wrapText="1"/>
      <protection hidden="1"/>
    </xf>
    <xf numFmtId="1" fontId="31" fillId="2" borderId="1" xfId="0" applyNumberFormat="1" applyFont="1" applyFill="1" applyBorder="1" applyAlignment="1" applyProtection="1">
      <alignment wrapText="1"/>
      <protection hidden="1"/>
    </xf>
    <xf numFmtId="1" fontId="31" fillId="0" borderId="1" xfId="0" applyNumberFormat="1" applyFont="1" applyBorder="1" applyAlignment="1" applyProtection="1">
      <alignment wrapText="1"/>
      <protection hidden="1"/>
    </xf>
    <xf numFmtId="1" fontId="31" fillId="2" borderId="1" xfId="1" applyNumberFormat="1" applyFont="1" applyFill="1" applyBorder="1" applyAlignment="1" applyProtection="1">
      <alignment wrapText="1"/>
      <protection hidden="1"/>
    </xf>
    <xf numFmtId="1" fontId="15" fillId="2" borderId="8" xfId="0" applyNumberFormat="1" applyFont="1" applyFill="1" applyBorder="1" applyAlignment="1" applyProtection="1">
      <alignment horizontal="center" vertical="top" wrapText="1"/>
      <protection hidden="1"/>
    </xf>
    <xf numFmtId="1" fontId="15" fillId="2" borderId="8" xfId="0" applyNumberFormat="1" applyFont="1" applyFill="1" applyBorder="1" applyAlignment="1" applyProtection="1">
      <alignment vertical="top" wrapText="1"/>
      <protection hidden="1"/>
    </xf>
    <xf numFmtId="1" fontId="14" fillId="2" borderId="28" xfId="0" applyNumberFormat="1" applyFont="1" applyFill="1" applyBorder="1" applyAlignment="1" applyProtection="1">
      <alignment vertical="top" wrapText="1"/>
      <protection hidden="1"/>
    </xf>
    <xf numFmtId="1" fontId="31" fillId="0" borderId="8" xfId="0" applyNumberFormat="1" applyFont="1" applyBorder="1" applyAlignment="1" applyProtection="1">
      <alignment wrapText="1"/>
      <protection hidden="1"/>
    </xf>
    <xf numFmtId="1" fontId="14" fillId="2" borderId="8" xfId="0" applyNumberFormat="1" applyFont="1" applyFill="1" applyBorder="1" applyAlignment="1" applyProtection="1">
      <alignment vertical="top" wrapText="1"/>
      <protection hidden="1"/>
    </xf>
    <xf numFmtId="1" fontId="4" fillId="2" borderId="8" xfId="0" applyNumberFormat="1" applyFont="1" applyFill="1" applyBorder="1" applyAlignment="1" applyProtection="1">
      <alignment vertical="top" wrapText="1"/>
      <protection hidden="1"/>
    </xf>
    <xf numFmtId="1" fontId="31" fillId="2" borderId="24" xfId="0" applyNumberFormat="1" applyFont="1" applyFill="1" applyBorder="1" applyAlignment="1" applyProtection="1">
      <alignment wrapText="1"/>
      <protection hidden="1"/>
    </xf>
    <xf numFmtId="1" fontId="14" fillId="2" borderId="1" xfId="0" applyNumberFormat="1" applyFont="1" applyFill="1" applyBorder="1" applyAlignment="1" applyProtection="1">
      <alignment vertical="top" wrapText="1"/>
      <protection hidden="1"/>
    </xf>
    <xf numFmtId="1" fontId="4" fillId="2" borderId="24" xfId="0" applyNumberFormat="1" applyFont="1" applyFill="1" applyBorder="1" applyAlignment="1" applyProtection="1">
      <alignment wrapText="1"/>
      <protection hidden="1"/>
    </xf>
    <xf numFmtId="1" fontId="4" fillId="2" borderId="1" xfId="0" applyNumberFormat="1" applyFont="1" applyFill="1" applyBorder="1" applyAlignment="1" applyProtection="1">
      <alignment wrapText="1"/>
      <protection hidden="1"/>
    </xf>
    <xf numFmtId="1" fontId="0" fillId="2" borderId="8" xfId="0" applyNumberFormat="1" applyFill="1" applyBorder="1" applyAlignment="1" applyProtection="1">
      <alignment vertical="top" wrapText="1"/>
      <protection hidden="1"/>
    </xf>
    <xf numFmtId="1" fontId="4" fillId="2" borderId="8" xfId="0" applyNumberFormat="1" applyFont="1" applyFill="1" applyBorder="1" applyAlignment="1" applyProtection="1">
      <alignment wrapText="1"/>
      <protection hidden="1"/>
    </xf>
    <xf numFmtId="1" fontId="11" fillId="0" borderId="0" xfId="0" applyNumberFormat="1" applyFont="1" applyBorder="1" applyAlignment="1" applyProtection="1">
      <alignment vertical="top" wrapText="1"/>
      <protection hidden="1"/>
    </xf>
    <xf numFmtId="1" fontId="33" fillId="0" borderId="0" xfId="0" applyNumberFormat="1" applyFont="1" applyAlignment="1" applyProtection="1">
      <alignment wrapText="1"/>
      <protection hidden="1"/>
    </xf>
    <xf numFmtId="1" fontId="14" fillId="2" borderId="29" xfId="0" applyNumberFormat="1" applyFont="1" applyFill="1" applyBorder="1" applyAlignment="1" applyProtection="1">
      <alignment wrapText="1"/>
      <protection hidden="1"/>
    </xf>
    <xf numFmtId="1" fontId="3" fillId="2" borderId="30" xfId="0" applyNumberFormat="1" applyFont="1" applyFill="1" applyBorder="1" applyAlignment="1" applyProtection="1">
      <alignment wrapText="1"/>
      <protection hidden="1"/>
    </xf>
    <xf numFmtId="1" fontId="9" fillId="2" borderId="31" xfId="0" applyNumberFormat="1" applyFont="1" applyFill="1" applyBorder="1" applyAlignment="1" applyProtection="1">
      <alignment wrapText="1"/>
      <protection hidden="1"/>
    </xf>
    <xf numFmtId="1" fontId="18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3" xfId="0" applyNumberFormat="1" applyFont="1" applyFill="1" applyBorder="1" applyAlignment="1" applyProtection="1">
      <alignment vertical="top" wrapText="1"/>
      <protection hidden="1"/>
    </xf>
    <xf numFmtId="1" fontId="4" fillId="2" borderId="19" xfId="0" applyNumberFormat="1" applyFont="1" applyFill="1" applyBorder="1" applyAlignment="1" applyProtection="1">
      <alignment wrapText="1"/>
      <protection hidden="1"/>
    </xf>
    <xf numFmtId="1" fontId="0" fillId="2" borderId="34" xfId="0" applyNumberFormat="1" applyFill="1" applyBorder="1" applyAlignment="1" applyProtection="1">
      <alignment vertical="top" wrapText="1"/>
      <protection hidden="1"/>
    </xf>
    <xf numFmtId="1" fontId="19" fillId="2" borderId="35" xfId="0" applyNumberFormat="1" applyFont="1" applyFill="1" applyBorder="1" applyAlignment="1" applyProtection="1">
      <alignment horizontal="center" vertical="top" wrapText="1"/>
      <protection hidden="1"/>
    </xf>
    <xf numFmtId="1" fontId="18" fillId="2" borderId="34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5" xfId="0" applyNumberFormat="1" applyFont="1" applyFill="1" applyBorder="1" applyAlignment="1" applyProtection="1">
      <alignment vertical="top" wrapText="1"/>
      <protection hidden="1"/>
    </xf>
    <xf numFmtId="1" fontId="4" fillId="2" borderId="2" xfId="0" applyNumberFormat="1" applyFont="1" applyFill="1" applyBorder="1" applyAlignment="1" applyProtection="1">
      <alignment wrapText="1"/>
      <protection hidden="1"/>
    </xf>
    <xf numFmtId="1" fontId="9" fillId="2" borderId="33" xfId="0" applyNumberFormat="1" applyFont="1" applyFill="1" applyBorder="1" applyAlignment="1" applyProtection="1">
      <alignment vertical="top" wrapText="1"/>
      <protection hidden="1"/>
    </xf>
    <xf numFmtId="1" fontId="4" fillId="2" borderId="22" xfId="0" applyNumberFormat="1" applyFont="1" applyFill="1" applyBorder="1" applyAlignment="1" applyProtection="1">
      <alignment wrapText="1"/>
      <protection hidden="1"/>
    </xf>
    <xf numFmtId="1" fontId="2" fillId="2" borderId="35" xfId="0" applyNumberFormat="1" applyFont="1" applyFill="1" applyBorder="1" applyAlignment="1" applyProtection="1">
      <alignment vertical="top" wrapText="1"/>
      <protection hidden="1"/>
    </xf>
    <xf numFmtId="1" fontId="4" fillId="2" borderId="9" xfId="0" applyNumberFormat="1" applyFont="1" applyFill="1" applyBorder="1" applyAlignment="1" applyProtection="1">
      <alignment wrapText="1"/>
      <protection hidden="1"/>
    </xf>
    <xf numFmtId="1" fontId="20" fillId="2" borderId="33" xfId="0" applyNumberFormat="1" applyFont="1" applyFill="1" applyBorder="1" applyAlignment="1" applyProtection="1">
      <alignment vertical="top" wrapText="1"/>
      <protection hidden="1"/>
    </xf>
    <xf numFmtId="1" fontId="18" fillId="2" borderId="35" xfId="0" applyNumberFormat="1" applyFont="1" applyFill="1" applyBorder="1" applyAlignment="1" applyProtection="1">
      <alignment vertical="top" wrapText="1"/>
      <protection hidden="1"/>
    </xf>
    <xf numFmtId="1" fontId="4" fillId="2" borderId="2" xfId="1" applyNumberFormat="1" applyFont="1" applyFill="1" applyBorder="1" applyAlignment="1" applyProtection="1">
      <alignment wrapText="1"/>
      <protection hidden="1"/>
    </xf>
    <xf numFmtId="1" fontId="4" fillId="2" borderId="19" xfId="1" applyNumberFormat="1" applyFont="1" applyFill="1" applyBorder="1" applyAlignment="1" applyProtection="1">
      <alignment wrapText="1"/>
      <protection hidden="1"/>
    </xf>
    <xf numFmtId="1" fontId="4" fillId="2" borderId="22" xfId="1" applyNumberFormat="1" applyFont="1" applyFill="1" applyBorder="1" applyAlignment="1" applyProtection="1">
      <alignment wrapText="1"/>
      <protection hidden="1"/>
    </xf>
    <xf numFmtId="1" fontId="21" fillId="2" borderId="33" xfId="0" applyNumberFormat="1" applyFont="1" applyFill="1" applyBorder="1" applyAlignment="1" applyProtection="1">
      <alignment vertical="top" wrapText="1"/>
      <protection hidden="1"/>
    </xf>
    <xf numFmtId="1" fontId="18" fillId="2" borderId="3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7" xfId="0" applyNumberFormat="1" applyFont="1" applyFill="1" applyBorder="1" applyAlignment="1" applyProtection="1">
      <alignment vertical="top" wrapText="1"/>
      <protection hidden="1"/>
    </xf>
    <xf numFmtId="1" fontId="3" fillId="2" borderId="20" xfId="0" applyNumberFormat="1" applyFont="1" applyFill="1" applyBorder="1" applyAlignment="1" applyProtection="1">
      <alignment wrapText="1"/>
      <protection hidden="1"/>
    </xf>
    <xf numFmtId="1" fontId="24" fillId="0" borderId="0" xfId="0" applyNumberFormat="1" applyFont="1" applyProtection="1">
      <protection hidden="1"/>
    </xf>
    <xf numFmtId="1" fontId="14" fillId="0" borderId="0" xfId="0" applyNumberFormat="1" applyFont="1" applyBorder="1" applyAlignment="1" applyProtection="1">
      <alignment vertical="top" wrapText="1"/>
      <protection hidden="1"/>
    </xf>
    <xf numFmtId="1" fontId="33" fillId="0" borderId="0" xfId="0" applyNumberFormat="1" applyFont="1" applyBorder="1" applyAlignment="1" applyProtection="1">
      <alignment vertical="top" wrapText="1"/>
      <protection hidden="1"/>
    </xf>
    <xf numFmtId="1" fontId="31" fillId="2" borderId="1" xfId="0" applyNumberFormat="1" applyFont="1" applyFill="1" applyBorder="1" applyAlignment="1" applyProtection="1">
      <alignment vertical="center" wrapText="1"/>
      <protection hidden="1"/>
    </xf>
    <xf numFmtId="1" fontId="31" fillId="2" borderId="8" xfId="0" applyNumberFormat="1" applyFont="1" applyFill="1" applyBorder="1" applyAlignment="1" applyProtection="1">
      <alignment vertical="center" wrapText="1"/>
      <protection hidden="1"/>
    </xf>
    <xf numFmtId="1" fontId="0" fillId="2" borderId="1" xfId="0" applyNumberFormat="1" applyFill="1" applyBorder="1" applyAlignment="1" applyProtection="1">
      <alignment vertical="top" wrapText="1"/>
      <protection hidden="1"/>
    </xf>
    <xf numFmtId="1" fontId="2" fillId="2" borderId="1" xfId="0" applyNumberFormat="1" applyFont="1" applyFill="1" applyBorder="1" applyAlignment="1" applyProtection="1">
      <alignment vertical="top" wrapText="1"/>
      <protection hidden="1"/>
    </xf>
    <xf numFmtId="1" fontId="31" fillId="2" borderId="8" xfId="0" applyNumberFormat="1" applyFont="1" applyFill="1" applyBorder="1" applyAlignment="1" applyProtection="1">
      <alignment vertical="top" wrapText="1"/>
      <protection hidden="1"/>
    </xf>
    <xf numFmtId="1" fontId="9" fillId="2" borderId="1" xfId="0" applyNumberFormat="1" applyFont="1" applyFill="1" applyBorder="1" applyAlignment="1" applyProtection="1">
      <alignment vertical="top" wrapText="1"/>
      <protection hidden="1"/>
    </xf>
    <xf numFmtId="1" fontId="14" fillId="2" borderId="8" xfId="0" applyNumberFormat="1" applyFont="1" applyFill="1" applyBorder="1" applyAlignment="1" applyProtection="1">
      <alignment horizontal="justify" vertical="top" wrapText="1"/>
      <protection hidden="1"/>
    </xf>
    <xf numFmtId="1" fontId="11" fillId="2" borderId="1" xfId="0" applyNumberFormat="1" applyFont="1" applyFill="1" applyBorder="1" applyAlignment="1" applyProtection="1">
      <alignment vertical="top" wrapText="1"/>
      <protection hidden="1"/>
    </xf>
    <xf numFmtId="1" fontId="31" fillId="2" borderId="24" xfId="0" applyNumberFormat="1" applyFont="1" applyFill="1" applyBorder="1" applyAlignment="1" applyProtection="1">
      <alignment vertical="center" wrapText="1"/>
      <protection hidden="1"/>
    </xf>
    <xf numFmtId="1" fontId="3" fillId="2" borderId="8" xfId="0" applyNumberFormat="1" applyFont="1" applyFill="1" applyBorder="1" applyAlignment="1" applyProtection="1">
      <alignment horizontal="justify" vertical="top" wrapText="1"/>
      <protection hidden="1"/>
    </xf>
    <xf numFmtId="1" fontId="4" fillId="2" borderId="24" xfId="3" applyNumberFormat="1" applyFont="1" applyFill="1" applyBorder="1" applyAlignment="1" applyProtection="1">
      <alignment vertical="center" wrapText="1"/>
      <protection hidden="1"/>
    </xf>
    <xf numFmtId="1" fontId="4" fillId="2" borderId="8" xfId="3" applyNumberFormat="1" applyFont="1" applyFill="1" applyBorder="1" applyAlignment="1" applyProtection="1">
      <alignment vertical="center" wrapText="1"/>
      <protection hidden="1"/>
    </xf>
    <xf numFmtId="1" fontId="23" fillId="0" borderId="0" xfId="0" applyNumberFormat="1" applyFont="1" applyProtection="1">
      <protection hidden="1"/>
    </xf>
    <xf numFmtId="1" fontId="9" fillId="0" borderId="0" xfId="0" applyNumberFormat="1" applyFont="1" applyAlignment="1" applyProtection="1">
      <alignment horizontal="center"/>
      <protection hidden="1"/>
    </xf>
    <xf numFmtId="1" fontId="14" fillId="2" borderId="13" xfId="0" applyNumberFormat="1" applyFont="1" applyFill="1" applyBorder="1" applyAlignment="1" applyProtection="1">
      <alignment vertical="top" wrapText="1"/>
      <protection hidden="1"/>
    </xf>
    <xf numFmtId="1" fontId="14" fillId="2" borderId="13" xfId="0" applyNumberFormat="1" applyFont="1" applyFill="1" applyBorder="1" applyAlignment="1" applyProtection="1">
      <alignment horizontal="center" vertical="top" wrapText="1"/>
      <protection hidden="1"/>
    </xf>
    <xf numFmtId="1" fontId="31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31" fillId="0" borderId="1" xfId="0" applyNumberFormat="1" applyFont="1" applyBorder="1" applyAlignment="1" applyProtection="1">
      <alignment horizontal="center" vertical="center" wrapText="1"/>
      <protection hidden="1"/>
    </xf>
    <xf numFmtId="1" fontId="31" fillId="2" borderId="8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24" xfId="0" applyNumberFormat="1" applyFont="1" applyFill="1" applyBorder="1" applyAlignment="1" applyProtection="1">
      <alignment horizontal="center" wrapText="1"/>
      <protection hidden="1"/>
    </xf>
    <xf numFmtId="1" fontId="4" fillId="2" borderId="8" xfId="0" applyNumberFormat="1" applyFont="1" applyFill="1" applyBorder="1" applyAlignment="1" applyProtection="1">
      <alignment horizontal="center" wrapText="1"/>
      <protection hidden="1"/>
    </xf>
    <xf numFmtId="1" fontId="31" fillId="2" borderId="24" xfId="0" applyNumberFormat="1" applyFont="1" applyFill="1" applyBorder="1" applyAlignment="1" applyProtection="1">
      <alignment horizontal="center" wrapText="1"/>
      <protection hidden="1"/>
    </xf>
    <xf numFmtId="1" fontId="31" fillId="2" borderId="1" xfId="0" applyNumberFormat="1" applyFont="1" applyFill="1" applyBorder="1" applyAlignment="1" applyProtection="1">
      <alignment horizontal="center" wrapText="1"/>
      <protection hidden="1"/>
    </xf>
    <xf numFmtId="1" fontId="31" fillId="2" borderId="8" xfId="0" applyNumberFormat="1" applyFont="1" applyFill="1" applyBorder="1" applyAlignment="1" applyProtection="1">
      <alignment horizontal="center" wrapText="1"/>
      <protection hidden="1"/>
    </xf>
    <xf numFmtId="1" fontId="15" fillId="2" borderId="24" xfId="0" applyNumberFormat="1" applyFont="1" applyFill="1" applyBorder="1" applyAlignment="1" applyProtection="1">
      <alignment horizontal="center" vertical="top" wrapText="1"/>
      <protection hidden="1"/>
    </xf>
    <xf numFmtId="1" fontId="14" fillId="2" borderId="24" xfId="0" applyNumberFormat="1" applyFont="1" applyFill="1" applyBorder="1" applyAlignment="1" applyProtection="1">
      <alignment vertical="top" wrapText="1"/>
      <protection hidden="1"/>
    </xf>
    <xf numFmtId="1" fontId="4" fillId="2" borderId="24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24" xfId="3" applyNumberFormat="1" applyFont="1" applyFill="1" applyBorder="1" applyAlignment="1" applyProtection="1">
      <alignment horizontal="center" vertical="center" wrapText="1"/>
      <protection hidden="1"/>
    </xf>
    <xf numFmtId="1" fontId="4" fillId="2" borderId="8" xfId="3" applyNumberFormat="1" applyFont="1" applyFill="1" applyBorder="1" applyAlignment="1" applyProtection="1">
      <alignment horizontal="center" vertical="center" wrapText="1"/>
      <protection hidden="1"/>
    </xf>
    <xf numFmtId="1" fontId="11" fillId="0" borderId="0" xfId="0" applyNumberFormat="1" applyFont="1" applyProtection="1">
      <protection hidden="1"/>
    </xf>
    <xf numFmtId="1" fontId="13" fillId="0" borderId="0" xfId="0" applyNumberFormat="1" applyFont="1" applyAlignment="1" applyProtection="1">
      <alignment horizontal="center"/>
      <protection hidden="1"/>
    </xf>
    <xf numFmtId="1" fontId="33" fillId="0" borderId="0" xfId="0" applyNumberFormat="1" applyFont="1" applyBorder="1" applyAlignment="1" applyProtection="1">
      <alignment wrapText="1"/>
      <protection hidden="1"/>
    </xf>
    <xf numFmtId="1" fontId="2" fillId="2" borderId="32" xfId="0" applyNumberFormat="1" applyFont="1" applyFill="1" applyBorder="1" applyAlignment="1" applyProtection="1">
      <alignment vertical="top" wrapText="1"/>
      <protection hidden="1"/>
    </xf>
    <xf numFmtId="1" fontId="11" fillId="2" borderId="38" xfId="0" applyNumberFormat="1" applyFont="1" applyFill="1" applyBorder="1" applyAlignment="1" applyProtection="1">
      <alignment vertical="top" wrapText="1"/>
      <protection hidden="1"/>
    </xf>
    <xf numFmtId="1" fontId="2" fillId="2" borderId="36" xfId="0" applyNumberFormat="1" applyFont="1" applyFill="1" applyBorder="1" applyAlignment="1" applyProtection="1">
      <alignment vertical="top" wrapText="1"/>
      <protection hidden="1"/>
    </xf>
    <xf numFmtId="1" fontId="2" fillId="2" borderId="39" xfId="0" applyNumberFormat="1" applyFont="1" applyFill="1" applyBorder="1" applyAlignment="1" applyProtection="1">
      <alignment vertical="top" wrapText="1"/>
      <protection hidden="1"/>
    </xf>
    <xf numFmtId="1" fontId="2" fillId="2" borderId="40" xfId="0" applyNumberFormat="1" applyFont="1" applyFill="1" applyBorder="1" applyAlignment="1" applyProtection="1">
      <alignment vertical="top" wrapText="1"/>
      <protection hidden="1"/>
    </xf>
    <xf numFmtId="1" fontId="2" fillId="2" borderId="37" xfId="0" applyNumberFormat="1" applyFont="1" applyFill="1" applyBorder="1" applyAlignment="1" applyProtection="1">
      <alignment vertical="top" wrapText="1"/>
      <protection hidden="1"/>
    </xf>
    <xf numFmtId="1" fontId="2" fillId="2" borderId="34" xfId="0" applyNumberFormat="1" applyFont="1" applyFill="1" applyBorder="1" applyAlignment="1" applyProtection="1">
      <alignment vertical="top" wrapText="1"/>
      <protection hidden="1"/>
    </xf>
    <xf numFmtId="1" fontId="2" fillId="2" borderId="41" xfId="0" applyNumberFormat="1" applyFont="1" applyFill="1" applyBorder="1" applyAlignment="1" applyProtection="1">
      <alignment vertical="top" wrapText="1"/>
      <protection hidden="1"/>
    </xf>
    <xf numFmtId="1" fontId="13" fillId="0" borderId="0" xfId="0" applyNumberFormat="1" applyFont="1" applyProtection="1">
      <protection hidden="1"/>
    </xf>
    <xf numFmtId="1" fontId="14" fillId="0" borderId="0" xfId="0" applyNumberFormat="1" applyFont="1" applyAlignment="1" applyProtection="1">
      <alignment horizontal="left" indent="3"/>
      <protection hidden="1"/>
    </xf>
    <xf numFmtId="1" fontId="10" fillId="0" borderId="0" xfId="0" applyNumberFormat="1" applyFont="1" applyAlignment="1" applyProtection="1">
      <protection hidden="1"/>
    </xf>
    <xf numFmtId="1" fontId="14" fillId="2" borderId="42" xfId="0" applyNumberFormat="1" applyFont="1" applyFill="1" applyBorder="1" applyAlignment="1" applyProtection="1">
      <alignment horizontal="center" vertical="top" wrapText="1"/>
      <protection hidden="1"/>
    </xf>
    <xf numFmtId="1" fontId="14" fillId="2" borderId="43" xfId="0" applyNumberFormat="1" applyFont="1" applyFill="1" applyBorder="1" applyAlignment="1" applyProtection="1">
      <alignment horizontal="center" vertical="top" wrapText="1"/>
      <protection hidden="1"/>
    </xf>
    <xf numFmtId="1" fontId="14" fillId="2" borderId="44" xfId="0" applyNumberFormat="1" applyFont="1" applyFill="1" applyBorder="1" applyAlignment="1" applyProtection="1">
      <alignment horizontal="center" vertical="top" wrapText="1"/>
      <protection hidden="1"/>
    </xf>
    <xf numFmtId="1" fontId="14" fillId="2" borderId="45" xfId="0" applyNumberFormat="1" applyFont="1" applyFill="1" applyBorder="1" applyAlignment="1" applyProtection="1">
      <alignment horizontal="center" vertical="top" wrapText="1"/>
      <protection hidden="1"/>
    </xf>
    <xf numFmtId="1" fontId="0" fillId="3" borderId="46" xfId="0" applyNumberFormat="1" applyFill="1" applyBorder="1" applyAlignment="1" applyProtection="1">
      <alignment vertical="top" wrapText="1"/>
      <protection hidden="1"/>
    </xf>
    <xf numFmtId="1" fontId="0" fillId="4" borderId="47" xfId="0" applyNumberFormat="1" applyFill="1" applyBorder="1" applyAlignment="1" applyProtection="1">
      <alignment vertical="top" wrapText="1"/>
      <protection hidden="1"/>
    </xf>
    <xf numFmtId="1" fontId="1" fillId="0" borderId="18" xfId="0" applyNumberFormat="1" applyFont="1" applyBorder="1" applyAlignment="1" applyProtection="1">
      <alignment vertical="top" wrapText="1"/>
      <protection hidden="1"/>
    </xf>
    <xf numFmtId="1" fontId="0" fillId="0" borderId="18" xfId="0" applyNumberFormat="1" applyBorder="1" applyAlignment="1" applyProtection="1">
      <alignment vertical="top" wrapText="1"/>
      <protection hidden="1"/>
    </xf>
    <xf numFmtId="1" fontId="14" fillId="3" borderId="6" xfId="1" applyNumberFormat="1" applyFont="1" applyFill="1" applyBorder="1" applyAlignment="1" applyProtection="1">
      <alignment horizontal="center" vertical="top" wrapText="1"/>
      <protection hidden="1"/>
    </xf>
    <xf numFmtId="1" fontId="11" fillId="0" borderId="18" xfId="0" applyNumberFormat="1" applyFont="1" applyBorder="1" applyAlignment="1" applyProtection="1">
      <alignment vertical="top" wrapText="1"/>
      <protection hidden="1"/>
    </xf>
    <xf numFmtId="1" fontId="2" fillId="0" borderId="18" xfId="0" applyNumberFormat="1" applyFont="1" applyBorder="1" applyAlignment="1" applyProtection="1">
      <alignment horizontal="right" vertical="top" wrapText="1"/>
      <protection hidden="1"/>
    </xf>
    <xf numFmtId="1" fontId="2" fillId="0" borderId="18" xfId="0" applyNumberFormat="1" applyFont="1" applyBorder="1" applyAlignment="1" applyProtection="1">
      <alignment vertical="top" wrapText="1"/>
      <protection hidden="1"/>
    </xf>
    <xf numFmtId="1" fontId="12" fillId="0" borderId="18" xfId="0" applyNumberFormat="1" applyFont="1" applyBorder="1" applyAlignment="1" applyProtection="1">
      <alignment vertical="top" wrapText="1"/>
      <protection hidden="1"/>
    </xf>
    <xf numFmtId="1" fontId="0" fillId="0" borderId="18" xfId="0" applyNumberFormat="1" applyBorder="1" applyProtection="1">
      <protection hidden="1"/>
    </xf>
    <xf numFmtId="1" fontId="14" fillId="3" borderId="48" xfId="0" applyNumberFormat="1" applyFont="1" applyFill="1" applyBorder="1" applyProtection="1">
      <protection hidden="1"/>
    </xf>
    <xf numFmtId="1" fontId="14" fillId="4" borderId="49" xfId="0" applyNumberFormat="1" applyFont="1" applyFill="1" applyBorder="1" applyProtection="1">
      <protection hidden="1"/>
    </xf>
    <xf numFmtId="1" fontId="0" fillId="0" borderId="50" xfId="0" applyNumberFormat="1" applyBorder="1" applyProtection="1">
      <protection hidden="1"/>
    </xf>
    <xf numFmtId="1" fontId="0" fillId="3" borderId="50" xfId="0" applyNumberFormat="1" applyFill="1" applyBorder="1" applyProtection="1">
      <protection hidden="1"/>
    </xf>
    <xf numFmtId="1" fontId="0" fillId="3" borderId="7" xfId="0" applyNumberFormat="1" applyFill="1" applyBorder="1" applyProtection="1">
      <protection hidden="1"/>
    </xf>
    <xf numFmtId="1" fontId="14" fillId="0" borderId="0" xfId="0" applyNumberFormat="1" applyFont="1" applyBorder="1" applyAlignment="1" applyProtection="1">
      <alignment horizontal="center"/>
      <protection hidden="1"/>
    </xf>
    <xf numFmtId="1" fontId="1" fillId="3" borderId="51" xfId="0" applyNumberFormat="1" applyFont="1" applyFill="1" applyBorder="1" applyProtection="1">
      <protection hidden="1"/>
    </xf>
    <xf numFmtId="1" fontId="1" fillId="2" borderId="52" xfId="0" applyNumberFormat="1" applyFont="1" applyFill="1" applyBorder="1" applyAlignment="1" applyProtection="1">
      <alignment vertical="top"/>
      <protection hidden="1"/>
    </xf>
    <xf numFmtId="1" fontId="15" fillId="2" borderId="52" xfId="0" applyNumberFormat="1" applyFont="1" applyFill="1" applyBorder="1" applyAlignment="1" applyProtection="1">
      <alignment vertical="top"/>
      <protection hidden="1"/>
    </xf>
    <xf numFmtId="1" fontId="15" fillId="2" borderId="53" xfId="0" applyNumberFormat="1" applyFont="1" applyFill="1" applyBorder="1" applyAlignment="1" applyProtection="1">
      <alignment vertical="top"/>
      <protection hidden="1"/>
    </xf>
    <xf numFmtId="1" fontId="0" fillId="3" borderId="54" xfId="0" applyNumberFormat="1" applyFill="1" applyBorder="1" applyProtection="1">
      <protection hidden="1"/>
    </xf>
    <xf numFmtId="1" fontId="1" fillId="3" borderId="55" xfId="0" applyNumberFormat="1" applyFont="1" applyFill="1" applyBorder="1" applyProtection="1">
      <protection hidden="1"/>
    </xf>
    <xf numFmtId="1" fontId="0" fillId="3" borderId="4" xfId="0" applyNumberFormat="1" applyFill="1" applyBorder="1" applyProtection="1">
      <protection hidden="1"/>
    </xf>
    <xf numFmtId="1" fontId="36" fillId="0" borderId="0" xfId="0" applyNumberFormat="1" applyFont="1" applyProtection="1">
      <protection hidden="1"/>
    </xf>
    <xf numFmtId="1" fontId="1" fillId="3" borderId="52" xfId="0" applyNumberFormat="1" applyFont="1" applyFill="1" applyBorder="1" applyAlignment="1" applyProtection="1">
      <alignment vertical="top"/>
      <protection hidden="1"/>
    </xf>
    <xf numFmtId="1" fontId="15" fillId="3" borderId="52" xfId="0" applyNumberFormat="1" applyFont="1" applyFill="1" applyBorder="1" applyAlignment="1" applyProtection="1">
      <alignment vertical="top"/>
      <protection hidden="1"/>
    </xf>
    <xf numFmtId="1" fontId="1" fillId="3" borderId="54" xfId="0" applyNumberFormat="1" applyFont="1" applyFill="1" applyBorder="1" applyProtection="1">
      <protection hidden="1"/>
    </xf>
    <xf numFmtId="1" fontId="13" fillId="0" borderId="0" xfId="0" applyNumberFormat="1" applyFont="1" applyBorder="1" applyAlignment="1" applyProtection="1">
      <alignment vertical="top" wrapText="1"/>
      <protection hidden="1"/>
    </xf>
    <xf numFmtId="1" fontId="14" fillId="2" borderId="56" xfId="0" applyNumberFormat="1" applyFont="1" applyFill="1" applyBorder="1" applyAlignment="1" applyProtection="1">
      <alignment vertical="top" wrapText="1"/>
      <protection hidden="1"/>
    </xf>
    <xf numFmtId="1" fontId="14" fillId="2" borderId="57" xfId="0" applyNumberFormat="1" applyFont="1" applyFill="1" applyBorder="1" applyAlignment="1" applyProtection="1">
      <alignment vertical="top" wrapText="1"/>
      <protection hidden="1"/>
    </xf>
    <xf numFmtId="1" fontId="14" fillId="2" borderId="57" xfId="0" applyNumberFormat="1" applyFont="1" applyFill="1" applyBorder="1" applyAlignment="1" applyProtection="1">
      <alignment vertical="top"/>
      <protection hidden="1"/>
    </xf>
    <xf numFmtId="1" fontId="14" fillId="2" borderId="58" xfId="0" applyNumberFormat="1" applyFont="1" applyFill="1" applyBorder="1" applyAlignment="1" applyProtection="1">
      <alignment vertical="top" wrapText="1"/>
      <protection hidden="1"/>
    </xf>
    <xf numFmtId="1" fontId="14" fillId="2" borderId="59" xfId="0" applyNumberFormat="1" applyFont="1" applyFill="1" applyBorder="1" applyAlignment="1" applyProtection="1">
      <alignment vertical="top" wrapText="1"/>
      <protection hidden="1"/>
    </xf>
    <xf numFmtId="1" fontId="14" fillId="2" borderId="59" xfId="0" applyNumberFormat="1" applyFont="1" applyFill="1" applyBorder="1" applyAlignment="1" applyProtection="1">
      <alignment vertical="top"/>
      <protection hidden="1"/>
    </xf>
    <xf numFmtId="1" fontId="0" fillId="2" borderId="60" xfId="0" applyNumberFormat="1" applyFill="1" applyBorder="1" applyAlignment="1" applyProtection="1">
      <alignment vertical="top" wrapText="1"/>
      <protection hidden="1"/>
    </xf>
    <xf numFmtId="1" fontId="0" fillId="2" borderId="61" xfId="0" applyNumberFormat="1" applyFill="1" applyBorder="1" applyAlignment="1" applyProtection="1">
      <alignment vertical="top" wrapText="1"/>
      <protection hidden="1"/>
    </xf>
    <xf numFmtId="1" fontId="0" fillId="2" borderId="61" xfId="0" applyNumberFormat="1" applyFill="1" applyBorder="1" applyAlignment="1" applyProtection="1">
      <alignment vertical="top"/>
      <protection hidden="1"/>
    </xf>
    <xf numFmtId="1" fontId="14" fillId="2" borderId="61" xfId="0" applyNumberFormat="1" applyFont="1" applyFill="1" applyBorder="1" applyAlignment="1" applyProtection="1">
      <alignment vertical="top" wrapText="1"/>
      <protection hidden="1"/>
    </xf>
    <xf numFmtId="1" fontId="15" fillId="2" borderId="5" xfId="0" applyNumberFormat="1" applyFont="1" applyFill="1" applyBorder="1" applyAlignment="1" applyProtection="1">
      <alignment horizontal="center" vertical="top" wrapText="1"/>
      <protection hidden="1"/>
    </xf>
    <xf numFmtId="1" fontId="15" fillId="2" borderId="62" xfId="0" applyNumberFormat="1" applyFont="1" applyFill="1" applyBorder="1" applyAlignment="1" applyProtection="1">
      <alignment vertical="top" wrapText="1"/>
      <protection hidden="1"/>
    </xf>
    <xf numFmtId="1" fontId="15" fillId="2" borderId="5" xfId="0" applyNumberFormat="1" applyFont="1" applyFill="1" applyBorder="1" applyAlignment="1" applyProtection="1">
      <alignment horizontal="right" vertical="top"/>
      <protection hidden="1"/>
    </xf>
    <xf numFmtId="1" fontId="15" fillId="2" borderId="62" xfId="0" applyNumberFormat="1" applyFont="1" applyFill="1" applyBorder="1" applyAlignment="1" applyProtection="1">
      <alignment horizontal="right" vertical="top" wrapText="1"/>
      <protection hidden="1"/>
    </xf>
    <xf numFmtId="1" fontId="15" fillId="0" borderId="62" xfId="0" applyNumberFormat="1" applyFont="1" applyBorder="1" applyAlignment="1" applyProtection="1">
      <alignment horizontal="right" vertical="top" wrapText="1"/>
      <protection hidden="1"/>
    </xf>
    <xf numFmtId="1" fontId="15" fillId="3" borderId="62" xfId="0" applyNumberFormat="1" applyFont="1" applyFill="1" applyBorder="1" applyAlignment="1" applyProtection="1">
      <alignment horizontal="right" vertical="top" wrapText="1"/>
      <protection hidden="1"/>
    </xf>
    <xf numFmtId="1" fontId="15" fillId="2" borderId="58" xfId="0" applyNumberFormat="1" applyFont="1" applyFill="1" applyBorder="1" applyAlignment="1" applyProtection="1">
      <alignment horizontal="center" vertical="top" wrapText="1"/>
      <protection hidden="1"/>
    </xf>
    <xf numFmtId="1" fontId="14" fillId="2" borderId="58" xfId="0" applyNumberFormat="1" applyFont="1" applyFill="1" applyBorder="1" applyAlignment="1" applyProtection="1">
      <alignment horizontal="right" vertical="top"/>
      <protection hidden="1"/>
    </xf>
    <xf numFmtId="1" fontId="14" fillId="2" borderId="58" xfId="0" applyNumberFormat="1" applyFont="1" applyFill="1" applyBorder="1" applyAlignment="1" applyProtection="1">
      <alignment horizontal="right" vertical="top" wrapText="1"/>
      <protection hidden="1"/>
    </xf>
    <xf numFmtId="1" fontId="14" fillId="2" borderId="63" xfId="0" applyNumberFormat="1" applyFont="1" applyFill="1" applyBorder="1" applyAlignment="1" applyProtection="1">
      <alignment horizontal="right" vertical="top"/>
      <protection hidden="1"/>
    </xf>
    <xf numFmtId="1" fontId="15" fillId="2" borderId="59" xfId="0" applyNumberFormat="1" applyFont="1" applyFill="1" applyBorder="1" applyAlignment="1" applyProtection="1">
      <alignment horizontal="right" vertical="top" wrapText="1"/>
      <protection hidden="1"/>
    </xf>
    <xf numFmtId="1" fontId="15" fillId="2" borderId="60" xfId="0" applyNumberFormat="1" applyFont="1" applyFill="1" applyBorder="1" applyAlignment="1" applyProtection="1">
      <alignment horizontal="center" vertical="top" wrapText="1"/>
      <protection hidden="1"/>
    </xf>
    <xf numFmtId="1" fontId="15" fillId="2" borderId="61" xfId="0" applyNumberFormat="1" applyFont="1" applyFill="1" applyBorder="1" applyAlignment="1" applyProtection="1">
      <alignment vertical="top" wrapText="1"/>
      <protection hidden="1"/>
    </xf>
    <xf numFmtId="1" fontId="11" fillId="0" borderId="56" xfId="0" applyNumberFormat="1" applyFont="1" applyBorder="1" applyAlignment="1" applyProtection="1">
      <alignment horizontal="right" vertical="top" wrapText="1"/>
      <protection hidden="1"/>
    </xf>
    <xf numFmtId="1" fontId="9" fillId="2" borderId="58" xfId="0" applyNumberFormat="1" applyFont="1" applyFill="1" applyBorder="1" applyAlignment="1" applyProtection="1">
      <alignment horizontal="right" vertical="top"/>
      <protection hidden="1"/>
    </xf>
    <xf numFmtId="1" fontId="9" fillId="2" borderId="63" xfId="0" applyNumberFormat="1" applyFont="1" applyFill="1" applyBorder="1" applyAlignment="1" applyProtection="1">
      <alignment vertical="top" wrapText="1"/>
      <protection hidden="1"/>
    </xf>
    <xf numFmtId="1" fontId="0" fillId="2" borderId="58" xfId="0" applyNumberFormat="1" applyFill="1" applyBorder="1" applyAlignment="1" applyProtection="1">
      <alignment vertical="top" wrapText="1"/>
      <protection hidden="1"/>
    </xf>
    <xf numFmtId="1" fontId="9" fillId="2" borderId="58" xfId="0" applyNumberFormat="1" applyFont="1" applyFill="1" applyBorder="1" applyAlignment="1" applyProtection="1">
      <alignment vertical="top" wrapText="1"/>
      <protection hidden="1"/>
    </xf>
    <xf numFmtId="1" fontId="1" fillId="2" borderId="5" xfId="0" applyNumberFormat="1" applyFont="1" applyFill="1" applyBorder="1" applyAlignment="1" applyProtection="1">
      <alignment horizontal="center" vertical="top" wrapText="1"/>
      <protection hidden="1"/>
    </xf>
    <xf numFmtId="1" fontId="14" fillId="2" borderId="62" xfId="0" applyNumberFormat="1" applyFont="1" applyFill="1" applyBorder="1" applyAlignment="1" applyProtection="1">
      <alignment horizontal="center" vertical="top" wrapText="1"/>
      <protection hidden="1"/>
    </xf>
    <xf numFmtId="1" fontId="9" fillId="2" borderId="5" xfId="0" applyNumberFormat="1" applyFont="1" applyFill="1" applyBorder="1" applyAlignment="1" applyProtection="1">
      <alignment vertical="top" wrapText="1"/>
      <protection hidden="1"/>
    </xf>
    <xf numFmtId="1" fontId="14" fillId="0" borderId="0" xfId="0" applyNumberFormat="1" applyFont="1" applyAlignment="1" applyProtection="1">
      <alignment horizontal="center"/>
      <protection hidden="1"/>
    </xf>
    <xf numFmtId="9" fontId="15" fillId="2" borderId="62" xfId="3" applyFont="1" applyFill="1" applyBorder="1" applyAlignment="1" applyProtection="1">
      <alignment horizontal="right" vertical="top" wrapText="1"/>
      <protection hidden="1"/>
    </xf>
    <xf numFmtId="9" fontId="15" fillId="2" borderId="58" xfId="3" applyFont="1" applyFill="1" applyBorder="1" applyAlignment="1" applyProtection="1">
      <alignment horizontal="right" vertical="top" wrapText="1"/>
      <protection hidden="1"/>
    </xf>
    <xf numFmtId="9" fontId="15" fillId="2" borderId="59" xfId="3" applyFont="1" applyFill="1" applyBorder="1" applyAlignment="1" applyProtection="1">
      <alignment horizontal="right" vertical="top" wrapText="1"/>
      <protection hidden="1"/>
    </xf>
    <xf numFmtId="9" fontId="11" fillId="2" borderId="60" xfId="3" applyFont="1" applyFill="1" applyBorder="1" applyAlignment="1" applyProtection="1">
      <alignment horizontal="right" vertical="top" wrapText="1"/>
      <protection hidden="1"/>
    </xf>
    <xf numFmtId="1" fontId="0" fillId="0" borderId="0" xfId="0" applyNumberFormat="1" applyBorder="1" applyAlignment="1" applyProtection="1">
      <protection hidden="1"/>
    </xf>
    <xf numFmtId="1" fontId="0" fillId="0" borderId="0" xfId="0" applyNumberFormat="1" applyBorder="1" applyAlignment="1" applyProtection="1">
      <alignment wrapText="1"/>
      <protection hidden="1"/>
    </xf>
    <xf numFmtId="1" fontId="1" fillId="3" borderId="56" xfId="0" applyNumberFormat="1" applyFont="1" applyFill="1" applyBorder="1" applyProtection="1">
      <protection hidden="1"/>
    </xf>
    <xf numFmtId="1" fontId="28" fillId="2" borderId="56" xfId="0" applyNumberFormat="1" applyFont="1" applyFill="1" applyBorder="1" applyAlignment="1" applyProtection="1">
      <alignment vertical="top"/>
      <protection hidden="1"/>
    </xf>
    <xf numFmtId="1" fontId="26" fillId="2" borderId="23" xfId="0" applyNumberFormat="1" applyFont="1" applyFill="1" applyBorder="1" applyAlignment="1" applyProtection="1">
      <alignment vertical="top" wrapText="1"/>
      <protection hidden="1"/>
    </xf>
    <xf numFmtId="1" fontId="0" fillId="3" borderId="58" xfId="0" applyNumberFormat="1" applyFill="1" applyBorder="1" applyProtection="1">
      <protection hidden="1"/>
    </xf>
    <xf numFmtId="1" fontId="29" fillId="0" borderId="56" xfId="0" applyNumberFormat="1" applyFont="1" applyBorder="1" applyAlignment="1" applyProtection="1">
      <alignment vertical="top"/>
      <protection hidden="1"/>
    </xf>
    <xf numFmtId="1" fontId="29" fillId="3" borderId="56" xfId="0" applyNumberFormat="1" applyFont="1" applyFill="1" applyBorder="1" applyAlignment="1" applyProtection="1">
      <alignment vertical="top"/>
      <protection hidden="1"/>
    </xf>
    <xf numFmtId="1" fontId="29" fillId="0" borderId="58" xfId="0" applyNumberFormat="1" applyFont="1" applyBorder="1" applyAlignment="1" applyProtection="1">
      <alignment vertical="top"/>
      <protection hidden="1"/>
    </xf>
    <xf numFmtId="1" fontId="29" fillId="3" borderId="58" xfId="0" applyNumberFormat="1" applyFont="1" applyFill="1" applyBorder="1" applyAlignment="1" applyProtection="1">
      <alignment vertical="top"/>
      <protection hidden="1"/>
    </xf>
    <xf numFmtId="1" fontId="28" fillId="0" borderId="58" xfId="0" applyNumberFormat="1" applyFont="1" applyBorder="1" applyAlignment="1" applyProtection="1">
      <alignment vertical="top"/>
      <protection hidden="1"/>
    </xf>
    <xf numFmtId="1" fontId="26" fillId="0" borderId="58" xfId="0" applyNumberFormat="1" applyFont="1" applyBorder="1" applyAlignment="1" applyProtection="1">
      <protection hidden="1"/>
    </xf>
    <xf numFmtId="1" fontId="0" fillId="0" borderId="58" xfId="0" applyNumberFormat="1" applyBorder="1" applyAlignment="1" applyProtection="1">
      <protection hidden="1"/>
    </xf>
    <xf numFmtId="1" fontId="30" fillId="0" borderId="58" xfId="0" applyNumberFormat="1" applyFont="1" applyBorder="1" applyAlignment="1" applyProtection="1">
      <alignment horizontal="center"/>
      <protection hidden="1"/>
    </xf>
    <xf numFmtId="1" fontId="15" fillId="0" borderId="58" xfId="0" applyNumberFormat="1" applyFont="1" applyBorder="1" applyAlignment="1" applyProtection="1">
      <protection hidden="1"/>
    </xf>
    <xf numFmtId="1" fontId="15" fillId="0" borderId="58" xfId="0" applyNumberFormat="1" applyFont="1" applyBorder="1" applyAlignment="1" applyProtection="1">
      <alignment horizontal="justify"/>
      <protection hidden="1"/>
    </xf>
    <xf numFmtId="1" fontId="0" fillId="0" borderId="58" xfId="0" applyNumberFormat="1" applyBorder="1" applyProtection="1">
      <protection hidden="1"/>
    </xf>
    <xf numFmtId="1" fontId="1" fillId="3" borderId="5" xfId="0" applyNumberFormat="1" applyFont="1" applyFill="1" applyBorder="1" applyProtection="1">
      <protection hidden="1"/>
    </xf>
    <xf numFmtId="1" fontId="0" fillId="3" borderId="5" xfId="0" applyNumberFormat="1" applyFill="1" applyBorder="1" applyProtection="1">
      <protection hidden="1"/>
    </xf>
    <xf numFmtId="1" fontId="1" fillId="3" borderId="23" xfId="0" applyNumberFormat="1" applyFont="1" applyFill="1" applyBorder="1" applyProtection="1">
      <protection hidden="1"/>
    </xf>
    <xf numFmtId="1" fontId="28" fillId="2" borderId="23" xfId="0" applyNumberFormat="1" applyFont="1" applyFill="1" applyBorder="1" applyAlignment="1" applyProtection="1">
      <alignment vertical="top"/>
      <protection hidden="1"/>
    </xf>
    <xf numFmtId="1" fontId="9" fillId="0" borderId="0" xfId="0" applyNumberFormat="1" applyFont="1" applyBorder="1" applyAlignment="1" applyProtection="1">
      <alignment vertical="top" wrapText="1"/>
      <protection hidden="1"/>
    </xf>
    <xf numFmtId="1" fontId="28" fillId="0" borderId="0" xfId="0" applyNumberFormat="1" applyFont="1" applyProtection="1">
      <protection hidden="1"/>
    </xf>
    <xf numFmtId="1" fontId="14" fillId="2" borderId="29" xfId="0" applyNumberFormat="1" applyFont="1" applyFill="1" applyBorder="1" applyAlignment="1" applyProtection="1">
      <alignment horizontal="center" vertical="top" wrapText="1"/>
      <protection hidden="1"/>
    </xf>
    <xf numFmtId="1" fontId="14" fillId="2" borderId="64" xfId="0" applyNumberFormat="1" applyFont="1" applyFill="1" applyBorder="1" applyAlignment="1" applyProtection="1">
      <alignment horizontal="center" vertical="top" wrapText="1"/>
      <protection hidden="1"/>
    </xf>
    <xf numFmtId="1" fontId="14" fillId="2" borderId="27" xfId="0" applyNumberFormat="1" applyFont="1" applyFill="1" applyBorder="1" applyAlignment="1" applyProtection="1">
      <alignment horizontal="center" vertical="top" wrapText="1"/>
      <protection hidden="1"/>
    </xf>
    <xf numFmtId="1" fontId="15" fillId="2" borderId="32" xfId="0" applyNumberFormat="1" applyFont="1" applyFill="1" applyBorder="1" applyAlignment="1" applyProtection="1">
      <alignment vertical="top" wrapText="1"/>
      <protection hidden="1"/>
    </xf>
    <xf numFmtId="1" fontId="15" fillId="2" borderId="33" xfId="0" applyNumberFormat="1" applyFont="1" applyFill="1" applyBorder="1" applyAlignment="1" applyProtection="1">
      <alignment vertical="top" wrapText="1"/>
      <protection hidden="1"/>
    </xf>
    <xf numFmtId="1" fontId="15" fillId="2" borderId="32" xfId="0" applyNumberFormat="1" applyFont="1" applyFill="1" applyBorder="1" applyAlignment="1" applyProtection="1">
      <alignment horizontal="left" vertical="top" wrapText="1"/>
      <protection hidden="1"/>
    </xf>
    <xf numFmtId="1" fontId="15" fillId="2" borderId="33" xfId="0" applyNumberFormat="1" applyFont="1" applyFill="1" applyBorder="1" applyAlignment="1" applyProtection="1">
      <alignment horizontal="center" vertical="top" wrapText="1"/>
      <protection hidden="1"/>
    </xf>
    <xf numFmtId="1" fontId="15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5" fillId="2" borderId="36" xfId="0" applyNumberFormat="1" applyFont="1" applyFill="1" applyBorder="1" applyAlignment="1" applyProtection="1">
      <alignment vertical="top" wrapText="1"/>
      <protection hidden="1"/>
    </xf>
    <xf numFmtId="1" fontId="31" fillId="2" borderId="37" xfId="0" applyNumberFormat="1" applyFont="1" applyFill="1" applyBorder="1" applyAlignment="1" applyProtection="1">
      <alignment vertical="top" wrapText="1"/>
      <protection hidden="1"/>
    </xf>
    <xf numFmtId="1" fontId="31" fillId="2" borderId="33" xfId="0" applyNumberFormat="1" applyFont="1" applyFill="1" applyBorder="1" applyAlignment="1" applyProtection="1">
      <alignment vertical="top" wrapText="1"/>
      <protection hidden="1"/>
    </xf>
    <xf numFmtId="1" fontId="15" fillId="2" borderId="40" xfId="0" applyNumberFormat="1" applyFont="1" applyFill="1" applyBorder="1" applyAlignment="1" applyProtection="1">
      <alignment horizontal="center" vertical="top" wrapText="1"/>
      <protection hidden="1"/>
    </xf>
    <xf numFmtId="1" fontId="15" fillId="2" borderId="25" xfId="0" applyNumberFormat="1" applyFont="1" applyFill="1" applyBorder="1" applyAlignment="1" applyProtection="1">
      <alignment vertical="top" wrapText="1"/>
      <protection hidden="1"/>
    </xf>
    <xf numFmtId="1" fontId="15" fillId="2" borderId="36" xfId="0" applyNumberFormat="1" applyFont="1" applyFill="1" applyBorder="1" applyAlignment="1" applyProtection="1">
      <alignment horizontal="center" vertical="top" wrapText="1"/>
      <protection hidden="1"/>
    </xf>
    <xf numFmtId="1" fontId="14" fillId="2" borderId="10" xfId="0" applyNumberFormat="1" applyFont="1" applyFill="1" applyBorder="1" applyAlignment="1" applyProtection="1">
      <alignment horizontal="center" vertical="top" wrapText="1"/>
      <protection hidden="1"/>
    </xf>
    <xf numFmtId="1" fontId="15" fillId="0" borderId="0" xfId="0" applyNumberFormat="1" applyFont="1" applyProtection="1">
      <protection hidden="1"/>
    </xf>
    <xf numFmtId="1" fontId="27" fillId="0" borderId="0" xfId="0" applyNumberFormat="1" applyFont="1" applyAlignment="1" applyProtection="1">
      <alignment horizontal="center"/>
      <protection hidden="1"/>
    </xf>
    <xf numFmtId="1" fontId="14" fillId="3" borderId="42" xfId="0" applyNumberFormat="1" applyFont="1" applyFill="1" applyBorder="1" applyProtection="1">
      <protection hidden="1"/>
    </xf>
    <xf numFmtId="1" fontId="14" fillId="2" borderId="44" xfId="0" applyNumberFormat="1" applyFont="1" applyFill="1" applyBorder="1" applyAlignment="1" applyProtection="1">
      <alignment horizontal="center"/>
      <protection hidden="1"/>
    </xf>
    <xf numFmtId="1" fontId="15" fillId="3" borderId="46" xfId="0" applyNumberFormat="1" applyFont="1" applyFill="1" applyBorder="1" applyProtection="1">
      <protection hidden="1"/>
    </xf>
    <xf numFmtId="1" fontId="14" fillId="2" borderId="18" xfId="0" applyNumberFormat="1" applyFont="1" applyFill="1" applyBorder="1" applyProtection="1">
      <protection hidden="1"/>
    </xf>
    <xf numFmtId="1" fontId="15" fillId="2" borderId="18" xfId="0" applyNumberFormat="1" applyFont="1" applyFill="1" applyBorder="1" applyProtection="1">
      <protection hidden="1"/>
    </xf>
    <xf numFmtId="1" fontId="0" fillId="3" borderId="46" xfId="0" applyNumberFormat="1" applyFill="1" applyBorder="1" applyProtection="1">
      <protection hidden="1"/>
    </xf>
    <xf numFmtId="1" fontId="15" fillId="2" borderId="18" xfId="0" applyNumberFormat="1" applyFont="1" applyFill="1" applyBorder="1" applyAlignment="1" applyProtection="1">
      <alignment vertical="center" wrapText="1"/>
      <protection hidden="1"/>
    </xf>
    <xf numFmtId="1" fontId="1" fillId="2" borderId="18" xfId="0" applyNumberFormat="1" applyFont="1" applyFill="1" applyBorder="1" applyProtection="1">
      <protection hidden="1"/>
    </xf>
    <xf numFmtId="1" fontId="15" fillId="3" borderId="48" xfId="0" applyNumberFormat="1" applyFont="1" applyFill="1" applyBorder="1" applyProtection="1">
      <protection hidden="1"/>
    </xf>
    <xf numFmtId="1" fontId="1" fillId="2" borderId="50" xfId="0" applyNumberFormat="1" applyFont="1" applyFill="1" applyBorder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31" fillId="0" borderId="0" xfId="0" applyFont="1" applyFill="1" applyBorder="1" applyProtection="1">
      <protection hidden="1"/>
    </xf>
    <xf numFmtId="1" fontId="7" fillId="6" borderId="69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" fontId="4" fillId="6" borderId="70" xfId="0" applyNumberFormat="1" applyFont="1" applyFill="1" applyBorder="1" applyAlignment="1" applyProtection="1">
      <alignment horizontal="left" vertical="top" wrapText="1"/>
      <protection hidden="1"/>
    </xf>
    <xf numFmtId="0" fontId="4" fillId="0" borderId="3" xfId="0" applyFont="1" applyFill="1" applyBorder="1" applyAlignment="1" applyProtection="1">
      <alignment wrapText="1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1" fontId="4" fillId="5" borderId="70" xfId="0" applyNumberFormat="1" applyFont="1" applyFill="1" applyBorder="1" applyAlignment="1" applyProtection="1">
      <alignment horizontal="left" vertical="top" wrapText="1"/>
      <protection hidden="1"/>
    </xf>
    <xf numFmtId="0" fontId="31" fillId="0" borderId="3" xfId="0" applyFont="1" applyFill="1" applyBorder="1" applyAlignment="1" applyProtection="1">
      <alignment wrapText="1"/>
      <protection hidden="1"/>
    </xf>
    <xf numFmtId="0" fontId="31" fillId="0" borderId="0" xfId="0" applyFont="1" applyFill="1" applyBorder="1" applyAlignment="1" applyProtection="1">
      <protection hidden="1"/>
    </xf>
    <xf numFmtId="0" fontId="25" fillId="0" borderId="0" xfId="0" applyFont="1" applyFill="1" applyBorder="1" applyAlignment="1" applyProtection="1">
      <alignment horizontal="left"/>
      <protection hidden="1"/>
    </xf>
    <xf numFmtId="1" fontId="4" fillId="6" borderId="71" xfId="0" applyNumberFormat="1" applyFont="1" applyFill="1" applyBorder="1" applyAlignment="1" applyProtection="1">
      <alignment horizontal="left" vertical="top" wrapText="1"/>
      <protection hidden="1"/>
    </xf>
    <xf numFmtId="1" fontId="31" fillId="0" borderId="72" xfId="0" applyNumberFormat="1" applyFont="1" applyFill="1" applyBorder="1" applyAlignment="1" applyProtection="1">
      <alignment wrapText="1"/>
      <protection hidden="1"/>
    </xf>
    <xf numFmtId="1" fontId="31" fillId="0" borderId="0" xfId="0" applyNumberFormat="1" applyFont="1" applyFill="1" applyBorder="1" applyAlignment="1" applyProtection="1">
      <protection hidden="1"/>
    </xf>
    <xf numFmtId="164" fontId="25" fillId="0" borderId="0" xfId="0" applyNumberFormat="1" applyFont="1" applyFill="1" applyBorder="1" applyAlignment="1" applyProtection="1">
      <alignment horizontal="left"/>
      <protection hidden="1"/>
    </xf>
    <xf numFmtId="0" fontId="38" fillId="0" borderId="0" xfId="2" applyFont="1" applyFill="1" applyBorder="1" applyAlignment="1">
      <alignment horizontal="left" vertical="center"/>
    </xf>
    <xf numFmtId="0" fontId="31" fillId="0" borderId="0" xfId="0" applyFont="1" applyFill="1" applyBorder="1" applyAlignment="1" applyProtection="1">
      <alignment horizontal="center"/>
      <protection hidden="1"/>
    </xf>
    <xf numFmtId="0" fontId="38" fillId="5" borderId="51" xfId="2" applyFont="1" applyFill="1" applyBorder="1" applyAlignment="1">
      <alignment horizontal="center" vertical="center"/>
    </xf>
    <xf numFmtId="0" fontId="38" fillId="5" borderId="53" xfId="2" applyFont="1" applyFill="1" applyBorder="1" applyAlignment="1">
      <alignment horizontal="center" vertical="center"/>
    </xf>
    <xf numFmtId="0" fontId="39" fillId="5" borderId="54" xfId="2" applyFont="1" applyFill="1" applyBorder="1"/>
    <xf numFmtId="0" fontId="31" fillId="0" borderId="3" xfId="0" applyFont="1" applyFill="1" applyBorder="1" applyProtection="1">
      <protection hidden="1"/>
    </xf>
    <xf numFmtId="0" fontId="40" fillId="5" borderId="54" xfId="2" applyFont="1" applyFill="1" applyBorder="1"/>
    <xf numFmtId="0" fontId="31" fillId="5" borderId="3" xfId="0" applyFont="1" applyFill="1" applyBorder="1" applyProtection="1">
      <protection hidden="1"/>
    </xf>
    <xf numFmtId="0" fontId="39" fillId="5" borderId="55" xfId="2" applyFont="1" applyFill="1" applyBorder="1"/>
    <xf numFmtId="0" fontId="31" fillId="0" borderId="72" xfId="0" applyFont="1" applyFill="1" applyBorder="1" applyProtection="1">
      <protection hidden="1"/>
    </xf>
    <xf numFmtId="0" fontId="40" fillId="0" borderId="0" xfId="2" applyFont="1" applyFill="1" applyBorder="1"/>
    <xf numFmtId="0" fontId="38" fillId="5" borderId="52" xfId="2" applyFont="1" applyFill="1" applyBorder="1" applyAlignment="1">
      <alignment horizontal="center" vertical="center"/>
    </xf>
    <xf numFmtId="0" fontId="39" fillId="5" borderId="18" xfId="2" applyFont="1" applyFill="1" applyBorder="1"/>
    <xf numFmtId="0" fontId="31" fillId="0" borderId="18" xfId="0" applyFont="1" applyFill="1" applyBorder="1" applyProtection="1">
      <protection hidden="1"/>
    </xf>
    <xf numFmtId="0" fontId="31" fillId="0" borderId="4" xfId="0" applyFont="1" applyFill="1" applyBorder="1" applyProtection="1">
      <protection hidden="1"/>
    </xf>
    <xf numFmtId="0" fontId="39" fillId="0" borderId="0" xfId="2" applyFont="1" applyFill="1" applyBorder="1"/>
    <xf numFmtId="0" fontId="38" fillId="0" borderId="14" xfId="2" applyFont="1" applyFill="1" applyBorder="1" applyAlignment="1">
      <alignment horizontal="left" vertical="center"/>
    </xf>
    <xf numFmtId="0" fontId="31" fillId="0" borderId="14" xfId="0" applyFont="1" applyFill="1" applyBorder="1" applyProtection="1">
      <protection hidden="1"/>
    </xf>
    <xf numFmtId="0" fontId="39" fillId="5" borderId="18" xfId="2" applyFont="1" applyFill="1" applyBorder="1" applyAlignment="1">
      <alignment horizontal="center" vertical="center" wrapText="1"/>
    </xf>
    <xf numFmtId="0" fontId="39" fillId="5" borderId="18" xfId="2" applyFont="1" applyFill="1" applyBorder="1" applyAlignment="1">
      <alignment horizontal="center" vertical="center"/>
    </xf>
    <xf numFmtId="0" fontId="40" fillId="0" borderId="0" xfId="2" applyFont="1" applyFill="1" applyBorder="1" applyAlignment="1">
      <alignment horizontal="justify" vertical="center"/>
    </xf>
    <xf numFmtId="0" fontId="38" fillId="0" borderId="14" xfId="2" applyFont="1" applyFill="1" applyBorder="1" applyAlignment="1">
      <alignment vertical="center"/>
    </xf>
    <xf numFmtId="0" fontId="31" fillId="0" borderId="0" xfId="0" applyFont="1" applyFill="1" applyBorder="1"/>
    <xf numFmtId="0" fontId="39" fillId="5" borderId="18" xfId="2" applyFont="1" applyFill="1" applyBorder="1" applyAlignment="1">
      <alignment wrapText="1"/>
    </xf>
    <xf numFmtId="0" fontId="31" fillId="5" borderId="18" xfId="0" applyFont="1" applyFill="1" applyBorder="1" applyAlignment="1" applyProtection="1">
      <alignment horizontal="center"/>
      <protection hidden="1"/>
    </xf>
    <xf numFmtId="0" fontId="31" fillId="5" borderId="18" xfId="0" applyFont="1" applyFill="1" applyBorder="1" applyProtection="1">
      <protection hidden="1"/>
    </xf>
    <xf numFmtId="0" fontId="38" fillId="5" borderId="18" xfId="2" applyFont="1" applyFill="1" applyBorder="1" applyAlignment="1">
      <alignment horizontal="left" vertical="center"/>
    </xf>
    <xf numFmtId="0" fontId="31" fillId="5" borderId="18" xfId="0" applyFont="1" applyFill="1" applyBorder="1"/>
    <xf numFmtId="0" fontId="31" fillId="0" borderId="18" xfId="0" applyFont="1" applyFill="1" applyBorder="1"/>
    <xf numFmtId="49" fontId="31" fillId="0" borderId="18" xfId="3" applyNumberFormat="1" applyFont="1" applyFill="1" applyBorder="1" applyProtection="1">
      <protection hidden="1"/>
    </xf>
    <xf numFmtId="0" fontId="0" fillId="0" borderId="0" xfId="0" applyFont="1" applyFill="1" applyBorder="1"/>
    <xf numFmtId="1" fontId="31" fillId="0" borderId="18" xfId="0" applyNumberFormat="1" applyFont="1" applyFill="1" applyBorder="1" applyProtection="1">
      <protection hidden="1"/>
    </xf>
    <xf numFmtId="0" fontId="39" fillId="5" borderId="18" xfId="2" applyFont="1" applyFill="1" applyBorder="1" applyAlignment="1">
      <alignment horizontal="center"/>
    </xf>
    <xf numFmtId="0" fontId="0" fillId="0" borderId="0" xfId="0" applyBorder="1" applyProtection="1">
      <protection hidden="1"/>
    </xf>
    <xf numFmtId="0" fontId="31" fillId="0" borderId="18" xfId="3" applyNumberFormat="1" applyFont="1" applyFill="1" applyBorder="1" applyProtection="1">
      <protection hidden="1"/>
    </xf>
    <xf numFmtId="0" fontId="41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1" fontId="42" fillId="0" borderId="18" xfId="0" applyNumberFormat="1" applyFont="1" applyFill="1" applyBorder="1" applyProtection="1">
      <protection hidden="1"/>
    </xf>
    <xf numFmtId="0" fontId="4" fillId="8" borderId="53" xfId="0" applyFont="1" applyFill="1" applyBorder="1" applyAlignment="1" applyProtection="1">
      <alignment horizontal="center" wrapText="1"/>
      <protection hidden="1"/>
    </xf>
    <xf numFmtId="0" fontId="31" fillId="0" borderId="18" xfId="0" applyFont="1" applyFill="1" applyBorder="1" applyAlignment="1" applyProtection="1">
      <alignment wrapText="1"/>
      <protection hidden="1"/>
    </xf>
    <xf numFmtId="0" fontId="31" fillId="4" borderId="18" xfId="0" applyFont="1" applyFill="1" applyBorder="1" applyProtection="1">
      <protection hidden="1"/>
    </xf>
    <xf numFmtId="0" fontId="31" fillId="4" borderId="18" xfId="0" applyFont="1" applyFill="1" applyBorder="1" applyAlignment="1" applyProtection="1">
      <alignment wrapText="1"/>
      <protection hidden="1"/>
    </xf>
    <xf numFmtId="0" fontId="31" fillId="0" borderId="18" xfId="0" applyFont="1" applyFill="1" applyBorder="1" applyProtection="1"/>
    <xf numFmtId="0" fontId="31" fillId="9" borderId="18" xfId="0" applyFont="1" applyFill="1" applyBorder="1" applyProtection="1">
      <protection hidden="1"/>
    </xf>
    <xf numFmtId="0" fontId="4" fillId="5" borderId="67" xfId="0" applyFont="1" applyFill="1" applyBorder="1" applyAlignment="1" applyProtection="1">
      <alignment horizontal="center"/>
      <protection hidden="1"/>
    </xf>
    <xf numFmtId="0" fontId="4" fillId="5" borderId="68" xfId="0" applyFont="1" applyFill="1" applyBorder="1" applyAlignment="1" applyProtection="1">
      <alignment horizontal="center"/>
      <protection hidden="1"/>
    </xf>
    <xf numFmtId="1" fontId="6" fillId="2" borderId="24" xfId="0" applyNumberFormat="1" applyFont="1" applyFill="1" applyBorder="1" applyAlignment="1" applyProtection="1">
      <alignment horizontal="center" vertical="top" wrapText="1"/>
      <protection hidden="1"/>
    </xf>
    <xf numFmtId="1" fontId="6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24" xfId="0" applyNumberFormat="1" applyFont="1" applyFill="1" applyBorder="1" applyAlignment="1" applyProtection="1">
      <alignment vertical="top" wrapText="1"/>
      <protection hidden="1"/>
    </xf>
    <xf numFmtId="1" fontId="6" fillId="2" borderId="8" xfId="0" applyNumberFormat="1" applyFont="1" applyFill="1" applyBorder="1" applyAlignment="1" applyProtection="1">
      <alignment vertical="top" wrapText="1"/>
      <protection hidden="1"/>
    </xf>
    <xf numFmtId="1" fontId="4" fillId="0" borderId="26" xfId="0" applyNumberFormat="1" applyFont="1" applyBorder="1" applyAlignment="1" applyProtection="1">
      <alignment horizontal="center" vertical="top" wrapText="1"/>
      <protection hidden="1"/>
    </xf>
    <xf numFmtId="1" fontId="4" fillId="0" borderId="0" xfId="0" applyNumberFormat="1" applyFont="1" applyBorder="1" applyAlignment="1" applyProtection="1">
      <alignment horizontal="center" vertical="top" wrapText="1"/>
      <protection hidden="1"/>
    </xf>
    <xf numFmtId="1" fontId="9" fillId="0" borderId="16" xfId="0" applyNumberFormat="1" applyFont="1" applyBorder="1" applyAlignment="1" applyProtection="1">
      <alignment horizontal="center"/>
      <protection hidden="1"/>
    </xf>
    <xf numFmtId="1" fontId="8" fillId="0" borderId="0" xfId="0" applyNumberFormat="1" applyFont="1" applyAlignment="1" applyProtection="1">
      <alignment horizontal="center"/>
      <protection hidden="1"/>
    </xf>
    <xf numFmtId="1" fontId="9" fillId="2" borderId="65" xfId="0" applyNumberFormat="1" applyFont="1" applyFill="1" applyBorder="1" applyAlignment="1" applyProtection="1">
      <alignment vertical="top" wrapText="1"/>
      <protection hidden="1"/>
    </xf>
    <xf numFmtId="1" fontId="9" fillId="2" borderId="66" xfId="0" applyNumberFormat="1" applyFont="1" applyFill="1" applyBorder="1" applyAlignment="1" applyProtection="1">
      <alignment vertical="top" wrapText="1"/>
      <protection hidden="1"/>
    </xf>
    <xf numFmtId="1" fontId="16" fillId="2" borderId="65" xfId="0" applyNumberFormat="1" applyFont="1" applyFill="1" applyBorder="1" applyAlignment="1" applyProtection="1">
      <alignment horizontal="left" vertical="top" wrapText="1"/>
      <protection hidden="1"/>
    </xf>
    <xf numFmtId="1" fontId="16" fillId="2" borderId="39" xfId="0" applyNumberFormat="1" applyFont="1" applyFill="1" applyBorder="1" applyAlignment="1" applyProtection="1">
      <alignment horizontal="left" vertical="top" wrapText="1"/>
      <protection hidden="1"/>
    </xf>
    <xf numFmtId="1" fontId="33" fillId="0" borderId="0" xfId="0" applyNumberFormat="1" applyFont="1" applyAlignment="1" applyProtection="1">
      <alignment horizontal="center" wrapText="1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" fontId="9" fillId="2" borderId="58" xfId="0" applyNumberFormat="1" applyFont="1" applyFill="1" applyBorder="1" applyAlignment="1" applyProtection="1">
      <alignment horizontal="right" vertical="top" wrapText="1"/>
      <protection hidden="1"/>
    </xf>
    <xf numFmtId="1" fontId="9" fillId="2" borderId="5" xfId="0" applyNumberFormat="1" applyFont="1" applyFill="1" applyBorder="1" applyAlignment="1" applyProtection="1">
      <alignment horizontal="right" vertical="top" wrapText="1"/>
      <protection hidden="1"/>
    </xf>
    <xf numFmtId="0" fontId="14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P%20PAVILLON\Downloads\EMFCAT23_Projet.xl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aletiq"/>
      <sheetName val="actif"/>
      <sheetName val="passif"/>
      <sheetName val="HORS_BILAN"/>
      <sheetName val="cpte result Charges"/>
      <sheetName val="cpte result produits"/>
      <sheetName val="FPN"/>
      <sheetName val="Couv risque"/>
      <sheetName val="Couv immob"/>
      <sheetName val="Couv CRD"/>
      <sheetName val="Engag appar"/>
      <sheetName val="participation"/>
      <sheetName val="participation Ind"/>
      <sheetName val="liquidite"/>
      <sheetName val="div risque"/>
      <sheetName val="div risque Ind"/>
      <sheetName val="Financement"/>
      <sheetName val="Statistiques"/>
      <sheetName val="temoin"/>
      <sheetName val="Div&amp;P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144"/>
  <sheetViews>
    <sheetView showGridLines="0" tabSelected="1" topLeftCell="A73" zoomScaleNormal="100" workbookViewId="0">
      <selection activeCell="G93" sqref="G93"/>
    </sheetView>
  </sheetViews>
  <sheetFormatPr defaultColWidth="11.42578125" defaultRowHeight="12.75" x14ac:dyDescent="0.2"/>
  <cols>
    <col min="1" max="1" width="41.140625" style="2" bestFit="1" customWidth="1"/>
    <col min="2" max="2" width="33.85546875" style="2" customWidth="1"/>
    <col min="3" max="3" width="33" style="2" bestFit="1" customWidth="1"/>
    <col min="4" max="4" width="17.5703125" style="2" bestFit="1" customWidth="1"/>
    <col min="5" max="5" width="14.28515625" style="2" bestFit="1" customWidth="1"/>
    <col min="6" max="6" width="15.7109375" style="2" bestFit="1" customWidth="1"/>
    <col min="7" max="7" width="18.140625" style="2" bestFit="1" customWidth="1"/>
    <col min="8" max="10" width="11.42578125" style="2"/>
    <col min="11" max="11" width="18.7109375" style="2" bestFit="1" customWidth="1"/>
    <col min="12" max="16384" width="11.42578125" style="2"/>
  </cols>
  <sheetData>
    <row r="1" spans="1:12" ht="16.5" thickBot="1" x14ac:dyDescent="0.25">
      <c r="A1" s="363" t="s">
        <v>573</v>
      </c>
      <c r="B1" s="364"/>
      <c r="C1" s="304"/>
      <c r="D1" s="304"/>
      <c r="E1" s="304"/>
      <c r="F1" s="304"/>
      <c r="G1" s="305"/>
      <c r="H1" s="305"/>
      <c r="I1" s="305"/>
      <c r="J1" s="305"/>
      <c r="K1" s="305"/>
      <c r="L1" s="305"/>
    </row>
    <row r="2" spans="1:12" x14ac:dyDescent="0.2">
      <c r="A2" s="306"/>
      <c r="B2" s="357"/>
      <c r="C2" s="307"/>
      <c r="D2" s="307"/>
      <c r="E2" s="307"/>
      <c r="F2" s="307"/>
      <c r="G2" s="305"/>
      <c r="H2" s="305"/>
      <c r="I2" s="305"/>
      <c r="J2" s="305"/>
      <c r="K2" s="305"/>
      <c r="L2" s="305"/>
    </row>
    <row r="3" spans="1:12" x14ac:dyDescent="0.2">
      <c r="A3" s="308" t="s">
        <v>425</v>
      </c>
      <c r="B3" s="309">
        <v>1603001</v>
      </c>
      <c r="C3" s="304"/>
      <c r="D3" s="310"/>
      <c r="E3" s="310"/>
      <c r="F3" s="310"/>
      <c r="G3" s="305"/>
      <c r="H3" s="305"/>
      <c r="I3" s="305"/>
      <c r="J3" s="305"/>
      <c r="K3" s="305"/>
      <c r="L3" s="305"/>
    </row>
    <row r="4" spans="1:12" ht="25.5" x14ac:dyDescent="0.2">
      <c r="A4" s="311" t="s">
        <v>426</v>
      </c>
      <c r="B4" s="312" t="s">
        <v>666</v>
      </c>
      <c r="C4" s="313"/>
      <c r="D4" s="313"/>
      <c r="E4" s="313"/>
      <c r="F4" s="313"/>
      <c r="G4" s="305"/>
      <c r="H4" s="305"/>
      <c r="I4" s="305"/>
      <c r="J4" s="305"/>
      <c r="K4" s="305"/>
      <c r="L4" s="305"/>
    </row>
    <row r="5" spans="1:12" ht="15" x14ac:dyDescent="0.25">
      <c r="A5" s="308" t="s">
        <v>427</v>
      </c>
      <c r="B5" s="312" t="s">
        <v>667</v>
      </c>
      <c r="C5" s="313"/>
      <c r="D5" s="314"/>
      <c r="E5" s="314"/>
      <c r="F5" s="314"/>
      <c r="G5" s="305"/>
      <c r="H5" s="305"/>
      <c r="I5" s="305"/>
      <c r="J5" s="305"/>
      <c r="K5" s="305"/>
      <c r="L5" s="305"/>
    </row>
    <row r="6" spans="1:12" x14ac:dyDescent="0.2">
      <c r="A6" s="308" t="s">
        <v>474</v>
      </c>
      <c r="B6" s="312" t="s">
        <v>667</v>
      </c>
      <c r="C6" s="313"/>
      <c r="D6" s="313"/>
      <c r="E6" s="313"/>
      <c r="F6" s="313"/>
      <c r="G6" s="305"/>
      <c r="H6" s="305"/>
      <c r="I6" s="305"/>
      <c r="J6" s="305"/>
      <c r="K6" s="305"/>
      <c r="L6" s="305"/>
    </row>
    <row r="7" spans="1:12" ht="15" x14ac:dyDescent="0.25">
      <c r="A7" s="308" t="s">
        <v>428</v>
      </c>
      <c r="B7" s="312" t="s">
        <v>668</v>
      </c>
      <c r="C7" s="313"/>
      <c r="D7" s="314"/>
      <c r="E7" s="314"/>
      <c r="F7" s="314"/>
      <c r="G7" s="305"/>
      <c r="H7" s="305"/>
      <c r="I7" s="305"/>
      <c r="J7" s="305"/>
      <c r="K7" s="305"/>
      <c r="L7" s="305"/>
    </row>
    <row r="8" spans="1:12" ht="15" x14ac:dyDescent="0.25">
      <c r="A8" s="308" t="s">
        <v>580</v>
      </c>
      <c r="B8" s="312" t="s">
        <v>669</v>
      </c>
      <c r="C8" s="313"/>
      <c r="D8" s="314"/>
      <c r="E8" s="314"/>
      <c r="F8" s="314"/>
      <c r="G8" s="305"/>
      <c r="H8" s="305"/>
      <c r="I8" s="305"/>
      <c r="J8" s="305"/>
      <c r="K8" s="305"/>
      <c r="L8" s="305"/>
    </row>
    <row r="9" spans="1:12" ht="15.75" thickBot="1" x14ac:dyDescent="0.3">
      <c r="A9" s="315" t="s">
        <v>578</v>
      </c>
      <c r="B9" s="316">
        <v>202312</v>
      </c>
      <c r="C9" s="317"/>
      <c r="D9" s="318"/>
      <c r="E9" s="318"/>
      <c r="F9" s="318"/>
      <c r="G9" s="305"/>
      <c r="H9" s="305"/>
      <c r="I9" s="305"/>
      <c r="J9" s="305"/>
      <c r="K9" s="305"/>
      <c r="L9" s="305"/>
    </row>
    <row r="10" spans="1:12" x14ac:dyDescent="0.2">
      <c r="A10" s="305"/>
      <c r="B10" s="305"/>
      <c r="C10" s="305"/>
      <c r="D10" s="305"/>
      <c r="E10" s="305"/>
      <c r="F10" s="305"/>
      <c r="G10" s="305"/>
      <c r="H10" s="305"/>
      <c r="I10" s="305"/>
      <c r="J10" s="305"/>
      <c r="K10" s="305"/>
      <c r="L10" s="305"/>
    </row>
    <row r="11" spans="1:12" ht="13.5" thickBot="1" x14ac:dyDescent="0.25">
      <c r="A11" s="319" t="s">
        <v>581</v>
      </c>
      <c r="B11" s="320"/>
      <c r="C11" s="305"/>
      <c r="D11" s="305"/>
      <c r="E11" s="305"/>
      <c r="F11" s="305"/>
      <c r="G11" s="305"/>
      <c r="H11" s="305"/>
      <c r="I11" s="305"/>
      <c r="J11" s="305"/>
      <c r="K11" s="305"/>
      <c r="L11" s="305"/>
    </row>
    <row r="12" spans="1:12" x14ac:dyDescent="0.2">
      <c r="A12" s="321" t="s">
        <v>582</v>
      </c>
      <c r="B12" s="322" t="s">
        <v>583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x14ac:dyDescent="0.2">
      <c r="A13" s="323" t="s">
        <v>637</v>
      </c>
      <c r="B13" s="324" t="s">
        <v>670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14" spans="1:12" x14ac:dyDescent="0.2">
      <c r="A14" s="323" t="s">
        <v>638</v>
      </c>
      <c r="B14" s="324" t="s">
        <v>671</v>
      </c>
      <c r="C14" s="305"/>
      <c r="D14" s="305"/>
      <c r="E14" s="305"/>
      <c r="F14" s="305"/>
      <c r="G14" s="305"/>
      <c r="H14" s="305"/>
      <c r="I14" s="305"/>
      <c r="J14" s="305"/>
      <c r="K14" s="305"/>
      <c r="L14" s="305"/>
    </row>
    <row r="15" spans="1:12" x14ac:dyDescent="0.2">
      <c r="A15" s="323" t="s">
        <v>639</v>
      </c>
      <c r="B15" s="324" t="s">
        <v>672</v>
      </c>
      <c r="C15" s="305"/>
      <c r="D15" s="305"/>
      <c r="E15" s="305"/>
      <c r="F15" s="305"/>
      <c r="G15" s="305"/>
      <c r="H15" s="305"/>
      <c r="I15" s="305"/>
      <c r="J15" s="305"/>
      <c r="K15" s="305"/>
      <c r="L15" s="305"/>
    </row>
    <row r="16" spans="1:12" x14ac:dyDescent="0.2">
      <c r="A16" s="323" t="s">
        <v>640</v>
      </c>
      <c r="B16" s="324" t="s">
        <v>673</v>
      </c>
      <c r="C16" s="305"/>
      <c r="D16" s="305"/>
      <c r="E16" s="305"/>
      <c r="F16" s="305"/>
      <c r="G16" s="305"/>
      <c r="H16" s="305"/>
      <c r="I16" s="305"/>
      <c r="J16" s="305"/>
      <c r="K16" s="305"/>
      <c r="L16" s="305"/>
    </row>
    <row r="17" spans="1:12" x14ac:dyDescent="0.2">
      <c r="A17" s="323" t="s">
        <v>641</v>
      </c>
      <c r="B17" s="324" t="s">
        <v>674</v>
      </c>
      <c r="C17" s="305"/>
      <c r="D17" s="305"/>
      <c r="E17" s="305"/>
      <c r="F17" s="305"/>
      <c r="G17" s="305"/>
      <c r="H17" s="305"/>
      <c r="I17" s="305"/>
      <c r="J17" s="305"/>
      <c r="K17" s="305"/>
      <c r="L17" s="305"/>
    </row>
    <row r="18" spans="1:12" x14ac:dyDescent="0.2">
      <c r="A18" s="323" t="s">
        <v>642</v>
      </c>
      <c r="B18" s="324" t="s">
        <v>675</v>
      </c>
      <c r="C18" s="305"/>
      <c r="D18" s="305"/>
      <c r="E18" s="305"/>
      <c r="F18" s="305"/>
      <c r="G18" s="305"/>
      <c r="H18" s="305"/>
      <c r="I18" s="305"/>
      <c r="J18" s="305"/>
      <c r="K18" s="305"/>
      <c r="L18" s="305"/>
    </row>
    <row r="19" spans="1:12" x14ac:dyDescent="0.2">
      <c r="A19" s="325"/>
      <c r="B19" s="326"/>
      <c r="C19" s="305"/>
      <c r="D19" s="305"/>
      <c r="E19" s="305"/>
      <c r="F19" s="305"/>
      <c r="G19" s="305"/>
      <c r="H19" s="305"/>
      <c r="I19" s="305"/>
      <c r="J19" s="305"/>
      <c r="K19" s="305"/>
      <c r="L19" s="305"/>
    </row>
    <row r="20" spans="1:12" x14ac:dyDescent="0.2">
      <c r="A20" s="323" t="s">
        <v>586</v>
      </c>
      <c r="B20" s="324"/>
      <c r="C20" s="305"/>
      <c r="D20" s="305"/>
      <c r="E20" s="305"/>
      <c r="F20" s="305"/>
      <c r="G20" s="305"/>
      <c r="H20" s="305"/>
      <c r="I20" s="305"/>
      <c r="J20" s="305"/>
      <c r="K20" s="305"/>
      <c r="L20" s="305"/>
    </row>
    <row r="21" spans="1:12" x14ac:dyDescent="0.2">
      <c r="A21" s="323" t="s">
        <v>643</v>
      </c>
      <c r="B21" s="324" t="s">
        <v>676</v>
      </c>
      <c r="C21" s="305"/>
      <c r="D21" s="305"/>
      <c r="E21" s="305"/>
      <c r="F21" s="305"/>
      <c r="G21" s="305"/>
      <c r="H21" s="305"/>
      <c r="I21" s="305"/>
      <c r="J21" s="305"/>
      <c r="K21" s="305"/>
      <c r="L21" s="305"/>
    </row>
    <row r="22" spans="1:12" x14ac:dyDescent="0.2">
      <c r="A22" s="323" t="s">
        <v>644</v>
      </c>
      <c r="B22" s="324" t="s">
        <v>677</v>
      </c>
      <c r="C22" s="305"/>
      <c r="D22" s="305"/>
      <c r="E22" s="305"/>
      <c r="F22" s="305"/>
      <c r="G22" s="305"/>
      <c r="H22" s="305"/>
      <c r="I22" s="305"/>
      <c r="J22" s="305"/>
      <c r="K22" s="305"/>
      <c r="L22" s="305"/>
    </row>
    <row r="23" spans="1:12" ht="13.5" thickBot="1" x14ac:dyDescent="0.25">
      <c r="A23" s="327" t="s">
        <v>645</v>
      </c>
      <c r="B23" s="328" t="s">
        <v>678</v>
      </c>
      <c r="C23" s="305"/>
      <c r="D23" s="305"/>
      <c r="E23" s="305"/>
      <c r="F23" s="305"/>
      <c r="G23" s="305"/>
      <c r="H23" s="305"/>
      <c r="I23" s="305"/>
      <c r="J23" s="305"/>
      <c r="K23" s="305"/>
      <c r="L23" s="305"/>
    </row>
    <row r="24" spans="1:12" ht="13.5" thickBot="1" x14ac:dyDescent="0.25">
      <c r="A24" s="329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</row>
    <row r="25" spans="1:12" x14ac:dyDescent="0.2">
      <c r="A25" s="321" t="s">
        <v>587</v>
      </c>
      <c r="B25" s="330" t="s">
        <v>588</v>
      </c>
      <c r="C25" s="322" t="s">
        <v>589</v>
      </c>
      <c r="D25" s="305"/>
      <c r="E25" s="305"/>
      <c r="F25" s="305"/>
      <c r="G25" s="305"/>
      <c r="H25" s="305"/>
      <c r="I25" s="305"/>
      <c r="J25" s="305"/>
      <c r="K25" s="305"/>
      <c r="L25" s="305"/>
    </row>
    <row r="26" spans="1:12" x14ac:dyDescent="0.2">
      <c r="A26" s="331" t="str">
        <f>IF(B26&lt;&gt;"","RIB1","")</f>
        <v/>
      </c>
      <c r="B26" s="332"/>
      <c r="C26" s="324"/>
      <c r="D26" s="305"/>
      <c r="E26" s="305"/>
      <c r="F26" s="305"/>
      <c r="G26" s="305"/>
      <c r="H26" s="305"/>
      <c r="I26" s="305"/>
      <c r="J26" s="305"/>
      <c r="K26" s="305"/>
      <c r="L26" s="305"/>
    </row>
    <row r="27" spans="1:12" x14ac:dyDescent="0.2">
      <c r="A27" s="331" t="str">
        <f>IF(B27&lt;&gt;"",(MID(A26,1,3))&amp;(1+MID(A26,4,1)/1),"")</f>
        <v/>
      </c>
      <c r="B27" s="332"/>
      <c r="C27" s="324"/>
      <c r="D27" s="305"/>
      <c r="E27" s="305"/>
      <c r="F27" s="305"/>
      <c r="G27" s="305"/>
      <c r="H27" s="305"/>
      <c r="I27" s="305"/>
      <c r="J27" s="305"/>
      <c r="K27" s="305"/>
      <c r="L27" s="305"/>
    </row>
    <row r="28" spans="1:12" x14ac:dyDescent="0.2">
      <c r="A28" s="331" t="str">
        <f>IF(B28&lt;&gt;"",(MID(A27,1,3))&amp;(1+MID(A27,4,1)/1),"")</f>
        <v/>
      </c>
      <c r="B28" s="332"/>
      <c r="C28" s="324"/>
      <c r="D28" s="305"/>
      <c r="E28" s="305"/>
      <c r="F28" s="305"/>
      <c r="G28" s="305"/>
      <c r="H28" s="305"/>
      <c r="I28" s="305"/>
      <c r="J28" s="305"/>
      <c r="K28" s="305"/>
      <c r="L28" s="305"/>
    </row>
    <row r="29" spans="1:12" x14ac:dyDescent="0.2">
      <c r="A29" s="331" t="str">
        <f>IF(B29&lt;&gt;"",(MID(A28,1,3))&amp;(1+MID(A28,4,1)/1),"")</f>
        <v/>
      </c>
      <c r="B29" s="332"/>
      <c r="C29" s="324"/>
      <c r="D29" s="305"/>
      <c r="E29" s="305"/>
      <c r="F29" s="305"/>
      <c r="G29" s="305"/>
      <c r="H29" s="305"/>
      <c r="I29" s="305"/>
      <c r="J29" s="305"/>
      <c r="K29" s="305"/>
      <c r="L29" s="305"/>
    </row>
    <row r="30" spans="1:12" x14ac:dyDescent="0.2">
      <c r="A30" s="331" t="str">
        <f>IF(B29&lt;&gt;"","Swift","")</f>
        <v/>
      </c>
      <c r="B30" s="332"/>
      <c r="C30" s="324"/>
      <c r="D30" s="305"/>
      <c r="E30" s="305"/>
      <c r="F30" s="305"/>
      <c r="G30" s="305"/>
      <c r="H30" s="305"/>
      <c r="I30" s="305"/>
      <c r="J30" s="305"/>
      <c r="K30" s="305"/>
      <c r="L30" s="305"/>
    </row>
    <row r="31" spans="1:12" ht="13.5" thickBot="1" x14ac:dyDescent="0.25">
      <c r="A31" s="331" t="str">
        <f>IF(B30&lt;&gt;"","IBAN","")</f>
        <v/>
      </c>
      <c r="B31" s="333"/>
      <c r="C31" s="328"/>
      <c r="D31" s="305"/>
      <c r="E31" s="305"/>
      <c r="F31" s="305"/>
      <c r="G31" s="305"/>
      <c r="H31" s="305"/>
      <c r="I31" s="305"/>
      <c r="J31" s="305"/>
      <c r="K31" s="305"/>
      <c r="L31" s="305"/>
    </row>
    <row r="32" spans="1:12" x14ac:dyDescent="0.2">
      <c r="A32" s="334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</row>
    <row r="33" spans="1:12" x14ac:dyDescent="0.2">
      <c r="A33" s="335" t="s">
        <v>590</v>
      </c>
      <c r="B33" s="336"/>
      <c r="C33" s="305"/>
      <c r="D33" s="305"/>
      <c r="E33" s="305"/>
      <c r="F33" s="305"/>
      <c r="G33" s="305"/>
      <c r="H33" s="305"/>
      <c r="I33" s="305"/>
      <c r="J33" s="305"/>
      <c r="K33" s="305"/>
      <c r="L33" s="305"/>
    </row>
    <row r="34" spans="1:12" ht="25.5" x14ac:dyDescent="0.2">
      <c r="A34" s="337" t="s">
        <v>591</v>
      </c>
      <c r="B34" s="337" t="s">
        <v>592</v>
      </c>
      <c r="C34" s="337" t="s">
        <v>593</v>
      </c>
      <c r="D34" s="338" t="s">
        <v>594</v>
      </c>
      <c r="E34" s="338" t="s">
        <v>595</v>
      </c>
      <c r="F34" s="337" t="s">
        <v>584</v>
      </c>
      <c r="G34" s="338" t="s">
        <v>596</v>
      </c>
      <c r="H34" s="305"/>
      <c r="I34" s="305"/>
      <c r="J34" s="305"/>
      <c r="K34" s="305"/>
      <c r="L34" s="305"/>
    </row>
    <row r="35" spans="1:12" x14ac:dyDescent="0.2">
      <c r="A35" s="331" t="str">
        <f>IF(B35&lt;&gt;"","DG1","")</f>
        <v>DG1</v>
      </c>
      <c r="B35" s="332" t="s">
        <v>679</v>
      </c>
      <c r="C35" s="332" t="s">
        <v>680</v>
      </c>
      <c r="D35" s="332"/>
      <c r="E35" s="332"/>
      <c r="F35" s="332" t="s">
        <v>681</v>
      </c>
      <c r="G35" s="332" t="s">
        <v>682</v>
      </c>
      <c r="H35" s="305"/>
      <c r="I35" s="305"/>
      <c r="J35" s="305"/>
      <c r="K35" s="305"/>
      <c r="L35" s="305"/>
    </row>
    <row r="36" spans="1:12" x14ac:dyDescent="0.2">
      <c r="A36" s="331" t="str">
        <f>IF(B36&lt;&gt;"",(MID(A35,1,2))&amp;(1+MID(A35,3,1)/1),"")</f>
        <v>DG2</v>
      </c>
      <c r="B36" s="332" t="s">
        <v>683</v>
      </c>
      <c r="C36" s="332" t="s">
        <v>684</v>
      </c>
      <c r="D36" s="332" t="s">
        <v>685</v>
      </c>
      <c r="E36" s="332" t="s">
        <v>686</v>
      </c>
      <c r="F36" s="332" t="s">
        <v>687</v>
      </c>
      <c r="G36" s="332" t="s">
        <v>688</v>
      </c>
      <c r="H36" s="305"/>
      <c r="I36" s="305"/>
      <c r="J36" s="305"/>
      <c r="K36" s="305"/>
      <c r="L36" s="305"/>
    </row>
    <row r="37" spans="1:12" x14ac:dyDescent="0.2">
      <c r="A37" s="331" t="str">
        <f>IF(B37&lt;&gt;"",(MID(A36,1,2))&amp;(1+MID(A36,3,1)/1),"")</f>
        <v/>
      </c>
      <c r="B37" s="332"/>
      <c r="C37" s="332"/>
      <c r="D37" s="332"/>
      <c r="E37" s="332"/>
      <c r="F37" s="332"/>
      <c r="G37" s="332"/>
      <c r="H37" s="305"/>
      <c r="I37" s="305"/>
      <c r="J37" s="305"/>
      <c r="K37" s="305"/>
      <c r="L37" s="305"/>
    </row>
    <row r="38" spans="1:12" x14ac:dyDescent="0.2">
      <c r="A38" s="331" t="str">
        <f>IF(B38&lt;&gt;"",(MID(A37,1,2))&amp;(1+MID(A37,3,1)/1),"")</f>
        <v/>
      </c>
      <c r="B38" s="332"/>
      <c r="C38" s="332"/>
      <c r="D38" s="332"/>
      <c r="E38" s="332"/>
      <c r="F38" s="332"/>
      <c r="G38" s="332"/>
      <c r="H38" s="305"/>
      <c r="I38" s="305"/>
      <c r="J38" s="305"/>
      <c r="K38" s="305"/>
      <c r="L38" s="305"/>
    </row>
    <row r="39" spans="1:12" x14ac:dyDescent="0.2">
      <c r="A39" s="339"/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</row>
    <row r="40" spans="1:12" x14ac:dyDescent="0.2">
      <c r="A40" s="335" t="s">
        <v>597</v>
      </c>
      <c r="B40" s="340"/>
      <c r="C40" s="305"/>
      <c r="D40" s="305"/>
      <c r="E40" s="305"/>
      <c r="F40" s="305"/>
      <c r="G40" s="305"/>
      <c r="H40" s="305"/>
      <c r="I40" s="305"/>
      <c r="J40" s="305"/>
      <c r="K40" s="305"/>
      <c r="L40" s="305"/>
    </row>
    <row r="41" spans="1:12" ht="63.75" x14ac:dyDescent="0.2">
      <c r="A41" s="337" t="s">
        <v>591</v>
      </c>
      <c r="B41" s="337" t="s">
        <v>598</v>
      </c>
      <c r="C41" s="337" t="s">
        <v>599</v>
      </c>
      <c r="D41" s="337" t="s">
        <v>600</v>
      </c>
      <c r="E41" s="337" t="s">
        <v>601</v>
      </c>
      <c r="F41" s="337" t="s">
        <v>602</v>
      </c>
      <c r="G41" s="337" t="s">
        <v>603</v>
      </c>
      <c r="H41" s="337" t="s">
        <v>604</v>
      </c>
      <c r="I41" s="337" t="s">
        <v>605</v>
      </c>
      <c r="J41" s="337" t="s">
        <v>584</v>
      </c>
      <c r="K41" s="338" t="s">
        <v>585</v>
      </c>
      <c r="L41" s="313"/>
    </row>
    <row r="42" spans="1:12" ht="25.5" x14ac:dyDescent="0.2">
      <c r="A42" s="331" t="str">
        <f>IF(B42&lt;&gt;"","CAC1","")</f>
        <v>CAC1</v>
      </c>
      <c r="B42" s="332" t="s">
        <v>689</v>
      </c>
      <c r="C42" s="332" t="s">
        <v>690</v>
      </c>
      <c r="D42" s="332" t="s">
        <v>727</v>
      </c>
      <c r="E42" s="332"/>
      <c r="F42" s="358" t="s">
        <v>691</v>
      </c>
      <c r="G42" s="332">
        <v>2022</v>
      </c>
      <c r="H42" s="332">
        <v>2024</v>
      </c>
      <c r="I42" s="332" t="s">
        <v>692</v>
      </c>
      <c r="J42" s="332" t="s">
        <v>693</v>
      </c>
      <c r="K42" s="332" t="s">
        <v>694</v>
      </c>
      <c r="L42" s="305"/>
    </row>
    <row r="43" spans="1:12" ht="25.5" x14ac:dyDescent="0.2">
      <c r="A43" s="331" t="str">
        <f>IF(B43&lt;&gt;"",(MID(A42,1,3))&amp;(1+MID(A42,4,1)/1),"")</f>
        <v>CAC2</v>
      </c>
      <c r="B43" s="332" t="s">
        <v>695</v>
      </c>
      <c r="C43" s="332" t="s">
        <v>696</v>
      </c>
      <c r="D43" s="332" t="s">
        <v>727</v>
      </c>
      <c r="E43" s="332"/>
      <c r="F43" s="358" t="s">
        <v>697</v>
      </c>
      <c r="G43" s="358">
        <v>2022</v>
      </c>
      <c r="H43" s="332">
        <v>2024</v>
      </c>
      <c r="I43" s="332" t="s">
        <v>698</v>
      </c>
      <c r="J43" s="332" t="s">
        <v>699</v>
      </c>
      <c r="K43" s="332" t="s">
        <v>700</v>
      </c>
      <c r="L43" s="305"/>
    </row>
    <row r="44" spans="1:12" x14ac:dyDescent="0.2">
      <c r="A44" s="331" t="str">
        <f>IF(B44&lt;&gt;"",(MID(A43,1,3))&amp;(1+MID(A43,4,1)/1),"")</f>
        <v>CAC3</v>
      </c>
      <c r="B44" s="359" t="s">
        <v>701</v>
      </c>
      <c r="C44" s="359" t="s">
        <v>702</v>
      </c>
      <c r="D44" s="332" t="s">
        <v>728</v>
      </c>
      <c r="E44" s="359"/>
      <c r="F44" s="332" t="s">
        <v>703</v>
      </c>
      <c r="G44" s="360">
        <v>2022</v>
      </c>
      <c r="H44" s="359">
        <v>2024</v>
      </c>
      <c r="I44" s="359"/>
      <c r="J44" s="359"/>
      <c r="K44" s="359"/>
      <c r="L44" s="305"/>
    </row>
    <row r="45" spans="1:12" x14ac:dyDescent="0.2">
      <c r="A45" s="331" t="str">
        <f>IF(B45&lt;&gt;"",(MID(A44,1,3))&amp;(1+MID(A44,4,1)/1),"")</f>
        <v>CAC4</v>
      </c>
      <c r="B45" s="332" t="s">
        <v>704</v>
      </c>
      <c r="C45" s="332" t="s">
        <v>705</v>
      </c>
      <c r="D45" s="332" t="s">
        <v>728</v>
      </c>
      <c r="E45" s="332"/>
      <c r="F45" s="332" t="s">
        <v>706</v>
      </c>
      <c r="G45" s="332">
        <v>2022</v>
      </c>
      <c r="H45" s="332">
        <v>2024</v>
      </c>
      <c r="I45" s="332"/>
      <c r="J45" s="332"/>
      <c r="K45" s="332"/>
      <c r="L45" s="305"/>
    </row>
    <row r="46" spans="1:12" x14ac:dyDescent="0.2">
      <c r="A46" s="334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</row>
    <row r="47" spans="1:12" x14ac:dyDescent="0.2">
      <c r="A47" s="335" t="s">
        <v>655</v>
      </c>
      <c r="B47" s="336"/>
      <c r="C47" s="305"/>
      <c r="D47" s="305"/>
      <c r="E47" s="305"/>
      <c r="F47" s="305"/>
      <c r="G47" s="305"/>
      <c r="H47" s="305"/>
      <c r="I47" s="305"/>
      <c r="J47" s="305"/>
      <c r="K47" s="305"/>
      <c r="L47" s="305"/>
    </row>
    <row r="48" spans="1:12" ht="38.25" x14ac:dyDescent="0.2">
      <c r="A48" s="337" t="s">
        <v>591</v>
      </c>
      <c r="B48" s="337" t="s">
        <v>592</v>
      </c>
      <c r="C48" s="337" t="s">
        <v>593</v>
      </c>
      <c r="D48" s="337" t="s">
        <v>656</v>
      </c>
      <c r="E48" s="337" t="s">
        <v>657</v>
      </c>
      <c r="F48" s="337" t="s">
        <v>584</v>
      </c>
      <c r="G48" s="338" t="s">
        <v>596</v>
      </c>
      <c r="H48" s="305"/>
      <c r="I48" s="305"/>
      <c r="J48" s="305"/>
      <c r="K48" s="305"/>
      <c r="L48" s="305"/>
    </row>
    <row r="49" spans="1:12" x14ac:dyDescent="0.2">
      <c r="A49" s="331" t="str">
        <f>IF(B49&lt;&gt;"","UT1","")</f>
        <v>UT1</v>
      </c>
      <c r="B49" s="332" t="s">
        <v>707</v>
      </c>
      <c r="C49" s="332" t="s">
        <v>708</v>
      </c>
      <c r="D49" s="332"/>
      <c r="E49" s="332"/>
      <c r="F49" s="332" t="s">
        <v>709</v>
      </c>
      <c r="G49" s="332" t="s">
        <v>710</v>
      </c>
      <c r="H49" s="305"/>
      <c r="I49" s="305"/>
      <c r="J49" s="305"/>
      <c r="K49" s="305"/>
      <c r="L49" s="305"/>
    </row>
    <row r="50" spans="1:12" x14ac:dyDescent="0.2">
      <c r="A50" s="331" t="str">
        <f>IF(B50&lt;&gt;"",(MID(A49,1,2))&amp;(1+MID(A49,3,1)/1),"")</f>
        <v/>
      </c>
      <c r="B50" s="332"/>
      <c r="C50" s="332"/>
      <c r="D50" s="332"/>
      <c r="E50" s="332"/>
      <c r="F50" s="332"/>
      <c r="G50" s="332"/>
      <c r="H50" s="305"/>
      <c r="I50" s="305"/>
      <c r="J50" s="305"/>
      <c r="K50" s="305"/>
      <c r="L50" s="305"/>
    </row>
    <row r="51" spans="1:12" x14ac:dyDescent="0.2">
      <c r="A51" s="331" t="str">
        <f>IF(B51&lt;&gt;"",(MID(A50,1,2))&amp;(1+MID(A50,3,1)/1),"")</f>
        <v/>
      </c>
      <c r="B51" s="332"/>
      <c r="C51" s="332"/>
      <c r="D51" s="332"/>
      <c r="E51" s="332"/>
      <c r="F51" s="332"/>
      <c r="G51" s="332"/>
      <c r="H51" s="305"/>
      <c r="I51" s="305"/>
      <c r="J51" s="305"/>
      <c r="K51" s="305"/>
      <c r="L51" s="305"/>
    </row>
    <row r="52" spans="1:12" x14ac:dyDescent="0.2">
      <c r="A52" s="334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</row>
    <row r="53" spans="1:12" x14ac:dyDescent="0.2">
      <c r="A53" s="335" t="s">
        <v>658</v>
      </c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</row>
    <row r="54" spans="1:12" x14ac:dyDescent="0.2">
      <c r="A54" s="337" t="s">
        <v>606</v>
      </c>
      <c r="B54" s="337" t="s">
        <v>109</v>
      </c>
      <c r="C54" s="337" t="s">
        <v>108</v>
      </c>
      <c r="D54" s="305"/>
      <c r="E54" s="305"/>
      <c r="F54" s="305"/>
      <c r="G54" s="305"/>
      <c r="H54" s="305"/>
      <c r="I54" s="305"/>
      <c r="J54" s="305"/>
      <c r="K54" s="305"/>
      <c r="L54" s="305"/>
    </row>
    <row r="55" spans="1:12" x14ac:dyDescent="0.2">
      <c r="A55" s="331" t="s">
        <v>646</v>
      </c>
      <c r="B55" s="332"/>
      <c r="C55" s="332"/>
      <c r="D55" s="305"/>
      <c r="E55" s="305"/>
      <c r="F55" s="305"/>
      <c r="G55" s="305"/>
      <c r="H55" s="305"/>
      <c r="I55" s="305"/>
      <c r="J55" s="305"/>
      <c r="K55" s="305"/>
      <c r="L55" s="305"/>
    </row>
    <row r="56" spans="1:12" x14ac:dyDescent="0.2">
      <c r="A56" s="331" t="s">
        <v>647</v>
      </c>
      <c r="B56" s="332">
        <v>467</v>
      </c>
      <c r="C56" s="332">
        <v>479</v>
      </c>
      <c r="D56" s="305"/>
      <c r="E56" s="305"/>
      <c r="F56" s="305"/>
      <c r="G56" s="305"/>
      <c r="H56" s="305"/>
      <c r="I56" s="305"/>
      <c r="J56" s="305"/>
      <c r="K56" s="305"/>
      <c r="L56" s="305"/>
    </row>
    <row r="57" spans="1:12" x14ac:dyDescent="0.2">
      <c r="A57" s="331" t="s">
        <v>648</v>
      </c>
      <c r="B57" s="332">
        <v>640</v>
      </c>
      <c r="C57" s="332">
        <v>654</v>
      </c>
      <c r="D57" s="305"/>
      <c r="E57" s="305"/>
      <c r="F57" s="305"/>
      <c r="G57" s="305"/>
      <c r="H57" s="305"/>
      <c r="I57" s="305"/>
      <c r="J57" s="305"/>
      <c r="K57" s="305"/>
      <c r="L57" s="305"/>
    </row>
    <row r="58" spans="1:12" x14ac:dyDescent="0.2">
      <c r="A58" s="331" t="s">
        <v>649</v>
      </c>
      <c r="B58" s="332">
        <v>715</v>
      </c>
      <c r="C58" s="332">
        <v>723</v>
      </c>
      <c r="D58" s="305"/>
      <c r="E58" s="305"/>
      <c r="F58" s="305"/>
      <c r="G58" s="305"/>
      <c r="H58" s="305"/>
      <c r="I58" s="305"/>
      <c r="J58" s="305"/>
      <c r="K58" s="305"/>
      <c r="L58" s="305"/>
    </row>
    <row r="59" spans="1:12" x14ac:dyDescent="0.2">
      <c r="A59" s="331" t="s">
        <v>650</v>
      </c>
      <c r="B59" s="332">
        <v>1822</v>
      </c>
      <c r="C59" s="332">
        <v>1856</v>
      </c>
      <c r="D59" s="305"/>
      <c r="E59" s="305"/>
      <c r="F59" s="305"/>
      <c r="G59" s="305"/>
      <c r="H59" s="305"/>
      <c r="I59" s="305"/>
      <c r="J59" s="305"/>
      <c r="K59" s="305"/>
      <c r="L59" s="305"/>
    </row>
    <row r="60" spans="1:12" x14ac:dyDescent="0.2">
      <c r="A60" s="331" t="s">
        <v>651</v>
      </c>
      <c r="B60" s="332"/>
      <c r="C60" s="332"/>
      <c r="D60" s="305"/>
      <c r="E60" s="305"/>
      <c r="F60" s="305"/>
      <c r="G60" s="305"/>
      <c r="H60" s="305"/>
      <c r="I60" s="305"/>
      <c r="J60" s="305"/>
      <c r="K60" s="305"/>
      <c r="L60" s="305"/>
    </row>
    <row r="61" spans="1:12" x14ac:dyDescent="0.2">
      <c r="A61" s="334"/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</row>
    <row r="62" spans="1:12" x14ac:dyDescent="0.2">
      <c r="A62" s="334"/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</row>
    <row r="63" spans="1:12" x14ac:dyDescent="0.2">
      <c r="A63" s="335" t="s">
        <v>659</v>
      </c>
      <c r="B63" s="341"/>
      <c r="C63" s="341"/>
      <c r="D63" s="341"/>
      <c r="E63" s="341"/>
      <c r="F63" s="341"/>
      <c r="G63" s="341"/>
      <c r="H63" s="341"/>
      <c r="I63" s="305"/>
      <c r="J63" s="305"/>
      <c r="K63" s="305"/>
      <c r="L63" s="305"/>
    </row>
    <row r="64" spans="1:12" x14ac:dyDescent="0.2">
      <c r="A64" s="337" t="s">
        <v>606</v>
      </c>
      <c r="B64" s="337" t="s">
        <v>607</v>
      </c>
      <c r="C64" s="337" t="s">
        <v>608</v>
      </c>
      <c r="D64" s="337" t="s">
        <v>609</v>
      </c>
      <c r="E64" s="337" t="s">
        <v>109</v>
      </c>
      <c r="F64" s="337" t="s">
        <v>108</v>
      </c>
      <c r="G64" s="305"/>
      <c r="H64" s="305"/>
      <c r="I64" s="305"/>
      <c r="J64" s="305"/>
      <c r="K64" s="305"/>
      <c r="L64" s="305"/>
    </row>
    <row r="65" spans="1:12" x14ac:dyDescent="0.2">
      <c r="A65" s="342" t="s">
        <v>652</v>
      </c>
      <c r="B65" s="332">
        <v>17299032162</v>
      </c>
      <c r="C65" s="332">
        <v>19801654092</v>
      </c>
      <c r="D65" s="332">
        <v>20183875260</v>
      </c>
      <c r="E65" s="332">
        <v>20427798681</v>
      </c>
      <c r="F65" s="332">
        <v>20358234376</v>
      </c>
      <c r="G65" s="305"/>
      <c r="H65" s="305"/>
      <c r="I65" s="305"/>
      <c r="J65" s="305"/>
      <c r="K65" s="305"/>
      <c r="L65" s="305"/>
    </row>
    <row r="66" spans="1:12" x14ac:dyDescent="0.2">
      <c r="A66" s="342" t="s">
        <v>610</v>
      </c>
      <c r="B66" s="343" t="s">
        <v>611</v>
      </c>
      <c r="C66" s="344">
        <f>+C65-B65</f>
        <v>2502621930</v>
      </c>
      <c r="D66" s="344">
        <f>+D65-C65</f>
        <v>382221168</v>
      </c>
      <c r="E66" s="344">
        <f>+E65-D65</f>
        <v>243923421</v>
      </c>
      <c r="F66" s="362">
        <f>+F65-E65</f>
        <v>-69564305</v>
      </c>
      <c r="G66" s="305"/>
      <c r="H66" s="305"/>
      <c r="I66" s="305"/>
      <c r="J66" s="305"/>
      <c r="K66" s="305"/>
      <c r="L66" s="305"/>
    </row>
    <row r="67" spans="1:12" ht="38.25" x14ac:dyDescent="0.2">
      <c r="A67" s="342" t="s">
        <v>653</v>
      </c>
      <c r="B67" s="332"/>
      <c r="C67" s="332"/>
      <c r="D67" s="332"/>
      <c r="E67" s="332"/>
      <c r="F67" s="332"/>
      <c r="G67" s="305"/>
      <c r="H67" s="305"/>
      <c r="I67" s="305"/>
      <c r="J67" s="305"/>
      <c r="K67" s="305"/>
      <c r="L67" s="305"/>
    </row>
    <row r="68" spans="1:12" ht="25.5" x14ac:dyDescent="0.2">
      <c r="A68" s="342" t="s">
        <v>654</v>
      </c>
      <c r="B68" s="332"/>
      <c r="C68" s="332"/>
      <c r="D68" s="332"/>
      <c r="E68" s="332"/>
      <c r="F68" s="332"/>
      <c r="G68" s="305"/>
      <c r="H68" s="305"/>
      <c r="I68" s="305"/>
      <c r="J68" s="305"/>
      <c r="K68" s="305"/>
      <c r="L68" s="305"/>
    </row>
    <row r="69" spans="1:12" x14ac:dyDescent="0.2">
      <c r="A69" s="334"/>
      <c r="B69" s="305"/>
      <c r="C69" s="305"/>
      <c r="D69" s="305"/>
      <c r="E69" s="305"/>
      <c r="F69" s="305"/>
      <c r="G69" s="305"/>
      <c r="H69" s="305"/>
      <c r="I69" s="305"/>
      <c r="J69" s="305"/>
      <c r="K69" s="305"/>
      <c r="L69" s="305"/>
    </row>
    <row r="70" spans="1:12" x14ac:dyDescent="0.2">
      <c r="A70" s="319" t="s">
        <v>660</v>
      </c>
      <c r="B70" s="341"/>
      <c r="C70" s="341"/>
      <c r="D70" s="341"/>
      <c r="E70" s="341"/>
      <c r="F70" s="341"/>
      <c r="G70" s="341"/>
      <c r="H70" s="341"/>
      <c r="I70" s="305"/>
      <c r="J70" s="305"/>
      <c r="K70" s="305"/>
      <c r="L70" s="305"/>
    </row>
    <row r="71" spans="1:12" x14ac:dyDescent="0.2">
      <c r="A71" s="345" t="s">
        <v>612</v>
      </c>
      <c r="B71" s="346" t="s">
        <v>613</v>
      </c>
      <c r="C71" s="346" t="s">
        <v>482</v>
      </c>
      <c r="D71" s="346" t="s">
        <v>614</v>
      </c>
      <c r="E71" s="346" t="s">
        <v>615</v>
      </c>
      <c r="F71" s="346" t="s">
        <v>616</v>
      </c>
      <c r="G71" s="346" t="s">
        <v>429</v>
      </c>
      <c r="H71" s="341"/>
      <c r="I71" s="305"/>
      <c r="J71" s="305"/>
      <c r="K71" s="305"/>
      <c r="L71" s="305"/>
    </row>
    <row r="72" spans="1:12" x14ac:dyDescent="0.2">
      <c r="A72" s="345" t="s">
        <v>617</v>
      </c>
      <c r="B72" s="361">
        <v>346527</v>
      </c>
      <c r="C72" s="361">
        <v>209478</v>
      </c>
      <c r="D72" s="361"/>
      <c r="E72" s="361">
        <v>47884</v>
      </c>
      <c r="F72" s="361"/>
      <c r="G72" s="347">
        <f>SUM(B72:F72)</f>
        <v>603889</v>
      </c>
      <c r="H72" s="341"/>
      <c r="I72" s="305"/>
      <c r="J72" s="305"/>
      <c r="K72" s="305"/>
      <c r="L72" s="305"/>
    </row>
    <row r="73" spans="1:12" s="352" customFormat="1" x14ac:dyDescent="0.2">
      <c r="A73" s="319"/>
      <c r="B73" s="341"/>
      <c r="C73" s="341"/>
      <c r="D73" s="341"/>
      <c r="E73" s="341"/>
      <c r="F73" s="341"/>
      <c r="G73" s="341"/>
      <c r="H73" s="341"/>
      <c r="I73" s="305"/>
      <c r="J73" s="305"/>
      <c r="K73" s="305"/>
      <c r="L73" s="305"/>
    </row>
    <row r="74" spans="1:12" s="352" customFormat="1" x14ac:dyDescent="0.2">
      <c r="A74" s="334"/>
      <c r="B74" s="305"/>
      <c r="C74" s="305"/>
      <c r="D74" s="305"/>
      <c r="E74" s="305"/>
      <c r="F74" s="305"/>
      <c r="G74" s="305"/>
      <c r="H74" s="305"/>
      <c r="I74" s="305"/>
      <c r="J74" s="305"/>
      <c r="K74" s="305"/>
      <c r="L74" s="305"/>
    </row>
    <row r="75" spans="1:12" x14ac:dyDescent="0.2">
      <c r="A75" s="319" t="s">
        <v>661</v>
      </c>
      <c r="B75" s="349"/>
      <c r="C75" s="349"/>
      <c r="D75" s="349"/>
      <c r="E75" s="349"/>
      <c r="F75" s="305"/>
      <c r="G75" s="305"/>
      <c r="H75" s="305"/>
      <c r="I75" s="305"/>
      <c r="J75" s="305"/>
      <c r="K75" s="305"/>
      <c r="L75" s="305"/>
    </row>
    <row r="76" spans="1:12" ht="51" x14ac:dyDescent="0.2">
      <c r="A76" s="337" t="s">
        <v>591</v>
      </c>
      <c r="B76" s="337" t="s">
        <v>618</v>
      </c>
      <c r="C76" s="337" t="s">
        <v>633</v>
      </c>
      <c r="D76" s="337" t="s">
        <v>619</v>
      </c>
      <c r="E76" s="337" t="s">
        <v>620</v>
      </c>
      <c r="F76" s="337" t="s">
        <v>621</v>
      </c>
      <c r="G76" s="337" t="s">
        <v>622</v>
      </c>
      <c r="H76" s="337" t="s">
        <v>623</v>
      </c>
      <c r="I76" s="305"/>
      <c r="J76" s="305"/>
      <c r="K76" s="305"/>
      <c r="L76" s="305"/>
    </row>
    <row r="77" spans="1:12" x14ac:dyDescent="0.2">
      <c r="A77" s="331" t="str">
        <f>IF(B77&lt;&gt;"","ADMIN1","")</f>
        <v>ADMIN1</v>
      </c>
      <c r="B77" s="348" t="s">
        <v>711</v>
      </c>
      <c r="C77" s="348" t="s">
        <v>712</v>
      </c>
      <c r="D77" s="348" t="s">
        <v>729</v>
      </c>
      <c r="E77" s="348" t="s">
        <v>730</v>
      </c>
      <c r="F77" s="348" t="s">
        <v>731</v>
      </c>
      <c r="G77" s="348" t="s">
        <v>732</v>
      </c>
      <c r="H77" s="348" t="s">
        <v>713</v>
      </c>
      <c r="I77" s="305"/>
      <c r="J77" s="305"/>
      <c r="K77" s="305"/>
      <c r="L77" s="305"/>
    </row>
    <row r="78" spans="1:12" x14ac:dyDescent="0.2">
      <c r="A78" s="331" t="str">
        <f>IF(B78&lt;&gt;"",(MID(A77,1,5))&amp;(1+MID(A77,6,2)/1),"")</f>
        <v>ADMIN2</v>
      </c>
      <c r="B78" s="348" t="s">
        <v>714</v>
      </c>
      <c r="C78" s="348" t="s">
        <v>715</v>
      </c>
      <c r="D78" s="348" t="s">
        <v>729</v>
      </c>
      <c r="E78" s="348" t="s">
        <v>730</v>
      </c>
      <c r="F78" s="348" t="s">
        <v>733</v>
      </c>
      <c r="G78" s="348" t="s">
        <v>734</v>
      </c>
      <c r="H78" s="348" t="s">
        <v>713</v>
      </c>
      <c r="I78" s="305"/>
      <c r="J78" s="305"/>
      <c r="K78" s="305"/>
      <c r="L78" s="305"/>
    </row>
    <row r="79" spans="1:12" x14ac:dyDescent="0.2">
      <c r="A79" s="331" t="str">
        <f t="shared" ref="A79:A88" si="0">IF(B79&lt;&gt;"",(MID(A78,1,5))&amp;(1+MID(A78,6,2)/1),"")</f>
        <v>ADMIN3</v>
      </c>
      <c r="B79" s="348" t="s">
        <v>716</v>
      </c>
      <c r="C79" s="348" t="s">
        <v>717</v>
      </c>
      <c r="D79" s="348" t="s">
        <v>729</v>
      </c>
      <c r="E79" s="348" t="s">
        <v>730</v>
      </c>
      <c r="F79" s="348" t="s">
        <v>735</v>
      </c>
      <c r="G79" s="348" t="s">
        <v>736</v>
      </c>
      <c r="H79" s="348" t="s">
        <v>737</v>
      </c>
      <c r="I79" s="305"/>
      <c r="J79" s="305"/>
      <c r="K79" s="305"/>
      <c r="L79" s="305"/>
    </row>
    <row r="80" spans="1:12" x14ac:dyDescent="0.2">
      <c r="A80" s="331" t="str">
        <f t="shared" si="0"/>
        <v>ADMIN4</v>
      </c>
      <c r="B80" s="348" t="s">
        <v>718</v>
      </c>
      <c r="C80" s="348" t="s">
        <v>719</v>
      </c>
      <c r="D80" s="348" t="s">
        <v>729</v>
      </c>
      <c r="E80" s="348" t="s">
        <v>730</v>
      </c>
      <c r="F80" s="348" t="s">
        <v>738</v>
      </c>
      <c r="G80" s="348" t="s">
        <v>739</v>
      </c>
      <c r="H80" s="348" t="s">
        <v>740</v>
      </c>
      <c r="I80" s="305"/>
      <c r="J80" s="305"/>
      <c r="K80" s="305"/>
      <c r="L80" s="305"/>
    </row>
    <row r="81" spans="1:12" x14ac:dyDescent="0.2">
      <c r="A81" s="331" t="str">
        <f t="shared" si="0"/>
        <v>ADMIN5</v>
      </c>
      <c r="B81" s="348" t="s">
        <v>720</v>
      </c>
      <c r="C81" s="348" t="s">
        <v>719</v>
      </c>
      <c r="D81" s="348" t="s">
        <v>729</v>
      </c>
      <c r="E81" s="348" t="s">
        <v>730</v>
      </c>
      <c r="F81" s="348" t="s">
        <v>741</v>
      </c>
      <c r="G81" s="348" t="s">
        <v>742</v>
      </c>
      <c r="H81" s="348" t="s">
        <v>743</v>
      </c>
      <c r="I81" s="305"/>
      <c r="J81" s="305"/>
      <c r="K81" s="305"/>
      <c r="L81" s="305"/>
    </row>
    <row r="82" spans="1:12" x14ac:dyDescent="0.2">
      <c r="A82" s="331" t="str">
        <f t="shared" si="0"/>
        <v>ADMIN6</v>
      </c>
      <c r="B82" s="348" t="s">
        <v>721</v>
      </c>
      <c r="C82" s="348" t="s">
        <v>719</v>
      </c>
      <c r="D82" s="348" t="s">
        <v>729</v>
      </c>
      <c r="E82" s="348" t="s">
        <v>730</v>
      </c>
      <c r="F82" s="348" t="s">
        <v>744</v>
      </c>
      <c r="G82" s="348" t="s">
        <v>745</v>
      </c>
      <c r="H82" s="348" t="s">
        <v>740</v>
      </c>
      <c r="I82" s="305"/>
      <c r="J82" s="305"/>
      <c r="K82" s="305"/>
      <c r="L82" s="305"/>
    </row>
    <row r="83" spans="1:12" x14ac:dyDescent="0.2">
      <c r="A83" s="331" t="str">
        <f t="shared" si="0"/>
        <v>ADMIN7</v>
      </c>
      <c r="B83" s="348" t="s">
        <v>722</v>
      </c>
      <c r="C83" s="348" t="s">
        <v>723</v>
      </c>
      <c r="D83" s="348" t="s">
        <v>729</v>
      </c>
      <c r="E83" s="348" t="s">
        <v>730</v>
      </c>
      <c r="F83" s="348" t="s">
        <v>746</v>
      </c>
      <c r="G83" s="348" t="s">
        <v>747</v>
      </c>
      <c r="H83" s="348" t="s">
        <v>740</v>
      </c>
      <c r="I83" s="305"/>
      <c r="J83" s="305"/>
      <c r="K83" s="305"/>
      <c r="L83" s="305"/>
    </row>
    <row r="84" spans="1:12" x14ac:dyDescent="0.2">
      <c r="A84" s="331" t="str">
        <f t="shared" si="0"/>
        <v>ADMIN8</v>
      </c>
      <c r="B84" s="348" t="s">
        <v>724</v>
      </c>
      <c r="C84" s="348" t="s">
        <v>723</v>
      </c>
      <c r="D84" s="348" t="s">
        <v>729</v>
      </c>
      <c r="E84" s="348" t="s">
        <v>730</v>
      </c>
      <c r="F84" s="348" t="s">
        <v>748</v>
      </c>
      <c r="G84" s="348" t="s">
        <v>749</v>
      </c>
      <c r="H84" s="348" t="s">
        <v>725</v>
      </c>
      <c r="I84" s="305"/>
      <c r="J84" s="305"/>
      <c r="K84" s="305"/>
      <c r="L84" s="305"/>
    </row>
    <row r="85" spans="1:12" x14ac:dyDescent="0.2">
      <c r="A85" s="331" t="str">
        <f t="shared" si="0"/>
        <v/>
      </c>
      <c r="B85" s="348"/>
      <c r="C85" s="348"/>
      <c r="D85" s="348"/>
      <c r="E85" s="348"/>
      <c r="F85" s="348"/>
      <c r="G85" s="348"/>
      <c r="H85" s="348"/>
      <c r="I85" s="305"/>
      <c r="J85" s="305"/>
      <c r="K85" s="305"/>
      <c r="L85" s="305"/>
    </row>
    <row r="86" spans="1:12" x14ac:dyDescent="0.2">
      <c r="A86" s="331" t="str">
        <f t="shared" si="0"/>
        <v/>
      </c>
      <c r="B86" s="348"/>
      <c r="C86" s="348"/>
      <c r="D86" s="348"/>
      <c r="E86" s="348"/>
      <c r="F86" s="348"/>
      <c r="G86" s="348"/>
      <c r="H86" s="348"/>
      <c r="I86" s="305"/>
      <c r="J86" s="305"/>
      <c r="K86" s="305"/>
      <c r="L86" s="305"/>
    </row>
    <row r="87" spans="1:12" x14ac:dyDescent="0.2">
      <c r="A87" s="331" t="str">
        <f t="shared" si="0"/>
        <v/>
      </c>
      <c r="B87" s="348"/>
      <c r="C87" s="348"/>
      <c r="D87" s="348"/>
      <c r="E87" s="348"/>
      <c r="F87" s="348"/>
      <c r="G87" s="348"/>
      <c r="H87" s="348"/>
      <c r="I87" s="305"/>
      <c r="J87" s="305"/>
      <c r="K87" s="305"/>
      <c r="L87" s="305"/>
    </row>
    <row r="88" spans="1:12" x14ac:dyDescent="0.2">
      <c r="A88" s="331" t="str">
        <f t="shared" si="0"/>
        <v/>
      </c>
      <c r="B88" s="348"/>
      <c r="C88" s="348"/>
      <c r="D88" s="348"/>
      <c r="E88" s="348"/>
      <c r="F88" s="348"/>
      <c r="G88" s="348"/>
      <c r="H88" s="348"/>
      <c r="I88" s="305"/>
      <c r="J88" s="305"/>
      <c r="K88" s="305"/>
      <c r="L88" s="305"/>
    </row>
    <row r="89" spans="1:12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</row>
    <row r="90" spans="1:12" x14ac:dyDescent="0.2">
      <c r="A90" s="319" t="s">
        <v>662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</row>
    <row r="91" spans="1:12" x14ac:dyDescent="0.2">
      <c r="A91" s="345" t="s">
        <v>624</v>
      </c>
      <c r="B91" s="350">
        <f>Statistiques!C8</f>
        <v>387</v>
      </c>
      <c r="C91" s="356" t="str">
        <f>IF(B91=0,"",IF(B91=(COUNTA(C93:C142)),"","Vérifier le nombre d'agence de la feuille statistique"))</f>
        <v>Vérifier le nombre d'agence de la feuille statistique</v>
      </c>
      <c r="D91" s="305"/>
      <c r="E91" s="305"/>
      <c r="F91" s="305"/>
      <c r="G91" s="305"/>
      <c r="H91" s="305"/>
      <c r="I91" s="305"/>
      <c r="J91" s="305"/>
      <c r="K91" s="305"/>
      <c r="L91" s="305"/>
    </row>
    <row r="92" spans="1:12" ht="25.5" x14ac:dyDescent="0.2">
      <c r="A92" s="351" t="s">
        <v>591</v>
      </c>
      <c r="B92" s="351" t="s">
        <v>663</v>
      </c>
      <c r="C92" s="351" t="s">
        <v>665</v>
      </c>
      <c r="D92" s="337" t="s">
        <v>625</v>
      </c>
      <c r="E92" s="337" t="s">
        <v>626</v>
      </c>
      <c r="F92" s="337" t="s">
        <v>627</v>
      </c>
      <c r="G92" s="305"/>
      <c r="H92" s="305"/>
      <c r="I92" s="305"/>
      <c r="J92" s="305"/>
      <c r="K92" s="305"/>
      <c r="L92" s="305"/>
    </row>
    <row r="93" spans="1:12" x14ac:dyDescent="0.2">
      <c r="A93" s="331" t="str">
        <f>IF(B93&lt;&gt;"","AGENCE1","")</f>
        <v/>
      </c>
      <c r="B93" s="332"/>
      <c r="C93" s="353"/>
      <c r="D93" s="332"/>
      <c r="E93" s="332"/>
      <c r="F93" s="332"/>
      <c r="G93" s="305"/>
      <c r="H93" s="305"/>
      <c r="I93" s="305"/>
      <c r="J93" s="305"/>
      <c r="K93" s="305"/>
      <c r="L93" s="305"/>
    </row>
    <row r="94" spans="1:12" x14ac:dyDescent="0.2">
      <c r="A94" s="331" t="str">
        <f>IF(B94&lt;&gt;"",(MID(A93,1,6))&amp;(1+MID(A93,7,2)/1),"")</f>
        <v/>
      </c>
      <c r="B94" s="332"/>
      <c r="C94" s="348"/>
      <c r="D94" s="332"/>
      <c r="E94" s="332"/>
      <c r="F94" s="332"/>
      <c r="G94" s="305"/>
      <c r="H94" s="305"/>
      <c r="I94" s="305"/>
      <c r="J94" s="305"/>
      <c r="K94" s="305"/>
      <c r="L94" s="305"/>
    </row>
    <row r="95" spans="1:12" x14ac:dyDescent="0.2">
      <c r="A95" s="331" t="str">
        <f t="shared" ref="A95:A142" si="1">IF(B95&lt;&gt;"",(MID(A94,1,6))&amp;(1+MID(A94,7,2)/1),"")</f>
        <v/>
      </c>
      <c r="B95" s="332"/>
      <c r="C95" s="348"/>
      <c r="D95" s="332"/>
      <c r="E95" s="332"/>
      <c r="F95" s="332"/>
      <c r="G95" s="305"/>
      <c r="H95" s="305"/>
      <c r="I95" s="305"/>
      <c r="J95" s="305"/>
      <c r="K95" s="305"/>
      <c r="L95" s="305"/>
    </row>
    <row r="96" spans="1:12" x14ac:dyDescent="0.2">
      <c r="A96" s="331" t="str">
        <f t="shared" si="1"/>
        <v/>
      </c>
      <c r="B96" s="332"/>
      <c r="C96" s="348"/>
      <c r="D96" s="332"/>
      <c r="E96" s="332"/>
      <c r="F96" s="332"/>
      <c r="G96" s="305"/>
      <c r="H96" s="305"/>
      <c r="I96" s="305"/>
      <c r="J96" s="305"/>
      <c r="K96" s="305"/>
      <c r="L96" s="305"/>
    </row>
    <row r="97" spans="1:12" x14ac:dyDescent="0.2">
      <c r="A97" s="331" t="str">
        <f t="shared" si="1"/>
        <v/>
      </c>
      <c r="B97" s="332"/>
      <c r="C97" s="348"/>
      <c r="D97" s="332"/>
      <c r="E97" s="332"/>
      <c r="F97" s="332"/>
      <c r="G97" s="305"/>
      <c r="H97" s="305"/>
      <c r="I97" s="305"/>
      <c r="J97" s="305"/>
      <c r="K97" s="305"/>
      <c r="L97" s="305"/>
    </row>
    <row r="98" spans="1:12" x14ac:dyDescent="0.2">
      <c r="A98" s="331" t="str">
        <f t="shared" si="1"/>
        <v/>
      </c>
      <c r="B98" s="332"/>
      <c r="C98" s="348"/>
      <c r="D98" s="332"/>
      <c r="E98" s="332"/>
      <c r="F98" s="332"/>
      <c r="G98" s="305"/>
      <c r="H98" s="305"/>
      <c r="I98" s="305"/>
      <c r="J98" s="305"/>
      <c r="K98" s="305"/>
      <c r="L98" s="305"/>
    </row>
    <row r="99" spans="1:12" x14ac:dyDescent="0.2">
      <c r="A99" s="331" t="str">
        <f t="shared" si="1"/>
        <v/>
      </c>
      <c r="B99" s="332"/>
      <c r="C99" s="348"/>
      <c r="D99" s="332"/>
      <c r="E99" s="332"/>
      <c r="F99" s="332"/>
      <c r="G99" s="305"/>
      <c r="H99" s="305"/>
      <c r="I99" s="305"/>
      <c r="J99" s="305"/>
      <c r="K99" s="305"/>
      <c r="L99" s="305"/>
    </row>
    <row r="100" spans="1:12" x14ac:dyDescent="0.2">
      <c r="A100" s="331" t="str">
        <f t="shared" si="1"/>
        <v/>
      </c>
      <c r="B100" s="332"/>
      <c r="C100" s="348"/>
      <c r="D100" s="332"/>
      <c r="E100" s="332"/>
      <c r="F100" s="332"/>
      <c r="G100" s="305"/>
      <c r="H100" s="305"/>
      <c r="I100" s="305"/>
      <c r="J100" s="305"/>
      <c r="K100" s="305"/>
      <c r="L100" s="305"/>
    </row>
    <row r="101" spans="1:12" x14ac:dyDescent="0.2">
      <c r="A101" s="331" t="str">
        <f t="shared" si="1"/>
        <v/>
      </c>
      <c r="B101" s="332"/>
      <c r="C101" s="348"/>
      <c r="D101" s="332"/>
      <c r="E101" s="332"/>
      <c r="F101" s="332"/>
      <c r="G101" s="305"/>
      <c r="H101" s="305"/>
      <c r="I101" s="305"/>
      <c r="J101" s="305"/>
      <c r="K101" s="305"/>
      <c r="L101" s="305"/>
    </row>
    <row r="102" spans="1:12" x14ac:dyDescent="0.2">
      <c r="A102" s="331" t="str">
        <f t="shared" si="1"/>
        <v/>
      </c>
      <c r="B102" s="332"/>
      <c r="C102" s="348"/>
      <c r="D102" s="332"/>
      <c r="E102" s="332"/>
      <c r="F102" s="332"/>
      <c r="G102" s="305"/>
      <c r="H102" s="305"/>
      <c r="I102" s="305"/>
      <c r="J102" s="305"/>
      <c r="K102" s="305"/>
      <c r="L102" s="305"/>
    </row>
    <row r="103" spans="1:12" x14ac:dyDescent="0.2">
      <c r="A103" s="331" t="str">
        <f t="shared" si="1"/>
        <v/>
      </c>
      <c r="B103" s="332"/>
      <c r="C103" s="348"/>
      <c r="D103" s="332"/>
      <c r="E103" s="332"/>
      <c r="F103" s="332"/>
      <c r="G103" s="305"/>
      <c r="H103" s="305"/>
      <c r="I103" s="305"/>
      <c r="J103" s="305"/>
      <c r="K103" s="305"/>
      <c r="L103" s="305"/>
    </row>
    <row r="104" spans="1:12" x14ac:dyDescent="0.2">
      <c r="A104" s="331" t="str">
        <f t="shared" si="1"/>
        <v/>
      </c>
      <c r="B104" s="332"/>
      <c r="C104" s="348"/>
      <c r="D104" s="332"/>
      <c r="E104" s="332"/>
      <c r="F104" s="332"/>
      <c r="G104" s="305"/>
      <c r="H104" s="305"/>
      <c r="I104" s="305"/>
      <c r="J104" s="305"/>
      <c r="K104" s="305"/>
      <c r="L104" s="305"/>
    </row>
    <row r="105" spans="1:12" x14ac:dyDescent="0.2">
      <c r="A105" s="331" t="str">
        <f t="shared" si="1"/>
        <v/>
      </c>
      <c r="B105" s="332"/>
      <c r="C105" s="348"/>
      <c r="D105" s="332"/>
      <c r="E105" s="332"/>
      <c r="F105" s="332"/>
      <c r="G105" s="305"/>
      <c r="H105" s="305"/>
      <c r="I105" s="305"/>
      <c r="J105" s="305"/>
      <c r="K105" s="305"/>
      <c r="L105" s="305"/>
    </row>
    <row r="106" spans="1:12" x14ac:dyDescent="0.2">
      <c r="A106" s="331" t="str">
        <f t="shared" si="1"/>
        <v/>
      </c>
      <c r="B106" s="332"/>
      <c r="C106" s="348"/>
      <c r="D106" s="332"/>
      <c r="E106" s="332"/>
      <c r="F106" s="332"/>
      <c r="G106" s="305"/>
      <c r="H106" s="305"/>
      <c r="I106" s="305"/>
      <c r="J106" s="305"/>
      <c r="K106" s="305"/>
      <c r="L106" s="305"/>
    </row>
    <row r="107" spans="1:12" x14ac:dyDescent="0.2">
      <c r="A107" s="331" t="str">
        <f t="shared" si="1"/>
        <v/>
      </c>
      <c r="B107" s="332"/>
      <c r="C107" s="348"/>
      <c r="D107" s="332"/>
      <c r="E107" s="332"/>
      <c r="F107" s="332"/>
      <c r="G107" s="305"/>
      <c r="H107" s="305"/>
      <c r="I107" s="305"/>
      <c r="J107" s="305"/>
      <c r="K107" s="305"/>
      <c r="L107" s="305"/>
    </row>
    <row r="108" spans="1:12" x14ac:dyDescent="0.2">
      <c r="A108" s="331" t="str">
        <f t="shared" si="1"/>
        <v/>
      </c>
      <c r="B108" s="332"/>
      <c r="C108" s="348"/>
      <c r="D108" s="332"/>
      <c r="E108" s="332"/>
      <c r="F108" s="332"/>
      <c r="G108" s="305"/>
      <c r="H108" s="305"/>
      <c r="I108" s="305"/>
      <c r="J108" s="305"/>
      <c r="K108" s="305"/>
      <c r="L108" s="305"/>
    </row>
    <row r="109" spans="1:12" x14ac:dyDescent="0.2">
      <c r="A109" s="331" t="str">
        <f t="shared" si="1"/>
        <v/>
      </c>
      <c r="B109" s="332"/>
      <c r="C109" s="348"/>
      <c r="D109" s="332"/>
      <c r="E109" s="332"/>
      <c r="F109" s="332"/>
      <c r="G109" s="305"/>
      <c r="H109" s="305"/>
      <c r="I109" s="305"/>
      <c r="J109" s="305"/>
      <c r="K109" s="305"/>
      <c r="L109" s="305"/>
    </row>
    <row r="110" spans="1:12" x14ac:dyDescent="0.2">
      <c r="A110" s="331" t="str">
        <f t="shared" si="1"/>
        <v/>
      </c>
      <c r="B110" s="332"/>
      <c r="C110" s="348"/>
      <c r="D110" s="332"/>
      <c r="E110" s="332"/>
      <c r="F110" s="332"/>
      <c r="G110" s="305"/>
      <c r="H110" s="305"/>
      <c r="I110" s="305"/>
      <c r="J110" s="305"/>
      <c r="K110" s="305"/>
      <c r="L110" s="305"/>
    </row>
    <row r="111" spans="1:12" x14ac:dyDescent="0.2">
      <c r="A111" s="331" t="str">
        <f t="shared" si="1"/>
        <v/>
      </c>
      <c r="B111" s="332"/>
      <c r="C111" s="348"/>
      <c r="D111" s="332"/>
      <c r="E111" s="332"/>
      <c r="F111" s="332"/>
      <c r="G111" s="305"/>
      <c r="H111" s="305"/>
      <c r="I111" s="305"/>
      <c r="J111" s="305"/>
      <c r="K111" s="305"/>
      <c r="L111" s="305"/>
    </row>
    <row r="112" spans="1:12" x14ac:dyDescent="0.2">
      <c r="A112" s="331" t="str">
        <f t="shared" si="1"/>
        <v/>
      </c>
      <c r="B112" s="332"/>
      <c r="C112" s="348"/>
      <c r="D112" s="332"/>
      <c r="E112" s="332"/>
      <c r="F112" s="332"/>
      <c r="G112" s="305"/>
      <c r="H112" s="305"/>
      <c r="I112" s="305"/>
      <c r="J112" s="305"/>
      <c r="K112" s="305"/>
      <c r="L112" s="305"/>
    </row>
    <row r="113" spans="1:12" x14ac:dyDescent="0.2">
      <c r="A113" s="331" t="str">
        <f t="shared" si="1"/>
        <v/>
      </c>
      <c r="B113" s="332"/>
      <c r="C113" s="348"/>
      <c r="D113" s="332"/>
      <c r="E113" s="332"/>
      <c r="F113" s="332"/>
      <c r="G113" s="305"/>
      <c r="H113" s="305"/>
      <c r="I113" s="305"/>
      <c r="J113" s="305"/>
      <c r="K113" s="305"/>
      <c r="L113" s="305"/>
    </row>
    <row r="114" spans="1:12" x14ac:dyDescent="0.2">
      <c r="A114" s="331" t="str">
        <f t="shared" si="1"/>
        <v/>
      </c>
      <c r="B114" s="332"/>
      <c r="C114" s="348"/>
      <c r="D114" s="332"/>
      <c r="E114" s="332"/>
      <c r="F114" s="332"/>
      <c r="G114" s="305"/>
      <c r="H114" s="305"/>
      <c r="I114" s="305"/>
      <c r="J114" s="305"/>
      <c r="K114" s="305"/>
      <c r="L114" s="305"/>
    </row>
    <row r="115" spans="1:12" x14ac:dyDescent="0.2">
      <c r="A115" s="331" t="str">
        <f t="shared" si="1"/>
        <v/>
      </c>
      <c r="B115" s="332"/>
      <c r="C115" s="348"/>
      <c r="D115" s="332"/>
      <c r="E115" s="332"/>
      <c r="F115" s="332"/>
      <c r="G115" s="305"/>
      <c r="H115" s="305"/>
      <c r="I115" s="305"/>
      <c r="J115" s="305"/>
      <c r="K115" s="305"/>
      <c r="L115" s="305"/>
    </row>
    <row r="116" spans="1:12" x14ac:dyDescent="0.2">
      <c r="A116" s="331" t="str">
        <f t="shared" si="1"/>
        <v/>
      </c>
      <c r="B116" s="332"/>
      <c r="C116" s="348"/>
      <c r="D116" s="332"/>
      <c r="E116" s="332"/>
      <c r="F116" s="332"/>
      <c r="G116" s="305"/>
      <c r="H116" s="305"/>
      <c r="I116" s="305"/>
      <c r="J116" s="305"/>
      <c r="K116" s="305"/>
      <c r="L116" s="305"/>
    </row>
    <row r="117" spans="1:12" x14ac:dyDescent="0.2">
      <c r="A117" s="331" t="str">
        <f t="shared" si="1"/>
        <v/>
      </c>
      <c r="B117" s="332"/>
      <c r="C117" s="348"/>
      <c r="D117" s="332"/>
      <c r="E117" s="332"/>
      <c r="F117" s="332"/>
      <c r="G117" s="305"/>
      <c r="H117" s="305"/>
      <c r="I117" s="305"/>
      <c r="J117" s="305"/>
      <c r="K117" s="305"/>
      <c r="L117" s="305"/>
    </row>
    <row r="118" spans="1:12" x14ac:dyDescent="0.2">
      <c r="A118" s="331" t="str">
        <f t="shared" si="1"/>
        <v/>
      </c>
      <c r="B118" s="332"/>
      <c r="C118" s="348"/>
      <c r="D118" s="332"/>
      <c r="E118" s="332"/>
      <c r="F118" s="332"/>
      <c r="G118" s="305"/>
      <c r="H118" s="305"/>
      <c r="I118" s="305"/>
      <c r="J118" s="305"/>
      <c r="K118" s="305"/>
      <c r="L118" s="305"/>
    </row>
    <row r="119" spans="1:12" x14ac:dyDescent="0.2">
      <c r="A119" s="331"/>
      <c r="B119" s="332"/>
      <c r="C119" s="348"/>
      <c r="D119" s="332"/>
      <c r="E119" s="332"/>
      <c r="F119" s="332"/>
      <c r="G119" s="305"/>
      <c r="H119" s="305"/>
      <c r="I119" s="305"/>
      <c r="J119" s="305"/>
      <c r="K119" s="305"/>
      <c r="L119" s="305"/>
    </row>
    <row r="120" spans="1:12" x14ac:dyDescent="0.2">
      <c r="A120" s="331"/>
      <c r="B120" s="332"/>
      <c r="C120" s="348"/>
      <c r="D120" s="332"/>
      <c r="E120" s="332"/>
      <c r="F120" s="332"/>
      <c r="G120" s="305"/>
      <c r="H120" s="305"/>
      <c r="I120" s="305"/>
      <c r="J120" s="305"/>
      <c r="K120" s="305"/>
      <c r="L120" s="305"/>
    </row>
    <row r="121" spans="1:12" x14ac:dyDescent="0.2">
      <c r="A121" s="331"/>
      <c r="B121" s="332"/>
      <c r="C121" s="348"/>
      <c r="D121" s="332"/>
      <c r="E121" s="332"/>
      <c r="F121" s="332"/>
      <c r="G121" s="305"/>
      <c r="H121" s="305"/>
      <c r="I121" s="305"/>
      <c r="J121" s="305"/>
      <c r="K121" s="305"/>
      <c r="L121" s="305"/>
    </row>
    <row r="122" spans="1:12" x14ac:dyDescent="0.2">
      <c r="A122" s="331"/>
      <c r="B122" s="332"/>
      <c r="C122" s="348"/>
      <c r="D122" s="332"/>
      <c r="E122" s="332"/>
      <c r="F122" s="332"/>
      <c r="G122" s="305"/>
      <c r="H122" s="305"/>
      <c r="I122" s="305"/>
      <c r="J122" s="305"/>
      <c r="K122" s="305"/>
      <c r="L122" s="305"/>
    </row>
    <row r="123" spans="1:12" x14ac:dyDescent="0.2">
      <c r="A123" s="331"/>
      <c r="B123" s="332"/>
      <c r="C123" s="348"/>
      <c r="D123" s="332"/>
      <c r="E123" s="332"/>
      <c r="F123" s="332"/>
      <c r="G123" s="305"/>
      <c r="H123" s="305"/>
      <c r="I123" s="305"/>
      <c r="J123" s="305"/>
      <c r="K123" s="305"/>
      <c r="L123" s="305"/>
    </row>
    <row r="124" spans="1:12" x14ac:dyDescent="0.2">
      <c r="A124" s="331"/>
      <c r="B124" s="332"/>
      <c r="C124" s="348"/>
      <c r="D124" s="332"/>
      <c r="E124" s="332"/>
      <c r="F124" s="332"/>
      <c r="G124" s="305"/>
      <c r="H124" s="305"/>
      <c r="I124" s="305"/>
      <c r="J124" s="305"/>
      <c r="K124" s="305"/>
      <c r="L124" s="305"/>
    </row>
    <row r="125" spans="1:12" x14ac:dyDescent="0.2">
      <c r="A125" s="331"/>
      <c r="B125" s="332"/>
      <c r="C125" s="348"/>
      <c r="D125" s="332"/>
      <c r="E125" s="332"/>
      <c r="F125" s="332"/>
      <c r="G125" s="305"/>
      <c r="H125" s="305"/>
      <c r="I125" s="305"/>
      <c r="J125" s="305"/>
      <c r="K125" s="305"/>
      <c r="L125" s="305"/>
    </row>
    <row r="126" spans="1:12" x14ac:dyDescent="0.2">
      <c r="A126" s="331"/>
      <c r="B126" s="332"/>
      <c r="C126" s="348"/>
      <c r="D126" s="332"/>
      <c r="E126" s="332"/>
      <c r="F126" s="332"/>
      <c r="G126" s="305"/>
      <c r="H126" s="305"/>
      <c r="I126" s="305"/>
      <c r="J126" s="305"/>
      <c r="K126" s="305"/>
      <c r="L126" s="305"/>
    </row>
    <row r="127" spans="1:12" x14ac:dyDescent="0.2">
      <c r="A127" s="331"/>
      <c r="B127" s="332"/>
      <c r="C127" s="348"/>
      <c r="D127" s="332"/>
      <c r="E127" s="332"/>
      <c r="F127" s="332"/>
      <c r="G127" s="305"/>
      <c r="H127" s="305"/>
      <c r="I127" s="305"/>
      <c r="J127" s="305"/>
      <c r="K127" s="305"/>
      <c r="L127" s="305"/>
    </row>
    <row r="128" spans="1:12" x14ac:dyDescent="0.2">
      <c r="A128" s="331"/>
      <c r="B128" s="332"/>
      <c r="C128" s="348"/>
      <c r="D128" s="332"/>
      <c r="E128" s="332"/>
      <c r="F128" s="332"/>
      <c r="G128" s="305"/>
      <c r="H128" s="305"/>
      <c r="I128" s="305"/>
      <c r="J128" s="305"/>
      <c r="K128" s="305"/>
      <c r="L128" s="305"/>
    </row>
    <row r="129" spans="1:12" x14ac:dyDescent="0.2">
      <c r="A129" s="331"/>
      <c r="B129" s="332"/>
      <c r="C129" s="348"/>
      <c r="D129" s="332"/>
      <c r="E129" s="332"/>
      <c r="F129" s="332"/>
      <c r="G129" s="305"/>
      <c r="H129" s="305"/>
      <c r="I129" s="305"/>
      <c r="J129" s="305"/>
      <c r="K129" s="305"/>
      <c r="L129" s="305"/>
    </row>
    <row r="130" spans="1:12" x14ac:dyDescent="0.2">
      <c r="A130" s="331"/>
      <c r="B130" s="332"/>
      <c r="C130" s="348"/>
      <c r="D130" s="332"/>
      <c r="E130" s="332"/>
      <c r="F130" s="332"/>
      <c r="G130" s="305"/>
      <c r="H130" s="305"/>
      <c r="I130" s="305"/>
      <c r="J130" s="305"/>
      <c r="K130" s="305"/>
      <c r="L130" s="305"/>
    </row>
    <row r="131" spans="1:12" x14ac:dyDescent="0.2">
      <c r="A131" s="331"/>
      <c r="B131" s="332"/>
      <c r="C131" s="348"/>
      <c r="D131" s="332"/>
      <c r="E131" s="332"/>
      <c r="F131" s="332"/>
      <c r="G131" s="305"/>
      <c r="H131" s="305"/>
      <c r="I131" s="305"/>
      <c r="J131" s="305"/>
      <c r="K131" s="305"/>
      <c r="L131" s="305"/>
    </row>
    <row r="132" spans="1:12" x14ac:dyDescent="0.2">
      <c r="A132" s="331"/>
      <c r="B132" s="332"/>
      <c r="C132" s="348"/>
      <c r="D132" s="332"/>
      <c r="E132" s="332"/>
      <c r="F132" s="332"/>
      <c r="G132" s="305"/>
      <c r="H132" s="305"/>
      <c r="I132" s="305"/>
      <c r="J132" s="305"/>
      <c r="K132" s="305"/>
      <c r="L132" s="305"/>
    </row>
    <row r="133" spans="1:12" x14ac:dyDescent="0.2">
      <c r="A133" s="331"/>
      <c r="B133" s="332"/>
      <c r="C133" s="348"/>
      <c r="D133" s="332"/>
      <c r="E133" s="332"/>
      <c r="F133" s="332"/>
      <c r="G133" s="305"/>
      <c r="H133" s="305"/>
      <c r="I133" s="305"/>
      <c r="J133" s="305"/>
      <c r="K133" s="305"/>
      <c r="L133" s="305"/>
    </row>
    <row r="134" spans="1:12" x14ac:dyDescent="0.2">
      <c r="A134" s="331"/>
      <c r="B134" s="332"/>
      <c r="C134" s="348"/>
      <c r="D134" s="332"/>
      <c r="E134" s="332"/>
      <c r="F134" s="332"/>
      <c r="G134" s="305"/>
      <c r="H134" s="305"/>
      <c r="I134" s="305"/>
      <c r="J134" s="305"/>
      <c r="K134" s="305"/>
      <c r="L134" s="305"/>
    </row>
    <row r="135" spans="1:12" x14ac:dyDescent="0.2">
      <c r="A135" s="331"/>
      <c r="B135" s="332"/>
      <c r="C135" s="348"/>
      <c r="D135" s="332"/>
      <c r="E135" s="332"/>
      <c r="F135" s="332"/>
      <c r="G135" s="305"/>
      <c r="H135" s="305"/>
      <c r="I135" s="305"/>
      <c r="J135" s="305"/>
      <c r="K135" s="305"/>
      <c r="L135" s="305"/>
    </row>
    <row r="136" spans="1:12" x14ac:dyDescent="0.2">
      <c r="A136" s="331"/>
      <c r="B136" s="332"/>
      <c r="C136" s="348"/>
      <c r="D136" s="332"/>
      <c r="E136" s="332"/>
      <c r="F136" s="332"/>
      <c r="G136" s="305"/>
      <c r="H136" s="305"/>
      <c r="I136" s="305"/>
      <c r="J136" s="305"/>
      <c r="K136" s="305"/>
      <c r="L136" s="305"/>
    </row>
    <row r="137" spans="1:12" x14ac:dyDescent="0.2">
      <c r="A137" s="331"/>
      <c r="B137" s="332"/>
      <c r="C137" s="348"/>
      <c r="D137" s="332"/>
      <c r="E137" s="332"/>
      <c r="F137" s="332"/>
      <c r="G137" s="305"/>
      <c r="H137" s="305"/>
      <c r="I137" s="305"/>
      <c r="J137" s="305"/>
      <c r="K137" s="305"/>
      <c r="L137" s="305"/>
    </row>
    <row r="138" spans="1:12" x14ac:dyDescent="0.2">
      <c r="A138" s="331"/>
      <c r="B138" s="332"/>
      <c r="C138" s="348"/>
      <c r="D138" s="332"/>
      <c r="E138" s="332"/>
      <c r="F138" s="332"/>
      <c r="G138" s="305"/>
      <c r="H138" s="305"/>
      <c r="I138" s="305"/>
      <c r="J138" s="305"/>
      <c r="K138" s="305"/>
      <c r="L138" s="305"/>
    </row>
    <row r="139" spans="1:12" x14ac:dyDescent="0.2">
      <c r="A139" s="331" t="str">
        <f>IF(B139&lt;&gt;"",(MID(A118,1,6))&amp;(1+MID(A118,7,2)/1),"")</f>
        <v/>
      </c>
      <c r="B139" s="332"/>
      <c r="C139" s="348"/>
      <c r="D139" s="332"/>
      <c r="E139" s="332"/>
      <c r="F139" s="332"/>
      <c r="G139" s="305"/>
      <c r="H139" s="305"/>
      <c r="I139" s="305"/>
      <c r="J139" s="305"/>
      <c r="K139" s="305"/>
      <c r="L139" s="305"/>
    </row>
    <row r="140" spans="1:12" x14ac:dyDescent="0.2">
      <c r="A140" s="331" t="str">
        <f t="shared" si="1"/>
        <v/>
      </c>
      <c r="B140" s="332"/>
      <c r="C140" s="348"/>
      <c r="D140" s="332"/>
      <c r="E140" s="332"/>
      <c r="F140" s="332"/>
      <c r="G140" s="305"/>
      <c r="H140" s="305"/>
      <c r="I140" s="305"/>
      <c r="J140" s="305"/>
      <c r="K140" s="305"/>
      <c r="L140" s="305"/>
    </row>
    <row r="141" spans="1:12" x14ac:dyDescent="0.2">
      <c r="A141" s="331" t="str">
        <f t="shared" si="1"/>
        <v/>
      </c>
      <c r="B141" s="332"/>
      <c r="C141" s="348"/>
      <c r="D141" s="332"/>
      <c r="E141" s="332"/>
      <c r="F141" s="332"/>
      <c r="G141" s="305"/>
      <c r="H141" s="305"/>
      <c r="I141" s="305"/>
      <c r="J141" s="305"/>
      <c r="K141" s="305"/>
      <c r="L141" s="305"/>
    </row>
    <row r="142" spans="1:12" x14ac:dyDescent="0.2">
      <c r="A142" s="331" t="str">
        <f t="shared" si="1"/>
        <v/>
      </c>
      <c r="B142" s="332"/>
      <c r="C142" s="348"/>
      <c r="D142" s="332"/>
      <c r="E142" s="332"/>
      <c r="F142" s="332"/>
      <c r="G142" s="305"/>
      <c r="H142" s="305"/>
      <c r="I142" s="305"/>
      <c r="J142" s="305"/>
      <c r="K142" s="305"/>
      <c r="L142" s="305"/>
    </row>
    <row r="144" spans="1:12" x14ac:dyDescent="0.2">
      <c r="A144" s="354" t="s">
        <v>664</v>
      </c>
      <c r="B144" s="355"/>
    </row>
  </sheetData>
  <sheetProtection algorithmName="SHA-512" hashValue="6QkPgcUbqeluC+UEekKSMVLNl2k7k8Pa4OVB2HDHrV+zuO2f509vUWpVmMmzXENOx/eC6G1aL4ZkCNF/+OWytQ==" saltValue="DY6XRJk0DXWVLHDJ8L3Zw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B9 B13:B18 B20:B23 B27 B26:C31 B35:G38 B42:K45 B49:G51 B55:C60 B65:F65 B67:F68 B72:F72 B77:H88 B93:F142" name="Plage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C21"/>
  <sheetViews>
    <sheetView workbookViewId="0">
      <selection activeCell="H24" sqref="H24"/>
    </sheetView>
  </sheetViews>
  <sheetFormatPr defaultColWidth="11.42578125" defaultRowHeight="12.75" x14ac:dyDescent="0.2"/>
  <cols>
    <col min="1" max="1" width="14.85546875" style="58" customWidth="1"/>
    <col min="2" max="2" width="44.42578125" style="58" customWidth="1"/>
    <col min="3" max="3" width="31" style="58" customWidth="1"/>
    <col min="4" max="16384" width="11.42578125" style="58"/>
  </cols>
  <sheetData>
    <row r="1" spans="1:3" ht="39" thickBot="1" x14ac:dyDescent="0.25">
      <c r="A1" s="154">
        <f>Signaletiq!B9</f>
        <v>202312</v>
      </c>
      <c r="B1" s="58">
        <f>Signaletiq!B3</f>
        <v>1603001</v>
      </c>
      <c r="C1" s="113" t="s">
        <v>400</v>
      </c>
    </row>
    <row r="2" spans="1:3" ht="14.25" thickTop="1" thickBot="1" x14ac:dyDescent="0.25">
      <c r="A2" s="155" t="s">
        <v>321</v>
      </c>
      <c r="B2" s="155" t="s">
        <v>381</v>
      </c>
      <c r="C2" s="156" t="s">
        <v>322</v>
      </c>
    </row>
    <row r="3" spans="1:3" ht="12.75" customHeight="1" thickTop="1" x14ac:dyDescent="0.2">
      <c r="A3" s="95" t="s">
        <v>401</v>
      </c>
      <c r="B3" s="96" t="s">
        <v>383</v>
      </c>
      <c r="C3" s="157">
        <f>FPN!C45</f>
        <v>17648132288</v>
      </c>
    </row>
    <row r="4" spans="1:3" ht="12.75" customHeight="1" x14ac:dyDescent="0.2">
      <c r="A4" s="95"/>
      <c r="B4" s="96"/>
      <c r="C4" s="157"/>
    </row>
    <row r="5" spans="1:3" ht="25.5" x14ac:dyDescent="0.2">
      <c r="A5" s="95" t="s">
        <v>402</v>
      </c>
      <c r="B5" s="96" t="s">
        <v>403</v>
      </c>
      <c r="C5" s="158"/>
    </row>
    <row r="6" spans="1:3" ht="16.5" thickBot="1" x14ac:dyDescent="0.25">
      <c r="A6" s="110"/>
      <c r="B6" s="67"/>
      <c r="C6" s="159"/>
    </row>
    <row r="7" spans="1:3" ht="13.5" customHeight="1" thickTop="1" x14ac:dyDescent="0.2">
      <c r="A7" s="95"/>
      <c r="B7" s="107"/>
      <c r="C7" s="160"/>
    </row>
    <row r="8" spans="1:3" ht="13.5" customHeight="1" thickBot="1" x14ac:dyDescent="0.25">
      <c r="A8" s="100" t="s">
        <v>404</v>
      </c>
      <c r="B8" s="104" t="s">
        <v>405</v>
      </c>
      <c r="C8" s="161">
        <f>C3+C5</f>
        <v>17648132288</v>
      </c>
    </row>
    <row r="9" spans="1:3" ht="13.5" customHeight="1" thickTop="1" x14ac:dyDescent="0.2">
      <c r="A9" s="95"/>
      <c r="B9" s="96"/>
      <c r="C9" s="162"/>
    </row>
    <row r="10" spans="1:3" ht="12.75" customHeight="1" x14ac:dyDescent="0.2">
      <c r="A10" s="95"/>
      <c r="B10" s="96"/>
      <c r="C10" s="163"/>
    </row>
    <row r="11" spans="1:3" ht="13.5" customHeight="1" thickBot="1" x14ac:dyDescent="0.25">
      <c r="A11" s="95" t="s">
        <v>406</v>
      </c>
      <c r="B11" s="96" t="s">
        <v>407</v>
      </c>
      <c r="C11" s="164">
        <f>actif!E4-FPN!C32</f>
        <v>21029011573</v>
      </c>
    </row>
    <row r="12" spans="1:3" ht="13.5" customHeight="1" thickTop="1" x14ac:dyDescent="0.2">
      <c r="A12" s="165"/>
      <c r="B12" s="166"/>
      <c r="C12" s="167"/>
    </row>
    <row r="13" spans="1:3" ht="12.75" customHeight="1" x14ac:dyDescent="0.2">
      <c r="A13" s="95" t="s">
        <v>408</v>
      </c>
      <c r="B13" s="107" t="s">
        <v>409</v>
      </c>
      <c r="C13" s="168">
        <f>C11</f>
        <v>21029011573</v>
      </c>
    </row>
    <row r="14" spans="1:3" ht="16.5" thickBot="1" x14ac:dyDescent="0.25">
      <c r="A14" s="110"/>
      <c r="B14" s="67"/>
      <c r="C14" s="169"/>
    </row>
    <row r="15" spans="1:3" ht="13.5" customHeight="1" thickTop="1" x14ac:dyDescent="0.2">
      <c r="A15" s="95"/>
      <c r="B15" s="107"/>
      <c r="C15" s="170"/>
    </row>
    <row r="16" spans="1:3" ht="12.75" customHeight="1" x14ac:dyDescent="0.2">
      <c r="A16" s="95"/>
      <c r="B16" s="107"/>
      <c r="C16" s="3"/>
    </row>
    <row r="17" spans="1:3" ht="12.75" customHeight="1" x14ac:dyDescent="0.2">
      <c r="A17" s="95" t="s">
        <v>410</v>
      </c>
      <c r="B17" s="107" t="s">
        <v>411</v>
      </c>
      <c r="C17" s="3">
        <f>IF(C13=0,"",C8*100/C13)</f>
        <v>83.922785560968322</v>
      </c>
    </row>
    <row r="18" spans="1:3" ht="16.5" thickBot="1" x14ac:dyDescent="0.25">
      <c r="A18" s="110"/>
      <c r="B18" s="67"/>
      <c r="C18" s="171"/>
    </row>
    <row r="19" spans="1:3" ht="13.5" thickTop="1" x14ac:dyDescent="0.2">
      <c r="A19" s="172"/>
    </row>
    <row r="21" spans="1:3" x14ac:dyDescent="0.2">
      <c r="B21" s="173" t="s">
        <v>422</v>
      </c>
    </row>
  </sheetData>
  <sheetProtection algorithmName="SHA-512" hashValue="rztvQeOi7P5RcjBFpkNSwhu10jXhravCoFxOPMIrAz40fzpKc0Mr64mnEAXCTR52QVPfk6BKNUts7/dxZjdeOg==" saltValue="0HihjlbB02guYd05G8lLp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5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C31"/>
  <sheetViews>
    <sheetView topLeftCell="A4" workbookViewId="0">
      <selection activeCell="H22" sqref="H22"/>
    </sheetView>
  </sheetViews>
  <sheetFormatPr defaultColWidth="11.42578125" defaultRowHeight="12.75" x14ac:dyDescent="0.2"/>
  <cols>
    <col min="1" max="1" width="13.42578125" style="58" customWidth="1"/>
    <col min="2" max="2" width="51.85546875" style="58" customWidth="1"/>
    <col min="3" max="3" width="28.7109375" style="58" customWidth="1"/>
    <col min="4" max="16384" width="11.42578125" style="58"/>
  </cols>
  <sheetData>
    <row r="1" spans="1:3" ht="51.75" thickBot="1" x14ac:dyDescent="0.25">
      <c r="A1" s="112">
        <f>Signaletiq!B9</f>
        <v>202312</v>
      </c>
      <c r="B1" s="91">
        <f>Signaletiq!B3</f>
        <v>1603001</v>
      </c>
      <c r="C1" s="174" t="s">
        <v>412</v>
      </c>
    </row>
    <row r="2" spans="1:3" ht="17.25" thickTop="1" thickBot="1" x14ac:dyDescent="0.3">
      <c r="A2" s="114" t="s">
        <v>321</v>
      </c>
      <c r="B2" s="115" t="s">
        <v>381</v>
      </c>
      <c r="C2" s="116" t="s">
        <v>322</v>
      </c>
    </row>
    <row r="3" spans="1:3" ht="16.5" thickTop="1" x14ac:dyDescent="0.2">
      <c r="A3" s="175" t="s">
        <v>503</v>
      </c>
      <c r="B3" s="176" t="s">
        <v>519</v>
      </c>
      <c r="C3" s="44">
        <f>actif!E12</f>
        <v>166795471576</v>
      </c>
    </row>
    <row r="4" spans="1:3" ht="16.5" thickBot="1" x14ac:dyDescent="0.25">
      <c r="A4" s="177"/>
      <c r="B4" s="178"/>
      <c r="C4" s="45"/>
    </row>
    <row r="5" spans="1:3" ht="13.5" customHeight="1" thickTop="1" x14ac:dyDescent="0.2">
      <c r="A5" s="179"/>
      <c r="B5" s="118"/>
      <c r="C5" s="46"/>
    </row>
    <row r="6" spans="1:3" ht="12.75" customHeight="1" x14ac:dyDescent="0.2">
      <c r="A6" s="175" t="s">
        <v>504</v>
      </c>
      <c r="B6" s="118" t="s">
        <v>413</v>
      </c>
      <c r="C6" s="47"/>
    </row>
    <row r="7" spans="1:3" ht="16.5" thickBot="1" x14ac:dyDescent="0.25">
      <c r="A7" s="177"/>
      <c r="B7" s="180"/>
      <c r="C7" s="45"/>
    </row>
    <row r="8" spans="1:3" ht="13.5" customHeight="1" thickTop="1" x14ac:dyDescent="0.2">
      <c r="A8" s="179"/>
      <c r="B8" s="125"/>
      <c r="C8" s="48"/>
    </row>
    <row r="9" spans="1:3" ht="12.75" customHeight="1" x14ac:dyDescent="0.2">
      <c r="A9" s="175" t="s">
        <v>505</v>
      </c>
      <c r="B9" s="125" t="s">
        <v>414</v>
      </c>
      <c r="C9" s="44">
        <f>C3-C6</f>
        <v>166795471576</v>
      </c>
    </row>
    <row r="10" spans="1:3" ht="15.75" x14ac:dyDescent="0.2">
      <c r="A10" s="181"/>
      <c r="B10" s="127"/>
      <c r="C10" s="49"/>
    </row>
    <row r="11" spans="1:3" ht="12.75" customHeight="1" x14ac:dyDescent="0.2">
      <c r="A11" s="182"/>
      <c r="B11" s="118"/>
      <c r="C11" s="50"/>
    </row>
    <row r="12" spans="1:3" ht="12.75" customHeight="1" x14ac:dyDescent="0.2">
      <c r="A12" s="175" t="s">
        <v>506</v>
      </c>
      <c r="B12" s="118" t="s">
        <v>520</v>
      </c>
      <c r="C12" s="51">
        <f>FPN!C45</f>
        <v>17648132288</v>
      </c>
    </row>
    <row r="13" spans="1:3" ht="15.75" x14ac:dyDescent="0.2">
      <c r="A13" s="181"/>
      <c r="B13" s="127"/>
      <c r="C13" s="52"/>
    </row>
    <row r="14" spans="1:3" ht="12.75" customHeight="1" x14ac:dyDescent="0.2">
      <c r="A14" s="182"/>
      <c r="B14" s="118"/>
      <c r="C14" s="50"/>
    </row>
    <row r="15" spans="1:3" ht="12.75" customHeight="1" x14ac:dyDescent="0.2">
      <c r="A15" s="175" t="s">
        <v>507</v>
      </c>
      <c r="B15" s="118" t="s">
        <v>521</v>
      </c>
      <c r="C15" s="51">
        <f>passif!C21</f>
        <v>245315534624</v>
      </c>
    </row>
    <row r="16" spans="1:3" ht="15.75" x14ac:dyDescent="0.2">
      <c r="A16" s="181"/>
      <c r="B16" s="127"/>
      <c r="C16" s="52"/>
    </row>
    <row r="17" spans="1:3" ht="12.75" customHeight="1" x14ac:dyDescent="0.2">
      <c r="A17" s="182"/>
      <c r="B17" s="118"/>
      <c r="C17" s="50"/>
    </row>
    <row r="18" spans="1:3" ht="12.75" customHeight="1" x14ac:dyDescent="0.2">
      <c r="A18" s="175" t="s">
        <v>508</v>
      </c>
      <c r="B18" s="118" t="s">
        <v>415</v>
      </c>
      <c r="C18" s="51">
        <f>actif!E45</f>
        <v>0</v>
      </c>
    </row>
    <row r="19" spans="1:3" ht="15.75" x14ac:dyDescent="0.2">
      <c r="A19" s="181"/>
      <c r="B19" s="127"/>
      <c r="C19" s="52"/>
    </row>
    <row r="20" spans="1:3" ht="12.75" customHeight="1" x14ac:dyDescent="0.2">
      <c r="A20" s="182"/>
      <c r="B20" s="118"/>
      <c r="C20" s="50"/>
    </row>
    <row r="21" spans="1:3" ht="12.75" customHeight="1" x14ac:dyDescent="0.2">
      <c r="A21" s="175" t="s">
        <v>509</v>
      </c>
      <c r="B21" s="118" t="s">
        <v>416</v>
      </c>
      <c r="C21" s="51">
        <f>actif!E4-FPN!C32</f>
        <v>21029011573</v>
      </c>
    </row>
    <row r="22" spans="1:3" ht="16.5" thickBot="1" x14ac:dyDescent="0.25">
      <c r="A22" s="177"/>
      <c r="B22" s="180"/>
      <c r="C22" s="45"/>
    </row>
    <row r="23" spans="1:3" ht="13.5" customHeight="1" thickTop="1" x14ac:dyDescent="0.2">
      <c r="A23" s="179"/>
      <c r="B23" s="125"/>
      <c r="C23" s="48"/>
    </row>
    <row r="24" spans="1:3" ht="12.75" customHeight="1" x14ac:dyDescent="0.2">
      <c r="A24" s="175" t="s">
        <v>510</v>
      </c>
      <c r="B24" s="125" t="s">
        <v>417</v>
      </c>
      <c r="C24" s="44">
        <f>C12+C15-C18-C21</f>
        <v>241934655339</v>
      </c>
    </row>
    <row r="25" spans="1:3" ht="15.75" x14ac:dyDescent="0.2">
      <c r="A25" s="181"/>
      <c r="B25" s="127"/>
      <c r="C25" s="49"/>
    </row>
    <row r="26" spans="1:3" ht="12.75" customHeight="1" x14ac:dyDescent="0.2">
      <c r="A26" s="182" t="s">
        <v>511</v>
      </c>
      <c r="B26" s="375" t="s">
        <v>418</v>
      </c>
      <c r="C26" s="5">
        <f>IF(C24=0,"",C9*100/C24)</f>
        <v>68.942364351351557</v>
      </c>
    </row>
    <row r="27" spans="1:3" ht="13.5" customHeight="1" thickBot="1" x14ac:dyDescent="0.25">
      <c r="A27" s="177"/>
      <c r="B27" s="376"/>
      <c r="C27" s="53"/>
    </row>
    <row r="28" spans="1:3" ht="13.5" thickTop="1" x14ac:dyDescent="0.2"/>
    <row r="30" spans="1:3" x14ac:dyDescent="0.2">
      <c r="B30" s="183" t="s">
        <v>423</v>
      </c>
    </row>
    <row r="31" spans="1:3" x14ac:dyDescent="0.2">
      <c r="B31" s="184" t="s">
        <v>424</v>
      </c>
    </row>
  </sheetData>
  <sheetProtection algorithmName="SHA-512" hashValue="6YBegtYHpkvJG5NBKeKcHOpYNH9WO8gjGqprYYDrRBq6ybgzI3WCPKksM+TmB5z4LgbqO85DsAUAJEWYdDmgPA==" saltValue="DU1l3sBDZ1kc1jqj3OxT1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6" name="Plage1"/>
  </protectedRanges>
  <mergeCells count="1">
    <mergeCell ref="B26:B27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F103"/>
  <sheetViews>
    <sheetView topLeftCell="A60" workbookViewId="0">
      <selection activeCell="B3" sqref="B3"/>
    </sheetView>
  </sheetViews>
  <sheetFormatPr defaultColWidth="11.42578125" defaultRowHeight="12.75" x14ac:dyDescent="0.2"/>
  <cols>
    <col min="1" max="2" width="15.140625" style="58" customWidth="1"/>
    <col min="3" max="3" width="33.28515625" style="58" customWidth="1"/>
    <col min="4" max="4" width="17.28515625" style="58" customWidth="1"/>
    <col min="5" max="5" width="16.5703125" style="58" customWidth="1"/>
    <col min="6" max="6" width="21.28515625" style="58" customWidth="1"/>
    <col min="7" max="16384" width="11.42578125" style="58"/>
  </cols>
  <sheetData>
    <row r="1" spans="1:6" ht="34.5" customHeight="1" thickBot="1" x14ac:dyDescent="0.25">
      <c r="A1" s="185">
        <f>Signaletiq!B9</f>
        <v>202312</v>
      </c>
      <c r="B1" s="185">
        <f>Signaletiq!B3</f>
        <v>1603001</v>
      </c>
      <c r="C1" s="378"/>
      <c r="D1" s="378"/>
      <c r="E1" s="377" t="s">
        <v>547</v>
      </c>
      <c r="F1" s="377"/>
    </row>
    <row r="2" spans="1:6" ht="51.75" thickTop="1" x14ac:dyDescent="0.2">
      <c r="A2" s="186" t="s">
        <v>430</v>
      </c>
      <c r="B2" s="187" t="s">
        <v>577</v>
      </c>
      <c r="C2" s="188" t="s">
        <v>431</v>
      </c>
      <c r="D2" s="188" t="s">
        <v>432</v>
      </c>
      <c r="E2" s="188" t="s">
        <v>433</v>
      </c>
      <c r="F2" s="189" t="s">
        <v>548</v>
      </c>
    </row>
    <row r="3" spans="1:6" x14ac:dyDescent="0.2">
      <c r="A3" s="190" t="str">
        <f>+IF(C3&lt;&gt;"",1,"")</f>
        <v/>
      </c>
      <c r="B3" s="191"/>
      <c r="C3" s="192"/>
      <c r="D3" s="193"/>
      <c r="E3" s="193"/>
      <c r="F3" s="194" t="str">
        <f>IF(E3&gt;0,E3*100/FPN!$C$45,"")</f>
        <v/>
      </c>
    </row>
    <row r="4" spans="1:6" x14ac:dyDescent="0.2">
      <c r="A4" s="190" t="str">
        <f>+IF(C4&lt;&gt;"",A3+1,"")</f>
        <v/>
      </c>
      <c r="B4" s="191"/>
      <c r="C4" s="193"/>
      <c r="D4" s="193"/>
      <c r="E4" s="193"/>
      <c r="F4" s="194" t="str">
        <f>IF(E4&gt;0,E4*100/FPN!$C$45,"")</f>
        <v/>
      </c>
    </row>
    <row r="5" spans="1:6" x14ac:dyDescent="0.2">
      <c r="A5" s="190" t="str">
        <f t="shared" ref="A5:A68" si="0">+IF(C5&lt;&gt;"",A4+1,"")</f>
        <v/>
      </c>
      <c r="B5" s="191"/>
      <c r="C5" s="193"/>
      <c r="D5" s="193"/>
      <c r="E5" s="193"/>
      <c r="F5" s="194" t="str">
        <f>IF(E5&gt;0,E5*100/FPN!$C$45,"")</f>
        <v/>
      </c>
    </row>
    <row r="6" spans="1:6" x14ac:dyDescent="0.2">
      <c r="A6" s="190" t="str">
        <f t="shared" si="0"/>
        <v/>
      </c>
      <c r="B6" s="191"/>
      <c r="C6" s="193"/>
      <c r="D6" s="193"/>
      <c r="E6" s="193"/>
      <c r="F6" s="194" t="str">
        <f>IF(E6&gt;0,E6*100/FPN!$C$45,"")</f>
        <v/>
      </c>
    </row>
    <row r="7" spans="1:6" x14ac:dyDescent="0.2">
      <c r="A7" s="190" t="str">
        <f t="shared" si="0"/>
        <v/>
      </c>
      <c r="B7" s="191"/>
      <c r="C7" s="193"/>
      <c r="D7" s="193"/>
      <c r="E7" s="193"/>
      <c r="F7" s="194" t="str">
        <f>IF(E7&gt;0,E7*100/FPN!$C$45,"")</f>
        <v/>
      </c>
    </row>
    <row r="8" spans="1:6" x14ac:dyDescent="0.2">
      <c r="A8" s="190" t="str">
        <f>+IF(C8&lt;&gt;"",A7+1,"")</f>
        <v/>
      </c>
      <c r="B8" s="191"/>
      <c r="C8" s="193"/>
      <c r="D8" s="193"/>
      <c r="E8" s="193"/>
      <c r="F8" s="194" t="str">
        <f>IF(E8&gt;0,E8*100/FPN!$C$45,"")</f>
        <v/>
      </c>
    </row>
    <row r="9" spans="1:6" x14ac:dyDescent="0.2">
      <c r="A9" s="190" t="str">
        <f t="shared" si="0"/>
        <v/>
      </c>
      <c r="B9" s="191"/>
      <c r="C9" s="193"/>
      <c r="D9" s="193"/>
      <c r="E9" s="193"/>
      <c r="F9" s="194" t="str">
        <f>IF(E9&gt;0,E9*100/FPN!$C$45,"")</f>
        <v/>
      </c>
    </row>
    <row r="10" spans="1:6" x14ac:dyDescent="0.2">
      <c r="A10" s="190" t="str">
        <f t="shared" si="0"/>
        <v/>
      </c>
      <c r="B10" s="191"/>
      <c r="C10" s="193"/>
      <c r="D10" s="193"/>
      <c r="E10" s="193"/>
      <c r="F10" s="194" t="str">
        <f>IF(E10&gt;0,E10*100/FPN!$C$45,"")</f>
        <v/>
      </c>
    </row>
    <row r="11" spans="1:6" x14ac:dyDescent="0.2">
      <c r="A11" s="190" t="str">
        <f t="shared" si="0"/>
        <v/>
      </c>
      <c r="B11" s="191"/>
      <c r="C11" s="193"/>
      <c r="D11" s="193"/>
      <c r="E11" s="193"/>
      <c r="F11" s="194" t="str">
        <f>IF(E11&gt;0,E11*100/FPN!$C$45,"")</f>
        <v/>
      </c>
    </row>
    <row r="12" spans="1:6" x14ac:dyDescent="0.2">
      <c r="A12" s="190" t="str">
        <f t="shared" si="0"/>
        <v/>
      </c>
      <c r="B12" s="191"/>
      <c r="C12" s="193"/>
      <c r="D12" s="193"/>
      <c r="E12" s="193"/>
      <c r="F12" s="194" t="str">
        <f>IF(E12&gt;0,E12*100/FPN!$C$45,"")</f>
        <v/>
      </c>
    </row>
    <row r="13" spans="1:6" x14ac:dyDescent="0.2">
      <c r="A13" s="190" t="str">
        <f t="shared" si="0"/>
        <v/>
      </c>
      <c r="B13" s="191"/>
      <c r="C13" s="193"/>
      <c r="D13" s="193"/>
      <c r="E13" s="193"/>
      <c r="F13" s="194" t="str">
        <f>IF(E13&gt;0,E13*100/FPN!$C$45,"")</f>
        <v/>
      </c>
    </row>
    <row r="14" spans="1:6" x14ac:dyDescent="0.2">
      <c r="A14" s="190" t="str">
        <f t="shared" si="0"/>
        <v/>
      </c>
      <c r="B14" s="191"/>
      <c r="C14" s="193"/>
      <c r="D14" s="193"/>
      <c r="E14" s="193"/>
      <c r="F14" s="194" t="str">
        <f>IF(E14&gt;0,E14*100/FPN!$C$45,"")</f>
        <v/>
      </c>
    </row>
    <row r="15" spans="1:6" x14ac:dyDescent="0.2">
      <c r="A15" s="190" t="str">
        <f t="shared" si="0"/>
        <v/>
      </c>
      <c r="B15" s="191"/>
      <c r="C15" s="193"/>
      <c r="D15" s="193"/>
      <c r="E15" s="193"/>
      <c r="F15" s="194" t="str">
        <f>IF(E15&gt;0,E15*100/FPN!$C$45,"")</f>
        <v/>
      </c>
    </row>
    <row r="16" spans="1:6" x14ac:dyDescent="0.2">
      <c r="A16" s="190" t="str">
        <f t="shared" si="0"/>
        <v/>
      </c>
      <c r="B16" s="191"/>
      <c r="C16" s="193"/>
      <c r="D16" s="193"/>
      <c r="E16" s="193"/>
      <c r="F16" s="194" t="str">
        <f>IF(E16&gt;0,E16*100/FPN!$C$45,"")</f>
        <v/>
      </c>
    </row>
    <row r="17" spans="1:6" x14ac:dyDescent="0.2">
      <c r="A17" s="190" t="str">
        <f t="shared" si="0"/>
        <v/>
      </c>
      <c r="B17" s="191"/>
      <c r="C17" s="193"/>
      <c r="D17" s="193"/>
      <c r="E17" s="193"/>
      <c r="F17" s="194" t="str">
        <f>IF(E17&gt;0,E17*100/FPN!$C$45,"")</f>
        <v/>
      </c>
    </row>
    <row r="18" spans="1:6" x14ac:dyDescent="0.2">
      <c r="A18" s="190" t="str">
        <f t="shared" si="0"/>
        <v/>
      </c>
      <c r="B18" s="191"/>
      <c r="C18" s="193"/>
      <c r="D18" s="193"/>
      <c r="E18" s="193"/>
      <c r="F18" s="194" t="str">
        <f>IF(E18&gt;0,E18*100/FPN!$C$45,"")</f>
        <v/>
      </c>
    </row>
    <row r="19" spans="1:6" x14ac:dyDescent="0.2">
      <c r="A19" s="190" t="str">
        <f t="shared" si="0"/>
        <v/>
      </c>
      <c r="B19" s="191"/>
      <c r="C19" s="193"/>
      <c r="D19" s="193"/>
      <c r="E19" s="193"/>
      <c r="F19" s="194" t="str">
        <f>IF(E19&gt;0,E19*100/FPN!$C$45,"")</f>
        <v/>
      </c>
    </row>
    <row r="20" spans="1:6" x14ac:dyDescent="0.2">
      <c r="A20" s="190" t="str">
        <f t="shared" si="0"/>
        <v/>
      </c>
      <c r="B20" s="191"/>
      <c r="C20" s="193"/>
      <c r="D20" s="193"/>
      <c r="E20" s="193"/>
      <c r="F20" s="194" t="str">
        <f>IF(E20&gt;0,E20*100/FPN!$C$45,"")</f>
        <v/>
      </c>
    </row>
    <row r="21" spans="1:6" x14ac:dyDescent="0.2">
      <c r="A21" s="190" t="str">
        <f t="shared" si="0"/>
        <v/>
      </c>
      <c r="B21" s="191"/>
      <c r="C21" s="193"/>
      <c r="D21" s="193"/>
      <c r="E21" s="193"/>
      <c r="F21" s="194" t="str">
        <f>IF(E21&gt;0,E21*100/FPN!$C$45,"")</f>
        <v/>
      </c>
    </row>
    <row r="22" spans="1:6" x14ac:dyDescent="0.2">
      <c r="A22" s="190" t="str">
        <f t="shared" si="0"/>
        <v/>
      </c>
      <c r="B22" s="191"/>
      <c r="C22" s="193"/>
      <c r="D22" s="193"/>
      <c r="E22" s="193"/>
      <c r="F22" s="194" t="str">
        <f>IF(E22&gt;0,E22*100/FPN!$C$45,"")</f>
        <v/>
      </c>
    </row>
    <row r="23" spans="1:6" x14ac:dyDescent="0.2">
      <c r="A23" s="190" t="str">
        <f t="shared" si="0"/>
        <v/>
      </c>
      <c r="B23" s="191"/>
      <c r="C23" s="193"/>
      <c r="D23" s="193"/>
      <c r="E23" s="193"/>
      <c r="F23" s="194" t="str">
        <f>IF(E23&gt;0,E23*100/FPN!$C$45,"")</f>
        <v/>
      </c>
    </row>
    <row r="24" spans="1:6" x14ac:dyDescent="0.2">
      <c r="A24" s="190" t="str">
        <f t="shared" si="0"/>
        <v/>
      </c>
      <c r="B24" s="191"/>
      <c r="C24" s="193"/>
      <c r="D24" s="193"/>
      <c r="E24" s="193"/>
      <c r="F24" s="194" t="str">
        <f>IF(E24&gt;0,E24*100/FPN!$C$45,"")</f>
        <v/>
      </c>
    </row>
    <row r="25" spans="1:6" x14ac:dyDescent="0.2">
      <c r="A25" s="190" t="str">
        <f t="shared" si="0"/>
        <v/>
      </c>
      <c r="B25" s="191"/>
      <c r="C25" s="193"/>
      <c r="D25" s="193"/>
      <c r="E25" s="193"/>
      <c r="F25" s="194" t="str">
        <f>IF(E25&gt;0,E25*100/FPN!$C$45,"")</f>
        <v/>
      </c>
    </row>
    <row r="26" spans="1:6" x14ac:dyDescent="0.2">
      <c r="A26" s="190" t="str">
        <f t="shared" si="0"/>
        <v/>
      </c>
      <c r="B26" s="191"/>
      <c r="C26" s="193"/>
      <c r="D26" s="193"/>
      <c r="E26" s="193"/>
      <c r="F26" s="194" t="str">
        <f>IF(E26&gt;0,E26*100/FPN!$C$45,"")</f>
        <v/>
      </c>
    </row>
    <row r="27" spans="1:6" x14ac:dyDescent="0.2">
      <c r="A27" s="190" t="str">
        <f t="shared" si="0"/>
        <v/>
      </c>
      <c r="B27" s="191"/>
      <c r="C27" s="193"/>
      <c r="D27" s="193"/>
      <c r="E27" s="193"/>
      <c r="F27" s="194" t="str">
        <f>IF(E27&gt;0,E27*100/FPN!$C$45,"")</f>
        <v/>
      </c>
    </row>
    <row r="28" spans="1:6" x14ac:dyDescent="0.2">
      <c r="A28" s="190" t="str">
        <f t="shared" si="0"/>
        <v/>
      </c>
      <c r="B28" s="191"/>
      <c r="C28" s="193"/>
      <c r="D28" s="193"/>
      <c r="E28" s="193"/>
      <c r="F28" s="194" t="str">
        <f>IF(E28&gt;0,E28*100/FPN!$C$45,"")</f>
        <v/>
      </c>
    </row>
    <row r="29" spans="1:6" x14ac:dyDescent="0.2">
      <c r="A29" s="190" t="str">
        <f t="shared" si="0"/>
        <v/>
      </c>
      <c r="B29" s="191"/>
      <c r="C29" s="193"/>
      <c r="D29" s="193"/>
      <c r="E29" s="193"/>
      <c r="F29" s="194" t="str">
        <f>IF(E29&gt;0,E29*100/FPN!$C$45,"")</f>
        <v/>
      </c>
    </row>
    <row r="30" spans="1:6" x14ac:dyDescent="0.2">
      <c r="A30" s="190" t="str">
        <f t="shared" si="0"/>
        <v/>
      </c>
      <c r="B30" s="191"/>
      <c r="C30" s="193"/>
      <c r="D30" s="193"/>
      <c r="E30" s="193"/>
      <c r="F30" s="194" t="str">
        <f>IF(E30&gt;0,E30*100/FPN!$C$45,"")</f>
        <v/>
      </c>
    </row>
    <row r="31" spans="1:6" x14ac:dyDescent="0.2">
      <c r="A31" s="190" t="str">
        <f t="shared" si="0"/>
        <v/>
      </c>
      <c r="B31" s="191"/>
      <c r="C31" s="193"/>
      <c r="D31" s="193"/>
      <c r="E31" s="193"/>
      <c r="F31" s="194" t="str">
        <f>IF(E31&gt;0,E31*100/FPN!$C$45,"")</f>
        <v/>
      </c>
    </row>
    <row r="32" spans="1:6" x14ac:dyDescent="0.2">
      <c r="A32" s="190" t="str">
        <f t="shared" si="0"/>
        <v/>
      </c>
      <c r="B32" s="191"/>
      <c r="C32" s="193"/>
      <c r="D32" s="193"/>
      <c r="E32" s="193"/>
      <c r="F32" s="194" t="str">
        <f>IF(E32&gt;0,E32*100/FPN!$C$45,"")</f>
        <v/>
      </c>
    </row>
    <row r="33" spans="1:6" x14ac:dyDescent="0.2">
      <c r="A33" s="190" t="str">
        <f t="shared" si="0"/>
        <v/>
      </c>
      <c r="B33" s="191"/>
      <c r="C33" s="193"/>
      <c r="D33" s="193"/>
      <c r="E33" s="193"/>
      <c r="F33" s="194" t="str">
        <f>IF(E33&gt;0,E33*100/FPN!$C$45,"")</f>
        <v/>
      </c>
    </row>
    <row r="34" spans="1:6" x14ac:dyDescent="0.2">
      <c r="A34" s="190" t="str">
        <f t="shared" si="0"/>
        <v/>
      </c>
      <c r="B34" s="191"/>
      <c r="C34" s="193"/>
      <c r="D34" s="193"/>
      <c r="E34" s="193"/>
      <c r="F34" s="194" t="str">
        <f>IF(E34&gt;0,E34*100/FPN!$C$45,"")</f>
        <v/>
      </c>
    </row>
    <row r="35" spans="1:6" x14ac:dyDescent="0.2">
      <c r="A35" s="190" t="str">
        <f t="shared" si="0"/>
        <v/>
      </c>
      <c r="B35" s="191"/>
      <c r="C35" s="193"/>
      <c r="D35" s="193"/>
      <c r="E35" s="193"/>
      <c r="F35" s="194" t="str">
        <f>IF(E35&gt;0,E35*100/FPN!$C$45,"")</f>
        <v/>
      </c>
    </row>
    <row r="36" spans="1:6" x14ac:dyDescent="0.2">
      <c r="A36" s="190" t="str">
        <f t="shared" si="0"/>
        <v/>
      </c>
      <c r="B36" s="191"/>
      <c r="C36" s="193"/>
      <c r="D36" s="193"/>
      <c r="E36" s="193"/>
      <c r="F36" s="194" t="str">
        <f>IF(E36&gt;0,E36*100/FPN!$C$45,"")</f>
        <v/>
      </c>
    </row>
    <row r="37" spans="1:6" x14ac:dyDescent="0.2">
      <c r="A37" s="190" t="str">
        <f t="shared" si="0"/>
        <v/>
      </c>
      <c r="B37" s="191"/>
      <c r="C37" s="193"/>
      <c r="D37" s="193"/>
      <c r="E37" s="193"/>
      <c r="F37" s="194" t="str">
        <f>IF(E37&gt;0,E37*100/FPN!$C$45,"")</f>
        <v/>
      </c>
    </row>
    <row r="38" spans="1:6" x14ac:dyDescent="0.2">
      <c r="A38" s="190" t="str">
        <f t="shared" si="0"/>
        <v/>
      </c>
      <c r="B38" s="191"/>
      <c r="C38" s="193"/>
      <c r="D38" s="193"/>
      <c r="E38" s="193"/>
      <c r="F38" s="194" t="str">
        <f>IF(E38&gt;0,E38*100/FPN!$C$45,"")</f>
        <v/>
      </c>
    </row>
    <row r="39" spans="1:6" x14ac:dyDescent="0.2">
      <c r="A39" s="190" t="str">
        <f t="shared" si="0"/>
        <v/>
      </c>
      <c r="B39" s="191"/>
      <c r="C39" s="193"/>
      <c r="D39" s="193"/>
      <c r="E39" s="193"/>
      <c r="F39" s="194" t="str">
        <f>IF(E39&gt;0,E39*100/FPN!$C$45,"")</f>
        <v/>
      </c>
    </row>
    <row r="40" spans="1:6" x14ac:dyDescent="0.2">
      <c r="A40" s="190" t="str">
        <f t="shared" si="0"/>
        <v/>
      </c>
      <c r="B40" s="191"/>
      <c r="C40" s="193"/>
      <c r="D40" s="193"/>
      <c r="E40" s="193"/>
      <c r="F40" s="194" t="str">
        <f>IF(E40&gt;0,E40*100/FPN!$C$45,"")</f>
        <v/>
      </c>
    </row>
    <row r="41" spans="1:6" x14ac:dyDescent="0.2">
      <c r="A41" s="190" t="str">
        <f t="shared" si="0"/>
        <v/>
      </c>
      <c r="B41" s="191"/>
      <c r="C41" s="193"/>
      <c r="D41" s="193"/>
      <c r="E41" s="193"/>
      <c r="F41" s="194" t="str">
        <f>IF(E41&gt;0,E41*100/FPN!$C$45,"")</f>
        <v/>
      </c>
    </row>
    <row r="42" spans="1:6" x14ac:dyDescent="0.2">
      <c r="A42" s="190" t="str">
        <f t="shared" si="0"/>
        <v/>
      </c>
      <c r="B42" s="191"/>
      <c r="C42" s="193"/>
      <c r="D42" s="193"/>
      <c r="E42" s="193"/>
      <c r="F42" s="194" t="str">
        <f>IF(E42&gt;0,E42*100/FPN!$C$45,"")</f>
        <v/>
      </c>
    </row>
    <row r="43" spans="1:6" x14ac:dyDescent="0.2">
      <c r="A43" s="190" t="str">
        <f t="shared" si="0"/>
        <v/>
      </c>
      <c r="B43" s="191"/>
      <c r="C43" s="193"/>
      <c r="D43" s="193"/>
      <c r="E43" s="193"/>
      <c r="F43" s="194" t="str">
        <f>IF(E43&gt;0,E43*100/FPN!$C$45,"")</f>
        <v/>
      </c>
    </row>
    <row r="44" spans="1:6" x14ac:dyDescent="0.2">
      <c r="A44" s="190" t="str">
        <f t="shared" si="0"/>
        <v/>
      </c>
      <c r="B44" s="191"/>
      <c r="C44" s="193"/>
      <c r="D44" s="193"/>
      <c r="E44" s="193"/>
      <c r="F44" s="194" t="str">
        <f>IF(E44&gt;0,E44*100/FPN!$C$45,"")</f>
        <v/>
      </c>
    </row>
    <row r="45" spans="1:6" x14ac:dyDescent="0.2">
      <c r="A45" s="190" t="str">
        <f t="shared" si="0"/>
        <v/>
      </c>
      <c r="B45" s="191"/>
      <c r="C45" s="193"/>
      <c r="D45" s="193"/>
      <c r="E45" s="193"/>
      <c r="F45" s="194" t="str">
        <f>IF(E45&gt;0,E45*100/FPN!$C$45,"")</f>
        <v/>
      </c>
    </row>
    <row r="46" spans="1:6" x14ac:dyDescent="0.2">
      <c r="A46" s="190" t="str">
        <f t="shared" si="0"/>
        <v/>
      </c>
      <c r="B46" s="191"/>
      <c r="C46" s="193"/>
      <c r="D46" s="193"/>
      <c r="E46" s="193"/>
      <c r="F46" s="194" t="str">
        <f>IF(E46&gt;0,E46*100/FPN!$C$45,"")</f>
        <v/>
      </c>
    </row>
    <row r="47" spans="1:6" x14ac:dyDescent="0.2">
      <c r="A47" s="190" t="str">
        <f t="shared" si="0"/>
        <v/>
      </c>
      <c r="B47" s="191"/>
      <c r="C47" s="193"/>
      <c r="D47" s="193"/>
      <c r="E47" s="193"/>
      <c r="F47" s="194" t="str">
        <f>IF(E47&gt;0,E47*100/FPN!$C$45,"")</f>
        <v/>
      </c>
    </row>
    <row r="48" spans="1:6" ht="15.75" x14ac:dyDescent="0.2">
      <c r="A48" s="190" t="str">
        <f t="shared" si="0"/>
        <v/>
      </c>
      <c r="B48" s="191"/>
      <c r="C48" s="195"/>
      <c r="D48" s="196"/>
      <c r="E48" s="196"/>
      <c r="F48" s="194" t="str">
        <f>IF(E48&gt;0,E48*100/FPN!$C$45,"")</f>
        <v/>
      </c>
    </row>
    <row r="49" spans="1:6" ht="12.75" customHeight="1" x14ac:dyDescent="0.2">
      <c r="A49" s="190" t="str">
        <f t="shared" si="0"/>
        <v/>
      </c>
      <c r="B49" s="191"/>
      <c r="C49" s="195"/>
      <c r="D49" s="195"/>
      <c r="E49" s="197"/>
      <c r="F49" s="194" t="str">
        <f>IF(E49&gt;0,E49*100/FPN!$C$45,"")</f>
        <v/>
      </c>
    </row>
    <row r="50" spans="1:6" ht="15" customHeight="1" x14ac:dyDescent="0.2">
      <c r="A50" s="190" t="str">
        <f t="shared" si="0"/>
        <v/>
      </c>
      <c r="B50" s="191"/>
      <c r="C50" s="198"/>
      <c r="D50" s="198"/>
      <c r="E50" s="197"/>
      <c r="F50" s="194" t="str">
        <f>IF(E50&gt;0,E50*100/FPN!$C$45,"")</f>
        <v/>
      </c>
    </row>
    <row r="51" spans="1:6" ht="12.75" customHeight="1" x14ac:dyDescent="0.2">
      <c r="A51" s="190" t="str">
        <f t="shared" si="0"/>
        <v/>
      </c>
      <c r="B51" s="191"/>
      <c r="C51" s="195"/>
      <c r="D51" s="195"/>
      <c r="E51" s="197"/>
      <c r="F51" s="194" t="str">
        <f>IF(E51&gt;0,E51*100/FPN!$C$45,"")</f>
        <v/>
      </c>
    </row>
    <row r="52" spans="1:6" ht="15.75" x14ac:dyDescent="0.2">
      <c r="A52" s="190" t="str">
        <f t="shared" si="0"/>
        <v/>
      </c>
      <c r="B52" s="191"/>
      <c r="C52" s="197"/>
      <c r="D52" s="197"/>
      <c r="E52" s="197"/>
      <c r="F52" s="194" t="str">
        <f>IF(E52&gt;0,E52*100/FPN!$C$45,"")</f>
        <v/>
      </c>
    </row>
    <row r="53" spans="1:6" x14ac:dyDescent="0.2">
      <c r="A53" s="190" t="str">
        <f t="shared" si="0"/>
        <v/>
      </c>
      <c r="B53" s="191"/>
      <c r="C53" s="199"/>
      <c r="D53" s="199"/>
      <c r="E53" s="199"/>
      <c r="F53" s="194" t="str">
        <f>IF(E53&gt;0,E53*100/FPN!$C$45,"")</f>
        <v/>
      </c>
    </row>
    <row r="54" spans="1:6" x14ac:dyDescent="0.2">
      <c r="A54" s="190" t="str">
        <f t="shared" si="0"/>
        <v/>
      </c>
      <c r="B54" s="191"/>
      <c r="C54" s="199"/>
      <c r="D54" s="199"/>
      <c r="E54" s="199"/>
      <c r="F54" s="194" t="str">
        <f>IF(E54&gt;0,E54*100/FPN!$C$45,"")</f>
        <v/>
      </c>
    </row>
    <row r="55" spans="1:6" x14ac:dyDescent="0.2">
      <c r="A55" s="190" t="str">
        <f t="shared" si="0"/>
        <v/>
      </c>
      <c r="B55" s="191"/>
      <c r="C55" s="199"/>
      <c r="D55" s="199"/>
      <c r="E55" s="199"/>
      <c r="F55" s="194" t="str">
        <f>IF(E55&gt;0,E55*100/FPN!$C$45,"")</f>
        <v/>
      </c>
    </row>
    <row r="56" spans="1:6" x14ac:dyDescent="0.2">
      <c r="A56" s="190" t="str">
        <f t="shared" si="0"/>
        <v/>
      </c>
      <c r="B56" s="191"/>
      <c r="C56" s="199"/>
      <c r="D56" s="199"/>
      <c r="E56" s="199"/>
      <c r="F56" s="194" t="str">
        <f>IF(E56&gt;0,E56*100/FPN!$C$45,"")</f>
        <v/>
      </c>
    </row>
    <row r="57" spans="1:6" x14ac:dyDescent="0.2">
      <c r="A57" s="190" t="str">
        <f t="shared" si="0"/>
        <v/>
      </c>
      <c r="B57" s="191"/>
      <c r="C57" s="199"/>
      <c r="D57" s="199"/>
      <c r="E57" s="199"/>
      <c r="F57" s="194" t="str">
        <f>IF(E57&gt;0,E57*100/FPN!$C$45,"")</f>
        <v/>
      </c>
    </row>
    <row r="58" spans="1:6" x14ac:dyDescent="0.2">
      <c r="A58" s="190" t="str">
        <f t="shared" si="0"/>
        <v/>
      </c>
      <c r="B58" s="191"/>
      <c r="C58" s="199"/>
      <c r="D58" s="199"/>
      <c r="E58" s="199"/>
      <c r="F58" s="194" t="str">
        <f>IF(E58&gt;0,E58*100/FPN!$C$45,"")</f>
        <v/>
      </c>
    </row>
    <row r="59" spans="1:6" x14ac:dyDescent="0.2">
      <c r="A59" s="190" t="str">
        <f t="shared" si="0"/>
        <v/>
      </c>
      <c r="B59" s="191"/>
      <c r="C59" s="199"/>
      <c r="D59" s="199"/>
      <c r="E59" s="199"/>
      <c r="F59" s="194" t="str">
        <f>IF(E59&gt;0,E59*100/FPN!$C$45,"")</f>
        <v/>
      </c>
    </row>
    <row r="60" spans="1:6" x14ac:dyDescent="0.2">
      <c r="A60" s="190" t="str">
        <f t="shared" si="0"/>
        <v/>
      </c>
      <c r="B60" s="191"/>
      <c r="C60" s="199"/>
      <c r="D60" s="199"/>
      <c r="E60" s="199"/>
      <c r="F60" s="194" t="str">
        <f>IF(E60&gt;0,E60*100/FPN!$C$45,"")</f>
        <v/>
      </c>
    </row>
    <row r="61" spans="1:6" x14ac:dyDescent="0.2">
      <c r="A61" s="190" t="str">
        <f t="shared" si="0"/>
        <v/>
      </c>
      <c r="B61" s="191"/>
      <c r="C61" s="199"/>
      <c r="D61" s="199"/>
      <c r="E61" s="199"/>
      <c r="F61" s="194" t="str">
        <f>IF(E61&gt;0,E61*100/FPN!$C$45,"")</f>
        <v/>
      </c>
    </row>
    <row r="62" spans="1:6" x14ac:dyDescent="0.2">
      <c r="A62" s="190" t="str">
        <f t="shared" si="0"/>
        <v/>
      </c>
      <c r="B62" s="191"/>
      <c r="C62" s="199"/>
      <c r="D62" s="199"/>
      <c r="E62" s="199"/>
      <c r="F62" s="194" t="str">
        <f>IF(E62&gt;0,E62*100/FPN!$C$45,"")</f>
        <v/>
      </c>
    </row>
    <row r="63" spans="1:6" x14ac:dyDescent="0.2">
      <c r="A63" s="190" t="str">
        <f t="shared" si="0"/>
        <v/>
      </c>
      <c r="B63" s="191"/>
      <c r="C63" s="199"/>
      <c r="D63" s="199"/>
      <c r="E63" s="199"/>
      <c r="F63" s="194" t="str">
        <f>IF(E63&gt;0,E63*100/FPN!$C$45,"")</f>
        <v/>
      </c>
    </row>
    <row r="64" spans="1:6" x14ac:dyDescent="0.2">
      <c r="A64" s="190" t="str">
        <f t="shared" si="0"/>
        <v/>
      </c>
      <c r="B64" s="191"/>
      <c r="C64" s="199"/>
      <c r="D64" s="199"/>
      <c r="E64" s="199"/>
      <c r="F64" s="194" t="str">
        <f>IF(E64&gt;0,E64*100/FPN!$C$45,"")</f>
        <v/>
      </c>
    </row>
    <row r="65" spans="1:6" x14ac:dyDescent="0.2">
      <c r="A65" s="190" t="str">
        <f t="shared" si="0"/>
        <v/>
      </c>
      <c r="B65" s="191"/>
      <c r="C65" s="199"/>
      <c r="D65" s="199"/>
      <c r="E65" s="199"/>
      <c r="F65" s="194" t="str">
        <f>IF(E65&gt;0,E65*100/FPN!$C$45,"")</f>
        <v/>
      </c>
    </row>
    <row r="66" spans="1:6" x14ac:dyDescent="0.2">
      <c r="A66" s="190" t="str">
        <f t="shared" si="0"/>
        <v/>
      </c>
      <c r="B66" s="191"/>
      <c r="C66" s="199"/>
      <c r="D66" s="199"/>
      <c r="E66" s="199"/>
      <c r="F66" s="194" t="str">
        <f>IF(E66&gt;0,E66*100/FPN!$C$45,"")</f>
        <v/>
      </c>
    </row>
    <row r="67" spans="1:6" x14ac:dyDescent="0.2">
      <c r="A67" s="190" t="str">
        <f t="shared" si="0"/>
        <v/>
      </c>
      <c r="B67" s="191"/>
      <c r="C67" s="199"/>
      <c r="D67" s="199"/>
      <c r="E67" s="199"/>
      <c r="F67" s="194" t="str">
        <f>IF(E67&gt;0,E67*100/FPN!$C$45,"")</f>
        <v/>
      </c>
    </row>
    <row r="68" spans="1:6" x14ac:dyDescent="0.2">
      <c r="A68" s="190" t="str">
        <f t="shared" si="0"/>
        <v/>
      </c>
      <c r="B68" s="191"/>
      <c r="C68" s="199"/>
      <c r="D68" s="199"/>
      <c r="E68" s="199"/>
      <c r="F68" s="194" t="str">
        <f>IF(E68&gt;0,E68*100/FPN!$C$45,"")</f>
        <v/>
      </c>
    </row>
    <row r="69" spans="1:6" x14ac:dyDescent="0.2">
      <c r="A69" s="190" t="str">
        <f t="shared" ref="A69:A101" si="1">+IF(C69&lt;&gt;"",A68+1,"")</f>
        <v/>
      </c>
      <c r="B69" s="191"/>
      <c r="C69" s="199"/>
      <c r="D69" s="199"/>
      <c r="E69" s="199"/>
      <c r="F69" s="194" t="str">
        <f>IF(E69&gt;0,E69*100/FPN!$C$45,"")</f>
        <v/>
      </c>
    </row>
    <row r="70" spans="1:6" x14ac:dyDescent="0.2">
      <c r="A70" s="190" t="str">
        <f t="shared" si="1"/>
        <v/>
      </c>
      <c r="B70" s="191"/>
      <c r="C70" s="199"/>
      <c r="D70" s="199"/>
      <c r="E70" s="199"/>
      <c r="F70" s="194" t="str">
        <f>IF(E70&gt;0,E70*100/FPN!$C$45,"")</f>
        <v/>
      </c>
    </row>
    <row r="71" spans="1:6" x14ac:dyDescent="0.2">
      <c r="A71" s="190" t="str">
        <f t="shared" si="1"/>
        <v/>
      </c>
      <c r="B71" s="191"/>
      <c r="C71" s="199"/>
      <c r="D71" s="199"/>
      <c r="E71" s="199"/>
      <c r="F71" s="194" t="str">
        <f>IF(E71&gt;0,E71*100/FPN!$C$45,"")</f>
        <v/>
      </c>
    </row>
    <row r="72" spans="1:6" x14ac:dyDescent="0.2">
      <c r="A72" s="190" t="str">
        <f t="shared" si="1"/>
        <v/>
      </c>
      <c r="B72" s="191"/>
      <c r="C72" s="199"/>
      <c r="D72" s="199"/>
      <c r="E72" s="199"/>
      <c r="F72" s="194" t="str">
        <f>IF(E72&gt;0,E72*100/FPN!$C$45,"")</f>
        <v/>
      </c>
    </row>
    <row r="73" spans="1:6" x14ac:dyDescent="0.2">
      <c r="A73" s="190" t="str">
        <f t="shared" si="1"/>
        <v/>
      </c>
      <c r="B73" s="191"/>
      <c r="C73" s="199"/>
      <c r="D73" s="199"/>
      <c r="E73" s="199"/>
      <c r="F73" s="194" t="str">
        <f>IF(E73&gt;0,E73*100/FPN!$C$45,"")</f>
        <v/>
      </c>
    </row>
    <row r="74" spans="1:6" x14ac:dyDescent="0.2">
      <c r="A74" s="190" t="str">
        <f t="shared" si="1"/>
        <v/>
      </c>
      <c r="B74" s="191"/>
      <c r="C74" s="199"/>
      <c r="D74" s="199"/>
      <c r="E74" s="199"/>
      <c r="F74" s="194" t="str">
        <f>IF(E74&gt;0,E74*100/FPN!$C$45,"")</f>
        <v/>
      </c>
    </row>
    <row r="75" spans="1:6" x14ac:dyDescent="0.2">
      <c r="A75" s="190" t="str">
        <f t="shared" si="1"/>
        <v/>
      </c>
      <c r="B75" s="191"/>
      <c r="C75" s="199"/>
      <c r="D75" s="199"/>
      <c r="E75" s="199"/>
      <c r="F75" s="194" t="str">
        <f>IF(E75&gt;0,E75*100/FPN!$C$45,"")</f>
        <v/>
      </c>
    </row>
    <row r="76" spans="1:6" x14ac:dyDescent="0.2">
      <c r="A76" s="190" t="str">
        <f t="shared" si="1"/>
        <v/>
      </c>
      <c r="B76" s="191"/>
      <c r="C76" s="199"/>
      <c r="D76" s="199"/>
      <c r="E76" s="199"/>
      <c r="F76" s="194" t="str">
        <f>IF(E76&gt;0,E76*100/FPN!$C$45,"")</f>
        <v/>
      </c>
    </row>
    <row r="77" spans="1:6" x14ac:dyDescent="0.2">
      <c r="A77" s="190" t="str">
        <f t="shared" si="1"/>
        <v/>
      </c>
      <c r="B77" s="191"/>
      <c r="C77" s="199"/>
      <c r="D77" s="199"/>
      <c r="E77" s="199"/>
      <c r="F77" s="194" t="str">
        <f>IF(E77&gt;0,E77*100/FPN!$C$45,"")</f>
        <v/>
      </c>
    </row>
    <row r="78" spans="1:6" x14ac:dyDescent="0.2">
      <c r="A78" s="190" t="str">
        <f t="shared" si="1"/>
        <v/>
      </c>
      <c r="B78" s="191"/>
      <c r="C78" s="199"/>
      <c r="D78" s="199"/>
      <c r="E78" s="199"/>
      <c r="F78" s="194" t="str">
        <f>IF(E78&gt;0,E78*100/FPN!$C$45,"")</f>
        <v/>
      </c>
    </row>
    <row r="79" spans="1:6" x14ac:dyDescent="0.2">
      <c r="A79" s="190" t="str">
        <f t="shared" si="1"/>
        <v/>
      </c>
      <c r="B79" s="191"/>
      <c r="C79" s="199"/>
      <c r="D79" s="199"/>
      <c r="E79" s="199"/>
      <c r="F79" s="194" t="str">
        <f>IF(E79&gt;0,E79*100/FPN!$C$45,"")</f>
        <v/>
      </c>
    </row>
    <row r="80" spans="1:6" x14ac:dyDescent="0.2">
      <c r="A80" s="190" t="str">
        <f t="shared" si="1"/>
        <v/>
      </c>
      <c r="B80" s="191"/>
      <c r="C80" s="199"/>
      <c r="D80" s="199"/>
      <c r="E80" s="199"/>
      <c r="F80" s="194" t="str">
        <f>IF(E80&gt;0,E80*100/FPN!$C$45,"")</f>
        <v/>
      </c>
    </row>
    <row r="81" spans="1:6" x14ac:dyDescent="0.2">
      <c r="A81" s="190" t="str">
        <f t="shared" si="1"/>
        <v/>
      </c>
      <c r="B81" s="191"/>
      <c r="C81" s="199"/>
      <c r="D81" s="199"/>
      <c r="E81" s="199"/>
      <c r="F81" s="194" t="str">
        <f>IF(E81&gt;0,E81*100/FPN!$C$45,"")</f>
        <v/>
      </c>
    </row>
    <row r="82" spans="1:6" x14ac:dyDescent="0.2">
      <c r="A82" s="190" t="str">
        <f t="shared" si="1"/>
        <v/>
      </c>
      <c r="B82" s="191"/>
      <c r="C82" s="199"/>
      <c r="D82" s="199"/>
      <c r="E82" s="199"/>
      <c r="F82" s="194" t="str">
        <f>IF(E82&gt;0,E82*100/FPN!$C$45,"")</f>
        <v/>
      </c>
    </row>
    <row r="83" spans="1:6" x14ac:dyDescent="0.2">
      <c r="A83" s="190" t="str">
        <f t="shared" si="1"/>
        <v/>
      </c>
      <c r="B83" s="191"/>
      <c r="C83" s="199"/>
      <c r="D83" s="199"/>
      <c r="E83" s="199"/>
      <c r="F83" s="194" t="str">
        <f>IF(E83&gt;0,E83*100/FPN!$C$45,"")</f>
        <v/>
      </c>
    </row>
    <row r="84" spans="1:6" x14ac:dyDescent="0.2">
      <c r="A84" s="190" t="str">
        <f t="shared" si="1"/>
        <v/>
      </c>
      <c r="B84" s="191"/>
      <c r="C84" s="199"/>
      <c r="D84" s="199"/>
      <c r="E84" s="199"/>
      <c r="F84" s="194" t="str">
        <f>IF(E84&gt;0,E84*100/FPN!$C$45,"")</f>
        <v/>
      </c>
    </row>
    <row r="85" spans="1:6" x14ac:dyDescent="0.2">
      <c r="A85" s="190" t="str">
        <f t="shared" si="1"/>
        <v/>
      </c>
      <c r="B85" s="191"/>
      <c r="C85" s="199"/>
      <c r="D85" s="199"/>
      <c r="E85" s="199"/>
      <c r="F85" s="194" t="str">
        <f>IF(E85&gt;0,E85*100/FPN!$C$45,"")</f>
        <v/>
      </c>
    </row>
    <row r="86" spans="1:6" x14ac:dyDescent="0.2">
      <c r="A86" s="190" t="str">
        <f t="shared" si="1"/>
        <v/>
      </c>
      <c r="B86" s="191"/>
      <c r="C86" s="199"/>
      <c r="D86" s="199"/>
      <c r="E86" s="199"/>
      <c r="F86" s="194" t="str">
        <f>IF(E86&gt;0,E86*100/FPN!$C$45,"")</f>
        <v/>
      </c>
    </row>
    <row r="87" spans="1:6" x14ac:dyDescent="0.2">
      <c r="A87" s="190" t="str">
        <f t="shared" si="1"/>
        <v/>
      </c>
      <c r="B87" s="191"/>
      <c r="C87" s="199"/>
      <c r="D87" s="199"/>
      <c r="E87" s="199"/>
      <c r="F87" s="194" t="str">
        <f>IF(E87&gt;0,E87*100/FPN!$C$45,"")</f>
        <v/>
      </c>
    </row>
    <row r="88" spans="1:6" x14ac:dyDescent="0.2">
      <c r="A88" s="190" t="str">
        <f t="shared" si="1"/>
        <v/>
      </c>
      <c r="B88" s="191"/>
      <c r="C88" s="199"/>
      <c r="D88" s="199"/>
      <c r="E88" s="199"/>
      <c r="F88" s="194" t="str">
        <f>IF(E88&gt;0,E88*100/FPN!$C$45,"")</f>
        <v/>
      </c>
    </row>
    <row r="89" spans="1:6" x14ac:dyDescent="0.2">
      <c r="A89" s="190" t="str">
        <f t="shared" si="1"/>
        <v/>
      </c>
      <c r="B89" s="191"/>
      <c r="C89" s="199"/>
      <c r="D89" s="199"/>
      <c r="E89" s="199"/>
      <c r="F89" s="194" t="str">
        <f>IF(E89&gt;0,E89*100/FPN!$C$45,"")</f>
        <v/>
      </c>
    </row>
    <row r="90" spans="1:6" x14ac:dyDescent="0.2">
      <c r="A90" s="190" t="str">
        <f t="shared" si="1"/>
        <v/>
      </c>
      <c r="B90" s="191"/>
      <c r="C90" s="199"/>
      <c r="D90" s="199"/>
      <c r="E90" s="199"/>
      <c r="F90" s="194" t="str">
        <f>IF(E90&gt;0,E90*100/FPN!$C$45,"")</f>
        <v/>
      </c>
    </row>
    <row r="91" spans="1:6" x14ac:dyDescent="0.2">
      <c r="A91" s="190" t="str">
        <f t="shared" si="1"/>
        <v/>
      </c>
      <c r="B91" s="191"/>
      <c r="C91" s="199"/>
      <c r="D91" s="199"/>
      <c r="E91" s="199"/>
      <c r="F91" s="194" t="str">
        <f>IF(E91&gt;0,E91*100/FPN!$C$45,"")</f>
        <v/>
      </c>
    </row>
    <row r="92" spans="1:6" x14ac:dyDescent="0.2">
      <c r="A92" s="190" t="str">
        <f t="shared" si="1"/>
        <v/>
      </c>
      <c r="B92" s="191"/>
      <c r="C92" s="199"/>
      <c r="D92" s="199"/>
      <c r="E92" s="199"/>
      <c r="F92" s="194" t="str">
        <f>IF(E92&gt;0,E92*100/FPN!$C$45,"")</f>
        <v/>
      </c>
    </row>
    <row r="93" spans="1:6" x14ac:dyDescent="0.2">
      <c r="A93" s="190" t="str">
        <f t="shared" si="1"/>
        <v/>
      </c>
      <c r="B93" s="191"/>
      <c r="C93" s="199"/>
      <c r="D93" s="199"/>
      <c r="E93" s="199"/>
      <c r="F93" s="194" t="str">
        <f>IF(E93&gt;0,E93*100/FPN!$C$45,"")</f>
        <v/>
      </c>
    </row>
    <row r="94" spans="1:6" x14ac:dyDescent="0.2">
      <c r="A94" s="190" t="str">
        <f t="shared" si="1"/>
        <v/>
      </c>
      <c r="B94" s="191"/>
      <c r="C94" s="199"/>
      <c r="D94" s="199"/>
      <c r="E94" s="199"/>
      <c r="F94" s="194" t="str">
        <f>IF(E94&gt;0,E94*100/FPN!$C$45,"")</f>
        <v/>
      </c>
    </row>
    <row r="95" spans="1:6" x14ac:dyDescent="0.2">
      <c r="A95" s="190" t="str">
        <f t="shared" si="1"/>
        <v/>
      </c>
      <c r="B95" s="191"/>
      <c r="C95" s="199"/>
      <c r="D95" s="199"/>
      <c r="E95" s="199"/>
      <c r="F95" s="194" t="str">
        <f>IF(E95&gt;0,E95*100/FPN!$C$45,"")</f>
        <v/>
      </c>
    </row>
    <row r="96" spans="1:6" x14ac:dyDescent="0.2">
      <c r="A96" s="190" t="str">
        <f t="shared" si="1"/>
        <v/>
      </c>
      <c r="B96" s="191"/>
      <c r="C96" s="199"/>
      <c r="D96" s="199"/>
      <c r="E96" s="199"/>
      <c r="F96" s="194" t="str">
        <f>IF(E96&gt;0,E96*100/FPN!$C$45,"")</f>
        <v/>
      </c>
    </row>
    <row r="97" spans="1:6" x14ac:dyDescent="0.2">
      <c r="A97" s="190" t="str">
        <f t="shared" si="1"/>
        <v/>
      </c>
      <c r="B97" s="191"/>
      <c r="C97" s="199"/>
      <c r="D97" s="199"/>
      <c r="E97" s="199"/>
      <c r="F97" s="194" t="str">
        <f>IF(E97&gt;0,E97*100/FPN!$C$45,"")</f>
        <v/>
      </c>
    </row>
    <row r="98" spans="1:6" x14ac:dyDescent="0.2">
      <c r="A98" s="190" t="str">
        <f t="shared" si="1"/>
        <v/>
      </c>
      <c r="B98" s="191"/>
      <c r="C98" s="199"/>
      <c r="D98" s="199"/>
      <c r="E98" s="199"/>
      <c r="F98" s="194" t="str">
        <f>IF(E98&gt;0,E98*100/FPN!$C$45,"")</f>
        <v/>
      </c>
    </row>
    <row r="99" spans="1:6" x14ac:dyDescent="0.2">
      <c r="A99" s="190" t="str">
        <f t="shared" si="1"/>
        <v/>
      </c>
      <c r="B99" s="191"/>
      <c r="C99" s="199"/>
      <c r="D99" s="199"/>
      <c r="E99" s="199"/>
      <c r="F99" s="194" t="str">
        <f>IF(E99&gt;0,E99*100/FPN!$C$45,"")</f>
        <v/>
      </c>
    </row>
    <row r="100" spans="1:6" x14ac:dyDescent="0.2">
      <c r="A100" s="190" t="str">
        <f>+IF(C100&lt;&gt;"",#REF!+1,"")</f>
        <v/>
      </c>
      <c r="B100" s="191"/>
      <c r="C100" s="199"/>
      <c r="D100" s="199"/>
      <c r="E100" s="199"/>
      <c r="F100" s="194" t="str">
        <f>IF(E100&gt;0,E100*100/FPN!$C$45,"")</f>
        <v/>
      </c>
    </row>
    <row r="101" spans="1:6" x14ac:dyDescent="0.2">
      <c r="A101" s="190" t="str">
        <f t="shared" si="1"/>
        <v/>
      </c>
      <c r="B101" s="191"/>
      <c r="C101" s="199"/>
      <c r="D101" s="199"/>
      <c r="E101" s="199"/>
      <c r="F101" s="194" t="str">
        <f>IF(E101&gt;0,E101*100/FPN!$C$45,"")</f>
        <v/>
      </c>
    </row>
    <row r="102" spans="1:6" ht="13.5" thickBot="1" x14ac:dyDescent="0.25">
      <c r="A102" s="200" t="s">
        <v>545</v>
      </c>
      <c r="B102" s="201"/>
      <c r="C102" s="202"/>
      <c r="D102" s="202"/>
      <c r="E102" s="203">
        <f>SUM(E3:E101)</f>
        <v>0</v>
      </c>
      <c r="F102" s="204">
        <f>SUM(F3:F101)</f>
        <v>0</v>
      </c>
    </row>
    <row r="103" spans="1:6" ht="13.5" thickTop="1" x14ac:dyDescent="0.2"/>
  </sheetData>
  <sheetProtection algorithmName="SHA-512" hashValue="2FlyaXYOGAQ9GBvBBYH0hD6IDGbIM7DTWczZB14PT2uxuxRVahGNAssICSqVabrKQ3SH1fd4o0NmDEcGd++2lQ==" saltValue="VtkxO9A8f8Zow/4QUtD6h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E101" name="Plage1"/>
  </protectedRanges>
  <mergeCells count="2">
    <mergeCell ref="E1:F1"/>
    <mergeCell ref="C1:D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F24"/>
  <sheetViews>
    <sheetView workbookViewId="0">
      <selection activeCell="C4" sqref="C4"/>
    </sheetView>
  </sheetViews>
  <sheetFormatPr defaultColWidth="11.42578125" defaultRowHeight="12.75" x14ac:dyDescent="0.2"/>
  <cols>
    <col min="1" max="1" width="11.42578125" style="58"/>
    <col min="2" max="2" width="21.42578125" style="58" customWidth="1"/>
    <col min="3" max="3" width="23.42578125" style="58" customWidth="1"/>
    <col min="4" max="4" width="45.7109375" style="58" customWidth="1"/>
    <col min="5" max="16384" width="11.42578125" style="58"/>
  </cols>
  <sheetData>
    <row r="1" spans="1:4" ht="26.25" thickBot="1" x14ac:dyDescent="0.25">
      <c r="A1" s="91">
        <f>Signaletiq!B9</f>
        <v>202312</v>
      </c>
      <c r="B1" s="205">
        <f>Signaletiq!B3</f>
        <v>1603001</v>
      </c>
      <c r="D1" s="174" t="s">
        <v>514</v>
      </c>
    </row>
    <row r="2" spans="1:4" x14ac:dyDescent="0.2">
      <c r="A2" s="206" t="s">
        <v>430</v>
      </c>
      <c r="B2" s="207" t="s">
        <v>515</v>
      </c>
      <c r="C2" s="208" t="s">
        <v>516</v>
      </c>
      <c r="D2" s="209" t="s">
        <v>517</v>
      </c>
    </row>
    <row r="3" spans="1:4" x14ac:dyDescent="0.2">
      <c r="A3" s="210">
        <f>IF(B3&lt;&gt;"",1,"")</f>
        <v>1</v>
      </c>
      <c r="B3" s="42" t="s">
        <v>726</v>
      </c>
      <c r="C3" s="42">
        <v>798587964</v>
      </c>
      <c r="D3" s="6">
        <f>IF(FPN!$C$45=0,"",C3*100/FPN!$C$45)</f>
        <v>4.5250565383794568</v>
      </c>
    </row>
    <row r="4" spans="1:4" x14ac:dyDescent="0.2">
      <c r="A4" s="210" t="str">
        <f>IF(B4&lt;&gt;"",A3+1,"")</f>
        <v/>
      </c>
      <c r="B4" s="42"/>
      <c r="C4" s="42"/>
      <c r="D4" s="6">
        <f>IF(FPN!$C$45=0,"",C4*100/FPN!$C$45)</f>
        <v>0</v>
      </c>
    </row>
    <row r="5" spans="1:4" x14ac:dyDescent="0.2">
      <c r="A5" s="210" t="str">
        <f t="shared" ref="A5:A21" si="0">IF(B5&lt;&gt;"",A4+1,"")</f>
        <v/>
      </c>
      <c r="B5" s="42"/>
      <c r="C5" s="42"/>
      <c r="D5" s="6">
        <f>IF(FPN!$C$45=0,"",C5*100/FPN!$C$45)</f>
        <v>0</v>
      </c>
    </row>
    <row r="6" spans="1:4" x14ac:dyDescent="0.2">
      <c r="A6" s="210" t="str">
        <f t="shared" si="0"/>
        <v/>
      </c>
      <c r="B6" s="42"/>
      <c r="C6" s="42"/>
      <c r="D6" s="6">
        <f>IF(FPN!$C$45=0,"",C6*100/FPN!$C$45)</f>
        <v>0</v>
      </c>
    </row>
    <row r="7" spans="1:4" x14ac:dyDescent="0.2">
      <c r="A7" s="210" t="str">
        <f t="shared" si="0"/>
        <v/>
      </c>
      <c r="B7" s="42"/>
      <c r="C7" s="42"/>
      <c r="D7" s="6">
        <f>IF(FPN!$C$45=0,"",C7*100/FPN!$C$45)</f>
        <v>0</v>
      </c>
    </row>
    <row r="8" spans="1:4" x14ac:dyDescent="0.2">
      <c r="A8" s="210" t="str">
        <f t="shared" si="0"/>
        <v/>
      </c>
      <c r="B8" s="42"/>
      <c r="C8" s="42"/>
      <c r="D8" s="6">
        <f>IF(FPN!$C$45=0,"",C8*100/FPN!$C$45)</f>
        <v>0</v>
      </c>
    </row>
    <row r="9" spans="1:4" x14ac:dyDescent="0.2">
      <c r="A9" s="210" t="str">
        <f t="shared" si="0"/>
        <v/>
      </c>
      <c r="B9" s="42"/>
      <c r="C9" s="42"/>
      <c r="D9" s="6">
        <f>IF(FPN!$C$45=0,"",C9*100/FPN!$C$45)</f>
        <v>0</v>
      </c>
    </row>
    <row r="10" spans="1:4" x14ac:dyDescent="0.2">
      <c r="A10" s="210" t="str">
        <f t="shared" si="0"/>
        <v/>
      </c>
      <c r="B10" s="42"/>
      <c r="C10" s="42"/>
      <c r="D10" s="6">
        <f>IF(FPN!$C$45=0,"",C10*100/FPN!$C$45)</f>
        <v>0</v>
      </c>
    </row>
    <row r="11" spans="1:4" x14ac:dyDescent="0.2">
      <c r="A11" s="210" t="str">
        <f t="shared" si="0"/>
        <v/>
      </c>
      <c r="B11" s="42"/>
      <c r="C11" s="42"/>
      <c r="D11" s="6">
        <f>IF(FPN!$C$45=0,"",C11*100/FPN!$C$45)</f>
        <v>0</v>
      </c>
    </row>
    <row r="12" spans="1:4" x14ac:dyDescent="0.2">
      <c r="A12" s="210" t="str">
        <f>IF(B12&lt;&gt;"",A11+1,"")</f>
        <v/>
      </c>
      <c r="B12" s="42"/>
      <c r="C12" s="42"/>
      <c r="D12" s="6">
        <f>IF(FPN!$C$45=0,"",C12*100/FPN!$C$45)</f>
        <v>0</v>
      </c>
    </row>
    <row r="13" spans="1:4" x14ac:dyDescent="0.2">
      <c r="A13" s="210" t="str">
        <f t="shared" si="0"/>
        <v/>
      </c>
      <c r="B13" s="42"/>
      <c r="C13" s="42"/>
      <c r="D13" s="6">
        <f>IF(FPN!$C$45=0,"",C13*100/FPN!$C$45)</f>
        <v>0</v>
      </c>
    </row>
    <row r="14" spans="1:4" x14ac:dyDescent="0.2">
      <c r="A14" s="210" t="str">
        <f t="shared" si="0"/>
        <v/>
      </c>
      <c r="B14" s="42"/>
      <c r="C14" s="42"/>
      <c r="D14" s="6">
        <f>IF(FPN!$C$45=0,"",C14*100/FPN!$C$45)</f>
        <v>0</v>
      </c>
    </row>
    <row r="15" spans="1:4" x14ac:dyDescent="0.2">
      <c r="A15" s="210" t="str">
        <f t="shared" si="0"/>
        <v/>
      </c>
      <c r="B15" s="42"/>
      <c r="C15" s="42"/>
      <c r="D15" s="6">
        <f>IF(FPN!$C$45=0,"",C15*100/FPN!$C$45)</f>
        <v>0</v>
      </c>
    </row>
    <row r="16" spans="1:4" x14ac:dyDescent="0.2">
      <c r="A16" s="210" t="str">
        <f t="shared" si="0"/>
        <v/>
      </c>
      <c r="B16" s="42"/>
      <c r="C16" s="42"/>
      <c r="D16" s="6">
        <f>IF(FPN!$C$45=0,"",C16*100/FPN!$C$45)</f>
        <v>0</v>
      </c>
    </row>
    <row r="17" spans="1:6" x14ac:dyDescent="0.2">
      <c r="A17" s="210" t="str">
        <f t="shared" si="0"/>
        <v/>
      </c>
      <c r="B17" s="42"/>
      <c r="C17" s="42"/>
      <c r="D17" s="6">
        <f>IF(FPN!$C$45=0,"",C17*100/FPN!$C$45)</f>
        <v>0</v>
      </c>
    </row>
    <row r="18" spans="1:6" x14ac:dyDescent="0.2">
      <c r="A18" s="210" t="str">
        <f t="shared" si="0"/>
        <v/>
      </c>
      <c r="B18" s="42"/>
      <c r="C18" s="42"/>
      <c r="D18" s="6">
        <f>IF(FPN!$C$45=0,"",C18*100/FPN!$C$45)</f>
        <v>0</v>
      </c>
    </row>
    <row r="19" spans="1:6" x14ac:dyDescent="0.2">
      <c r="A19" s="210" t="str">
        <f t="shared" si="0"/>
        <v/>
      </c>
      <c r="B19" s="42"/>
      <c r="C19" s="42"/>
      <c r="D19" s="6">
        <f>IF(FPN!$C$45=0,"",C19*100/FPN!$C$45)</f>
        <v>0</v>
      </c>
    </row>
    <row r="20" spans="1:6" x14ac:dyDescent="0.2">
      <c r="A20" s="210" t="str">
        <f t="shared" si="0"/>
        <v/>
      </c>
      <c r="B20" s="42"/>
      <c r="C20" s="42"/>
      <c r="D20" s="6">
        <f>IF(FPN!$C$45=0,"",C20*100/FPN!$C$45)</f>
        <v>0</v>
      </c>
    </row>
    <row r="21" spans="1:6" x14ac:dyDescent="0.2">
      <c r="A21" s="210" t="str">
        <f t="shared" si="0"/>
        <v/>
      </c>
      <c r="B21" s="42"/>
      <c r="C21" s="42"/>
      <c r="D21" s="6">
        <f>IF(FPN!$C$45=0,"",C21*100/FPN!$C$45)</f>
        <v>0</v>
      </c>
    </row>
    <row r="22" spans="1:6" ht="13.5" thickBot="1" x14ac:dyDescent="0.25">
      <c r="A22" s="211" t="s">
        <v>545</v>
      </c>
      <c r="B22" s="212"/>
      <c r="C22" s="212">
        <f>SUM(C3:C21)</f>
        <v>798587964</v>
      </c>
      <c r="D22" s="7">
        <f>SUM(D3:D21)</f>
        <v>4.5250565383794568</v>
      </c>
      <c r="F22" s="213">
        <f>COUNTA(B3:B21)</f>
        <v>1</v>
      </c>
    </row>
    <row r="24" spans="1:6" x14ac:dyDescent="0.2">
      <c r="A24" s="379" t="s">
        <v>576</v>
      </c>
      <c r="B24" s="379"/>
      <c r="C24" s="73">
        <f>15%*[1]FPN!C23</f>
        <v>0</v>
      </c>
    </row>
  </sheetData>
  <sheetProtection algorithmName="SHA-512" hashValue="FCU1QeE73+gwOYKXg86RLJEDRWAZsN1fqa2rWXDmkIHVmDW2wMeFTnnI0jfBQHr4eP4NY7ok8ipWIGPP77lGMg==" saltValue="kF0LvSBnw5/RlDUNjl0PI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21" name="Plage1"/>
  </protectedRanges>
  <mergeCells count="1">
    <mergeCell ref="A24:B24"/>
  </mergeCells>
  <pageMargins left="0.78740157499999996" right="0.78740157499999996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D3"/>
  <sheetViews>
    <sheetView zoomScale="120" zoomScaleNormal="120" workbookViewId="0">
      <selection activeCell="H14" sqref="H14"/>
    </sheetView>
  </sheetViews>
  <sheetFormatPr defaultColWidth="11.42578125" defaultRowHeight="12.75" x14ac:dyDescent="0.2"/>
  <cols>
    <col min="1" max="1" width="11.42578125" style="58"/>
    <col min="2" max="2" width="21.42578125" style="58" customWidth="1"/>
    <col min="3" max="3" width="23.42578125" style="58" customWidth="1"/>
    <col min="4" max="4" width="48.7109375" style="58" customWidth="1"/>
    <col min="5" max="16384" width="11.42578125" style="58"/>
  </cols>
  <sheetData>
    <row r="1" spans="1:4" ht="26.25" thickBot="1" x14ac:dyDescent="0.25">
      <c r="A1" s="91">
        <f>Signaletiq!B9</f>
        <v>202312</v>
      </c>
      <c r="B1" s="205">
        <f>Signaletiq!B3</f>
        <v>1603001</v>
      </c>
      <c r="D1" s="174" t="s">
        <v>514</v>
      </c>
    </row>
    <row r="2" spans="1:4" x14ac:dyDescent="0.2">
      <c r="A2" s="206" t="s">
        <v>430</v>
      </c>
      <c r="B2" s="214" t="s">
        <v>515</v>
      </c>
      <c r="C2" s="215" t="s">
        <v>516</v>
      </c>
      <c r="D2" s="209" t="s">
        <v>517</v>
      </c>
    </row>
    <row r="3" spans="1:4" x14ac:dyDescent="0.2">
      <c r="A3" s="216" t="s">
        <v>557</v>
      </c>
      <c r="B3" s="43" t="str">
        <f>IF(participation!F22=0,"",VLOOKUP(C3,'Div&amp;Part'!$A$3:$B$21,2,FALSE))</f>
        <v xml:space="preserve">UBC BANK ET AUTRES </v>
      </c>
      <c r="C3" s="43">
        <f>IF(SUM('Div&amp;Part'!A3:B21)&lt;&gt;0,+LARGE(participation!C3:C21,1),"")</f>
        <v>798587964</v>
      </c>
      <c r="D3" s="6">
        <f>IF(FPN!C45=0,"",IF(C3&lt;&gt;"",'participation Ind'!C3*100/FPN!C45,""))</f>
        <v>4.5250565383794568</v>
      </c>
    </row>
  </sheetData>
  <sheetProtection algorithmName="SHA-512" hashValue="mRj3EquxjhA6B41ZNNET8mIZ11PxPFFnFolim3zHf7wk9D5p3rPoeyKaSyl6afGsRY3tOfHadVI3fe2HkZ7FMA==" saltValue="f0J6rujT/OPWpA/u2j//S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3" name="Plage1"/>
  </protectedRanges>
  <pageMargins left="0.78740157499999996" right="0.78740157499999996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E22"/>
  <sheetViews>
    <sheetView topLeftCell="A10" workbookViewId="0">
      <selection activeCell="E7" sqref="E7"/>
    </sheetView>
  </sheetViews>
  <sheetFormatPr defaultColWidth="11.42578125" defaultRowHeight="12.75" x14ac:dyDescent="0.2"/>
  <cols>
    <col min="1" max="1" width="11.42578125" style="58"/>
    <col min="2" max="2" width="38.85546875" style="58" customWidth="1"/>
    <col min="3" max="3" width="19" style="58" customWidth="1"/>
    <col min="4" max="4" width="16.42578125" style="58" customWidth="1"/>
    <col min="5" max="5" width="24.140625" style="58" customWidth="1"/>
    <col min="6" max="16384" width="11.42578125" style="58"/>
  </cols>
  <sheetData>
    <row r="1" spans="1:5" x14ac:dyDescent="0.2">
      <c r="A1" s="172"/>
    </row>
    <row r="2" spans="1:5" ht="26.25" customHeight="1" thickBot="1" x14ac:dyDescent="0.25">
      <c r="A2" s="217">
        <f>Signaletiq!B9</f>
        <v>202312</v>
      </c>
      <c r="B2" s="217">
        <f>Signaletiq!B3</f>
        <v>1603001</v>
      </c>
      <c r="C2" s="217"/>
      <c r="E2" s="113" t="s">
        <v>434</v>
      </c>
    </row>
    <row r="3" spans="1:5" x14ac:dyDescent="0.2">
      <c r="A3" s="218"/>
      <c r="B3" s="219"/>
      <c r="C3" s="220"/>
      <c r="D3" s="220"/>
      <c r="E3" s="219"/>
    </row>
    <row r="4" spans="1:5" x14ac:dyDescent="0.2">
      <c r="A4" s="221" t="s">
        <v>321</v>
      </c>
      <c r="B4" s="222" t="s">
        <v>435</v>
      </c>
      <c r="C4" s="223" t="s">
        <v>438</v>
      </c>
      <c r="D4" s="223" t="s">
        <v>437</v>
      </c>
      <c r="E4" s="223" t="s">
        <v>436</v>
      </c>
    </row>
    <row r="5" spans="1:5" ht="13.5" thickBot="1" x14ac:dyDescent="0.25">
      <c r="A5" s="224"/>
      <c r="B5" s="225"/>
      <c r="C5" s="226"/>
      <c r="D5" s="226"/>
      <c r="E5" s="227"/>
    </row>
    <row r="6" spans="1:5" ht="27" thickTop="1" thickBot="1" x14ac:dyDescent="0.25">
      <c r="A6" s="228" t="s">
        <v>439</v>
      </c>
      <c r="B6" s="229" t="s">
        <v>440</v>
      </c>
      <c r="C6" s="230">
        <f>D6*E6</f>
        <v>96765442816</v>
      </c>
      <c r="D6" s="250">
        <v>1</v>
      </c>
      <c r="E6" s="232">
        <v>96765442816</v>
      </c>
    </row>
    <row r="7" spans="1:5" ht="13.5" thickBot="1" x14ac:dyDescent="0.25">
      <c r="A7" s="228" t="s">
        <v>441</v>
      </c>
      <c r="B7" s="229" t="s">
        <v>442</v>
      </c>
      <c r="C7" s="230">
        <f>D7*E7</f>
        <v>117785176.5</v>
      </c>
      <c r="D7" s="250">
        <v>0.75</v>
      </c>
      <c r="E7" s="233">
        <f>actif!E16</f>
        <v>157046902</v>
      </c>
    </row>
    <row r="8" spans="1:5" ht="26.25" thickBot="1" x14ac:dyDescent="0.25">
      <c r="A8" s="228" t="s">
        <v>443</v>
      </c>
      <c r="B8" s="229" t="s">
        <v>444</v>
      </c>
      <c r="C8" s="230">
        <f>D8*E8</f>
        <v>0</v>
      </c>
      <c r="D8" s="250">
        <v>1</v>
      </c>
      <c r="E8" s="232"/>
    </row>
    <row r="9" spans="1:5" ht="26.25" thickBot="1" x14ac:dyDescent="0.25">
      <c r="A9" s="228" t="s">
        <v>445</v>
      </c>
      <c r="B9" s="229" t="s">
        <v>446</v>
      </c>
      <c r="C9" s="230">
        <f>D9*E9</f>
        <v>58617498677</v>
      </c>
      <c r="D9" s="250">
        <v>1</v>
      </c>
      <c r="E9" s="233">
        <f>actif!E45+actif!E46+actif!E47+actif!E48</f>
        <v>58617498677</v>
      </c>
    </row>
    <row r="10" spans="1:5" ht="13.5" thickBot="1" x14ac:dyDescent="0.25">
      <c r="A10" s="228" t="s">
        <v>447</v>
      </c>
      <c r="B10" s="229" t="s">
        <v>448</v>
      </c>
      <c r="C10" s="230">
        <f>D10*E10</f>
        <v>4425777178</v>
      </c>
      <c r="D10" s="250">
        <v>1</v>
      </c>
      <c r="E10" s="231">
        <f>actif!E51</f>
        <v>4425777178</v>
      </c>
    </row>
    <row r="11" spans="1:5" ht="26.25" thickBot="1" x14ac:dyDescent="0.25">
      <c r="A11" s="234" t="s">
        <v>449</v>
      </c>
      <c r="B11" s="222" t="s">
        <v>450</v>
      </c>
      <c r="C11" s="235">
        <f>SUM(C6:C10)</f>
        <v>159926503847.5</v>
      </c>
      <c r="D11" s="251"/>
      <c r="E11" s="236">
        <f>E6+E7+E8+E9+E10</f>
        <v>159965765573</v>
      </c>
    </row>
    <row r="12" spans="1:5" ht="13.5" thickTop="1" x14ac:dyDescent="0.2">
      <c r="A12" s="234"/>
      <c r="B12" s="222"/>
      <c r="C12" s="237"/>
      <c r="D12" s="252"/>
      <c r="E12" s="238"/>
    </row>
    <row r="13" spans="1:5" ht="13.5" thickBot="1" x14ac:dyDescent="0.25">
      <c r="A13" s="228" t="s">
        <v>451</v>
      </c>
      <c r="B13" s="229" t="s">
        <v>452</v>
      </c>
      <c r="C13" s="230">
        <f>D13*E13</f>
        <v>0</v>
      </c>
      <c r="D13" s="250">
        <v>1</v>
      </c>
      <c r="E13" s="232"/>
    </row>
    <row r="14" spans="1:5" ht="13.5" thickBot="1" x14ac:dyDescent="0.25">
      <c r="A14" s="228" t="s">
        <v>453</v>
      </c>
      <c r="B14" s="229" t="s">
        <v>454</v>
      </c>
      <c r="C14" s="230">
        <f>D14*E14</f>
        <v>0</v>
      </c>
      <c r="D14" s="250">
        <v>1</v>
      </c>
      <c r="E14" s="232"/>
    </row>
    <row r="15" spans="1:5" ht="26.25" thickBot="1" x14ac:dyDescent="0.25">
      <c r="A15" s="228" t="s">
        <v>455</v>
      </c>
      <c r="B15" s="229" t="s">
        <v>456</v>
      </c>
      <c r="C15" s="230">
        <f>D15*E15</f>
        <v>108767176374.5</v>
      </c>
      <c r="D15" s="250">
        <v>0.5</v>
      </c>
      <c r="E15" s="233">
        <f>passif!C24</f>
        <v>217534352749</v>
      </c>
    </row>
    <row r="16" spans="1:5" ht="13.5" thickBot="1" x14ac:dyDescent="0.25">
      <c r="A16" s="228" t="s">
        <v>457</v>
      </c>
      <c r="B16" s="229" t="s">
        <v>458</v>
      </c>
      <c r="C16" s="230">
        <f>D16*E16</f>
        <v>0</v>
      </c>
      <c r="D16" s="250">
        <v>1</v>
      </c>
      <c r="E16" s="232"/>
    </row>
    <row r="17" spans="1:5" ht="13.5" thickBot="1" x14ac:dyDescent="0.25">
      <c r="A17" s="239" t="s">
        <v>459</v>
      </c>
      <c r="B17" s="240" t="s">
        <v>460</v>
      </c>
      <c r="C17" s="230">
        <f>D17*E17</f>
        <v>0</v>
      </c>
      <c r="D17" s="253"/>
      <c r="E17" s="241"/>
    </row>
    <row r="18" spans="1:5" ht="13.5" thickTop="1" x14ac:dyDescent="0.2">
      <c r="A18" s="234" t="s">
        <v>461</v>
      </c>
      <c r="B18" s="222" t="s">
        <v>462</v>
      </c>
      <c r="C18" s="242">
        <f>SUM(C13:C17)</f>
        <v>108767176374.5</v>
      </c>
      <c r="D18" s="380"/>
      <c r="E18" s="243">
        <f>SUM(E13:E17)</f>
        <v>217534352749</v>
      </c>
    </row>
    <row r="19" spans="1:5" x14ac:dyDescent="0.2">
      <c r="A19" s="244"/>
      <c r="B19" s="222"/>
      <c r="C19" s="242"/>
      <c r="D19" s="380"/>
      <c r="E19" s="245"/>
    </row>
    <row r="20" spans="1:5" ht="13.5" thickBot="1" x14ac:dyDescent="0.25">
      <c r="A20" s="246" t="s">
        <v>558</v>
      </c>
      <c r="B20" s="247" t="s">
        <v>463</v>
      </c>
      <c r="C20" s="8">
        <f>IF(C18=0,"",(C11*100/C18))</f>
        <v>147.03563076497596</v>
      </c>
      <c r="D20" s="381"/>
      <c r="E20" s="248"/>
    </row>
    <row r="21" spans="1:5" x14ac:dyDescent="0.2">
      <c r="A21" s="172"/>
    </row>
    <row r="22" spans="1:5" x14ac:dyDescent="0.2">
      <c r="A22" s="249"/>
    </row>
  </sheetData>
  <sheetProtection algorithmName="SHA-512" hashValue="FbxNxN5j3561/Q3WWye+BgjTpcrUK9NcRQ66zdZKDPAe6i1FnNPRaw14ABIGqOfnXhAXubTEHGaUgatkiRcd8g==" saltValue="i+YJ2EdJvUBXJ64YXkzBt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E6 E8 E13 E14 E16 E17" name="Plage1"/>
  </protectedRanges>
  <mergeCells count="1">
    <mergeCell ref="D18:D20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I102"/>
  <sheetViews>
    <sheetView zoomScale="85" zoomScaleNormal="85" workbookViewId="0">
      <selection activeCell="H6" sqref="H6"/>
    </sheetView>
  </sheetViews>
  <sheetFormatPr defaultColWidth="11.42578125" defaultRowHeight="12.75" x14ac:dyDescent="0.2"/>
  <cols>
    <col min="1" max="1" width="11.42578125" style="58"/>
    <col min="2" max="2" width="19.28515625" style="58" customWidth="1"/>
    <col min="3" max="3" width="11.42578125" style="58"/>
    <col min="4" max="4" width="12.5703125" style="58" customWidth="1"/>
    <col min="5" max="5" width="13.5703125" style="58" customWidth="1"/>
    <col min="6" max="6" width="11.85546875" style="58" customWidth="1"/>
    <col min="7" max="7" width="22.28515625" style="58" customWidth="1"/>
    <col min="8" max="16384" width="11.42578125" style="58"/>
  </cols>
  <sheetData>
    <row r="1" spans="1:7" ht="39" thickBot="1" x14ac:dyDescent="0.25">
      <c r="A1" s="254">
        <f>Signaletiq!B9</f>
        <v>202312</v>
      </c>
      <c r="B1" s="254">
        <f>Signaletiq!B3</f>
        <v>1603001</v>
      </c>
      <c r="D1" s="205"/>
      <c r="E1" s="254"/>
      <c r="F1" s="254"/>
      <c r="G1" s="255" t="s">
        <v>464</v>
      </c>
    </row>
    <row r="2" spans="1:7" ht="45.75" thickBot="1" x14ac:dyDescent="0.25">
      <c r="A2" s="256" t="s">
        <v>430</v>
      </c>
      <c r="B2" s="257" t="s">
        <v>465</v>
      </c>
      <c r="C2" s="258" t="s">
        <v>549</v>
      </c>
      <c r="D2" s="258" t="s">
        <v>550</v>
      </c>
      <c r="E2" s="258" t="s">
        <v>551</v>
      </c>
      <c r="F2" s="258" t="s">
        <v>552</v>
      </c>
      <c r="G2" s="257" t="s">
        <v>429</v>
      </c>
    </row>
    <row r="3" spans="1:7" x14ac:dyDescent="0.2">
      <c r="A3" s="259" t="str">
        <f>IF(B3&lt;&gt;"",1,"")</f>
        <v/>
      </c>
      <c r="B3" s="260"/>
      <c r="C3" s="260"/>
      <c r="D3" s="260"/>
      <c r="E3" s="260"/>
      <c r="F3" s="260"/>
      <c r="G3" s="261" t="str">
        <f>IF(SUM(C3:F3)=0,"",SUM(C3:F3))</f>
        <v/>
      </c>
    </row>
    <row r="4" spans="1:7" x14ac:dyDescent="0.2">
      <c r="A4" s="259" t="str">
        <f>IF(B4&lt;&gt;"",A3+1,"")</f>
        <v/>
      </c>
      <c r="B4" s="262"/>
      <c r="C4" s="262"/>
      <c r="D4" s="262"/>
      <c r="E4" s="262"/>
      <c r="F4" s="262"/>
      <c r="G4" s="263" t="str">
        <f>IF(SUM(C4:F4)=0,"",SUM(C4:F4))</f>
        <v/>
      </c>
    </row>
    <row r="5" spans="1:7" x14ac:dyDescent="0.2">
      <c r="A5" s="259" t="str">
        <f t="shared" ref="A5:A68" si="0">IF(B5&lt;&gt;"",A4+1,"")</f>
        <v/>
      </c>
      <c r="B5" s="262"/>
      <c r="C5" s="262"/>
      <c r="D5" s="262"/>
      <c r="E5" s="262"/>
      <c r="F5" s="262"/>
      <c r="G5" s="263" t="str">
        <f t="shared" ref="G5:G68" si="1">IF(SUM(C5:F5)=0,"",SUM(C5:F5))</f>
        <v/>
      </c>
    </row>
    <row r="6" spans="1:7" x14ac:dyDescent="0.2">
      <c r="A6" s="259" t="str">
        <f t="shared" si="0"/>
        <v/>
      </c>
      <c r="B6" s="262"/>
      <c r="C6" s="262"/>
      <c r="D6" s="262"/>
      <c r="E6" s="262"/>
      <c r="F6" s="262"/>
      <c r="G6" s="263" t="str">
        <f t="shared" si="1"/>
        <v/>
      </c>
    </row>
    <row r="7" spans="1:7" x14ac:dyDescent="0.2">
      <c r="A7" s="259" t="str">
        <f t="shared" si="0"/>
        <v/>
      </c>
      <c r="B7" s="262"/>
      <c r="C7" s="262"/>
      <c r="D7" s="262"/>
      <c r="E7" s="262"/>
      <c r="F7" s="262"/>
      <c r="G7" s="263" t="str">
        <f t="shared" si="1"/>
        <v/>
      </c>
    </row>
    <row r="8" spans="1:7" x14ac:dyDescent="0.2">
      <c r="A8" s="259" t="str">
        <f t="shared" si="0"/>
        <v/>
      </c>
      <c r="B8" s="262"/>
      <c r="C8" s="262"/>
      <c r="D8" s="262"/>
      <c r="E8" s="262"/>
      <c r="F8" s="262"/>
      <c r="G8" s="263" t="str">
        <f t="shared" si="1"/>
        <v/>
      </c>
    </row>
    <row r="9" spans="1:7" x14ac:dyDescent="0.2">
      <c r="A9" s="259" t="str">
        <f t="shared" si="0"/>
        <v/>
      </c>
      <c r="B9" s="262"/>
      <c r="C9" s="262"/>
      <c r="D9" s="262"/>
      <c r="E9" s="262"/>
      <c r="F9" s="262"/>
      <c r="G9" s="263" t="str">
        <f t="shared" si="1"/>
        <v/>
      </c>
    </row>
    <row r="10" spans="1:7" x14ac:dyDescent="0.2">
      <c r="A10" s="259" t="str">
        <f t="shared" si="0"/>
        <v/>
      </c>
      <c r="B10" s="262"/>
      <c r="C10" s="262"/>
      <c r="D10" s="262"/>
      <c r="E10" s="262"/>
      <c r="F10" s="262"/>
      <c r="G10" s="263" t="str">
        <f t="shared" si="1"/>
        <v/>
      </c>
    </row>
    <row r="11" spans="1:7" x14ac:dyDescent="0.2">
      <c r="A11" s="259" t="str">
        <f t="shared" si="0"/>
        <v/>
      </c>
      <c r="B11" s="262"/>
      <c r="C11" s="262"/>
      <c r="D11" s="262"/>
      <c r="E11" s="262"/>
      <c r="F11" s="262"/>
      <c r="G11" s="263" t="str">
        <f t="shared" si="1"/>
        <v/>
      </c>
    </row>
    <row r="12" spans="1:7" x14ac:dyDescent="0.2">
      <c r="A12" s="259" t="str">
        <f t="shared" si="0"/>
        <v/>
      </c>
      <c r="B12" s="262"/>
      <c r="C12" s="262"/>
      <c r="D12" s="262"/>
      <c r="E12" s="262"/>
      <c r="F12" s="262"/>
      <c r="G12" s="263" t="str">
        <f t="shared" si="1"/>
        <v/>
      </c>
    </row>
    <row r="13" spans="1:7" x14ac:dyDescent="0.2">
      <c r="A13" s="259" t="str">
        <f t="shared" si="0"/>
        <v/>
      </c>
      <c r="B13" s="262"/>
      <c r="C13" s="262"/>
      <c r="D13" s="262"/>
      <c r="E13" s="262"/>
      <c r="F13" s="262"/>
      <c r="G13" s="263" t="str">
        <f t="shared" si="1"/>
        <v/>
      </c>
    </row>
    <row r="14" spans="1:7" x14ac:dyDescent="0.2">
      <c r="A14" s="259" t="str">
        <f t="shared" si="0"/>
        <v/>
      </c>
      <c r="B14" s="262"/>
      <c r="C14" s="262"/>
      <c r="D14" s="262"/>
      <c r="E14" s="262"/>
      <c r="F14" s="262"/>
      <c r="G14" s="263" t="str">
        <f t="shared" si="1"/>
        <v/>
      </c>
    </row>
    <row r="15" spans="1:7" x14ac:dyDescent="0.2">
      <c r="A15" s="259" t="str">
        <f t="shared" si="0"/>
        <v/>
      </c>
      <c r="B15" s="262"/>
      <c r="C15" s="262"/>
      <c r="D15" s="262"/>
      <c r="E15" s="262"/>
      <c r="F15" s="262"/>
      <c r="G15" s="263" t="str">
        <f t="shared" si="1"/>
        <v/>
      </c>
    </row>
    <row r="16" spans="1:7" x14ac:dyDescent="0.2">
      <c r="A16" s="259" t="str">
        <f t="shared" si="0"/>
        <v/>
      </c>
      <c r="B16" s="262"/>
      <c r="C16" s="262"/>
      <c r="D16" s="262"/>
      <c r="E16" s="262"/>
      <c r="F16" s="262"/>
      <c r="G16" s="263" t="str">
        <f t="shared" si="1"/>
        <v/>
      </c>
    </row>
    <row r="17" spans="1:7" x14ac:dyDescent="0.2">
      <c r="A17" s="259" t="str">
        <f t="shared" si="0"/>
        <v/>
      </c>
      <c r="B17" s="262"/>
      <c r="C17" s="262"/>
      <c r="D17" s="262"/>
      <c r="E17" s="262"/>
      <c r="F17" s="262"/>
      <c r="G17" s="263" t="str">
        <f t="shared" si="1"/>
        <v/>
      </c>
    </row>
    <row r="18" spans="1:7" x14ac:dyDescent="0.2">
      <c r="A18" s="259" t="str">
        <f t="shared" si="0"/>
        <v/>
      </c>
      <c r="B18" s="262"/>
      <c r="C18" s="262"/>
      <c r="D18" s="262"/>
      <c r="E18" s="262"/>
      <c r="F18" s="262"/>
      <c r="G18" s="263" t="str">
        <f t="shared" si="1"/>
        <v/>
      </c>
    </row>
    <row r="19" spans="1:7" x14ac:dyDescent="0.2">
      <c r="A19" s="259" t="str">
        <f t="shared" si="0"/>
        <v/>
      </c>
      <c r="B19" s="262"/>
      <c r="C19" s="262"/>
      <c r="D19" s="262"/>
      <c r="E19" s="262"/>
      <c r="F19" s="262"/>
      <c r="G19" s="263" t="str">
        <f t="shared" si="1"/>
        <v/>
      </c>
    </row>
    <row r="20" spans="1:7" x14ac:dyDescent="0.2">
      <c r="A20" s="259" t="str">
        <f t="shared" si="0"/>
        <v/>
      </c>
      <c r="B20" s="262"/>
      <c r="C20" s="262"/>
      <c r="D20" s="262"/>
      <c r="E20" s="262"/>
      <c r="F20" s="262"/>
      <c r="G20" s="263" t="str">
        <f t="shared" si="1"/>
        <v/>
      </c>
    </row>
    <row r="21" spans="1:7" x14ac:dyDescent="0.2">
      <c r="A21" s="259" t="str">
        <f t="shared" si="0"/>
        <v/>
      </c>
      <c r="B21" s="262"/>
      <c r="C21" s="262"/>
      <c r="D21" s="262"/>
      <c r="E21" s="262"/>
      <c r="F21" s="262"/>
      <c r="G21" s="263" t="str">
        <f t="shared" si="1"/>
        <v/>
      </c>
    </row>
    <row r="22" spans="1:7" x14ac:dyDescent="0.2">
      <c r="A22" s="259" t="str">
        <f t="shared" si="0"/>
        <v/>
      </c>
      <c r="B22" s="262"/>
      <c r="C22" s="262"/>
      <c r="D22" s="262"/>
      <c r="E22" s="262"/>
      <c r="F22" s="262"/>
      <c r="G22" s="263" t="str">
        <f t="shared" si="1"/>
        <v/>
      </c>
    </row>
    <row r="23" spans="1:7" x14ac:dyDescent="0.2">
      <c r="A23" s="259" t="str">
        <f t="shared" si="0"/>
        <v/>
      </c>
      <c r="B23" s="262"/>
      <c r="C23" s="262"/>
      <c r="D23" s="262"/>
      <c r="E23" s="262"/>
      <c r="F23" s="262"/>
      <c r="G23" s="263" t="str">
        <f t="shared" si="1"/>
        <v/>
      </c>
    </row>
    <row r="24" spans="1:7" x14ac:dyDescent="0.2">
      <c r="A24" s="259" t="str">
        <f t="shared" si="0"/>
        <v/>
      </c>
      <c r="B24" s="262"/>
      <c r="C24" s="262"/>
      <c r="D24" s="262"/>
      <c r="E24" s="262"/>
      <c r="F24" s="262"/>
      <c r="G24" s="263" t="str">
        <f t="shared" si="1"/>
        <v/>
      </c>
    </row>
    <row r="25" spans="1:7" x14ac:dyDescent="0.2">
      <c r="A25" s="259" t="str">
        <f t="shared" si="0"/>
        <v/>
      </c>
      <c r="B25" s="262"/>
      <c r="C25" s="262"/>
      <c r="D25" s="262"/>
      <c r="E25" s="262"/>
      <c r="F25" s="262"/>
      <c r="G25" s="263" t="str">
        <f t="shared" si="1"/>
        <v/>
      </c>
    </row>
    <row r="26" spans="1:7" x14ac:dyDescent="0.2">
      <c r="A26" s="259" t="str">
        <f t="shared" si="0"/>
        <v/>
      </c>
      <c r="B26" s="262"/>
      <c r="C26" s="262"/>
      <c r="D26" s="262"/>
      <c r="E26" s="262"/>
      <c r="F26" s="262"/>
      <c r="G26" s="263" t="str">
        <f t="shared" si="1"/>
        <v/>
      </c>
    </row>
    <row r="27" spans="1:7" x14ac:dyDescent="0.2">
      <c r="A27" s="259" t="str">
        <f t="shared" si="0"/>
        <v/>
      </c>
      <c r="B27" s="262"/>
      <c r="C27" s="262"/>
      <c r="D27" s="262"/>
      <c r="E27" s="262"/>
      <c r="F27" s="262"/>
      <c r="G27" s="263" t="str">
        <f t="shared" si="1"/>
        <v/>
      </c>
    </row>
    <row r="28" spans="1:7" x14ac:dyDescent="0.2">
      <c r="A28" s="259" t="str">
        <f t="shared" si="0"/>
        <v/>
      </c>
      <c r="B28" s="262"/>
      <c r="C28" s="262"/>
      <c r="D28" s="262"/>
      <c r="E28" s="262"/>
      <c r="F28" s="262"/>
      <c r="G28" s="263" t="str">
        <f t="shared" si="1"/>
        <v/>
      </c>
    </row>
    <row r="29" spans="1:7" x14ac:dyDescent="0.2">
      <c r="A29" s="259" t="str">
        <f t="shared" si="0"/>
        <v/>
      </c>
      <c r="B29" s="262"/>
      <c r="C29" s="262"/>
      <c r="D29" s="262"/>
      <c r="E29" s="262"/>
      <c r="F29" s="262"/>
      <c r="G29" s="263" t="str">
        <f t="shared" si="1"/>
        <v/>
      </c>
    </row>
    <row r="30" spans="1:7" x14ac:dyDescent="0.2">
      <c r="A30" s="259" t="str">
        <f t="shared" si="0"/>
        <v/>
      </c>
      <c r="B30" s="262"/>
      <c r="C30" s="262"/>
      <c r="D30" s="262"/>
      <c r="E30" s="262"/>
      <c r="F30" s="262"/>
      <c r="G30" s="263" t="str">
        <f t="shared" si="1"/>
        <v/>
      </c>
    </row>
    <row r="31" spans="1:7" x14ac:dyDescent="0.2">
      <c r="A31" s="259" t="str">
        <f t="shared" si="0"/>
        <v/>
      </c>
      <c r="B31" s="262"/>
      <c r="C31" s="262"/>
      <c r="D31" s="262"/>
      <c r="E31" s="262"/>
      <c r="F31" s="262"/>
      <c r="G31" s="263" t="str">
        <f t="shared" si="1"/>
        <v/>
      </c>
    </row>
    <row r="32" spans="1:7" x14ac:dyDescent="0.2">
      <c r="A32" s="259" t="str">
        <f t="shared" si="0"/>
        <v/>
      </c>
      <c r="B32" s="262"/>
      <c r="C32" s="262"/>
      <c r="D32" s="262"/>
      <c r="E32" s="262"/>
      <c r="F32" s="262"/>
      <c r="G32" s="263" t="str">
        <f t="shared" si="1"/>
        <v/>
      </c>
    </row>
    <row r="33" spans="1:7" x14ac:dyDescent="0.2">
      <c r="A33" s="259" t="str">
        <f t="shared" si="0"/>
        <v/>
      </c>
      <c r="B33" s="262"/>
      <c r="C33" s="262"/>
      <c r="D33" s="262"/>
      <c r="E33" s="262"/>
      <c r="F33" s="262"/>
      <c r="G33" s="263" t="str">
        <f t="shared" si="1"/>
        <v/>
      </c>
    </row>
    <row r="34" spans="1:7" x14ac:dyDescent="0.2">
      <c r="A34" s="259" t="str">
        <f t="shared" si="0"/>
        <v/>
      </c>
      <c r="B34" s="262"/>
      <c r="C34" s="262"/>
      <c r="D34" s="262"/>
      <c r="E34" s="262"/>
      <c r="F34" s="262"/>
      <c r="G34" s="263" t="str">
        <f t="shared" si="1"/>
        <v/>
      </c>
    </row>
    <row r="35" spans="1:7" x14ac:dyDescent="0.2">
      <c r="A35" s="259" t="str">
        <f t="shared" si="0"/>
        <v/>
      </c>
      <c r="B35" s="262"/>
      <c r="C35" s="262"/>
      <c r="D35" s="262"/>
      <c r="E35" s="262"/>
      <c r="F35" s="262"/>
      <c r="G35" s="263" t="str">
        <f t="shared" si="1"/>
        <v/>
      </c>
    </row>
    <row r="36" spans="1:7" x14ac:dyDescent="0.2">
      <c r="A36" s="259" t="str">
        <f t="shared" si="0"/>
        <v/>
      </c>
      <c r="B36" s="262"/>
      <c r="C36" s="262"/>
      <c r="D36" s="262"/>
      <c r="E36" s="262"/>
      <c r="F36" s="262"/>
      <c r="G36" s="263" t="str">
        <f t="shared" si="1"/>
        <v/>
      </c>
    </row>
    <row r="37" spans="1:7" x14ac:dyDescent="0.2">
      <c r="A37" s="259" t="str">
        <f t="shared" si="0"/>
        <v/>
      </c>
      <c r="B37" s="262"/>
      <c r="C37" s="262"/>
      <c r="D37" s="262"/>
      <c r="E37" s="262"/>
      <c r="F37" s="262"/>
      <c r="G37" s="263" t="str">
        <f t="shared" si="1"/>
        <v/>
      </c>
    </row>
    <row r="38" spans="1:7" x14ac:dyDescent="0.2">
      <c r="A38" s="259" t="str">
        <f t="shared" si="0"/>
        <v/>
      </c>
      <c r="B38" s="262"/>
      <c r="C38" s="262"/>
      <c r="D38" s="262"/>
      <c r="E38" s="262"/>
      <c r="F38" s="262"/>
      <c r="G38" s="263" t="str">
        <f t="shared" si="1"/>
        <v/>
      </c>
    </row>
    <row r="39" spans="1:7" x14ac:dyDescent="0.2">
      <c r="A39" s="259" t="str">
        <f t="shared" si="0"/>
        <v/>
      </c>
      <c r="B39" s="262"/>
      <c r="C39" s="262"/>
      <c r="D39" s="262"/>
      <c r="E39" s="262"/>
      <c r="F39" s="262"/>
      <c r="G39" s="263" t="str">
        <f t="shared" si="1"/>
        <v/>
      </c>
    </row>
    <row r="40" spans="1:7" x14ac:dyDescent="0.2">
      <c r="A40" s="259" t="str">
        <f t="shared" si="0"/>
        <v/>
      </c>
      <c r="B40" s="262"/>
      <c r="C40" s="262"/>
      <c r="D40" s="262"/>
      <c r="E40" s="262"/>
      <c r="F40" s="262"/>
      <c r="G40" s="263" t="str">
        <f t="shared" si="1"/>
        <v/>
      </c>
    </row>
    <row r="41" spans="1:7" x14ac:dyDescent="0.2">
      <c r="A41" s="259" t="str">
        <f t="shared" si="0"/>
        <v/>
      </c>
      <c r="B41" s="262"/>
      <c r="C41" s="262"/>
      <c r="D41" s="262"/>
      <c r="E41" s="262"/>
      <c r="F41" s="262"/>
      <c r="G41" s="263" t="str">
        <f t="shared" si="1"/>
        <v/>
      </c>
    </row>
    <row r="42" spans="1:7" x14ac:dyDescent="0.2">
      <c r="A42" s="259" t="str">
        <f t="shared" si="0"/>
        <v/>
      </c>
      <c r="B42" s="262"/>
      <c r="C42" s="262"/>
      <c r="D42" s="262"/>
      <c r="E42" s="262"/>
      <c r="F42" s="262"/>
      <c r="G42" s="263" t="str">
        <f t="shared" si="1"/>
        <v/>
      </c>
    </row>
    <row r="43" spans="1:7" x14ac:dyDescent="0.2">
      <c r="A43" s="259" t="str">
        <f t="shared" si="0"/>
        <v/>
      </c>
      <c r="B43" s="262"/>
      <c r="C43" s="262"/>
      <c r="D43" s="262"/>
      <c r="E43" s="262"/>
      <c r="F43" s="262"/>
      <c r="G43" s="263" t="str">
        <f t="shared" si="1"/>
        <v/>
      </c>
    </row>
    <row r="44" spans="1:7" x14ac:dyDescent="0.2">
      <c r="A44" s="259" t="str">
        <f t="shared" si="0"/>
        <v/>
      </c>
      <c r="B44" s="262"/>
      <c r="C44" s="262"/>
      <c r="D44" s="262"/>
      <c r="E44" s="262"/>
      <c r="F44" s="262"/>
      <c r="G44" s="263" t="str">
        <f t="shared" si="1"/>
        <v/>
      </c>
    </row>
    <row r="45" spans="1:7" x14ac:dyDescent="0.2">
      <c r="A45" s="259" t="str">
        <f t="shared" si="0"/>
        <v/>
      </c>
      <c r="B45" s="262"/>
      <c r="C45" s="262"/>
      <c r="D45" s="262"/>
      <c r="E45" s="262"/>
      <c r="F45" s="262"/>
      <c r="G45" s="263" t="str">
        <f t="shared" si="1"/>
        <v/>
      </c>
    </row>
    <row r="46" spans="1:7" x14ac:dyDescent="0.2">
      <c r="A46" s="259" t="str">
        <f t="shared" si="0"/>
        <v/>
      </c>
      <c r="B46" s="262"/>
      <c r="C46" s="262"/>
      <c r="D46" s="262"/>
      <c r="E46" s="262"/>
      <c r="F46" s="262"/>
      <c r="G46" s="263" t="str">
        <f t="shared" si="1"/>
        <v/>
      </c>
    </row>
    <row r="47" spans="1:7" x14ac:dyDescent="0.2">
      <c r="A47" s="259" t="str">
        <f t="shared" si="0"/>
        <v/>
      </c>
      <c r="B47" s="262"/>
      <c r="C47" s="262"/>
      <c r="D47" s="262"/>
      <c r="E47" s="262"/>
      <c r="F47" s="262"/>
      <c r="G47" s="263" t="str">
        <f t="shared" si="1"/>
        <v/>
      </c>
    </row>
    <row r="48" spans="1:7" x14ac:dyDescent="0.2">
      <c r="A48" s="259" t="str">
        <f t="shared" si="0"/>
        <v/>
      </c>
      <c r="B48" s="262"/>
      <c r="C48" s="262"/>
      <c r="D48" s="262"/>
      <c r="E48" s="262"/>
      <c r="F48" s="262"/>
      <c r="G48" s="263" t="str">
        <f t="shared" si="1"/>
        <v/>
      </c>
    </row>
    <row r="49" spans="1:7" x14ac:dyDescent="0.2">
      <c r="A49" s="259" t="str">
        <f t="shared" si="0"/>
        <v/>
      </c>
      <c r="B49" s="262"/>
      <c r="C49" s="262"/>
      <c r="D49" s="262"/>
      <c r="E49" s="262"/>
      <c r="F49" s="262"/>
      <c r="G49" s="263" t="str">
        <f t="shared" si="1"/>
        <v/>
      </c>
    </row>
    <row r="50" spans="1:7" x14ac:dyDescent="0.2">
      <c r="A50" s="259" t="str">
        <f t="shared" si="0"/>
        <v/>
      </c>
      <c r="B50" s="262"/>
      <c r="C50" s="262"/>
      <c r="D50" s="262"/>
      <c r="E50" s="262"/>
      <c r="F50" s="262"/>
      <c r="G50" s="263" t="str">
        <f t="shared" si="1"/>
        <v/>
      </c>
    </row>
    <row r="51" spans="1:7" x14ac:dyDescent="0.2">
      <c r="A51" s="259" t="str">
        <f t="shared" si="0"/>
        <v/>
      </c>
      <c r="B51" s="262"/>
      <c r="C51" s="262"/>
      <c r="D51" s="262"/>
      <c r="E51" s="262"/>
      <c r="F51" s="262"/>
      <c r="G51" s="263" t="str">
        <f t="shared" si="1"/>
        <v/>
      </c>
    </row>
    <row r="52" spans="1:7" x14ac:dyDescent="0.2">
      <c r="A52" s="259" t="str">
        <f t="shared" si="0"/>
        <v/>
      </c>
      <c r="B52" s="262"/>
      <c r="C52" s="262"/>
      <c r="D52" s="262"/>
      <c r="E52" s="262"/>
      <c r="F52" s="262"/>
      <c r="G52" s="263" t="str">
        <f t="shared" si="1"/>
        <v/>
      </c>
    </row>
    <row r="53" spans="1:7" x14ac:dyDescent="0.2">
      <c r="A53" s="259" t="str">
        <f t="shared" si="0"/>
        <v/>
      </c>
      <c r="B53" s="262"/>
      <c r="C53" s="262"/>
      <c r="D53" s="262"/>
      <c r="E53" s="262"/>
      <c r="F53" s="262"/>
      <c r="G53" s="263" t="str">
        <f t="shared" si="1"/>
        <v/>
      </c>
    </row>
    <row r="54" spans="1:7" x14ac:dyDescent="0.2">
      <c r="A54" s="259" t="str">
        <f t="shared" si="0"/>
        <v/>
      </c>
      <c r="B54" s="262"/>
      <c r="C54" s="262"/>
      <c r="D54" s="262"/>
      <c r="E54" s="262"/>
      <c r="F54" s="262"/>
      <c r="G54" s="263" t="str">
        <f t="shared" si="1"/>
        <v/>
      </c>
    </row>
    <row r="55" spans="1:7" x14ac:dyDescent="0.2">
      <c r="A55" s="259" t="str">
        <f t="shared" si="0"/>
        <v/>
      </c>
      <c r="B55" s="262"/>
      <c r="C55" s="262"/>
      <c r="D55" s="262"/>
      <c r="E55" s="262"/>
      <c r="F55" s="262"/>
      <c r="G55" s="263" t="str">
        <f t="shared" si="1"/>
        <v/>
      </c>
    </row>
    <row r="56" spans="1:7" x14ac:dyDescent="0.2">
      <c r="A56" s="259" t="str">
        <f t="shared" si="0"/>
        <v/>
      </c>
      <c r="B56" s="262"/>
      <c r="C56" s="262"/>
      <c r="D56" s="262"/>
      <c r="E56" s="262"/>
      <c r="F56" s="262"/>
      <c r="G56" s="263" t="str">
        <f t="shared" si="1"/>
        <v/>
      </c>
    </row>
    <row r="57" spans="1:7" x14ac:dyDescent="0.2">
      <c r="A57" s="259" t="str">
        <f t="shared" si="0"/>
        <v/>
      </c>
      <c r="B57" s="262"/>
      <c r="C57" s="262"/>
      <c r="D57" s="262"/>
      <c r="E57" s="262"/>
      <c r="F57" s="262"/>
      <c r="G57" s="263" t="str">
        <f t="shared" si="1"/>
        <v/>
      </c>
    </row>
    <row r="58" spans="1:7" x14ac:dyDescent="0.2">
      <c r="A58" s="259" t="str">
        <f t="shared" si="0"/>
        <v/>
      </c>
      <c r="B58" s="262"/>
      <c r="C58" s="262"/>
      <c r="D58" s="262"/>
      <c r="E58" s="262"/>
      <c r="F58" s="262"/>
      <c r="G58" s="263" t="str">
        <f t="shared" si="1"/>
        <v/>
      </c>
    </row>
    <row r="59" spans="1:7" x14ac:dyDescent="0.2">
      <c r="A59" s="259" t="str">
        <f t="shared" si="0"/>
        <v/>
      </c>
      <c r="B59" s="262"/>
      <c r="C59" s="262"/>
      <c r="D59" s="262"/>
      <c r="E59" s="262"/>
      <c r="F59" s="262"/>
      <c r="G59" s="263" t="str">
        <f t="shared" si="1"/>
        <v/>
      </c>
    </row>
    <row r="60" spans="1:7" x14ac:dyDescent="0.2">
      <c r="A60" s="259" t="str">
        <f t="shared" si="0"/>
        <v/>
      </c>
      <c r="B60" s="262"/>
      <c r="C60" s="262"/>
      <c r="D60" s="262"/>
      <c r="E60" s="262"/>
      <c r="F60" s="262"/>
      <c r="G60" s="263" t="str">
        <f t="shared" si="1"/>
        <v/>
      </c>
    </row>
    <row r="61" spans="1:7" x14ac:dyDescent="0.2">
      <c r="A61" s="259" t="str">
        <f t="shared" si="0"/>
        <v/>
      </c>
      <c r="B61" s="262"/>
      <c r="C61" s="262"/>
      <c r="D61" s="262"/>
      <c r="E61" s="262"/>
      <c r="F61" s="262"/>
      <c r="G61" s="263" t="str">
        <f t="shared" si="1"/>
        <v/>
      </c>
    </row>
    <row r="62" spans="1:7" x14ac:dyDescent="0.2">
      <c r="A62" s="259" t="str">
        <f t="shared" si="0"/>
        <v/>
      </c>
      <c r="B62" s="262"/>
      <c r="C62" s="262"/>
      <c r="D62" s="262"/>
      <c r="E62" s="262"/>
      <c r="F62" s="262"/>
      <c r="G62" s="263" t="str">
        <f t="shared" si="1"/>
        <v/>
      </c>
    </row>
    <row r="63" spans="1:7" x14ac:dyDescent="0.2">
      <c r="A63" s="259" t="str">
        <f t="shared" si="0"/>
        <v/>
      </c>
      <c r="B63" s="262"/>
      <c r="C63" s="262"/>
      <c r="D63" s="262"/>
      <c r="E63" s="262"/>
      <c r="F63" s="262"/>
      <c r="G63" s="263" t="str">
        <f t="shared" si="1"/>
        <v/>
      </c>
    </row>
    <row r="64" spans="1:7" x14ac:dyDescent="0.2">
      <c r="A64" s="259" t="str">
        <f t="shared" si="0"/>
        <v/>
      </c>
      <c r="B64" s="262"/>
      <c r="C64" s="262"/>
      <c r="D64" s="262"/>
      <c r="E64" s="262"/>
      <c r="F64" s="262"/>
      <c r="G64" s="263" t="str">
        <f t="shared" si="1"/>
        <v/>
      </c>
    </row>
    <row r="65" spans="1:7" x14ac:dyDescent="0.2">
      <c r="A65" s="259" t="str">
        <f t="shared" si="0"/>
        <v/>
      </c>
      <c r="B65" s="262"/>
      <c r="C65" s="262"/>
      <c r="D65" s="262"/>
      <c r="E65" s="262"/>
      <c r="F65" s="262"/>
      <c r="G65" s="263" t="str">
        <f t="shared" si="1"/>
        <v/>
      </c>
    </row>
    <row r="66" spans="1:7" x14ac:dyDescent="0.2">
      <c r="A66" s="259" t="str">
        <f t="shared" si="0"/>
        <v/>
      </c>
      <c r="B66" s="264"/>
      <c r="C66" s="264"/>
      <c r="D66" s="264"/>
      <c r="E66" s="264"/>
      <c r="F66" s="264"/>
      <c r="G66" s="263" t="str">
        <f t="shared" si="1"/>
        <v/>
      </c>
    </row>
    <row r="67" spans="1:7" x14ac:dyDescent="0.2">
      <c r="A67" s="259" t="str">
        <f t="shared" si="0"/>
        <v/>
      </c>
      <c r="B67" s="264"/>
      <c r="C67" s="264"/>
      <c r="D67" s="264"/>
      <c r="E67" s="264"/>
      <c r="F67" s="264"/>
      <c r="G67" s="263" t="str">
        <f t="shared" si="1"/>
        <v/>
      </c>
    </row>
    <row r="68" spans="1:7" x14ac:dyDescent="0.2">
      <c r="A68" s="259" t="str">
        <f t="shared" si="0"/>
        <v/>
      </c>
      <c r="B68" s="264"/>
      <c r="C68" s="264"/>
      <c r="D68" s="264"/>
      <c r="E68" s="264"/>
      <c r="F68" s="265"/>
      <c r="G68" s="263" t="str">
        <f t="shared" si="1"/>
        <v/>
      </c>
    </row>
    <row r="69" spans="1:7" x14ac:dyDescent="0.2">
      <c r="A69" s="259" t="str">
        <f t="shared" ref="A69:A101" si="2">IF(B69&lt;&gt;"",A68+1,"")</f>
        <v/>
      </c>
      <c r="B69" s="264"/>
      <c r="C69" s="264"/>
      <c r="D69" s="264"/>
      <c r="E69" s="264"/>
      <c r="F69" s="266"/>
      <c r="G69" s="263" t="str">
        <f t="shared" ref="G69:G101" si="3">IF(SUM(C69:F69)=0,"",SUM(C69:F69))</f>
        <v/>
      </c>
    </row>
    <row r="70" spans="1:7" x14ac:dyDescent="0.2">
      <c r="A70" s="259" t="str">
        <f t="shared" si="2"/>
        <v/>
      </c>
      <c r="B70" s="265"/>
      <c r="C70" s="265"/>
      <c r="D70" s="267"/>
      <c r="E70" s="265"/>
      <c r="F70" s="266"/>
      <c r="G70" s="263" t="str">
        <f t="shared" si="3"/>
        <v/>
      </c>
    </row>
    <row r="71" spans="1:7" x14ac:dyDescent="0.2">
      <c r="A71" s="259" t="str">
        <f t="shared" si="2"/>
        <v/>
      </c>
      <c r="B71" s="268"/>
      <c r="C71" s="269"/>
      <c r="D71" s="266"/>
      <c r="E71" s="270"/>
      <c r="F71" s="266"/>
      <c r="G71" s="263" t="str">
        <f t="shared" si="3"/>
        <v/>
      </c>
    </row>
    <row r="72" spans="1:7" x14ac:dyDescent="0.2">
      <c r="A72" s="259" t="str">
        <f t="shared" si="2"/>
        <v/>
      </c>
      <c r="B72" s="266"/>
      <c r="C72" s="266"/>
      <c r="D72" s="266"/>
      <c r="E72" s="266"/>
      <c r="F72" s="266"/>
      <c r="G72" s="263" t="str">
        <f t="shared" si="3"/>
        <v/>
      </c>
    </row>
    <row r="73" spans="1:7" x14ac:dyDescent="0.2">
      <c r="A73" s="259" t="str">
        <f t="shared" si="2"/>
        <v/>
      </c>
      <c r="B73" s="266"/>
      <c r="C73" s="266"/>
      <c r="D73" s="266"/>
      <c r="E73" s="266"/>
      <c r="F73" s="266"/>
      <c r="G73" s="263" t="str">
        <f t="shared" si="3"/>
        <v/>
      </c>
    </row>
    <row r="74" spans="1:7" x14ac:dyDescent="0.2">
      <c r="A74" s="259" t="str">
        <f t="shared" si="2"/>
        <v/>
      </c>
      <c r="B74" s="266"/>
      <c r="C74" s="266"/>
      <c r="D74" s="266"/>
      <c r="E74" s="266"/>
      <c r="F74" s="270"/>
      <c r="G74" s="263" t="str">
        <f t="shared" si="3"/>
        <v/>
      </c>
    </row>
    <row r="75" spans="1:7" x14ac:dyDescent="0.2">
      <c r="A75" s="259" t="str">
        <f t="shared" si="2"/>
        <v/>
      </c>
      <c r="B75" s="266"/>
      <c r="C75" s="266"/>
      <c r="D75" s="266"/>
      <c r="E75" s="266"/>
      <c r="F75" s="270"/>
      <c r="G75" s="263" t="str">
        <f t="shared" si="3"/>
        <v/>
      </c>
    </row>
    <row r="76" spans="1:7" x14ac:dyDescent="0.2">
      <c r="A76" s="259" t="str">
        <f t="shared" si="2"/>
        <v/>
      </c>
      <c r="B76" s="270"/>
      <c r="C76" s="270"/>
      <c r="D76" s="270"/>
      <c r="E76" s="270"/>
      <c r="F76" s="270"/>
      <c r="G76" s="263" t="str">
        <f t="shared" si="3"/>
        <v/>
      </c>
    </row>
    <row r="77" spans="1:7" x14ac:dyDescent="0.2">
      <c r="A77" s="259" t="str">
        <f t="shared" si="2"/>
        <v/>
      </c>
      <c r="B77" s="270"/>
      <c r="C77" s="270"/>
      <c r="D77" s="270"/>
      <c r="E77" s="270"/>
      <c r="F77" s="270"/>
      <c r="G77" s="263" t="str">
        <f t="shared" si="3"/>
        <v/>
      </c>
    </row>
    <row r="78" spans="1:7" x14ac:dyDescent="0.2">
      <c r="A78" s="259" t="str">
        <f t="shared" si="2"/>
        <v/>
      </c>
      <c r="B78" s="270"/>
      <c r="C78" s="270"/>
      <c r="D78" s="270"/>
      <c r="E78" s="270"/>
      <c r="F78" s="270"/>
      <c r="G78" s="263" t="str">
        <f t="shared" si="3"/>
        <v/>
      </c>
    </row>
    <row r="79" spans="1:7" x14ac:dyDescent="0.2">
      <c r="A79" s="259" t="str">
        <f t="shared" si="2"/>
        <v/>
      </c>
      <c r="B79" s="270"/>
      <c r="C79" s="270"/>
      <c r="D79" s="270"/>
      <c r="E79" s="270"/>
      <c r="F79" s="270"/>
      <c r="G79" s="263" t="str">
        <f t="shared" si="3"/>
        <v/>
      </c>
    </row>
    <row r="80" spans="1:7" x14ac:dyDescent="0.2">
      <c r="A80" s="259" t="str">
        <f t="shared" si="2"/>
        <v/>
      </c>
      <c r="B80" s="270"/>
      <c r="C80" s="270"/>
      <c r="D80" s="270"/>
      <c r="E80" s="270"/>
      <c r="F80" s="270"/>
      <c r="G80" s="263" t="str">
        <f t="shared" si="3"/>
        <v/>
      </c>
    </row>
    <row r="81" spans="1:7" x14ac:dyDescent="0.2">
      <c r="A81" s="259" t="str">
        <f t="shared" si="2"/>
        <v/>
      </c>
      <c r="B81" s="270"/>
      <c r="C81" s="270"/>
      <c r="D81" s="270"/>
      <c r="E81" s="270"/>
      <c r="F81" s="270"/>
      <c r="G81" s="263" t="str">
        <f t="shared" si="3"/>
        <v/>
      </c>
    </row>
    <row r="82" spans="1:7" x14ac:dyDescent="0.2">
      <c r="A82" s="259" t="str">
        <f t="shared" si="2"/>
        <v/>
      </c>
      <c r="B82" s="270"/>
      <c r="C82" s="270"/>
      <c r="D82" s="270"/>
      <c r="E82" s="270"/>
      <c r="F82" s="270"/>
      <c r="G82" s="263" t="str">
        <f t="shared" si="3"/>
        <v/>
      </c>
    </row>
    <row r="83" spans="1:7" x14ac:dyDescent="0.2">
      <c r="A83" s="259" t="str">
        <f t="shared" si="2"/>
        <v/>
      </c>
      <c r="B83" s="270"/>
      <c r="C83" s="270"/>
      <c r="D83" s="270"/>
      <c r="E83" s="270"/>
      <c r="F83" s="270"/>
      <c r="G83" s="263" t="str">
        <f t="shared" si="3"/>
        <v/>
      </c>
    </row>
    <row r="84" spans="1:7" x14ac:dyDescent="0.2">
      <c r="A84" s="259" t="str">
        <f t="shared" si="2"/>
        <v/>
      </c>
      <c r="B84" s="270"/>
      <c r="C84" s="270"/>
      <c r="D84" s="270"/>
      <c r="E84" s="270"/>
      <c r="F84" s="270"/>
      <c r="G84" s="263" t="str">
        <f t="shared" si="3"/>
        <v/>
      </c>
    </row>
    <row r="85" spans="1:7" x14ac:dyDescent="0.2">
      <c r="A85" s="259" t="str">
        <f t="shared" si="2"/>
        <v/>
      </c>
      <c r="B85" s="270"/>
      <c r="C85" s="270"/>
      <c r="D85" s="270"/>
      <c r="E85" s="270"/>
      <c r="F85" s="270"/>
      <c r="G85" s="263" t="str">
        <f t="shared" si="3"/>
        <v/>
      </c>
    </row>
    <row r="86" spans="1:7" x14ac:dyDescent="0.2">
      <c r="A86" s="259" t="str">
        <f t="shared" si="2"/>
        <v/>
      </c>
      <c r="B86" s="270"/>
      <c r="C86" s="270"/>
      <c r="D86" s="270"/>
      <c r="E86" s="270"/>
      <c r="F86" s="270"/>
      <c r="G86" s="263" t="str">
        <f t="shared" si="3"/>
        <v/>
      </c>
    </row>
    <row r="87" spans="1:7" x14ac:dyDescent="0.2">
      <c r="A87" s="259" t="str">
        <f t="shared" si="2"/>
        <v/>
      </c>
      <c r="B87" s="270"/>
      <c r="C87" s="270"/>
      <c r="D87" s="270"/>
      <c r="E87" s="270"/>
      <c r="F87" s="270"/>
      <c r="G87" s="263" t="str">
        <f t="shared" si="3"/>
        <v/>
      </c>
    </row>
    <row r="88" spans="1:7" x14ac:dyDescent="0.2">
      <c r="A88" s="259" t="str">
        <f t="shared" si="2"/>
        <v/>
      </c>
      <c r="B88" s="270"/>
      <c r="C88" s="270"/>
      <c r="D88" s="270"/>
      <c r="E88" s="270"/>
      <c r="F88" s="270"/>
      <c r="G88" s="263" t="str">
        <f t="shared" si="3"/>
        <v/>
      </c>
    </row>
    <row r="89" spans="1:7" x14ac:dyDescent="0.2">
      <c r="A89" s="259" t="str">
        <f t="shared" si="2"/>
        <v/>
      </c>
      <c r="B89" s="270"/>
      <c r="C89" s="270"/>
      <c r="D89" s="270"/>
      <c r="E89" s="270"/>
      <c r="F89" s="270"/>
      <c r="G89" s="263" t="str">
        <f t="shared" si="3"/>
        <v/>
      </c>
    </row>
    <row r="90" spans="1:7" x14ac:dyDescent="0.2">
      <c r="A90" s="259" t="str">
        <f t="shared" si="2"/>
        <v/>
      </c>
      <c r="B90" s="270"/>
      <c r="C90" s="270"/>
      <c r="D90" s="270"/>
      <c r="E90" s="270"/>
      <c r="F90" s="270"/>
      <c r="G90" s="263" t="str">
        <f t="shared" si="3"/>
        <v/>
      </c>
    </row>
    <row r="91" spans="1:7" x14ac:dyDescent="0.2">
      <c r="A91" s="259" t="str">
        <f t="shared" si="2"/>
        <v/>
      </c>
      <c r="B91" s="270"/>
      <c r="C91" s="270"/>
      <c r="D91" s="270"/>
      <c r="E91" s="270"/>
      <c r="F91" s="270"/>
      <c r="G91" s="263" t="str">
        <f t="shared" si="3"/>
        <v/>
      </c>
    </row>
    <row r="92" spans="1:7" x14ac:dyDescent="0.2">
      <c r="A92" s="259" t="str">
        <f t="shared" si="2"/>
        <v/>
      </c>
      <c r="B92" s="270"/>
      <c r="C92" s="270"/>
      <c r="D92" s="270"/>
      <c r="E92" s="270"/>
      <c r="F92" s="270"/>
      <c r="G92" s="263" t="str">
        <f t="shared" si="3"/>
        <v/>
      </c>
    </row>
    <row r="93" spans="1:7" x14ac:dyDescent="0.2">
      <c r="A93" s="259" t="str">
        <f t="shared" si="2"/>
        <v/>
      </c>
      <c r="B93" s="270"/>
      <c r="C93" s="270"/>
      <c r="D93" s="270"/>
      <c r="E93" s="270"/>
      <c r="F93" s="270"/>
      <c r="G93" s="263" t="str">
        <f t="shared" si="3"/>
        <v/>
      </c>
    </row>
    <row r="94" spans="1:7" x14ac:dyDescent="0.2">
      <c r="A94" s="259" t="str">
        <f t="shared" si="2"/>
        <v/>
      </c>
      <c r="B94" s="270"/>
      <c r="C94" s="270"/>
      <c r="D94" s="270"/>
      <c r="E94" s="270"/>
      <c r="F94" s="270"/>
      <c r="G94" s="263" t="str">
        <f t="shared" si="3"/>
        <v/>
      </c>
    </row>
    <row r="95" spans="1:7" x14ac:dyDescent="0.2">
      <c r="A95" s="259" t="str">
        <f t="shared" si="2"/>
        <v/>
      </c>
      <c r="B95" s="270"/>
      <c r="C95" s="270"/>
      <c r="D95" s="270"/>
      <c r="E95" s="270"/>
      <c r="F95" s="270"/>
      <c r="G95" s="263" t="str">
        <f t="shared" si="3"/>
        <v/>
      </c>
    </row>
    <row r="96" spans="1:7" x14ac:dyDescent="0.2">
      <c r="A96" s="259" t="str">
        <f t="shared" si="2"/>
        <v/>
      </c>
      <c r="B96" s="270"/>
      <c r="C96" s="270"/>
      <c r="D96" s="270"/>
      <c r="E96" s="270"/>
      <c r="F96" s="270"/>
      <c r="G96" s="263" t="str">
        <f t="shared" si="3"/>
        <v/>
      </c>
    </row>
    <row r="97" spans="1:9" x14ac:dyDescent="0.2">
      <c r="A97" s="259" t="str">
        <f t="shared" si="2"/>
        <v/>
      </c>
      <c r="B97" s="270"/>
      <c r="C97" s="270"/>
      <c r="D97" s="270"/>
      <c r="E97" s="270"/>
      <c r="F97" s="270"/>
      <c r="G97" s="263" t="str">
        <f t="shared" si="3"/>
        <v/>
      </c>
    </row>
    <row r="98" spans="1:9" x14ac:dyDescent="0.2">
      <c r="A98" s="259" t="str">
        <f t="shared" si="2"/>
        <v/>
      </c>
      <c r="B98" s="270"/>
      <c r="C98" s="270"/>
      <c r="D98" s="270"/>
      <c r="E98" s="270"/>
      <c r="F98" s="270"/>
      <c r="G98" s="263" t="str">
        <f t="shared" si="3"/>
        <v/>
      </c>
    </row>
    <row r="99" spans="1:9" x14ac:dyDescent="0.2">
      <c r="A99" s="259" t="str">
        <f t="shared" si="2"/>
        <v/>
      </c>
      <c r="B99" s="270"/>
      <c r="C99" s="270"/>
      <c r="D99" s="270"/>
      <c r="E99" s="270"/>
      <c r="F99" s="270"/>
      <c r="G99" s="263" t="str">
        <f t="shared" si="3"/>
        <v/>
      </c>
    </row>
    <row r="100" spans="1:9" x14ac:dyDescent="0.2">
      <c r="A100" s="259" t="str">
        <f t="shared" si="2"/>
        <v/>
      </c>
      <c r="B100" s="270"/>
      <c r="C100" s="270"/>
      <c r="D100" s="270"/>
      <c r="E100" s="270"/>
      <c r="F100" s="270"/>
      <c r="G100" s="263" t="str">
        <f t="shared" si="3"/>
        <v/>
      </c>
    </row>
    <row r="101" spans="1:9" x14ac:dyDescent="0.2">
      <c r="A101" s="259" t="str">
        <f t="shared" si="2"/>
        <v/>
      </c>
      <c r="B101" s="270"/>
      <c r="C101" s="270"/>
      <c r="D101" s="270"/>
      <c r="E101" s="270"/>
      <c r="F101" s="270"/>
      <c r="G101" s="263" t="str">
        <f t="shared" si="3"/>
        <v/>
      </c>
    </row>
    <row r="102" spans="1:9" ht="13.5" thickBot="1" x14ac:dyDescent="0.25">
      <c r="A102" s="271" t="s">
        <v>545</v>
      </c>
      <c r="B102" s="272"/>
      <c r="C102" s="272" t="str">
        <f>IF(SUM(C3:C101)=0,"",SUM(C3:C101))</f>
        <v/>
      </c>
      <c r="D102" s="272" t="str">
        <f>IF(SUM(D3:D101)=0,"",SUM(D3:D101))</f>
        <v/>
      </c>
      <c r="E102" s="272" t="str">
        <f>IF(SUM(E3:E101)=0,"",SUM(E3:E101))</f>
        <v/>
      </c>
      <c r="F102" s="272" t="str">
        <f>IF(SUM(F3:F101)=0,"",SUM(F3:F101))</f>
        <v/>
      </c>
      <c r="G102" s="272" t="str">
        <f>IF(SUM(G3:G101)=0,"",SUM(G3:G101))</f>
        <v/>
      </c>
      <c r="I102" s="213">
        <f>COUNTA(B3:B101)</f>
        <v>0</v>
      </c>
    </row>
  </sheetData>
  <sheetProtection algorithmName="SHA-512" hashValue="B3ob2kgdTQBUlo9hD/HfOUu7dIPT6NIVcz7AH9rcSA+zWkn0bJpYXTjzthLHFOMJRoo+3rAUAgHdGDdFK2FayQ==" saltValue="PxlNk+SHOhxsRenfQ1Tuj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F101" name="Plage1"/>
  </protectedRanges>
  <phoneticPr fontId="26" type="noConversion"/>
  <pageMargins left="0.78740157499999996" right="0.64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C3"/>
  <sheetViews>
    <sheetView workbookViewId="0">
      <selection activeCell="J19" sqref="J19"/>
    </sheetView>
  </sheetViews>
  <sheetFormatPr defaultColWidth="11.42578125" defaultRowHeight="12.75" x14ac:dyDescent="0.2"/>
  <cols>
    <col min="1" max="1" width="11.42578125" style="58"/>
    <col min="2" max="2" width="30.42578125" style="58" customWidth="1"/>
    <col min="3" max="3" width="22.28515625" style="58" customWidth="1"/>
    <col min="4" max="16384" width="11.42578125" style="58"/>
  </cols>
  <sheetData>
    <row r="1" spans="1:3" ht="39" thickBot="1" x14ac:dyDescent="0.25">
      <c r="A1" s="254">
        <f>Signaletiq!B9</f>
        <v>202312</v>
      </c>
      <c r="B1" s="254">
        <f>Signaletiq!B3</f>
        <v>1603001</v>
      </c>
      <c r="C1" s="255" t="s">
        <v>464</v>
      </c>
    </row>
    <row r="2" spans="1:3" ht="13.5" thickBot="1" x14ac:dyDescent="0.25">
      <c r="A2" s="273" t="s">
        <v>430</v>
      </c>
      <c r="B2" s="274" t="s">
        <v>465</v>
      </c>
      <c r="C2" s="274" t="s">
        <v>429</v>
      </c>
    </row>
    <row r="3" spans="1:3" ht="13.5" thickBot="1" x14ac:dyDescent="0.25">
      <c r="A3" s="273" t="s">
        <v>556</v>
      </c>
      <c r="B3" s="54">
        <f>IF(('div risque'!G102)=0,"",VLOOKUP(C3,'Div&amp;Part'!A30:F128,6,FALSE))</f>
        <v>0</v>
      </c>
      <c r="C3" s="54" t="str">
        <f>IF(SUM('Div&amp;Part'!A30:F128)&lt;&gt;0,+LARGE('Div&amp;Part'!A30:A128,1),"")</f>
        <v/>
      </c>
    </row>
  </sheetData>
  <sheetProtection algorithmName="SHA-512" hashValue="4IQ3zZOIjqknLUG9rfNhcTNhFsR2iw3MkhhPTePaX73a62f+WhyAmxlIxMve4HUVRXaHfl8xEWfwDtC15vOcDQ==" saltValue="ofuf98PqSrmY8h5r99A2AQ==" spinCount="100000" sheet="1" objects="1" scenarios="1" formatCells="0" formatColumns="0" formatRows="0" insertColumns="0" insertRows="0" insertHyperlinks="0" deleteColumns="0" deleteRows="0" sort="0" autoFilter="0" pivotTables="0"/>
  <pageMargins left="0.78740157499999996" right="0.64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C19"/>
  <sheetViews>
    <sheetView workbookViewId="0">
      <selection activeCell="G12" sqref="G12"/>
    </sheetView>
  </sheetViews>
  <sheetFormatPr defaultColWidth="11.42578125" defaultRowHeight="12.75" x14ac:dyDescent="0.2"/>
  <cols>
    <col min="1" max="1" width="12.42578125" style="58" bestFit="1" customWidth="1"/>
    <col min="2" max="2" width="48.42578125" style="58" customWidth="1"/>
    <col min="3" max="3" width="25.42578125" style="58" customWidth="1"/>
    <col min="4" max="16384" width="11.42578125" style="58"/>
  </cols>
  <sheetData>
    <row r="1" spans="1:3" ht="12.75" customHeight="1" x14ac:dyDescent="0.2">
      <c r="A1" s="112">
        <f>Signaletiq!B9</f>
        <v>202312</v>
      </c>
      <c r="B1" s="112">
        <f>Signaletiq!B3</f>
        <v>1603001</v>
      </c>
      <c r="C1" s="275" t="s">
        <v>466</v>
      </c>
    </row>
    <row r="2" spans="1:3" ht="13.5" thickBot="1" x14ac:dyDescent="0.25">
      <c r="A2" s="276"/>
    </row>
    <row r="3" spans="1:3" ht="14.25" thickTop="1" thickBot="1" x14ac:dyDescent="0.25">
      <c r="A3" s="277" t="s">
        <v>321</v>
      </c>
      <c r="B3" s="278" t="s">
        <v>1</v>
      </c>
      <c r="C3" s="279" t="s">
        <v>322</v>
      </c>
    </row>
    <row r="4" spans="1:3" ht="13.5" customHeight="1" thickTop="1" x14ac:dyDescent="0.2">
      <c r="A4" s="280"/>
      <c r="B4" s="281"/>
      <c r="C4" s="51"/>
    </row>
    <row r="5" spans="1:3" ht="12.75" customHeight="1" x14ac:dyDescent="0.2">
      <c r="A5" s="280"/>
      <c r="B5" s="281"/>
      <c r="C5" s="51"/>
    </row>
    <row r="6" spans="1:3" x14ac:dyDescent="0.2">
      <c r="A6" s="282" t="s">
        <v>467</v>
      </c>
      <c r="B6" s="283" t="s">
        <v>522</v>
      </c>
      <c r="C6" s="51">
        <f>FPN!C45</f>
        <v>17648132288</v>
      </c>
    </row>
    <row r="7" spans="1:3" ht="12.75" customHeight="1" x14ac:dyDescent="0.2">
      <c r="A7" s="284"/>
      <c r="B7" s="283"/>
      <c r="C7" s="51"/>
    </row>
    <row r="8" spans="1:3" ht="13.5" thickBot="1" x14ac:dyDescent="0.25">
      <c r="A8" s="285" t="s">
        <v>468</v>
      </c>
      <c r="B8" s="286"/>
      <c r="C8" s="45"/>
    </row>
    <row r="9" spans="1:3" ht="13.5" thickTop="1" x14ac:dyDescent="0.2">
      <c r="A9" s="280"/>
      <c r="B9" s="287"/>
      <c r="C9" s="51"/>
    </row>
    <row r="10" spans="1:3" x14ac:dyDescent="0.2">
      <c r="A10" s="280"/>
      <c r="B10" s="287"/>
      <c r="C10" s="51"/>
    </row>
    <row r="11" spans="1:3" x14ac:dyDescent="0.2">
      <c r="A11" s="280" t="s">
        <v>469</v>
      </c>
      <c r="B11" s="287" t="s">
        <v>470</v>
      </c>
      <c r="C11" s="55">
        <v>279559785</v>
      </c>
    </row>
    <row r="12" spans="1:3" x14ac:dyDescent="0.2">
      <c r="A12" s="280"/>
      <c r="B12" s="287"/>
      <c r="C12" s="51"/>
    </row>
    <row r="13" spans="1:3" ht="13.5" thickBot="1" x14ac:dyDescent="0.25">
      <c r="A13" s="280"/>
      <c r="B13" s="287"/>
      <c r="C13" s="51"/>
    </row>
    <row r="14" spans="1:3" ht="13.5" thickTop="1" x14ac:dyDescent="0.2">
      <c r="A14" s="288"/>
      <c r="B14" s="289"/>
      <c r="C14" s="56"/>
    </row>
    <row r="15" spans="1:3" ht="13.5" thickBot="1" x14ac:dyDescent="0.25">
      <c r="A15" s="290" t="s">
        <v>471</v>
      </c>
      <c r="B15" s="291" t="s">
        <v>472</v>
      </c>
      <c r="C15" s="12">
        <f>IF(OR(C11="",C11=0),9999,C6*100/C11)</f>
        <v>6312.8293964026334</v>
      </c>
    </row>
    <row r="16" spans="1:3" ht="13.5" thickTop="1" x14ac:dyDescent="0.2">
      <c r="A16" s="292"/>
    </row>
    <row r="17" spans="1:2" x14ac:dyDescent="0.2">
      <c r="A17" s="292"/>
    </row>
    <row r="18" spans="1:2" x14ac:dyDescent="0.2">
      <c r="A18" s="293"/>
      <c r="B18" s="58" t="s">
        <v>473</v>
      </c>
    </row>
    <row r="19" spans="1:2" x14ac:dyDescent="0.2">
      <c r="A19" s="276"/>
    </row>
  </sheetData>
  <sheetProtection algorithmName="SHA-512" hashValue="JLtBbKLDL9RABlnehjn/cArvAT27a59i8tIogGZyQ1ipuqsKPVueumif0Z7mKDXz4LV6mqnzW6M/N72447Gtdw==" saltValue="ffMwUnXByIIKc739+zpaW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1" name="Plage1"/>
  </protectedRanges>
  <phoneticPr fontId="0" type="noConversion"/>
  <pageMargins left="0.78740157499999996" right="0.78740157499999996" top="0.984251969" bottom="0.984251969" header="0.4921259845" footer="0.4921259845"/>
  <pageSetup paperSize="9" fitToHeight="0" orientation="portrait" r:id="rId1"/>
  <headerFooter alignWithMargins="0">
    <oddHeader>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>
    <pageSetUpPr fitToPage="1"/>
  </sheetPr>
  <dimension ref="A1:C26"/>
  <sheetViews>
    <sheetView workbookViewId="0">
      <selection activeCell="F9" sqref="F9"/>
    </sheetView>
  </sheetViews>
  <sheetFormatPr defaultColWidth="11.42578125" defaultRowHeight="12.75" x14ac:dyDescent="0.2"/>
  <cols>
    <col min="1" max="1" width="11.42578125" style="58"/>
    <col min="2" max="2" width="43.28515625" style="58" customWidth="1"/>
    <col min="3" max="3" width="29.85546875" style="58" customWidth="1"/>
    <col min="4" max="16384" width="11.42578125" style="58"/>
  </cols>
  <sheetData>
    <row r="1" spans="1:3" ht="13.5" thickBot="1" x14ac:dyDescent="0.25">
      <c r="A1" s="58">
        <f>Signaletiq!B9</f>
        <v>202312</v>
      </c>
      <c r="B1" s="58">
        <f>Signaletiq!B3</f>
        <v>1603001</v>
      </c>
      <c r="C1" s="73" t="s">
        <v>479</v>
      </c>
    </row>
    <row r="2" spans="1:3" ht="13.5" thickTop="1" x14ac:dyDescent="0.2">
      <c r="A2" s="294" t="s">
        <v>555</v>
      </c>
      <c r="B2" s="295" t="s">
        <v>553</v>
      </c>
      <c r="C2" s="295" t="s">
        <v>554</v>
      </c>
    </row>
    <row r="3" spans="1:3" x14ac:dyDescent="0.2">
      <c r="A3" s="296" t="s">
        <v>523</v>
      </c>
      <c r="B3" s="297" t="s">
        <v>480</v>
      </c>
      <c r="C3" s="9">
        <f>passif!C4-passif!C5</f>
        <v>22009388280</v>
      </c>
    </row>
    <row r="4" spans="1:3" x14ac:dyDescent="0.2">
      <c r="A4" s="296" t="s">
        <v>524</v>
      </c>
      <c r="B4" s="297" t="s">
        <v>579</v>
      </c>
      <c r="C4" s="10">
        <v>610607</v>
      </c>
    </row>
    <row r="5" spans="1:3" x14ac:dyDescent="0.2">
      <c r="A5" s="296" t="s">
        <v>525</v>
      </c>
      <c r="B5" s="298" t="s">
        <v>481</v>
      </c>
      <c r="C5" s="10"/>
    </row>
    <row r="6" spans="1:3" x14ac:dyDescent="0.2">
      <c r="A6" s="296" t="s">
        <v>526</v>
      </c>
      <c r="B6" s="298" t="s">
        <v>482</v>
      </c>
      <c r="C6" s="10"/>
    </row>
    <row r="7" spans="1:3" x14ac:dyDescent="0.2">
      <c r="A7" s="296" t="s">
        <v>527</v>
      </c>
      <c r="B7" s="297" t="s">
        <v>483</v>
      </c>
      <c r="C7" s="10">
        <v>2216</v>
      </c>
    </row>
    <row r="8" spans="1:3" x14ac:dyDescent="0.2">
      <c r="A8" s="296" t="s">
        <v>528</v>
      </c>
      <c r="B8" s="297" t="s">
        <v>484</v>
      </c>
      <c r="C8" s="10">
        <v>387</v>
      </c>
    </row>
    <row r="9" spans="1:3" ht="65.25" customHeight="1" x14ac:dyDescent="0.2">
      <c r="A9" s="299"/>
      <c r="B9" s="300" t="s">
        <v>485</v>
      </c>
      <c r="C9" s="10"/>
    </row>
    <row r="10" spans="1:3" x14ac:dyDescent="0.2">
      <c r="A10" s="296" t="s">
        <v>529</v>
      </c>
      <c r="B10" s="297" t="s">
        <v>486</v>
      </c>
      <c r="C10" s="9">
        <f>passif!C21</f>
        <v>245315534624</v>
      </c>
    </row>
    <row r="11" spans="1:3" x14ac:dyDescent="0.2">
      <c r="A11" s="296" t="s">
        <v>530</v>
      </c>
      <c r="B11" s="298" t="s">
        <v>487</v>
      </c>
      <c r="C11" s="10">
        <v>610607</v>
      </c>
    </row>
    <row r="12" spans="1:3" x14ac:dyDescent="0.2">
      <c r="A12" s="296" t="s">
        <v>531</v>
      </c>
      <c r="B12" s="297" t="s">
        <v>488</v>
      </c>
      <c r="C12" s="9">
        <f>actif!C12</f>
        <v>178059079454</v>
      </c>
    </row>
    <row r="13" spans="1:3" x14ac:dyDescent="0.2">
      <c r="A13" s="296" t="s">
        <v>532</v>
      </c>
      <c r="B13" s="298" t="s">
        <v>489</v>
      </c>
      <c r="C13" s="9">
        <f>actif!D12</f>
        <v>11263607878</v>
      </c>
    </row>
    <row r="14" spans="1:3" x14ac:dyDescent="0.2">
      <c r="A14" s="296" t="s">
        <v>533</v>
      </c>
      <c r="B14" s="298" t="s">
        <v>490</v>
      </c>
      <c r="C14" s="9">
        <f>actif!E12</f>
        <v>166795471576</v>
      </c>
    </row>
    <row r="15" spans="1:3" x14ac:dyDescent="0.2">
      <c r="A15" s="296" t="s">
        <v>534</v>
      </c>
      <c r="B15" s="297" t="s">
        <v>491</v>
      </c>
      <c r="C15" s="9">
        <f>actif!E42</f>
        <v>64543275855</v>
      </c>
    </row>
    <row r="16" spans="1:3" x14ac:dyDescent="0.2">
      <c r="A16" s="296" t="s">
        <v>535</v>
      </c>
      <c r="B16" s="298" t="s">
        <v>492</v>
      </c>
      <c r="C16" s="9">
        <f>actif!E48+actif!E49+actif!E50</f>
        <v>53903690518</v>
      </c>
    </row>
    <row r="17" spans="1:3" x14ac:dyDescent="0.2">
      <c r="A17" s="296" t="s">
        <v>536</v>
      </c>
      <c r="B17" s="298" t="s">
        <v>493</v>
      </c>
      <c r="C17" s="9">
        <f>actif!C47</f>
        <v>0</v>
      </c>
    </row>
    <row r="18" spans="1:3" x14ac:dyDescent="0.2">
      <c r="A18" s="296" t="s">
        <v>537</v>
      </c>
      <c r="B18" s="298" t="s">
        <v>494</v>
      </c>
      <c r="C18" s="9">
        <f>actif!E45</f>
        <v>0</v>
      </c>
    </row>
    <row r="19" spans="1:3" x14ac:dyDescent="0.2">
      <c r="A19" s="296" t="s">
        <v>538</v>
      </c>
      <c r="B19" s="298" t="s">
        <v>495</v>
      </c>
      <c r="C19" s="9">
        <f>actif!E51</f>
        <v>4425777178</v>
      </c>
    </row>
    <row r="20" spans="1:3" x14ac:dyDescent="0.2">
      <c r="A20" s="296" t="s">
        <v>539</v>
      </c>
      <c r="B20" s="297" t="s">
        <v>496</v>
      </c>
      <c r="C20" s="9">
        <f>(C21+C22)/2</f>
        <v>2</v>
      </c>
    </row>
    <row r="21" spans="1:3" x14ac:dyDescent="0.2">
      <c r="A21" s="296" t="s">
        <v>540</v>
      </c>
      <c r="B21" s="301" t="s">
        <v>559</v>
      </c>
      <c r="C21" s="10">
        <v>3</v>
      </c>
    </row>
    <row r="22" spans="1:3" x14ac:dyDescent="0.2">
      <c r="A22" s="296" t="s">
        <v>541</v>
      </c>
      <c r="B22" s="301" t="s">
        <v>560</v>
      </c>
      <c r="C22" s="10">
        <v>1</v>
      </c>
    </row>
    <row r="23" spans="1:3" x14ac:dyDescent="0.2">
      <c r="A23" s="296" t="s">
        <v>542</v>
      </c>
      <c r="B23" s="297" t="s">
        <v>497</v>
      </c>
      <c r="C23" s="9">
        <f>(C24+C25)/2</f>
        <v>15</v>
      </c>
    </row>
    <row r="24" spans="1:3" x14ac:dyDescent="0.2">
      <c r="A24" s="296" t="s">
        <v>543</v>
      </c>
      <c r="B24" s="301" t="s">
        <v>561</v>
      </c>
      <c r="C24" s="10">
        <v>24</v>
      </c>
    </row>
    <row r="25" spans="1:3" ht="15" customHeight="1" thickBot="1" x14ac:dyDescent="0.25">
      <c r="A25" s="302" t="s">
        <v>544</v>
      </c>
      <c r="B25" s="303" t="s">
        <v>562</v>
      </c>
      <c r="C25" s="11">
        <v>6</v>
      </c>
    </row>
    <row r="26" spans="1:3" ht="13.5" thickTop="1" x14ac:dyDescent="0.2"/>
  </sheetData>
  <sheetProtection algorithmName="SHA-512" hashValue="G71Wlotfqd9B9sMsWVJxJXRrpxJgUUl7xqp4w9+5T2YgG9XqU+QXHzDkkthCMqf/6nmGxF/9XVhQTAJCvLD+RA==" saltValue="L6xOyp5znYUZ3IUj3vWx7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1 C21:C22 C24:C25 C4:C9" name="Plage1"/>
  </protectedRanges>
  <phoneticPr fontId="2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F55"/>
  <sheetViews>
    <sheetView topLeftCell="A41" workbookViewId="0">
      <selection activeCell="F53" sqref="F53"/>
    </sheetView>
  </sheetViews>
  <sheetFormatPr defaultColWidth="11.42578125" defaultRowHeight="12.75" x14ac:dyDescent="0.2"/>
  <cols>
    <col min="1" max="1" width="15.5703125" style="58" customWidth="1"/>
    <col min="2" max="2" width="27.42578125" style="58" customWidth="1"/>
    <col min="3" max="3" width="20.5703125" style="58" bestFit="1" customWidth="1"/>
    <col min="4" max="4" width="16.28515625" style="58" customWidth="1"/>
    <col min="5" max="5" width="17.85546875" style="58" customWidth="1"/>
    <col min="6" max="6" width="15" style="58" customWidth="1"/>
    <col min="7" max="16384" width="11.42578125" style="58"/>
  </cols>
  <sheetData>
    <row r="1" spans="1:6" ht="13.5" thickBot="1" x14ac:dyDescent="0.25">
      <c r="A1" s="57">
        <f>Signaletiq!B9</f>
        <v>202312</v>
      </c>
      <c r="B1" s="57">
        <f>Signaletiq!B3</f>
        <v>1603001</v>
      </c>
      <c r="C1" s="57"/>
      <c r="D1" s="57"/>
      <c r="E1" s="57"/>
      <c r="F1" s="57" t="s">
        <v>512</v>
      </c>
    </row>
    <row r="2" spans="1:6" ht="13.5" thickTop="1" x14ac:dyDescent="0.2">
      <c r="A2" s="365" t="s">
        <v>0</v>
      </c>
      <c r="B2" s="367" t="s">
        <v>1</v>
      </c>
      <c r="C2" s="367" t="s">
        <v>2</v>
      </c>
      <c r="D2" s="59" t="s">
        <v>3</v>
      </c>
      <c r="E2" s="367" t="s">
        <v>5</v>
      </c>
      <c r="F2" s="367" t="s">
        <v>6</v>
      </c>
    </row>
    <row r="3" spans="1:6" ht="13.5" thickBot="1" x14ac:dyDescent="0.25">
      <c r="A3" s="366"/>
      <c r="B3" s="368"/>
      <c r="C3" s="368"/>
      <c r="D3" s="61" t="s">
        <v>4</v>
      </c>
      <c r="E3" s="368"/>
      <c r="F3" s="368"/>
    </row>
    <row r="4" spans="1:6" ht="13.5" thickTop="1" x14ac:dyDescent="0.2">
      <c r="A4" s="62" t="s">
        <v>7</v>
      </c>
      <c r="B4" s="63" t="s">
        <v>8</v>
      </c>
      <c r="C4" s="13">
        <f>SUM(C5:C11)</f>
        <v>46130771688</v>
      </c>
      <c r="D4" s="13">
        <f>SUM(D5:D11)</f>
        <v>15214807253</v>
      </c>
      <c r="E4" s="13">
        <f>SUM(E5:E11)</f>
        <v>30915964435</v>
      </c>
      <c r="F4" s="13">
        <f>SUM(F5:F11)</f>
        <v>30148985998</v>
      </c>
    </row>
    <row r="5" spans="1:6" x14ac:dyDescent="0.2">
      <c r="A5" s="62" t="s">
        <v>9</v>
      </c>
      <c r="B5" s="64" t="s">
        <v>10</v>
      </c>
      <c r="C5" s="14">
        <v>740401246</v>
      </c>
      <c r="D5" s="14">
        <v>424250401</v>
      </c>
      <c r="E5" s="15">
        <f t="shared" ref="E5:E11" si="0">C5-D5</f>
        <v>316150845</v>
      </c>
      <c r="F5" s="15">
        <v>501809651</v>
      </c>
    </row>
    <row r="6" spans="1:6" x14ac:dyDescent="0.2">
      <c r="A6" s="62" t="s">
        <v>11</v>
      </c>
      <c r="B6" s="64" t="s">
        <v>12</v>
      </c>
      <c r="C6" s="14">
        <v>10527955589</v>
      </c>
      <c r="D6" s="14">
        <v>957153572</v>
      </c>
      <c r="E6" s="15">
        <f t="shared" si="0"/>
        <v>9570802017</v>
      </c>
      <c r="F6" s="15">
        <v>251616607</v>
      </c>
    </row>
    <row r="7" spans="1:6" x14ac:dyDescent="0.2">
      <c r="A7" s="62" t="s">
        <v>13</v>
      </c>
      <c r="B7" s="64" t="s">
        <v>14</v>
      </c>
      <c r="C7" s="14">
        <v>4290908084</v>
      </c>
      <c r="D7" s="14"/>
      <c r="E7" s="15">
        <f t="shared" si="0"/>
        <v>4290908084</v>
      </c>
      <c r="F7" s="15">
        <v>4205279757</v>
      </c>
    </row>
    <row r="8" spans="1:6" x14ac:dyDescent="0.2">
      <c r="A8" s="62" t="s">
        <v>15</v>
      </c>
      <c r="B8" s="64" t="s">
        <v>16</v>
      </c>
      <c r="C8" s="16">
        <v>27014701377</v>
      </c>
      <c r="D8" s="16">
        <v>13718079977</v>
      </c>
      <c r="E8" s="15">
        <f t="shared" si="0"/>
        <v>13296621400</v>
      </c>
      <c r="F8" s="15">
        <v>13150383872</v>
      </c>
    </row>
    <row r="9" spans="1:6" ht="22.5" x14ac:dyDescent="0.2">
      <c r="A9" s="62" t="s">
        <v>17</v>
      </c>
      <c r="B9" s="64" t="s">
        <v>18</v>
      </c>
      <c r="C9" s="16">
        <v>2172483084</v>
      </c>
      <c r="D9" s="14"/>
      <c r="E9" s="15">
        <f t="shared" si="0"/>
        <v>2172483084</v>
      </c>
      <c r="F9" s="15">
        <v>2504298179</v>
      </c>
    </row>
    <row r="10" spans="1:6" x14ac:dyDescent="0.2">
      <c r="A10" s="62" t="s">
        <v>19</v>
      </c>
      <c r="B10" s="64" t="s">
        <v>20</v>
      </c>
      <c r="C10" s="14">
        <v>585734344</v>
      </c>
      <c r="D10" s="14"/>
      <c r="E10" s="15">
        <f t="shared" si="0"/>
        <v>585734344</v>
      </c>
      <c r="F10" s="15">
        <v>276864707</v>
      </c>
    </row>
    <row r="11" spans="1:6" ht="13.5" thickBot="1" x14ac:dyDescent="0.25">
      <c r="A11" s="65" t="s">
        <v>21</v>
      </c>
      <c r="B11" s="66" t="s">
        <v>22</v>
      </c>
      <c r="C11" s="17">
        <v>798587964</v>
      </c>
      <c r="D11" s="18">
        <v>115323303</v>
      </c>
      <c r="E11" s="19">
        <f t="shared" si="0"/>
        <v>683264661</v>
      </c>
      <c r="F11" s="19">
        <v>9258733225</v>
      </c>
    </row>
    <row r="12" spans="1:6" ht="13.5" thickTop="1" x14ac:dyDescent="0.2">
      <c r="A12" s="62" t="s">
        <v>23</v>
      </c>
      <c r="B12" s="63" t="s">
        <v>24</v>
      </c>
      <c r="C12" s="13">
        <f>SUM(C13:C19)</f>
        <v>178059079454</v>
      </c>
      <c r="D12" s="13">
        <f>SUM(D13:D19)</f>
        <v>11263607878</v>
      </c>
      <c r="E12" s="20">
        <f>SUM(E13:E19)</f>
        <v>166795471576</v>
      </c>
      <c r="F12" s="13">
        <f>SUM(F13:F19)</f>
        <v>155307666342</v>
      </c>
    </row>
    <row r="13" spans="1:6" ht="13.5" thickBot="1" x14ac:dyDescent="0.25">
      <c r="A13" s="62" t="s">
        <v>25</v>
      </c>
      <c r="B13" s="64" t="s">
        <v>26</v>
      </c>
      <c r="C13" s="17">
        <v>99222085017</v>
      </c>
      <c r="D13" s="21">
        <v>3691027627</v>
      </c>
      <c r="E13" s="15">
        <f t="shared" ref="E13:E20" si="1">C13-D13</f>
        <v>95531057390</v>
      </c>
      <c r="F13" s="15">
        <v>92749510857</v>
      </c>
    </row>
    <row r="14" spans="1:6" ht="14.25" thickTop="1" thickBot="1" x14ac:dyDescent="0.25">
      <c r="A14" s="62" t="s">
        <v>27</v>
      </c>
      <c r="B14" s="64" t="s">
        <v>28</v>
      </c>
      <c r="C14" s="17">
        <f>501326506+19960699307</f>
        <v>20462025813</v>
      </c>
      <c r="D14" s="14">
        <v>985657692</v>
      </c>
      <c r="E14" s="15">
        <f t="shared" si="1"/>
        <v>19476368121</v>
      </c>
      <c r="F14" s="15">
        <v>22607098069</v>
      </c>
    </row>
    <row r="15" spans="1:6" ht="14.25" thickTop="1" thickBot="1" x14ac:dyDescent="0.25">
      <c r="A15" s="62" t="s">
        <v>29</v>
      </c>
      <c r="B15" s="64" t="s">
        <v>30</v>
      </c>
      <c r="C15" s="17">
        <v>42189825299</v>
      </c>
      <c r="D15" s="14">
        <v>1128615237</v>
      </c>
      <c r="E15" s="15">
        <f t="shared" si="1"/>
        <v>41061210062</v>
      </c>
      <c r="F15" s="15">
        <v>34441840319</v>
      </c>
    </row>
    <row r="16" spans="1:6" ht="14.25" thickTop="1" thickBot="1" x14ac:dyDescent="0.25">
      <c r="A16" s="62" t="s">
        <v>31</v>
      </c>
      <c r="B16" s="64" t="s">
        <v>32</v>
      </c>
      <c r="C16" s="17">
        <v>157046902</v>
      </c>
      <c r="D16" s="14"/>
      <c r="E16" s="15">
        <f t="shared" si="1"/>
        <v>157046902</v>
      </c>
      <c r="F16" s="15">
        <v>402591148</v>
      </c>
    </row>
    <row r="17" spans="1:6" ht="14.25" thickTop="1" thickBot="1" x14ac:dyDescent="0.25">
      <c r="A17" s="62" t="s">
        <v>33</v>
      </c>
      <c r="B17" s="64" t="s">
        <v>34</v>
      </c>
      <c r="C17" s="17">
        <v>3942693453</v>
      </c>
      <c r="D17" s="14"/>
      <c r="E17" s="15">
        <f t="shared" si="1"/>
        <v>3942693453</v>
      </c>
      <c r="F17" s="15">
        <v>4677548539</v>
      </c>
    </row>
    <row r="18" spans="1:6" ht="14.25" thickTop="1" thickBot="1" x14ac:dyDescent="0.25">
      <c r="A18" s="62" t="s">
        <v>35</v>
      </c>
      <c r="B18" s="64" t="s">
        <v>36</v>
      </c>
      <c r="C18" s="17"/>
      <c r="D18" s="14"/>
      <c r="E18" s="15">
        <f t="shared" si="1"/>
        <v>0</v>
      </c>
      <c r="F18" s="15">
        <v>0</v>
      </c>
    </row>
    <row r="19" spans="1:6" ht="14.25" thickTop="1" thickBot="1" x14ac:dyDescent="0.25">
      <c r="A19" s="65" t="s">
        <v>37</v>
      </c>
      <c r="B19" s="66" t="s">
        <v>38</v>
      </c>
      <c r="C19" s="17">
        <v>12085402970</v>
      </c>
      <c r="D19" s="18">
        <v>5458307322</v>
      </c>
      <c r="E19" s="19">
        <f t="shared" si="1"/>
        <v>6627095648</v>
      </c>
      <c r="F19" s="19">
        <v>429077410</v>
      </c>
    </row>
    <row r="20" spans="1:6" ht="27" customHeight="1" thickTop="1" thickBot="1" x14ac:dyDescent="0.25">
      <c r="A20" s="65" t="s">
        <v>39</v>
      </c>
      <c r="B20" s="61" t="s">
        <v>40</v>
      </c>
      <c r="C20" s="22">
        <v>693344683</v>
      </c>
      <c r="D20" s="22">
        <v>99478925</v>
      </c>
      <c r="E20" s="23">
        <f t="shared" si="1"/>
        <v>593865758</v>
      </c>
      <c r="F20" s="23">
        <v>356121051</v>
      </c>
    </row>
    <row r="21" spans="1:6" ht="13.5" thickTop="1" x14ac:dyDescent="0.2">
      <c r="A21" s="62" t="s">
        <v>41</v>
      </c>
      <c r="B21" s="63" t="s">
        <v>42</v>
      </c>
      <c r="C21" s="13">
        <f>SUM(C22:C27)</f>
        <v>8647301737</v>
      </c>
      <c r="D21" s="13">
        <f>SUM(D22:D27)</f>
        <v>1462958901</v>
      </c>
      <c r="E21" s="20">
        <f>SUM(E22:E27)</f>
        <v>7184342836</v>
      </c>
      <c r="F21" s="13">
        <f>SUM(F22:F27)</f>
        <v>6898426788</v>
      </c>
    </row>
    <row r="22" spans="1:6" x14ac:dyDescent="0.2">
      <c r="A22" s="62" t="s">
        <v>43</v>
      </c>
      <c r="B22" s="64" t="s">
        <v>44</v>
      </c>
      <c r="C22" s="14"/>
      <c r="D22" s="14"/>
      <c r="E22" s="15">
        <f t="shared" ref="E22:E27" si="2">C22-D22</f>
        <v>0</v>
      </c>
      <c r="F22" s="15">
        <v>0</v>
      </c>
    </row>
    <row r="23" spans="1:6" x14ac:dyDescent="0.2">
      <c r="A23" s="62" t="s">
        <v>45</v>
      </c>
      <c r="B23" s="64" t="s">
        <v>46</v>
      </c>
      <c r="C23" s="14">
        <v>107326358</v>
      </c>
      <c r="D23" s="14"/>
      <c r="E23" s="15">
        <f t="shared" si="2"/>
        <v>107326358</v>
      </c>
      <c r="F23" s="15">
        <v>100580551</v>
      </c>
    </row>
    <row r="24" spans="1:6" x14ac:dyDescent="0.2">
      <c r="A24" s="62" t="s">
        <v>47</v>
      </c>
      <c r="B24" s="64" t="s">
        <v>48</v>
      </c>
      <c r="C24" s="14">
        <v>470716576</v>
      </c>
      <c r="D24" s="14"/>
      <c r="E24" s="15">
        <f t="shared" si="2"/>
        <v>470716576</v>
      </c>
      <c r="F24" s="15">
        <v>431747580</v>
      </c>
    </row>
    <row r="25" spans="1:6" x14ac:dyDescent="0.2">
      <c r="A25" s="62" t="s">
        <v>49</v>
      </c>
      <c r="B25" s="64" t="s">
        <v>50</v>
      </c>
      <c r="C25" s="14">
        <v>97615477</v>
      </c>
      <c r="D25" s="14">
        <v>12090000</v>
      </c>
      <c r="E25" s="15">
        <f t="shared" si="2"/>
        <v>85525477</v>
      </c>
      <c r="F25" s="15">
        <v>88975477</v>
      </c>
    </row>
    <row r="26" spans="1:6" x14ac:dyDescent="0.2">
      <c r="A26" s="62" t="s">
        <v>51</v>
      </c>
      <c r="B26" s="64" t="s">
        <v>52</v>
      </c>
      <c r="C26" s="16">
        <v>7971643326</v>
      </c>
      <c r="D26" s="21">
        <v>1450868901</v>
      </c>
      <c r="E26" s="15">
        <f t="shared" si="2"/>
        <v>6520774425</v>
      </c>
      <c r="F26" s="15">
        <v>6277123180</v>
      </c>
    </row>
    <row r="27" spans="1:6" ht="13.5" thickBot="1" x14ac:dyDescent="0.25">
      <c r="A27" s="65" t="s">
        <v>53</v>
      </c>
      <c r="B27" s="66" t="s">
        <v>54</v>
      </c>
      <c r="C27" s="18"/>
      <c r="D27" s="18"/>
      <c r="E27" s="19">
        <f t="shared" si="2"/>
        <v>0</v>
      </c>
      <c r="F27" s="19">
        <v>0</v>
      </c>
    </row>
    <row r="28" spans="1:6" ht="13.5" thickTop="1" x14ac:dyDescent="0.2">
      <c r="A28" s="62" t="s">
        <v>55</v>
      </c>
      <c r="B28" s="63" t="s">
        <v>56</v>
      </c>
      <c r="C28" s="13">
        <f>SUM(C29:C30)</f>
        <v>0</v>
      </c>
      <c r="D28" s="13">
        <f>SUM(D29:D30)</f>
        <v>0</v>
      </c>
      <c r="E28" s="20">
        <f>SUM(E29:E30)</f>
        <v>0</v>
      </c>
      <c r="F28" s="13">
        <f>SUM(F29:F30)</f>
        <v>0</v>
      </c>
    </row>
    <row r="29" spans="1:6" x14ac:dyDescent="0.2">
      <c r="A29" s="62" t="s">
        <v>57</v>
      </c>
      <c r="B29" s="64" t="s">
        <v>58</v>
      </c>
      <c r="C29" s="14"/>
      <c r="D29" s="14"/>
      <c r="E29" s="15">
        <f>C29-D29</f>
        <v>0</v>
      </c>
      <c r="F29" s="14"/>
    </row>
    <row r="30" spans="1:6" ht="14.25" customHeight="1" thickBot="1" x14ac:dyDescent="0.25">
      <c r="A30" s="65" t="s">
        <v>59</v>
      </c>
      <c r="B30" s="66" t="s">
        <v>60</v>
      </c>
      <c r="C30" s="18"/>
      <c r="D30" s="18"/>
      <c r="E30" s="19">
        <f>C30-D30</f>
        <v>0</v>
      </c>
      <c r="F30" s="18"/>
    </row>
    <row r="31" spans="1:6" ht="13.5" thickTop="1" x14ac:dyDescent="0.2">
      <c r="A31" s="62" t="s">
        <v>61</v>
      </c>
      <c r="B31" s="63" t="s">
        <v>62</v>
      </c>
      <c r="C31" s="13">
        <f>SUM(C32:C34)</f>
        <v>13441530665</v>
      </c>
      <c r="D31" s="13">
        <f>SUM(D32:D34)</f>
        <v>547106584</v>
      </c>
      <c r="E31" s="20">
        <f>SUM(E32:E34)</f>
        <v>12894424081</v>
      </c>
      <c r="F31" s="13">
        <f>SUM(F32:F34)</f>
        <v>3367439352</v>
      </c>
    </row>
    <row r="32" spans="1:6" x14ac:dyDescent="0.2">
      <c r="A32" s="62" t="s">
        <v>63</v>
      </c>
      <c r="B32" s="64" t="s">
        <v>64</v>
      </c>
      <c r="C32" s="14">
        <v>2683942268</v>
      </c>
      <c r="D32" s="14"/>
      <c r="E32" s="15">
        <f>C32-D32</f>
        <v>2683942268</v>
      </c>
      <c r="F32" s="15">
        <v>2382773716</v>
      </c>
    </row>
    <row r="33" spans="1:6" x14ac:dyDescent="0.2">
      <c r="A33" s="62" t="s">
        <v>65</v>
      </c>
      <c r="B33" s="64" t="s">
        <v>66</v>
      </c>
      <c r="C33" s="14">
        <v>10757588397</v>
      </c>
      <c r="D33" s="14">
        <v>547106584</v>
      </c>
      <c r="E33" s="15">
        <f>C33-D33</f>
        <v>10210481813</v>
      </c>
      <c r="F33" s="15">
        <v>984665636</v>
      </c>
    </row>
    <row r="34" spans="1:6" ht="13.5" thickBot="1" x14ac:dyDescent="0.25">
      <c r="A34" s="65" t="s">
        <v>67</v>
      </c>
      <c r="B34" s="66" t="s">
        <v>68</v>
      </c>
      <c r="C34" s="18"/>
      <c r="D34" s="18"/>
      <c r="E34" s="19">
        <f>C34-D34</f>
        <v>0</v>
      </c>
      <c r="F34" s="19">
        <v>0</v>
      </c>
    </row>
    <row r="35" spans="1:6" ht="13.5" thickTop="1" x14ac:dyDescent="0.2">
      <c r="A35" s="62" t="s">
        <v>69</v>
      </c>
      <c r="B35" s="63" t="s">
        <v>70</v>
      </c>
      <c r="C35" s="13">
        <f>SUM(C36:C41)</f>
        <v>14222980329</v>
      </c>
      <c r="D35" s="13">
        <f>SUM(D36:D41)</f>
        <v>44069273</v>
      </c>
      <c r="E35" s="20">
        <f>SUM(E36:E41)</f>
        <v>14178911056</v>
      </c>
      <c r="F35" s="13">
        <f>SUM(F36:F41)</f>
        <v>22098230597</v>
      </c>
    </row>
    <row r="36" spans="1:6" x14ac:dyDescent="0.2">
      <c r="A36" s="62" t="s">
        <v>71</v>
      </c>
      <c r="B36" s="64" t="s">
        <v>72</v>
      </c>
      <c r="C36" s="14"/>
      <c r="D36" s="14"/>
      <c r="E36" s="15">
        <f t="shared" ref="E36:E41" si="3">C36-D36</f>
        <v>0</v>
      </c>
      <c r="F36" s="15">
        <v>0</v>
      </c>
    </row>
    <row r="37" spans="1:6" x14ac:dyDescent="0.2">
      <c r="A37" s="62" t="s">
        <v>73</v>
      </c>
      <c r="B37" s="64" t="s">
        <v>74</v>
      </c>
      <c r="C37" s="14">
        <v>79420</v>
      </c>
      <c r="D37" s="14"/>
      <c r="E37" s="15">
        <f t="shared" si="3"/>
        <v>79420</v>
      </c>
      <c r="F37" s="15">
        <v>79420</v>
      </c>
    </row>
    <row r="38" spans="1:6" x14ac:dyDescent="0.2">
      <c r="A38" s="62" t="s">
        <v>75</v>
      </c>
      <c r="B38" s="64" t="s">
        <v>76</v>
      </c>
      <c r="C38" s="14"/>
      <c r="D38" s="14"/>
      <c r="E38" s="15">
        <f t="shared" si="3"/>
        <v>0</v>
      </c>
      <c r="F38" s="15">
        <v>2</v>
      </c>
    </row>
    <row r="39" spans="1:6" x14ac:dyDescent="0.2">
      <c r="A39" s="62" t="s">
        <v>77</v>
      </c>
      <c r="B39" s="64" t="s">
        <v>78</v>
      </c>
      <c r="C39" s="14"/>
      <c r="D39" s="14"/>
      <c r="E39" s="15">
        <f t="shared" si="3"/>
        <v>0</v>
      </c>
      <c r="F39" s="15">
        <v>0</v>
      </c>
    </row>
    <row r="40" spans="1:6" x14ac:dyDescent="0.2">
      <c r="A40" s="62" t="s">
        <v>79</v>
      </c>
      <c r="B40" s="64" t="s">
        <v>80</v>
      </c>
      <c r="C40" s="14">
        <v>171494441</v>
      </c>
      <c r="D40" s="14"/>
      <c r="E40" s="15">
        <f t="shared" si="3"/>
        <v>171494441</v>
      </c>
      <c r="F40" s="15">
        <v>8744258</v>
      </c>
    </row>
    <row r="41" spans="1:6" ht="13.5" thickBot="1" x14ac:dyDescent="0.25">
      <c r="A41" s="65" t="s">
        <v>81</v>
      </c>
      <c r="B41" s="66" t="s">
        <v>82</v>
      </c>
      <c r="C41" s="14">
        <v>14051406468</v>
      </c>
      <c r="D41" s="14">
        <v>44069273</v>
      </c>
      <c r="E41" s="19">
        <f t="shared" si="3"/>
        <v>14007337195</v>
      </c>
      <c r="F41" s="19">
        <v>22089406917</v>
      </c>
    </row>
    <row r="42" spans="1:6" ht="13.5" thickTop="1" x14ac:dyDescent="0.2">
      <c r="A42" s="62" t="s">
        <v>83</v>
      </c>
      <c r="B42" s="63" t="s">
        <v>84</v>
      </c>
      <c r="C42" s="13">
        <f>SUM(C43:C51)</f>
        <v>64592740494</v>
      </c>
      <c r="D42" s="13">
        <f>SUM(D43:D51)</f>
        <v>49464639</v>
      </c>
      <c r="E42" s="20">
        <f>SUM(E43:E51)</f>
        <v>64543275855</v>
      </c>
      <c r="F42" s="13">
        <f>SUM(F43:F51)</f>
        <v>57900045246</v>
      </c>
    </row>
    <row r="43" spans="1:6" x14ac:dyDescent="0.2">
      <c r="A43" s="62" t="s">
        <v>85</v>
      </c>
      <c r="B43" s="64" t="s">
        <v>86</v>
      </c>
      <c r="C43" s="14">
        <v>1500000000</v>
      </c>
      <c r="D43" s="14"/>
      <c r="E43" s="15">
        <f t="shared" ref="E43:E53" si="4">C43-D43</f>
        <v>1500000000</v>
      </c>
      <c r="F43" s="15">
        <v>500000000</v>
      </c>
    </row>
    <row r="44" spans="1:6" x14ac:dyDescent="0.2">
      <c r="A44" s="62" t="s">
        <v>87</v>
      </c>
      <c r="B44" s="64" t="s">
        <v>88</v>
      </c>
      <c r="C44" s="14"/>
      <c r="D44" s="14"/>
      <c r="E44" s="15">
        <f t="shared" si="4"/>
        <v>0</v>
      </c>
      <c r="F44" s="15">
        <v>0</v>
      </c>
    </row>
    <row r="45" spans="1:6" ht="22.5" x14ac:dyDescent="0.2">
      <c r="A45" s="62" t="s">
        <v>89</v>
      </c>
      <c r="B45" s="64" t="s">
        <v>90</v>
      </c>
      <c r="C45" s="14"/>
      <c r="D45" s="14"/>
      <c r="E45" s="15">
        <f t="shared" si="4"/>
        <v>0</v>
      </c>
      <c r="F45" s="15">
        <v>0</v>
      </c>
    </row>
    <row r="46" spans="1:6" ht="22.5" x14ac:dyDescent="0.2">
      <c r="A46" s="62" t="s">
        <v>91</v>
      </c>
      <c r="B46" s="64" t="s">
        <v>92</v>
      </c>
      <c r="C46" s="14">
        <v>4713808159</v>
      </c>
      <c r="D46" s="14"/>
      <c r="E46" s="15">
        <f t="shared" si="4"/>
        <v>4713808159</v>
      </c>
      <c r="F46" s="15">
        <v>5946611361</v>
      </c>
    </row>
    <row r="47" spans="1:6" ht="22.5" x14ac:dyDescent="0.2">
      <c r="A47" s="62" t="s">
        <v>93</v>
      </c>
      <c r="B47" s="64" t="s">
        <v>94</v>
      </c>
      <c r="C47" s="14"/>
      <c r="D47" s="14"/>
      <c r="E47" s="15">
        <f t="shared" si="4"/>
        <v>0</v>
      </c>
      <c r="F47" s="15">
        <v>0</v>
      </c>
    </row>
    <row r="48" spans="1:6" ht="22.5" x14ac:dyDescent="0.2">
      <c r="A48" s="62" t="s">
        <v>95</v>
      </c>
      <c r="B48" s="64" t="s">
        <v>96</v>
      </c>
      <c r="C48" s="16">
        <v>53953155157</v>
      </c>
      <c r="D48" s="14">
        <v>49464639</v>
      </c>
      <c r="E48" s="15">
        <f t="shared" si="4"/>
        <v>53903690518</v>
      </c>
      <c r="F48" s="15">
        <v>46438845933</v>
      </c>
    </row>
    <row r="49" spans="1:6" ht="22.5" x14ac:dyDescent="0.2">
      <c r="A49" s="62" t="s">
        <v>97</v>
      </c>
      <c r="B49" s="64" t="s">
        <v>98</v>
      </c>
      <c r="C49" s="14"/>
      <c r="D49" s="14"/>
      <c r="E49" s="15">
        <f t="shared" si="4"/>
        <v>0</v>
      </c>
      <c r="F49" s="15">
        <v>0</v>
      </c>
    </row>
    <row r="50" spans="1:6" ht="22.5" x14ac:dyDescent="0.2">
      <c r="A50" s="62" t="s">
        <v>99</v>
      </c>
      <c r="B50" s="64" t="s">
        <v>100</v>
      </c>
      <c r="C50" s="14"/>
      <c r="D50" s="14"/>
      <c r="E50" s="15">
        <f t="shared" si="4"/>
        <v>0</v>
      </c>
      <c r="F50" s="15">
        <v>0</v>
      </c>
    </row>
    <row r="51" spans="1:6" ht="13.5" thickBot="1" x14ac:dyDescent="0.25">
      <c r="A51" s="65" t="s">
        <v>101</v>
      </c>
      <c r="B51" s="66" t="s">
        <v>102</v>
      </c>
      <c r="C51" s="18">
        <v>4425777178</v>
      </c>
      <c r="D51" s="18"/>
      <c r="E51" s="19">
        <f t="shared" si="4"/>
        <v>4425777178</v>
      </c>
      <c r="F51" s="19">
        <v>5014587952</v>
      </c>
    </row>
    <row r="52" spans="1:6" ht="22.5" thickTop="1" thickBot="1" x14ac:dyDescent="0.25">
      <c r="A52" s="65" t="s">
        <v>103</v>
      </c>
      <c r="B52" s="61" t="s">
        <v>104</v>
      </c>
      <c r="C52" s="22"/>
      <c r="D52" s="22"/>
      <c r="E52" s="24">
        <f t="shared" si="4"/>
        <v>0</v>
      </c>
      <c r="F52" s="22"/>
    </row>
    <row r="53" spans="1:6" ht="22.5" thickTop="1" thickBot="1" x14ac:dyDescent="0.25">
      <c r="A53" s="65" t="s">
        <v>105</v>
      </c>
      <c r="B53" s="61" t="s">
        <v>106</v>
      </c>
      <c r="C53" s="25"/>
      <c r="D53" s="25"/>
      <c r="E53" s="24">
        <f t="shared" si="4"/>
        <v>0</v>
      </c>
      <c r="F53" s="25"/>
    </row>
    <row r="54" spans="1:6" ht="17.25" thickTop="1" thickBot="1" x14ac:dyDescent="0.25">
      <c r="A54" s="67"/>
      <c r="B54" s="61" t="s">
        <v>107</v>
      </c>
      <c r="C54" s="26">
        <f>C53+C52+C42+C35+C31+C28+C21+C20+C12+C4</f>
        <v>325787749050</v>
      </c>
      <c r="D54" s="26">
        <f>D53+D52+D42+D35+D31+D28+D21+D20+D12+D4</f>
        <v>28681493453</v>
      </c>
      <c r="E54" s="26">
        <f>E53+E52+E42+E35+E31+E28+E21+E20+E12+E4</f>
        <v>297106255597</v>
      </c>
      <c r="F54" s="26">
        <f>F53+F52+F42+F35+F31+F28+F21+F20+F12+F4</f>
        <v>276076915374</v>
      </c>
    </row>
    <row r="55" spans="1:6" ht="13.5" thickTop="1" x14ac:dyDescent="0.2"/>
  </sheetData>
  <sheetProtection algorithmName="SHA-512" hashValue="WVTIojRRsQML65j/RsEJ6qwYPxVHZWrelAyhboZIQuCeScY9NGFgdjUDoMy6ZIgep7/hRUSfzjW6BCcAL4fdWw==" saltValue="8Q4/oMXzkeGqU4/5GQk6G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5:D11 F5:F11 C13:D20 F13:F20 C22:D27 F22:F27 F29:F30 C29:D30 C32:D34 F32:F34 C36:D41 F36:F41 F43:F52 C43:D52" name="Plage1"/>
  </protectedRanges>
  <mergeCells count="5">
    <mergeCell ref="A2:A3"/>
    <mergeCell ref="B2:B3"/>
    <mergeCell ref="C2:C3"/>
    <mergeCell ref="E2:E3"/>
    <mergeCell ref="F2:F3"/>
  </mergeCells>
  <phoneticPr fontId="0" type="noConversion"/>
  <pageMargins left="0.78740157499999996" right="0.78740157499999996" top="0.55000000000000004" bottom="0.61" header="0.4921259845" footer="0.4921259845"/>
  <pageSetup paperSize="9" scale="7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"/>
  <sheetViews>
    <sheetView workbookViewId="0">
      <selection activeCell="I26" sqref="I26"/>
    </sheetView>
  </sheetViews>
  <sheetFormatPr defaultColWidth="11.42578125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M128"/>
  <sheetViews>
    <sheetView workbookViewId="0">
      <selection activeCell="G21" sqref="G21"/>
    </sheetView>
  </sheetViews>
  <sheetFormatPr defaultColWidth="11.42578125" defaultRowHeight="12.75" x14ac:dyDescent="0.2"/>
  <cols>
    <col min="13" max="13" width="31.85546875" bestFit="1" customWidth="1"/>
  </cols>
  <sheetData>
    <row r="1" spans="1:13" x14ac:dyDescent="0.2">
      <c r="A1" s="382" t="s">
        <v>566</v>
      </c>
      <c r="B1" s="382"/>
      <c r="G1" t="s">
        <v>628</v>
      </c>
      <c r="J1" t="s">
        <v>598</v>
      </c>
      <c r="M1" t="s">
        <v>633</v>
      </c>
    </row>
    <row r="3" spans="1:13" x14ac:dyDescent="0.2">
      <c r="A3">
        <f>participation!C3</f>
        <v>798587964</v>
      </c>
      <c r="B3" t="str">
        <f>participation!B3</f>
        <v xml:space="preserve">UBC BANK ET AUTRES </v>
      </c>
      <c r="G3" t="s">
        <v>629</v>
      </c>
      <c r="H3" s="1"/>
      <c r="I3" s="1"/>
      <c r="J3" s="1" t="s">
        <v>631</v>
      </c>
      <c r="K3" s="1"/>
      <c r="M3" t="s">
        <v>636</v>
      </c>
    </row>
    <row r="4" spans="1:13" x14ac:dyDescent="0.2">
      <c r="A4">
        <f>participation!C4</f>
        <v>0</v>
      </c>
      <c r="B4">
        <f>participation!B4</f>
        <v>0</v>
      </c>
      <c r="G4" t="s">
        <v>630</v>
      </c>
      <c r="H4" s="1"/>
      <c r="I4" s="1"/>
      <c r="J4" s="1" t="s">
        <v>632</v>
      </c>
      <c r="K4" s="1"/>
      <c r="M4" t="s">
        <v>635</v>
      </c>
    </row>
    <row r="5" spans="1:13" x14ac:dyDescent="0.2">
      <c r="A5">
        <f>participation!C5</f>
        <v>0</v>
      </c>
      <c r="B5">
        <f>participation!B5</f>
        <v>0</v>
      </c>
      <c r="H5" s="1"/>
      <c r="I5" s="1"/>
      <c r="J5" s="1"/>
      <c r="K5" s="1"/>
      <c r="M5" t="s">
        <v>634</v>
      </c>
    </row>
    <row r="6" spans="1:13" x14ac:dyDescent="0.2">
      <c r="A6">
        <f>participation!C6</f>
        <v>0</v>
      </c>
      <c r="B6">
        <f>participation!B6</f>
        <v>0</v>
      </c>
      <c r="H6" s="1"/>
      <c r="I6" s="1"/>
      <c r="J6" s="1"/>
      <c r="K6" s="1"/>
    </row>
    <row r="7" spans="1:13" x14ac:dyDescent="0.2">
      <c r="A7">
        <f>participation!C7</f>
        <v>0</v>
      </c>
      <c r="B7">
        <f>participation!B7</f>
        <v>0</v>
      </c>
      <c r="H7" s="1"/>
      <c r="I7" s="1"/>
      <c r="J7" s="1"/>
      <c r="K7" s="1"/>
    </row>
    <row r="8" spans="1:13" x14ac:dyDescent="0.2">
      <c r="A8">
        <f>participation!C8</f>
        <v>0</v>
      </c>
      <c r="B8">
        <f>participation!B8</f>
        <v>0</v>
      </c>
      <c r="H8" s="1"/>
      <c r="I8" s="1"/>
      <c r="J8" s="1"/>
      <c r="K8" s="1"/>
    </row>
    <row r="9" spans="1:13" x14ac:dyDescent="0.2">
      <c r="A9">
        <f>participation!C9</f>
        <v>0</v>
      </c>
      <c r="B9">
        <f>participation!B9</f>
        <v>0</v>
      </c>
      <c r="H9" s="1"/>
      <c r="I9" s="1"/>
      <c r="J9" s="1"/>
      <c r="K9" s="1"/>
    </row>
    <row r="10" spans="1:13" x14ac:dyDescent="0.2">
      <c r="A10">
        <f>participation!C10</f>
        <v>0</v>
      </c>
      <c r="B10">
        <f>participation!B10</f>
        <v>0</v>
      </c>
      <c r="H10" s="1"/>
      <c r="I10" s="1"/>
      <c r="J10" s="1"/>
      <c r="K10" s="1"/>
    </row>
    <row r="11" spans="1:13" x14ac:dyDescent="0.2">
      <c r="A11">
        <f>participation!C11</f>
        <v>0</v>
      </c>
      <c r="B11">
        <f>participation!B11</f>
        <v>0</v>
      </c>
      <c r="H11" s="1"/>
      <c r="I11" s="1"/>
      <c r="J11" s="1"/>
      <c r="K11" s="1"/>
    </row>
    <row r="12" spans="1:13" x14ac:dyDescent="0.2">
      <c r="A12">
        <f>participation!C12</f>
        <v>0</v>
      </c>
      <c r="B12">
        <f>participation!B12</f>
        <v>0</v>
      </c>
      <c r="H12" s="1"/>
      <c r="I12" s="1"/>
      <c r="J12" s="1"/>
      <c r="K12" s="1"/>
    </row>
    <row r="13" spans="1:13" x14ac:dyDescent="0.2">
      <c r="A13">
        <f>participation!C13</f>
        <v>0</v>
      </c>
      <c r="B13">
        <f>participation!B13</f>
        <v>0</v>
      </c>
      <c r="H13" s="1"/>
      <c r="I13" s="1"/>
      <c r="J13" s="1"/>
      <c r="K13" s="1"/>
    </row>
    <row r="14" spans="1:13" x14ac:dyDescent="0.2">
      <c r="A14">
        <f>participation!C14</f>
        <v>0</v>
      </c>
      <c r="B14">
        <f>participation!B14</f>
        <v>0</v>
      </c>
      <c r="H14" s="1"/>
      <c r="I14" s="1"/>
      <c r="J14" s="1"/>
      <c r="K14" s="1"/>
    </row>
    <row r="15" spans="1:13" x14ac:dyDescent="0.2">
      <c r="A15">
        <f>participation!C15</f>
        <v>0</v>
      </c>
      <c r="B15">
        <f>participation!B15</f>
        <v>0</v>
      </c>
      <c r="H15" s="1"/>
      <c r="I15" s="1"/>
      <c r="J15" s="1"/>
      <c r="K15" s="1"/>
    </row>
    <row r="16" spans="1:13" x14ac:dyDescent="0.2">
      <c r="A16">
        <f>participation!C16</f>
        <v>0</v>
      </c>
      <c r="B16">
        <f>participation!B16</f>
        <v>0</v>
      </c>
      <c r="H16" s="1"/>
      <c r="I16" s="1"/>
      <c r="J16" s="1"/>
      <c r="K16" s="1"/>
    </row>
    <row r="17" spans="1:11" x14ac:dyDescent="0.2">
      <c r="A17">
        <f>participation!C17</f>
        <v>0</v>
      </c>
      <c r="B17">
        <f>participation!B17</f>
        <v>0</v>
      </c>
      <c r="H17" s="1"/>
      <c r="I17" s="1"/>
      <c r="J17" s="1"/>
      <c r="K17" s="1"/>
    </row>
    <row r="18" spans="1:11" x14ac:dyDescent="0.2">
      <c r="A18">
        <f>participation!C18</f>
        <v>0</v>
      </c>
      <c r="B18">
        <f>participation!B18</f>
        <v>0</v>
      </c>
      <c r="H18" s="1"/>
      <c r="I18" s="1"/>
      <c r="J18" s="1"/>
      <c r="K18" s="1"/>
    </row>
    <row r="19" spans="1:11" x14ac:dyDescent="0.2">
      <c r="A19">
        <f>participation!C19</f>
        <v>0</v>
      </c>
      <c r="B19">
        <f>participation!B19</f>
        <v>0</v>
      </c>
      <c r="H19" s="1"/>
      <c r="I19" s="1"/>
      <c r="J19" s="1"/>
      <c r="K19" s="1"/>
    </row>
    <row r="20" spans="1:11" x14ac:dyDescent="0.2">
      <c r="A20">
        <f>participation!C20</f>
        <v>0</v>
      </c>
      <c r="B20">
        <f>participation!B20</f>
        <v>0</v>
      </c>
      <c r="H20" s="1"/>
      <c r="I20" s="1"/>
      <c r="J20" s="1"/>
      <c r="K20" s="1"/>
    </row>
    <row r="21" spans="1:11" x14ac:dyDescent="0.2">
      <c r="A21">
        <f>participation!C21</f>
        <v>0</v>
      </c>
      <c r="B21">
        <f>participation!B21</f>
        <v>0</v>
      </c>
      <c r="H21" s="1"/>
      <c r="I21" s="1"/>
      <c r="K21" s="1"/>
    </row>
    <row r="29" spans="1:11" x14ac:dyDescent="0.2">
      <c r="B29" s="382" t="s">
        <v>567</v>
      </c>
      <c r="C29" s="382"/>
      <c r="D29" s="382"/>
      <c r="E29" s="382"/>
      <c r="F29" s="382"/>
    </row>
    <row r="30" spans="1:11" x14ac:dyDescent="0.2">
      <c r="A30" s="1" t="str">
        <f>+'div risque'!G3</f>
        <v/>
      </c>
      <c r="B30" s="1">
        <f>'div risque'!C3</f>
        <v>0</v>
      </c>
      <c r="C30" s="1">
        <f>'div risque'!D3</f>
        <v>0</v>
      </c>
      <c r="D30" s="1">
        <f>'div risque'!E3</f>
        <v>0</v>
      </c>
      <c r="E30" s="1">
        <f>'div risque'!F3</f>
        <v>0</v>
      </c>
      <c r="F30">
        <f>'div risque'!B3</f>
        <v>0</v>
      </c>
    </row>
    <row r="31" spans="1:11" x14ac:dyDescent="0.2">
      <c r="A31" s="1" t="str">
        <f>+'div risque'!G4</f>
        <v/>
      </c>
      <c r="B31" s="1">
        <f>'div risque'!C4</f>
        <v>0</v>
      </c>
      <c r="C31" s="1">
        <f>'div risque'!D4</f>
        <v>0</v>
      </c>
      <c r="D31" s="1">
        <f>'div risque'!E4</f>
        <v>0</v>
      </c>
      <c r="E31" s="1">
        <f>'div risque'!F4</f>
        <v>0</v>
      </c>
      <c r="F31">
        <f>'div risque'!B4</f>
        <v>0</v>
      </c>
    </row>
    <row r="32" spans="1:11" x14ac:dyDescent="0.2">
      <c r="A32" s="1" t="str">
        <f>+'div risque'!G5</f>
        <v/>
      </c>
      <c r="B32" s="1">
        <f>'div risque'!C5</f>
        <v>0</v>
      </c>
      <c r="C32" s="1">
        <f>'div risque'!D5</f>
        <v>0</v>
      </c>
      <c r="D32" s="1">
        <f>'div risque'!E5</f>
        <v>0</v>
      </c>
      <c r="E32" s="1">
        <f>'div risque'!F5</f>
        <v>0</v>
      </c>
      <c r="F32">
        <f>'div risque'!B5</f>
        <v>0</v>
      </c>
    </row>
    <row r="33" spans="1:6" x14ac:dyDescent="0.2">
      <c r="A33" s="1" t="str">
        <f>+'div risque'!G6</f>
        <v/>
      </c>
      <c r="B33" s="1">
        <f>'div risque'!C6</f>
        <v>0</v>
      </c>
      <c r="C33" s="1">
        <f>'div risque'!D6</f>
        <v>0</v>
      </c>
      <c r="D33" s="1">
        <f>'div risque'!E6</f>
        <v>0</v>
      </c>
      <c r="E33" s="1">
        <f>'div risque'!F6</f>
        <v>0</v>
      </c>
      <c r="F33">
        <f>'div risque'!B6</f>
        <v>0</v>
      </c>
    </row>
    <row r="34" spans="1:6" x14ac:dyDescent="0.2">
      <c r="A34" s="1" t="str">
        <f>+'div risque'!G7</f>
        <v/>
      </c>
      <c r="B34" s="1">
        <f>'div risque'!C7</f>
        <v>0</v>
      </c>
      <c r="C34" s="1">
        <f>'div risque'!D7</f>
        <v>0</v>
      </c>
      <c r="D34" s="1">
        <f>'div risque'!E7</f>
        <v>0</v>
      </c>
      <c r="E34" s="1">
        <f>'div risque'!F7</f>
        <v>0</v>
      </c>
      <c r="F34">
        <f>'div risque'!B7</f>
        <v>0</v>
      </c>
    </row>
    <row r="35" spans="1:6" x14ac:dyDescent="0.2">
      <c r="A35" s="1" t="str">
        <f>+'div risque'!G8</f>
        <v/>
      </c>
      <c r="B35" s="1">
        <f>'div risque'!C8</f>
        <v>0</v>
      </c>
      <c r="C35" s="1">
        <f>'div risque'!D8</f>
        <v>0</v>
      </c>
      <c r="D35" s="1">
        <f>'div risque'!E8</f>
        <v>0</v>
      </c>
      <c r="E35" s="1">
        <f>'div risque'!F8</f>
        <v>0</v>
      </c>
      <c r="F35">
        <f>'div risque'!B8</f>
        <v>0</v>
      </c>
    </row>
    <row r="36" spans="1:6" x14ac:dyDescent="0.2">
      <c r="A36" s="1" t="str">
        <f>+'div risque'!G9</f>
        <v/>
      </c>
      <c r="B36" s="1">
        <f>'div risque'!C9</f>
        <v>0</v>
      </c>
      <c r="C36" s="1">
        <f>'div risque'!D9</f>
        <v>0</v>
      </c>
      <c r="D36" s="1">
        <f>'div risque'!E9</f>
        <v>0</v>
      </c>
      <c r="E36" s="1">
        <f>'div risque'!F9</f>
        <v>0</v>
      </c>
      <c r="F36">
        <f>'div risque'!B9</f>
        <v>0</v>
      </c>
    </row>
    <row r="37" spans="1:6" x14ac:dyDescent="0.2">
      <c r="A37" s="1" t="str">
        <f>+'div risque'!G10</f>
        <v/>
      </c>
      <c r="B37" s="1">
        <f>'div risque'!C10</f>
        <v>0</v>
      </c>
      <c r="C37" s="1">
        <f>'div risque'!D10</f>
        <v>0</v>
      </c>
      <c r="D37" s="1">
        <f>'div risque'!E10</f>
        <v>0</v>
      </c>
      <c r="E37" s="1">
        <f>'div risque'!F10</f>
        <v>0</v>
      </c>
      <c r="F37">
        <f>'div risque'!B10</f>
        <v>0</v>
      </c>
    </row>
    <row r="38" spans="1:6" x14ac:dyDescent="0.2">
      <c r="A38" s="1" t="str">
        <f>+'div risque'!G11</f>
        <v/>
      </c>
      <c r="B38" s="1">
        <f>'div risque'!C11</f>
        <v>0</v>
      </c>
      <c r="C38" s="1">
        <f>'div risque'!D11</f>
        <v>0</v>
      </c>
      <c r="D38" s="1">
        <f>'div risque'!E11</f>
        <v>0</v>
      </c>
      <c r="E38" s="1">
        <f>'div risque'!F11</f>
        <v>0</v>
      </c>
      <c r="F38">
        <f>'div risque'!B11</f>
        <v>0</v>
      </c>
    </row>
    <row r="39" spans="1:6" x14ac:dyDescent="0.2">
      <c r="A39" s="1" t="str">
        <f>+'div risque'!G12</f>
        <v/>
      </c>
      <c r="B39" s="1">
        <f>'div risque'!C12</f>
        <v>0</v>
      </c>
      <c r="C39" s="1">
        <f>'div risque'!D12</f>
        <v>0</v>
      </c>
      <c r="D39" s="1">
        <f>'div risque'!E12</f>
        <v>0</v>
      </c>
      <c r="E39" s="1">
        <f>'div risque'!F12</f>
        <v>0</v>
      </c>
      <c r="F39">
        <f>'div risque'!B12</f>
        <v>0</v>
      </c>
    </row>
    <row r="40" spans="1:6" x14ac:dyDescent="0.2">
      <c r="A40" s="1" t="str">
        <f>+'div risque'!G13</f>
        <v/>
      </c>
      <c r="B40" s="1">
        <f>'div risque'!C13</f>
        <v>0</v>
      </c>
      <c r="C40" s="1">
        <f>'div risque'!D13</f>
        <v>0</v>
      </c>
      <c r="D40" s="1">
        <f>'div risque'!E13</f>
        <v>0</v>
      </c>
      <c r="E40" s="1">
        <f>'div risque'!F13</f>
        <v>0</v>
      </c>
      <c r="F40">
        <f>'div risque'!B13</f>
        <v>0</v>
      </c>
    </row>
    <row r="41" spans="1:6" x14ac:dyDescent="0.2">
      <c r="A41" s="1" t="str">
        <f>+'div risque'!G14</f>
        <v/>
      </c>
      <c r="B41" s="1">
        <f>'div risque'!C14</f>
        <v>0</v>
      </c>
      <c r="C41" s="1">
        <f>'div risque'!D14</f>
        <v>0</v>
      </c>
      <c r="D41" s="1">
        <f>'div risque'!E14</f>
        <v>0</v>
      </c>
      <c r="E41" s="1">
        <f>'div risque'!F14</f>
        <v>0</v>
      </c>
      <c r="F41">
        <f>'div risque'!B14</f>
        <v>0</v>
      </c>
    </row>
    <row r="42" spans="1:6" x14ac:dyDescent="0.2">
      <c r="A42" s="1" t="str">
        <f>+'div risque'!G15</f>
        <v/>
      </c>
      <c r="B42" s="1">
        <f>'div risque'!C15</f>
        <v>0</v>
      </c>
      <c r="C42" s="1">
        <f>'div risque'!D15</f>
        <v>0</v>
      </c>
      <c r="D42" s="1">
        <f>'div risque'!E15</f>
        <v>0</v>
      </c>
      <c r="E42" s="1">
        <f>'div risque'!F15</f>
        <v>0</v>
      </c>
      <c r="F42">
        <f>'div risque'!B15</f>
        <v>0</v>
      </c>
    </row>
    <row r="43" spans="1:6" x14ac:dyDescent="0.2">
      <c r="A43" s="1" t="str">
        <f>+'div risque'!G16</f>
        <v/>
      </c>
      <c r="B43" s="1">
        <f>'div risque'!C16</f>
        <v>0</v>
      </c>
      <c r="C43" s="1">
        <f>'div risque'!D16</f>
        <v>0</v>
      </c>
      <c r="D43" s="1">
        <f>'div risque'!E16</f>
        <v>0</v>
      </c>
      <c r="E43" s="1">
        <f>'div risque'!F16</f>
        <v>0</v>
      </c>
      <c r="F43">
        <f>'div risque'!B16</f>
        <v>0</v>
      </c>
    </row>
    <row r="44" spans="1:6" x14ac:dyDescent="0.2">
      <c r="A44" s="1" t="str">
        <f>+'div risque'!G17</f>
        <v/>
      </c>
      <c r="B44" s="1">
        <f>'div risque'!C17</f>
        <v>0</v>
      </c>
      <c r="C44" s="1">
        <f>'div risque'!D17</f>
        <v>0</v>
      </c>
      <c r="D44" s="1">
        <f>'div risque'!E17</f>
        <v>0</v>
      </c>
      <c r="E44" s="1">
        <f>'div risque'!F17</f>
        <v>0</v>
      </c>
      <c r="F44">
        <f>'div risque'!B17</f>
        <v>0</v>
      </c>
    </row>
    <row r="45" spans="1:6" x14ac:dyDescent="0.2">
      <c r="A45" s="1" t="str">
        <f>+'div risque'!G18</f>
        <v/>
      </c>
      <c r="B45" s="1">
        <f>'div risque'!C18</f>
        <v>0</v>
      </c>
      <c r="C45" s="1">
        <f>'div risque'!D18</f>
        <v>0</v>
      </c>
      <c r="D45" s="1">
        <f>'div risque'!E18</f>
        <v>0</v>
      </c>
      <c r="E45" s="1">
        <f>'div risque'!F18</f>
        <v>0</v>
      </c>
      <c r="F45">
        <f>'div risque'!B18</f>
        <v>0</v>
      </c>
    </row>
    <row r="46" spans="1:6" x14ac:dyDescent="0.2">
      <c r="A46" s="1" t="str">
        <f>+'div risque'!G19</f>
        <v/>
      </c>
      <c r="B46" s="1">
        <f>'div risque'!C19</f>
        <v>0</v>
      </c>
      <c r="C46" s="1">
        <f>'div risque'!D19</f>
        <v>0</v>
      </c>
      <c r="D46" s="1">
        <f>'div risque'!E19</f>
        <v>0</v>
      </c>
      <c r="E46" s="1">
        <f>'div risque'!F19</f>
        <v>0</v>
      </c>
      <c r="F46">
        <f>'div risque'!B19</f>
        <v>0</v>
      </c>
    </row>
    <row r="47" spans="1:6" x14ac:dyDescent="0.2">
      <c r="A47" s="1" t="str">
        <f>+'div risque'!G20</f>
        <v/>
      </c>
      <c r="B47" s="1">
        <f>'div risque'!C20</f>
        <v>0</v>
      </c>
      <c r="C47" s="1">
        <f>'div risque'!D20</f>
        <v>0</v>
      </c>
      <c r="D47" s="1">
        <f>'div risque'!E20</f>
        <v>0</v>
      </c>
      <c r="E47" s="1">
        <f>'div risque'!F20</f>
        <v>0</v>
      </c>
      <c r="F47">
        <f>'div risque'!B20</f>
        <v>0</v>
      </c>
    </row>
    <row r="48" spans="1:6" x14ac:dyDescent="0.2">
      <c r="A48" s="1" t="str">
        <f>+'div risque'!G21</f>
        <v/>
      </c>
      <c r="B48" s="1">
        <f>'div risque'!C21</f>
        <v>0</v>
      </c>
      <c r="C48" s="1">
        <f>'div risque'!D21</f>
        <v>0</v>
      </c>
      <c r="D48" s="1">
        <f>'div risque'!E21</f>
        <v>0</v>
      </c>
      <c r="E48" s="1">
        <f>'div risque'!F21</f>
        <v>0</v>
      </c>
      <c r="F48">
        <f>'div risque'!B21</f>
        <v>0</v>
      </c>
    </row>
    <row r="49" spans="1:6" x14ac:dyDescent="0.2">
      <c r="A49" s="1" t="str">
        <f>+'div risque'!G22</f>
        <v/>
      </c>
      <c r="B49" s="1">
        <f>'div risque'!C22</f>
        <v>0</v>
      </c>
      <c r="C49" s="1">
        <f>'div risque'!D22</f>
        <v>0</v>
      </c>
      <c r="D49" s="1">
        <f>'div risque'!E22</f>
        <v>0</v>
      </c>
      <c r="E49" s="1">
        <f>'div risque'!F22</f>
        <v>0</v>
      </c>
      <c r="F49">
        <f>'div risque'!B22</f>
        <v>0</v>
      </c>
    </row>
    <row r="50" spans="1:6" x14ac:dyDescent="0.2">
      <c r="A50" s="1" t="str">
        <f>+'div risque'!G23</f>
        <v/>
      </c>
      <c r="B50" s="1">
        <f>'div risque'!C23</f>
        <v>0</v>
      </c>
      <c r="C50" s="1">
        <f>'div risque'!D23</f>
        <v>0</v>
      </c>
      <c r="D50" s="1">
        <f>'div risque'!E23</f>
        <v>0</v>
      </c>
      <c r="E50" s="1">
        <f>'div risque'!F23</f>
        <v>0</v>
      </c>
      <c r="F50">
        <f>'div risque'!B23</f>
        <v>0</v>
      </c>
    </row>
    <row r="51" spans="1:6" x14ac:dyDescent="0.2">
      <c r="A51" s="1" t="str">
        <f>+'div risque'!G24</f>
        <v/>
      </c>
      <c r="B51" s="1">
        <f>'div risque'!C24</f>
        <v>0</v>
      </c>
      <c r="C51" s="1">
        <f>'div risque'!D24</f>
        <v>0</v>
      </c>
      <c r="D51" s="1">
        <f>'div risque'!E24</f>
        <v>0</v>
      </c>
      <c r="E51" s="1">
        <f>'div risque'!F24</f>
        <v>0</v>
      </c>
      <c r="F51">
        <f>'div risque'!B24</f>
        <v>0</v>
      </c>
    </row>
    <row r="52" spans="1:6" x14ac:dyDescent="0.2">
      <c r="A52" s="1" t="str">
        <f>+'div risque'!G25</f>
        <v/>
      </c>
      <c r="B52" s="1">
        <f>'div risque'!C25</f>
        <v>0</v>
      </c>
      <c r="C52" s="1">
        <f>'div risque'!D25</f>
        <v>0</v>
      </c>
      <c r="D52" s="1">
        <f>'div risque'!E25</f>
        <v>0</v>
      </c>
      <c r="E52" s="1">
        <f>'div risque'!F25</f>
        <v>0</v>
      </c>
      <c r="F52">
        <f>'div risque'!B25</f>
        <v>0</v>
      </c>
    </row>
    <row r="53" spans="1:6" x14ac:dyDescent="0.2">
      <c r="A53" s="1" t="str">
        <f>+'div risque'!G26</f>
        <v/>
      </c>
      <c r="B53" s="1">
        <f>'div risque'!C26</f>
        <v>0</v>
      </c>
      <c r="C53" s="1">
        <f>'div risque'!D26</f>
        <v>0</v>
      </c>
      <c r="D53" s="1">
        <f>'div risque'!E26</f>
        <v>0</v>
      </c>
      <c r="E53" s="1">
        <f>'div risque'!F26</f>
        <v>0</v>
      </c>
      <c r="F53">
        <f>'div risque'!B26</f>
        <v>0</v>
      </c>
    </row>
    <row r="54" spans="1:6" x14ac:dyDescent="0.2">
      <c r="A54" s="1" t="str">
        <f>+'div risque'!G27</f>
        <v/>
      </c>
      <c r="B54" s="1">
        <f>'div risque'!C27</f>
        <v>0</v>
      </c>
      <c r="C54" s="1">
        <f>'div risque'!D27</f>
        <v>0</v>
      </c>
      <c r="D54" s="1">
        <f>'div risque'!E27</f>
        <v>0</v>
      </c>
      <c r="E54" s="1">
        <f>'div risque'!F27</f>
        <v>0</v>
      </c>
      <c r="F54">
        <f>'div risque'!B27</f>
        <v>0</v>
      </c>
    </row>
    <row r="55" spans="1:6" x14ac:dyDescent="0.2">
      <c r="A55" s="1" t="str">
        <f>+'div risque'!G28</f>
        <v/>
      </c>
      <c r="B55" s="1">
        <f>'div risque'!C28</f>
        <v>0</v>
      </c>
      <c r="C55" s="1">
        <f>'div risque'!D28</f>
        <v>0</v>
      </c>
      <c r="D55" s="1">
        <f>'div risque'!E28</f>
        <v>0</v>
      </c>
      <c r="E55" s="1">
        <f>'div risque'!F28</f>
        <v>0</v>
      </c>
      <c r="F55">
        <f>'div risque'!B28</f>
        <v>0</v>
      </c>
    </row>
    <row r="56" spans="1:6" x14ac:dyDescent="0.2">
      <c r="A56" s="1" t="str">
        <f>+'div risque'!G29</f>
        <v/>
      </c>
      <c r="B56" s="1">
        <f>'div risque'!C29</f>
        <v>0</v>
      </c>
      <c r="C56" s="1">
        <f>'div risque'!D29</f>
        <v>0</v>
      </c>
      <c r="D56" s="1">
        <f>'div risque'!E29</f>
        <v>0</v>
      </c>
      <c r="E56" s="1">
        <f>'div risque'!F29</f>
        <v>0</v>
      </c>
      <c r="F56">
        <f>'div risque'!B29</f>
        <v>0</v>
      </c>
    </row>
    <row r="57" spans="1:6" x14ac:dyDescent="0.2">
      <c r="A57" s="1" t="str">
        <f>+'div risque'!G30</f>
        <v/>
      </c>
      <c r="B57" s="1">
        <f>'div risque'!C30</f>
        <v>0</v>
      </c>
      <c r="C57" s="1">
        <f>'div risque'!D30</f>
        <v>0</v>
      </c>
      <c r="D57" s="1">
        <f>'div risque'!E30</f>
        <v>0</v>
      </c>
      <c r="E57" s="1">
        <f>'div risque'!F30</f>
        <v>0</v>
      </c>
      <c r="F57">
        <f>'div risque'!B30</f>
        <v>0</v>
      </c>
    </row>
    <row r="58" spans="1:6" x14ac:dyDescent="0.2">
      <c r="A58" s="1" t="str">
        <f>+'div risque'!G31</f>
        <v/>
      </c>
      <c r="B58" s="1">
        <f>'div risque'!C31</f>
        <v>0</v>
      </c>
      <c r="C58" s="1">
        <f>'div risque'!D31</f>
        <v>0</v>
      </c>
      <c r="D58" s="1">
        <f>'div risque'!E31</f>
        <v>0</v>
      </c>
      <c r="E58" s="1">
        <f>'div risque'!F31</f>
        <v>0</v>
      </c>
      <c r="F58">
        <f>'div risque'!B31</f>
        <v>0</v>
      </c>
    </row>
    <row r="59" spans="1:6" x14ac:dyDescent="0.2">
      <c r="A59" s="1" t="str">
        <f>+'div risque'!G32</f>
        <v/>
      </c>
      <c r="B59" s="1">
        <f>'div risque'!C32</f>
        <v>0</v>
      </c>
      <c r="C59" s="1">
        <f>'div risque'!D32</f>
        <v>0</v>
      </c>
      <c r="D59" s="1">
        <f>'div risque'!E32</f>
        <v>0</v>
      </c>
      <c r="E59" s="1">
        <f>'div risque'!F32</f>
        <v>0</v>
      </c>
      <c r="F59">
        <f>'div risque'!B32</f>
        <v>0</v>
      </c>
    </row>
    <row r="60" spans="1:6" x14ac:dyDescent="0.2">
      <c r="A60" s="1" t="str">
        <f>+'div risque'!G33</f>
        <v/>
      </c>
      <c r="B60" s="1">
        <f>'div risque'!C33</f>
        <v>0</v>
      </c>
      <c r="C60" s="1">
        <f>'div risque'!D33</f>
        <v>0</v>
      </c>
      <c r="D60" s="1">
        <f>'div risque'!E33</f>
        <v>0</v>
      </c>
      <c r="E60" s="1">
        <f>'div risque'!F33</f>
        <v>0</v>
      </c>
      <c r="F60">
        <f>'div risque'!B33</f>
        <v>0</v>
      </c>
    </row>
    <row r="61" spans="1:6" x14ac:dyDescent="0.2">
      <c r="A61" s="1" t="str">
        <f>+'div risque'!G34</f>
        <v/>
      </c>
      <c r="B61" s="1">
        <f>'div risque'!C34</f>
        <v>0</v>
      </c>
      <c r="C61" s="1">
        <f>'div risque'!D34</f>
        <v>0</v>
      </c>
      <c r="D61" s="1">
        <f>'div risque'!E34</f>
        <v>0</v>
      </c>
      <c r="E61" s="1">
        <f>'div risque'!F34</f>
        <v>0</v>
      </c>
      <c r="F61">
        <f>'div risque'!B34</f>
        <v>0</v>
      </c>
    </row>
    <row r="62" spans="1:6" x14ac:dyDescent="0.2">
      <c r="A62" s="1" t="str">
        <f>+'div risque'!G35</f>
        <v/>
      </c>
      <c r="B62" s="1">
        <f>'div risque'!C35</f>
        <v>0</v>
      </c>
      <c r="C62" s="1">
        <f>'div risque'!D35</f>
        <v>0</v>
      </c>
      <c r="D62" s="1">
        <f>'div risque'!E35</f>
        <v>0</v>
      </c>
      <c r="E62" s="1">
        <f>'div risque'!F35</f>
        <v>0</v>
      </c>
      <c r="F62">
        <f>'div risque'!B35</f>
        <v>0</v>
      </c>
    </row>
    <row r="63" spans="1:6" x14ac:dyDescent="0.2">
      <c r="A63" s="1" t="str">
        <f>+'div risque'!G36</f>
        <v/>
      </c>
      <c r="B63" s="1">
        <f>'div risque'!C36</f>
        <v>0</v>
      </c>
      <c r="C63" s="1">
        <f>'div risque'!D36</f>
        <v>0</v>
      </c>
      <c r="D63" s="1">
        <f>'div risque'!E36</f>
        <v>0</v>
      </c>
      <c r="E63" s="1">
        <f>'div risque'!F36</f>
        <v>0</v>
      </c>
      <c r="F63">
        <f>'div risque'!B36</f>
        <v>0</v>
      </c>
    </row>
    <row r="64" spans="1:6" x14ac:dyDescent="0.2">
      <c r="A64" s="1" t="str">
        <f>+'div risque'!G37</f>
        <v/>
      </c>
      <c r="B64" s="1">
        <f>'div risque'!C37</f>
        <v>0</v>
      </c>
      <c r="C64" s="1">
        <f>'div risque'!D37</f>
        <v>0</v>
      </c>
      <c r="D64" s="1">
        <f>'div risque'!E37</f>
        <v>0</v>
      </c>
      <c r="E64" s="1">
        <f>'div risque'!F37</f>
        <v>0</v>
      </c>
      <c r="F64">
        <f>'div risque'!B37</f>
        <v>0</v>
      </c>
    </row>
    <row r="65" spans="1:6" x14ac:dyDescent="0.2">
      <c r="A65" s="1" t="str">
        <f>+'div risque'!G38</f>
        <v/>
      </c>
      <c r="B65" s="1">
        <f>'div risque'!C38</f>
        <v>0</v>
      </c>
      <c r="C65" s="1">
        <f>'div risque'!D38</f>
        <v>0</v>
      </c>
      <c r="D65" s="1">
        <f>'div risque'!E38</f>
        <v>0</v>
      </c>
      <c r="E65" s="1">
        <f>'div risque'!F38</f>
        <v>0</v>
      </c>
      <c r="F65">
        <f>'div risque'!B38</f>
        <v>0</v>
      </c>
    </row>
    <row r="66" spans="1:6" x14ac:dyDescent="0.2">
      <c r="A66" s="1" t="str">
        <f>+'div risque'!G39</f>
        <v/>
      </c>
      <c r="B66" s="1">
        <f>'div risque'!C39</f>
        <v>0</v>
      </c>
      <c r="C66" s="1">
        <f>'div risque'!D39</f>
        <v>0</v>
      </c>
      <c r="D66" s="1">
        <f>'div risque'!E39</f>
        <v>0</v>
      </c>
      <c r="E66" s="1">
        <f>'div risque'!F39</f>
        <v>0</v>
      </c>
      <c r="F66">
        <f>'div risque'!B39</f>
        <v>0</v>
      </c>
    </row>
    <row r="67" spans="1:6" x14ac:dyDescent="0.2">
      <c r="A67" s="1" t="str">
        <f>+'div risque'!G40</f>
        <v/>
      </c>
      <c r="B67" s="1">
        <f>'div risque'!C40</f>
        <v>0</v>
      </c>
      <c r="C67" s="1">
        <f>'div risque'!D40</f>
        <v>0</v>
      </c>
      <c r="D67" s="1">
        <f>'div risque'!E40</f>
        <v>0</v>
      </c>
      <c r="E67" s="1">
        <f>'div risque'!F40</f>
        <v>0</v>
      </c>
      <c r="F67">
        <f>'div risque'!B40</f>
        <v>0</v>
      </c>
    </row>
    <row r="68" spans="1:6" x14ac:dyDescent="0.2">
      <c r="A68" s="1" t="str">
        <f>+'div risque'!G41</f>
        <v/>
      </c>
      <c r="B68" s="1">
        <f>'div risque'!C41</f>
        <v>0</v>
      </c>
      <c r="C68" s="1">
        <f>'div risque'!D41</f>
        <v>0</v>
      </c>
      <c r="D68" s="1">
        <f>'div risque'!E41</f>
        <v>0</v>
      </c>
      <c r="E68" s="1">
        <f>'div risque'!F41</f>
        <v>0</v>
      </c>
      <c r="F68">
        <f>'div risque'!B41</f>
        <v>0</v>
      </c>
    </row>
    <row r="69" spans="1:6" x14ac:dyDescent="0.2">
      <c r="A69" s="1" t="str">
        <f>+'div risque'!G42</f>
        <v/>
      </c>
      <c r="B69" s="1">
        <f>'div risque'!C42</f>
        <v>0</v>
      </c>
      <c r="C69" s="1">
        <f>'div risque'!D42</f>
        <v>0</v>
      </c>
      <c r="D69" s="1">
        <f>'div risque'!E42</f>
        <v>0</v>
      </c>
      <c r="E69" s="1">
        <f>'div risque'!F42</f>
        <v>0</v>
      </c>
      <c r="F69">
        <f>'div risque'!B42</f>
        <v>0</v>
      </c>
    </row>
    <row r="70" spans="1:6" x14ac:dyDescent="0.2">
      <c r="A70" s="1" t="str">
        <f>+'div risque'!G43</f>
        <v/>
      </c>
      <c r="B70" s="1">
        <f>'div risque'!C43</f>
        <v>0</v>
      </c>
      <c r="C70" s="1">
        <f>'div risque'!D43</f>
        <v>0</v>
      </c>
      <c r="D70" s="1">
        <f>'div risque'!E43</f>
        <v>0</v>
      </c>
      <c r="E70" s="1">
        <f>'div risque'!F43</f>
        <v>0</v>
      </c>
      <c r="F70">
        <f>'div risque'!B43</f>
        <v>0</v>
      </c>
    </row>
    <row r="71" spans="1:6" x14ac:dyDescent="0.2">
      <c r="A71" s="1" t="str">
        <f>+'div risque'!G44</f>
        <v/>
      </c>
      <c r="B71" s="1">
        <f>'div risque'!C44</f>
        <v>0</v>
      </c>
      <c r="C71" s="1">
        <f>'div risque'!D44</f>
        <v>0</v>
      </c>
      <c r="D71" s="1">
        <f>'div risque'!E44</f>
        <v>0</v>
      </c>
      <c r="E71" s="1">
        <f>'div risque'!F44</f>
        <v>0</v>
      </c>
      <c r="F71">
        <f>'div risque'!B44</f>
        <v>0</v>
      </c>
    </row>
    <row r="72" spans="1:6" x14ac:dyDescent="0.2">
      <c r="A72" s="1" t="str">
        <f>+'div risque'!G45</f>
        <v/>
      </c>
      <c r="B72" s="1">
        <f>'div risque'!C45</f>
        <v>0</v>
      </c>
      <c r="C72" s="1">
        <f>'div risque'!D45</f>
        <v>0</v>
      </c>
      <c r="D72" s="1">
        <f>'div risque'!E45</f>
        <v>0</v>
      </c>
      <c r="E72" s="1">
        <f>'div risque'!F45</f>
        <v>0</v>
      </c>
      <c r="F72">
        <f>'div risque'!B45</f>
        <v>0</v>
      </c>
    </row>
    <row r="73" spans="1:6" x14ac:dyDescent="0.2">
      <c r="A73" s="1" t="str">
        <f>+'div risque'!G46</f>
        <v/>
      </c>
      <c r="B73" s="1">
        <f>'div risque'!C46</f>
        <v>0</v>
      </c>
      <c r="C73" s="1">
        <f>'div risque'!D46</f>
        <v>0</v>
      </c>
      <c r="D73" s="1">
        <f>'div risque'!E46</f>
        <v>0</v>
      </c>
      <c r="E73" s="1">
        <f>'div risque'!F46</f>
        <v>0</v>
      </c>
      <c r="F73">
        <f>'div risque'!B46</f>
        <v>0</v>
      </c>
    </row>
    <row r="74" spans="1:6" x14ac:dyDescent="0.2">
      <c r="A74" s="1" t="str">
        <f>+'div risque'!G47</f>
        <v/>
      </c>
      <c r="B74" s="1">
        <f>'div risque'!C47</f>
        <v>0</v>
      </c>
      <c r="C74" s="1">
        <f>'div risque'!D47</f>
        <v>0</v>
      </c>
      <c r="D74" s="1">
        <f>'div risque'!E47</f>
        <v>0</v>
      </c>
      <c r="E74" s="1">
        <f>'div risque'!F47</f>
        <v>0</v>
      </c>
      <c r="F74">
        <f>'div risque'!B47</f>
        <v>0</v>
      </c>
    </row>
    <row r="75" spans="1:6" x14ac:dyDescent="0.2">
      <c r="A75" s="1" t="str">
        <f>+'div risque'!G48</f>
        <v/>
      </c>
      <c r="B75" s="1">
        <f>'div risque'!C48</f>
        <v>0</v>
      </c>
      <c r="C75" s="1">
        <f>'div risque'!D48</f>
        <v>0</v>
      </c>
      <c r="D75" s="1">
        <f>'div risque'!E48</f>
        <v>0</v>
      </c>
      <c r="E75" s="1">
        <f>'div risque'!F48</f>
        <v>0</v>
      </c>
      <c r="F75">
        <f>'div risque'!B48</f>
        <v>0</v>
      </c>
    </row>
    <row r="76" spans="1:6" x14ac:dyDescent="0.2">
      <c r="A76" s="1" t="str">
        <f>+'div risque'!G49</f>
        <v/>
      </c>
      <c r="B76" s="1">
        <f>'div risque'!C49</f>
        <v>0</v>
      </c>
      <c r="C76" s="1">
        <f>'div risque'!D49</f>
        <v>0</v>
      </c>
      <c r="D76" s="1">
        <f>'div risque'!E49</f>
        <v>0</v>
      </c>
      <c r="E76" s="1">
        <f>'div risque'!F49</f>
        <v>0</v>
      </c>
      <c r="F76">
        <f>'div risque'!B49</f>
        <v>0</v>
      </c>
    </row>
    <row r="77" spans="1:6" x14ac:dyDescent="0.2">
      <c r="A77" s="1" t="str">
        <f>+'div risque'!G50</f>
        <v/>
      </c>
      <c r="B77" s="1">
        <f>'div risque'!C50</f>
        <v>0</v>
      </c>
      <c r="C77" s="1">
        <f>'div risque'!D50</f>
        <v>0</v>
      </c>
      <c r="D77" s="1">
        <f>'div risque'!E50</f>
        <v>0</v>
      </c>
      <c r="E77" s="1">
        <f>'div risque'!F50</f>
        <v>0</v>
      </c>
      <c r="F77">
        <f>'div risque'!B50</f>
        <v>0</v>
      </c>
    </row>
    <row r="78" spans="1:6" x14ac:dyDescent="0.2">
      <c r="A78" s="1" t="str">
        <f>+'div risque'!G51</f>
        <v/>
      </c>
      <c r="B78" s="1">
        <f>'div risque'!C51</f>
        <v>0</v>
      </c>
      <c r="C78" s="1">
        <f>'div risque'!D51</f>
        <v>0</v>
      </c>
      <c r="D78" s="1">
        <f>'div risque'!E51</f>
        <v>0</v>
      </c>
      <c r="E78" s="1">
        <f>'div risque'!F51</f>
        <v>0</v>
      </c>
      <c r="F78">
        <f>'div risque'!B51</f>
        <v>0</v>
      </c>
    </row>
    <row r="79" spans="1:6" x14ac:dyDescent="0.2">
      <c r="A79" s="1" t="str">
        <f>+'div risque'!G52</f>
        <v/>
      </c>
      <c r="B79" s="1">
        <f>'div risque'!C52</f>
        <v>0</v>
      </c>
      <c r="C79" s="1">
        <f>'div risque'!D52</f>
        <v>0</v>
      </c>
      <c r="D79" s="1">
        <f>'div risque'!E52</f>
        <v>0</v>
      </c>
      <c r="E79" s="1">
        <f>'div risque'!F52</f>
        <v>0</v>
      </c>
      <c r="F79">
        <f>'div risque'!B52</f>
        <v>0</v>
      </c>
    </row>
    <row r="80" spans="1:6" x14ac:dyDescent="0.2">
      <c r="A80" s="1" t="str">
        <f>+'div risque'!G53</f>
        <v/>
      </c>
      <c r="B80" s="1">
        <f>'div risque'!C53</f>
        <v>0</v>
      </c>
      <c r="C80" s="1">
        <f>'div risque'!D53</f>
        <v>0</v>
      </c>
      <c r="D80" s="1">
        <f>'div risque'!E53</f>
        <v>0</v>
      </c>
      <c r="E80" s="1">
        <f>'div risque'!F53</f>
        <v>0</v>
      </c>
      <c r="F80">
        <f>'div risque'!B53</f>
        <v>0</v>
      </c>
    </row>
    <row r="81" spans="1:6" x14ac:dyDescent="0.2">
      <c r="A81" s="1" t="str">
        <f>+'div risque'!G54</f>
        <v/>
      </c>
      <c r="B81" s="1">
        <f>'div risque'!C54</f>
        <v>0</v>
      </c>
      <c r="C81" s="1">
        <f>'div risque'!D54</f>
        <v>0</v>
      </c>
      <c r="D81" s="1">
        <f>'div risque'!E54</f>
        <v>0</v>
      </c>
      <c r="E81" s="1">
        <f>'div risque'!F54</f>
        <v>0</v>
      </c>
      <c r="F81">
        <f>'div risque'!B54</f>
        <v>0</v>
      </c>
    </row>
    <row r="82" spans="1:6" x14ac:dyDescent="0.2">
      <c r="A82" s="1" t="str">
        <f>+'div risque'!G55</f>
        <v/>
      </c>
      <c r="B82" s="1">
        <f>'div risque'!C55</f>
        <v>0</v>
      </c>
      <c r="C82" s="1">
        <f>'div risque'!D55</f>
        <v>0</v>
      </c>
      <c r="D82" s="1">
        <f>'div risque'!E55</f>
        <v>0</v>
      </c>
      <c r="E82" s="1">
        <f>'div risque'!F55</f>
        <v>0</v>
      </c>
      <c r="F82">
        <f>'div risque'!B55</f>
        <v>0</v>
      </c>
    </row>
    <row r="83" spans="1:6" x14ac:dyDescent="0.2">
      <c r="A83" s="1" t="str">
        <f>+'div risque'!G56</f>
        <v/>
      </c>
      <c r="B83" s="1">
        <f>'div risque'!C56</f>
        <v>0</v>
      </c>
      <c r="C83" s="1">
        <f>'div risque'!D56</f>
        <v>0</v>
      </c>
      <c r="D83" s="1">
        <f>'div risque'!E56</f>
        <v>0</v>
      </c>
      <c r="E83" s="1">
        <f>'div risque'!F56</f>
        <v>0</v>
      </c>
      <c r="F83">
        <f>'div risque'!B56</f>
        <v>0</v>
      </c>
    </row>
    <row r="84" spans="1:6" x14ac:dyDescent="0.2">
      <c r="A84" s="1" t="str">
        <f>+'div risque'!G57</f>
        <v/>
      </c>
      <c r="B84" s="1">
        <f>'div risque'!C57</f>
        <v>0</v>
      </c>
      <c r="C84" s="1">
        <f>'div risque'!D57</f>
        <v>0</v>
      </c>
      <c r="D84" s="1">
        <f>'div risque'!E57</f>
        <v>0</v>
      </c>
      <c r="E84" s="1">
        <f>'div risque'!F57</f>
        <v>0</v>
      </c>
      <c r="F84">
        <f>'div risque'!B57</f>
        <v>0</v>
      </c>
    </row>
    <row r="85" spans="1:6" x14ac:dyDescent="0.2">
      <c r="A85" s="1" t="str">
        <f>+'div risque'!G58</f>
        <v/>
      </c>
      <c r="B85" s="1">
        <f>'div risque'!C58</f>
        <v>0</v>
      </c>
      <c r="C85" s="1">
        <f>'div risque'!D58</f>
        <v>0</v>
      </c>
      <c r="D85" s="1">
        <f>'div risque'!E58</f>
        <v>0</v>
      </c>
      <c r="E85" s="1">
        <f>'div risque'!F58</f>
        <v>0</v>
      </c>
      <c r="F85">
        <f>'div risque'!B58</f>
        <v>0</v>
      </c>
    </row>
    <row r="86" spans="1:6" x14ac:dyDescent="0.2">
      <c r="A86" s="1" t="str">
        <f>+'div risque'!G59</f>
        <v/>
      </c>
      <c r="B86" s="1">
        <f>'div risque'!C59</f>
        <v>0</v>
      </c>
      <c r="C86" s="1">
        <f>'div risque'!D59</f>
        <v>0</v>
      </c>
      <c r="D86" s="1">
        <f>'div risque'!E59</f>
        <v>0</v>
      </c>
      <c r="E86" s="1">
        <f>'div risque'!F59</f>
        <v>0</v>
      </c>
      <c r="F86">
        <f>'div risque'!B59</f>
        <v>0</v>
      </c>
    </row>
    <row r="87" spans="1:6" x14ac:dyDescent="0.2">
      <c r="A87" s="1" t="str">
        <f>+'div risque'!G60</f>
        <v/>
      </c>
      <c r="B87" s="1">
        <f>'div risque'!C60</f>
        <v>0</v>
      </c>
      <c r="C87" s="1">
        <f>'div risque'!D60</f>
        <v>0</v>
      </c>
      <c r="D87" s="1">
        <f>'div risque'!E60</f>
        <v>0</v>
      </c>
      <c r="E87" s="1">
        <f>'div risque'!F60</f>
        <v>0</v>
      </c>
      <c r="F87">
        <f>'div risque'!B60</f>
        <v>0</v>
      </c>
    </row>
    <row r="88" spans="1:6" x14ac:dyDescent="0.2">
      <c r="A88" s="1" t="str">
        <f>+'div risque'!G61</f>
        <v/>
      </c>
      <c r="B88" s="1">
        <f>'div risque'!C61</f>
        <v>0</v>
      </c>
      <c r="C88" s="1">
        <f>'div risque'!D61</f>
        <v>0</v>
      </c>
      <c r="D88" s="1">
        <f>'div risque'!E61</f>
        <v>0</v>
      </c>
      <c r="E88" s="1">
        <f>'div risque'!F61</f>
        <v>0</v>
      </c>
      <c r="F88">
        <f>'div risque'!B61</f>
        <v>0</v>
      </c>
    </row>
    <row r="89" spans="1:6" x14ac:dyDescent="0.2">
      <c r="A89" s="1" t="str">
        <f>+'div risque'!G62</f>
        <v/>
      </c>
      <c r="B89" s="1">
        <f>'div risque'!C62</f>
        <v>0</v>
      </c>
      <c r="C89" s="1">
        <f>'div risque'!D62</f>
        <v>0</v>
      </c>
      <c r="D89" s="1">
        <f>'div risque'!E62</f>
        <v>0</v>
      </c>
      <c r="E89" s="1">
        <f>'div risque'!F62</f>
        <v>0</v>
      </c>
      <c r="F89">
        <f>'div risque'!B62</f>
        <v>0</v>
      </c>
    </row>
    <row r="90" spans="1:6" x14ac:dyDescent="0.2">
      <c r="A90" s="1" t="str">
        <f>+'div risque'!G63</f>
        <v/>
      </c>
      <c r="B90" s="1">
        <f>'div risque'!C63</f>
        <v>0</v>
      </c>
      <c r="C90" s="1">
        <f>'div risque'!D63</f>
        <v>0</v>
      </c>
      <c r="D90" s="1">
        <f>'div risque'!E63</f>
        <v>0</v>
      </c>
      <c r="E90" s="1">
        <f>'div risque'!F63</f>
        <v>0</v>
      </c>
      <c r="F90">
        <f>'div risque'!B63</f>
        <v>0</v>
      </c>
    </row>
    <row r="91" spans="1:6" x14ac:dyDescent="0.2">
      <c r="A91" s="1" t="str">
        <f>+'div risque'!G64</f>
        <v/>
      </c>
      <c r="B91" s="1">
        <f>'div risque'!C64</f>
        <v>0</v>
      </c>
      <c r="C91" s="1">
        <f>'div risque'!D64</f>
        <v>0</v>
      </c>
      <c r="D91" s="1">
        <f>'div risque'!E64</f>
        <v>0</v>
      </c>
      <c r="E91" s="1">
        <f>'div risque'!F64</f>
        <v>0</v>
      </c>
      <c r="F91">
        <f>'div risque'!B64</f>
        <v>0</v>
      </c>
    </row>
    <row r="92" spans="1:6" x14ac:dyDescent="0.2">
      <c r="A92" s="1" t="str">
        <f>+'div risque'!G65</f>
        <v/>
      </c>
      <c r="B92" s="1">
        <f>'div risque'!C65</f>
        <v>0</v>
      </c>
      <c r="C92" s="1">
        <f>'div risque'!D65</f>
        <v>0</v>
      </c>
      <c r="D92" s="1">
        <f>'div risque'!E65</f>
        <v>0</v>
      </c>
      <c r="E92" s="1">
        <f>'div risque'!F65</f>
        <v>0</v>
      </c>
      <c r="F92">
        <f>'div risque'!B65</f>
        <v>0</v>
      </c>
    </row>
    <row r="93" spans="1:6" x14ac:dyDescent="0.2">
      <c r="A93" s="1" t="str">
        <f>+'div risque'!G66</f>
        <v/>
      </c>
      <c r="B93" s="1">
        <f>'div risque'!C66</f>
        <v>0</v>
      </c>
      <c r="C93" s="1">
        <f>'div risque'!D66</f>
        <v>0</v>
      </c>
      <c r="D93" s="1">
        <f>'div risque'!E66</f>
        <v>0</v>
      </c>
      <c r="E93" s="1">
        <f>'div risque'!F66</f>
        <v>0</v>
      </c>
      <c r="F93">
        <f>'div risque'!B66</f>
        <v>0</v>
      </c>
    </row>
    <row r="94" spans="1:6" x14ac:dyDescent="0.2">
      <c r="A94" s="1" t="str">
        <f>+'div risque'!G67</f>
        <v/>
      </c>
      <c r="B94" s="1">
        <f>'div risque'!C67</f>
        <v>0</v>
      </c>
      <c r="C94" s="1">
        <f>'div risque'!D67</f>
        <v>0</v>
      </c>
      <c r="D94" s="1">
        <f>'div risque'!E67</f>
        <v>0</v>
      </c>
      <c r="E94" s="1">
        <f>'div risque'!F67</f>
        <v>0</v>
      </c>
      <c r="F94">
        <f>'div risque'!B67</f>
        <v>0</v>
      </c>
    </row>
    <row r="95" spans="1:6" x14ac:dyDescent="0.2">
      <c r="A95" s="1" t="str">
        <f>+'div risque'!G68</f>
        <v/>
      </c>
      <c r="B95" s="1">
        <f>'div risque'!C68</f>
        <v>0</v>
      </c>
      <c r="C95" s="1">
        <f>'div risque'!D68</f>
        <v>0</v>
      </c>
      <c r="D95" s="1">
        <f>'div risque'!E68</f>
        <v>0</v>
      </c>
      <c r="E95" s="1">
        <f>'div risque'!F68</f>
        <v>0</v>
      </c>
      <c r="F95">
        <f>'div risque'!B68</f>
        <v>0</v>
      </c>
    </row>
    <row r="96" spans="1:6" x14ac:dyDescent="0.2">
      <c r="A96" s="1" t="str">
        <f>+'div risque'!G69</f>
        <v/>
      </c>
      <c r="B96" s="1">
        <f>'div risque'!C69</f>
        <v>0</v>
      </c>
      <c r="C96" s="1">
        <f>'div risque'!D69</f>
        <v>0</v>
      </c>
      <c r="D96" s="1">
        <f>'div risque'!E69</f>
        <v>0</v>
      </c>
      <c r="E96" s="1">
        <f>'div risque'!F69</f>
        <v>0</v>
      </c>
      <c r="F96">
        <f>'div risque'!B69</f>
        <v>0</v>
      </c>
    </row>
    <row r="97" spans="1:6" x14ac:dyDescent="0.2">
      <c r="A97" s="1" t="str">
        <f>+'div risque'!G70</f>
        <v/>
      </c>
      <c r="B97" s="1">
        <f>'div risque'!C70</f>
        <v>0</v>
      </c>
      <c r="C97" s="1">
        <f>'div risque'!D70</f>
        <v>0</v>
      </c>
      <c r="D97" s="1">
        <f>'div risque'!E70</f>
        <v>0</v>
      </c>
      <c r="E97" s="1">
        <f>'div risque'!F70</f>
        <v>0</v>
      </c>
      <c r="F97">
        <f>'div risque'!B70</f>
        <v>0</v>
      </c>
    </row>
    <row r="98" spans="1:6" x14ac:dyDescent="0.2">
      <c r="A98" s="1" t="str">
        <f>+'div risque'!G71</f>
        <v/>
      </c>
      <c r="B98" s="1">
        <f>'div risque'!C71</f>
        <v>0</v>
      </c>
      <c r="C98" s="1">
        <f>'div risque'!D71</f>
        <v>0</v>
      </c>
      <c r="D98" s="1">
        <f>'div risque'!E71</f>
        <v>0</v>
      </c>
      <c r="E98" s="1">
        <f>'div risque'!F71</f>
        <v>0</v>
      </c>
      <c r="F98">
        <f>'div risque'!B71</f>
        <v>0</v>
      </c>
    </row>
    <row r="99" spans="1:6" x14ac:dyDescent="0.2">
      <c r="A99" s="1" t="str">
        <f>+'div risque'!G72</f>
        <v/>
      </c>
      <c r="B99" s="1">
        <f>'div risque'!C72</f>
        <v>0</v>
      </c>
      <c r="C99" s="1">
        <f>'div risque'!D72</f>
        <v>0</v>
      </c>
      <c r="D99" s="1">
        <f>'div risque'!E72</f>
        <v>0</v>
      </c>
      <c r="E99" s="1">
        <f>'div risque'!F72</f>
        <v>0</v>
      </c>
      <c r="F99">
        <f>'div risque'!B72</f>
        <v>0</v>
      </c>
    </row>
    <row r="100" spans="1:6" x14ac:dyDescent="0.2">
      <c r="A100" s="1" t="str">
        <f>+'div risque'!G73</f>
        <v/>
      </c>
      <c r="B100" s="1">
        <f>'div risque'!C73</f>
        <v>0</v>
      </c>
      <c r="C100" s="1">
        <f>'div risque'!D73</f>
        <v>0</v>
      </c>
      <c r="D100" s="1">
        <f>'div risque'!E73</f>
        <v>0</v>
      </c>
      <c r="E100" s="1">
        <f>'div risque'!F73</f>
        <v>0</v>
      </c>
      <c r="F100">
        <f>'div risque'!B73</f>
        <v>0</v>
      </c>
    </row>
    <row r="101" spans="1:6" x14ac:dyDescent="0.2">
      <c r="A101" s="1" t="str">
        <f>+'div risque'!G74</f>
        <v/>
      </c>
      <c r="B101" s="1">
        <f>'div risque'!C74</f>
        <v>0</v>
      </c>
      <c r="C101" s="1">
        <f>'div risque'!D74</f>
        <v>0</v>
      </c>
      <c r="D101" s="1">
        <f>'div risque'!E74</f>
        <v>0</v>
      </c>
      <c r="E101" s="1">
        <f>'div risque'!F74</f>
        <v>0</v>
      </c>
      <c r="F101">
        <f>'div risque'!B74</f>
        <v>0</v>
      </c>
    </row>
    <row r="102" spans="1:6" x14ac:dyDescent="0.2">
      <c r="A102" s="1" t="str">
        <f>+'div risque'!G75</f>
        <v/>
      </c>
      <c r="B102" s="1">
        <f>'div risque'!C75</f>
        <v>0</v>
      </c>
      <c r="C102" s="1">
        <f>'div risque'!D75</f>
        <v>0</v>
      </c>
      <c r="D102" s="1">
        <f>'div risque'!E75</f>
        <v>0</v>
      </c>
      <c r="E102" s="1">
        <f>'div risque'!F75</f>
        <v>0</v>
      </c>
      <c r="F102">
        <f>'div risque'!B75</f>
        <v>0</v>
      </c>
    </row>
    <row r="103" spans="1:6" x14ac:dyDescent="0.2">
      <c r="A103" s="1" t="str">
        <f>+'div risque'!G76</f>
        <v/>
      </c>
      <c r="B103" s="1">
        <f>'div risque'!C76</f>
        <v>0</v>
      </c>
      <c r="C103" s="1">
        <f>'div risque'!D76</f>
        <v>0</v>
      </c>
      <c r="D103" s="1">
        <f>'div risque'!E76</f>
        <v>0</v>
      </c>
      <c r="E103" s="1">
        <f>'div risque'!F76</f>
        <v>0</v>
      </c>
      <c r="F103">
        <f>'div risque'!B76</f>
        <v>0</v>
      </c>
    </row>
    <row r="104" spans="1:6" x14ac:dyDescent="0.2">
      <c r="A104" s="1" t="str">
        <f>+'div risque'!G77</f>
        <v/>
      </c>
      <c r="B104" s="1">
        <f>'div risque'!C77</f>
        <v>0</v>
      </c>
      <c r="C104" s="1">
        <f>'div risque'!D77</f>
        <v>0</v>
      </c>
      <c r="D104" s="1">
        <f>'div risque'!E77</f>
        <v>0</v>
      </c>
      <c r="E104" s="1">
        <f>'div risque'!F77</f>
        <v>0</v>
      </c>
      <c r="F104">
        <f>'div risque'!B77</f>
        <v>0</v>
      </c>
    </row>
    <row r="105" spans="1:6" x14ac:dyDescent="0.2">
      <c r="A105" s="1" t="str">
        <f>+'div risque'!G78</f>
        <v/>
      </c>
      <c r="B105" s="1">
        <f>'div risque'!C78</f>
        <v>0</v>
      </c>
      <c r="C105" s="1">
        <f>'div risque'!D78</f>
        <v>0</v>
      </c>
      <c r="D105" s="1">
        <f>'div risque'!E78</f>
        <v>0</v>
      </c>
      <c r="E105" s="1">
        <f>'div risque'!F78</f>
        <v>0</v>
      </c>
      <c r="F105">
        <f>'div risque'!B78</f>
        <v>0</v>
      </c>
    </row>
    <row r="106" spans="1:6" x14ac:dyDescent="0.2">
      <c r="A106" s="1" t="str">
        <f>+'div risque'!G79</f>
        <v/>
      </c>
      <c r="B106" s="1">
        <f>'div risque'!C79</f>
        <v>0</v>
      </c>
      <c r="C106" s="1">
        <f>'div risque'!D79</f>
        <v>0</v>
      </c>
      <c r="D106" s="1">
        <f>'div risque'!E79</f>
        <v>0</v>
      </c>
      <c r="E106" s="1">
        <f>'div risque'!F79</f>
        <v>0</v>
      </c>
      <c r="F106">
        <f>'div risque'!B79</f>
        <v>0</v>
      </c>
    </row>
    <row r="107" spans="1:6" x14ac:dyDescent="0.2">
      <c r="A107" s="1" t="str">
        <f>+'div risque'!G80</f>
        <v/>
      </c>
      <c r="B107" s="1">
        <f>'div risque'!C80</f>
        <v>0</v>
      </c>
      <c r="C107" s="1">
        <f>'div risque'!D80</f>
        <v>0</v>
      </c>
      <c r="D107" s="1">
        <f>'div risque'!E80</f>
        <v>0</v>
      </c>
      <c r="E107" s="1">
        <f>'div risque'!F80</f>
        <v>0</v>
      </c>
      <c r="F107">
        <f>'div risque'!B80</f>
        <v>0</v>
      </c>
    </row>
    <row r="108" spans="1:6" x14ac:dyDescent="0.2">
      <c r="A108" s="1" t="str">
        <f>+'div risque'!G81</f>
        <v/>
      </c>
      <c r="B108" s="1">
        <f>'div risque'!C81</f>
        <v>0</v>
      </c>
      <c r="C108" s="1">
        <f>'div risque'!D81</f>
        <v>0</v>
      </c>
      <c r="D108" s="1">
        <f>'div risque'!E81</f>
        <v>0</v>
      </c>
      <c r="E108" s="1">
        <f>'div risque'!F81</f>
        <v>0</v>
      </c>
      <c r="F108">
        <f>'div risque'!B81</f>
        <v>0</v>
      </c>
    </row>
    <row r="109" spans="1:6" x14ac:dyDescent="0.2">
      <c r="A109" s="1" t="str">
        <f>+'div risque'!G82</f>
        <v/>
      </c>
      <c r="B109" s="1">
        <f>'div risque'!C82</f>
        <v>0</v>
      </c>
      <c r="C109" s="1">
        <f>'div risque'!D82</f>
        <v>0</v>
      </c>
      <c r="D109" s="1">
        <f>'div risque'!E82</f>
        <v>0</v>
      </c>
      <c r="E109" s="1">
        <f>'div risque'!F82</f>
        <v>0</v>
      </c>
      <c r="F109">
        <f>'div risque'!B82</f>
        <v>0</v>
      </c>
    </row>
    <row r="110" spans="1:6" x14ac:dyDescent="0.2">
      <c r="A110" s="1" t="str">
        <f>+'div risque'!G83</f>
        <v/>
      </c>
      <c r="B110" s="1">
        <f>'div risque'!C83</f>
        <v>0</v>
      </c>
      <c r="C110" s="1">
        <f>'div risque'!D83</f>
        <v>0</v>
      </c>
      <c r="D110" s="1">
        <f>'div risque'!E83</f>
        <v>0</v>
      </c>
      <c r="E110" s="1">
        <f>'div risque'!F83</f>
        <v>0</v>
      </c>
      <c r="F110">
        <f>'div risque'!B83</f>
        <v>0</v>
      </c>
    </row>
    <row r="111" spans="1:6" x14ac:dyDescent="0.2">
      <c r="A111" s="1" t="str">
        <f>+'div risque'!G84</f>
        <v/>
      </c>
      <c r="B111" s="1">
        <f>'div risque'!C84</f>
        <v>0</v>
      </c>
      <c r="C111" s="1">
        <f>'div risque'!D84</f>
        <v>0</v>
      </c>
      <c r="D111" s="1">
        <f>'div risque'!E84</f>
        <v>0</v>
      </c>
      <c r="E111" s="1">
        <f>'div risque'!F84</f>
        <v>0</v>
      </c>
      <c r="F111">
        <f>'div risque'!B84</f>
        <v>0</v>
      </c>
    </row>
    <row r="112" spans="1:6" x14ac:dyDescent="0.2">
      <c r="A112" s="1" t="str">
        <f>+'div risque'!G85</f>
        <v/>
      </c>
      <c r="B112" s="1">
        <f>'div risque'!C85</f>
        <v>0</v>
      </c>
      <c r="C112" s="1">
        <f>'div risque'!D85</f>
        <v>0</v>
      </c>
      <c r="D112" s="1">
        <f>'div risque'!E85</f>
        <v>0</v>
      </c>
      <c r="E112" s="1">
        <f>'div risque'!F85</f>
        <v>0</v>
      </c>
      <c r="F112">
        <f>'div risque'!B85</f>
        <v>0</v>
      </c>
    </row>
    <row r="113" spans="1:6" x14ac:dyDescent="0.2">
      <c r="A113" s="1" t="str">
        <f>+'div risque'!G86</f>
        <v/>
      </c>
      <c r="B113" s="1">
        <f>'div risque'!C86</f>
        <v>0</v>
      </c>
      <c r="C113" s="1">
        <f>'div risque'!D86</f>
        <v>0</v>
      </c>
      <c r="D113" s="1">
        <f>'div risque'!E86</f>
        <v>0</v>
      </c>
      <c r="E113" s="1">
        <f>'div risque'!F86</f>
        <v>0</v>
      </c>
      <c r="F113">
        <f>'div risque'!B86</f>
        <v>0</v>
      </c>
    </row>
    <row r="114" spans="1:6" x14ac:dyDescent="0.2">
      <c r="A114" s="1" t="str">
        <f>+'div risque'!G87</f>
        <v/>
      </c>
      <c r="B114" s="1">
        <f>'div risque'!C87</f>
        <v>0</v>
      </c>
      <c r="C114" s="1">
        <f>'div risque'!D87</f>
        <v>0</v>
      </c>
      <c r="D114" s="1">
        <f>'div risque'!E87</f>
        <v>0</v>
      </c>
      <c r="E114" s="1">
        <f>'div risque'!F87</f>
        <v>0</v>
      </c>
      <c r="F114">
        <f>'div risque'!B87</f>
        <v>0</v>
      </c>
    </row>
    <row r="115" spans="1:6" x14ac:dyDescent="0.2">
      <c r="A115" s="1" t="str">
        <f>+'div risque'!G88</f>
        <v/>
      </c>
      <c r="B115" s="1">
        <f>'div risque'!C88</f>
        <v>0</v>
      </c>
      <c r="C115" s="1">
        <f>'div risque'!D88</f>
        <v>0</v>
      </c>
      <c r="D115" s="1">
        <f>'div risque'!E88</f>
        <v>0</v>
      </c>
      <c r="E115" s="1">
        <f>'div risque'!F88</f>
        <v>0</v>
      </c>
      <c r="F115">
        <f>'div risque'!B88</f>
        <v>0</v>
      </c>
    </row>
    <row r="116" spans="1:6" x14ac:dyDescent="0.2">
      <c r="A116" s="1" t="str">
        <f>+'div risque'!G89</f>
        <v/>
      </c>
      <c r="B116" s="1">
        <f>'div risque'!C89</f>
        <v>0</v>
      </c>
      <c r="C116" s="1">
        <f>'div risque'!D89</f>
        <v>0</v>
      </c>
      <c r="D116" s="1">
        <f>'div risque'!E89</f>
        <v>0</v>
      </c>
      <c r="E116" s="1">
        <f>'div risque'!F89</f>
        <v>0</v>
      </c>
      <c r="F116">
        <f>'div risque'!B89</f>
        <v>0</v>
      </c>
    </row>
    <row r="117" spans="1:6" x14ac:dyDescent="0.2">
      <c r="A117" s="1" t="str">
        <f>+'div risque'!G90</f>
        <v/>
      </c>
      <c r="B117" s="1">
        <f>'div risque'!C90</f>
        <v>0</v>
      </c>
      <c r="C117" s="1">
        <f>'div risque'!D90</f>
        <v>0</v>
      </c>
      <c r="D117" s="1">
        <f>'div risque'!E90</f>
        <v>0</v>
      </c>
      <c r="E117" s="1">
        <f>'div risque'!F90</f>
        <v>0</v>
      </c>
      <c r="F117">
        <f>'div risque'!B90</f>
        <v>0</v>
      </c>
    </row>
    <row r="118" spans="1:6" x14ac:dyDescent="0.2">
      <c r="A118" s="1" t="str">
        <f>+'div risque'!G91</f>
        <v/>
      </c>
      <c r="B118" s="1">
        <f>'div risque'!C91</f>
        <v>0</v>
      </c>
      <c r="C118" s="1">
        <f>'div risque'!D91</f>
        <v>0</v>
      </c>
      <c r="D118" s="1">
        <f>'div risque'!E91</f>
        <v>0</v>
      </c>
      <c r="E118" s="1">
        <f>'div risque'!F91</f>
        <v>0</v>
      </c>
      <c r="F118">
        <f>'div risque'!B91</f>
        <v>0</v>
      </c>
    </row>
    <row r="119" spans="1:6" x14ac:dyDescent="0.2">
      <c r="A119" s="1" t="str">
        <f>+'div risque'!G92</f>
        <v/>
      </c>
      <c r="B119" s="1">
        <f>'div risque'!C92</f>
        <v>0</v>
      </c>
      <c r="C119" s="1">
        <f>'div risque'!D92</f>
        <v>0</v>
      </c>
      <c r="D119" s="1">
        <f>'div risque'!E92</f>
        <v>0</v>
      </c>
      <c r="E119" s="1">
        <f>'div risque'!F92</f>
        <v>0</v>
      </c>
      <c r="F119">
        <f>'div risque'!B92</f>
        <v>0</v>
      </c>
    </row>
    <row r="120" spans="1:6" x14ac:dyDescent="0.2">
      <c r="A120" s="1" t="str">
        <f>+'div risque'!G93</f>
        <v/>
      </c>
      <c r="B120" s="1">
        <f>'div risque'!C93</f>
        <v>0</v>
      </c>
      <c r="C120" s="1">
        <f>'div risque'!D93</f>
        <v>0</v>
      </c>
      <c r="D120" s="1">
        <f>'div risque'!E93</f>
        <v>0</v>
      </c>
      <c r="E120" s="1">
        <f>'div risque'!F93</f>
        <v>0</v>
      </c>
      <c r="F120">
        <f>'div risque'!B93</f>
        <v>0</v>
      </c>
    </row>
    <row r="121" spans="1:6" x14ac:dyDescent="0.2">
      <c r="A121" s="1" t="str">
        <f>+'div risque'!G94</f>
        <v/>
      </c>
      <c r="B121" s="1">
        <f>'div risque'!C94</f>
        <v>0</v>
      </c>
      <c r="C121" s="1">
        <f>'div risque'!D94</f>
        <v>0</v>
      </c>
      <c r="D121" s="1">
        <f>'div risque'!E94</f>
        <v>0</v>
      </c>
      <c r="E121" s="1">
        <f>'div risque'!F94</f>
        <v>0</v>
      </c>
      <c r="F121">
        <f>'div risque'!B94</f>
        <v>0</v>
      </c>
    </row>
    <row r="122" spans="1:6" x14ac:dyDescent="0.2">
      <c r="A122" s="1" t="str">
        <f>+'div risque'!G95</f>
        <v/>
      </c>
      <c r="B122" s="1">
        <f>'div risque'!C95</f>
        <v>0</v>
      </c>
      <c r="C122" s="1">
        <f>'div risque'!D95</f>
        <v>0</v>
      </c>
      <c r="D122" s="1">
        <f>'div risque'!E95</f>
        <v>0</v>
      </c>
      <c r="E122" s="1">
        <f>'div risque'!F95</f>
        <v>0</v>
      </c>
      <c r="F122">
        <f>'div risque'!B95</f>
        <v>0</v>
      </c>
    </row>
    <row r="123" spans="1:6" x14ac:dyDescent="0.2">
      <c r="A123" s="1" t="str">
        <f>+'div risque'!G96</f>
        <v/>
      </c>
      <c r="B123" s="1">
        <f>'div risque'!C96</f>
        <v>0</v>
      </c>
      <c r="C123" s="1">
        <f>'div risque'!D96</f>
        <v>0</v>
      </c>
      <c r="D123" s="1">
        <f>'div risque'!E96</f>
        <v>0</v>
      </c>
      <c r="E123" s="1">
        <f>'div risque'!F96</f>
        <v>0</v>
      </c>
      <c r="F123">
        <f>'div risque'!B96</f>
        <v>0</v>
      </c>
    </row>
    <row r="124" spans="1:6" x14ac:dyDescent="0.2">
      <c r="A124" s="1" t="str">
        <f>+'div risque'!G97</f>
        <v/>
      </c>
      <c r="B124" s="1">
        <f>'div risque'!C97</f>
        <v>0</v>
      </c>
      <c r="C124" s="1">
        <f>'div risque'!D97</f>
        <v>0</v>
      </c>
      <c r="D124" s="1">
        <f>'div risque'!E97</f>
        <v>0</v>
      </c>
      <c r="E124" s="1">
        <f>'div risque'!F97</f>
        <v>0</v>
      </c>
      <c r="F124">
        <f>'div risque'!B97</f>
        <v>0</v>
      </c>
    </row>
    <row r="125" spans="1:6" x14ac:dyDescent="0.2">
      <c r="A125" s="1" t="str">
        <f>+'div risque'!G98</f>
        <v/>
      </c>
      <c r="B125" s="1">
        <f>'div risque'!C98</f>
        <v>0</v>
      </c>
      <c r="C125" s="1">
        <f>'div risque'!D98</f>
        <v>0</v>
      </c>
      <c r="D125" s="1">
        <f>'div risque'!E98</f>
        <v>0</v>
      </c>
      <c r="E125" s="1">
        <f>'div risque'!F98</f>
        <v>0</v>
      </c>
      <c r="F125">
        <f>'div risque'!B98</f>
        <v>0</v>
      </c>
    </row>
    <row r="126" spans="1:6" x14ac:dyDescent="0.2">
      <c r="A126" s="1" t="str">
        <f>+'div risque'!G99</f>
        <v/>
      </c>
      <c r="B126" s="1">
        <f>'div risque'!C99</f>
        <v>0</v>
      </c>
      <c r="C126" s="1">
        <f>'div risque'!D99</f>
        <v>0</v>
      </c>
      <c r="D126" s="1">
        <f>'div risque'!E99</f>
        <v>0</v>
      </c>
      <c r="E126" s="1">
        <f>'div risque'!F99</f>
        <v>0</v>
      </c>
      <c r="F126">
        <f>'div risque'!B99</f>
        <v>0</v>
      </c>
    </row>
    <row r="127" spans="1:6" x14ac:dyDescent="0.2">
      <c r="A127" s="1" t="str">
        <f>+'div risque'!G100</f>
        <v/>
      </c>
      <c r="B127" s="1">
        <f>'div risque'!C100</f>
        <v>0</v>
      </c>
      <c r="C127" s="1">
        <f>'div risque'!D100</f>
        <v>0</v>
      </c>
      <c r="D127" s="1">
        <f>'div risque'!E100</f>
        <v>0</v>
      </c>
      <c r="E127" s="1">
        <f>'div risque'!F100</f>
        <v>0</v>
      </c>
      <c r="F127">
        <f>'div risque'!B100</f>
        <v>0</v>
      </c>
    </row>
    <row r="128" spans="1:6" x14ac:dyDescent="0.2">
      <c r="A128" s="1" t="str">
        <f>+'div risque'!G101</f>
        <v/>
      </c>
      <c r="B128" s="1">
        <f>'div risque'!C101</f>
        <v>0</v>
      </c>
      <c r="C128" s="1">
        <f>'div risque'!D101</f>
        <v>0</v>
      </c>
      <c r="D128" s="1">
        <f>'div risque'!E101</f>
        <v>0</v>
      </c>
      <c r="E128" s="1">
        <f>'div risque'!F101</f>
        <v>0</v>
      </c>
      <c r="F128">
        <f>'div risque'!B101</f>
        <v>0</v>
      </c>
    </row>
  </sheetData>
  <sheetProtection password="C55A" sheet="1" objects="1" scenarios="1" formatCells="0" formatColumns="0" formatRows="0" insertColumns="0" insertRows="0" insertHyperlinks="0" deleteColumns="0" deleteRows="0" sort="0" autoFilter="0" pivotTables="0"/>
  <mergeCells count="2">
    <mergeCell ref="A1:B1"/>
    <mergeCell ref="B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F54"/>
  <sheetViews>
    <sheetView topLeftCell="A29" zoomScaleNormal="100" workbookViewId="0">
      <selection activeCell="G43" sqref="G43"/>
    </sheetView>
  </sheetViews>
  <sheetFormatPr defaultColWidth="11.42578125" defaultRowHeight="12.75" x14ac:dyDescent="0.2"/>
  <cols>
    <col min="1" max="1" width="13.85546875" style="58" customWidth="1"/>
    <col min="2" max="2" width="44.42578125" style="58" customWidth="1"/>
    <col min="3" max="3" width="25.42578125" style="58" customWidth="1"/>
    <col min="4" max="4" width="25" style="58" customWidth="1"/>
    <col min="5" max="5" width="11.42578125" style="58"/>
    <col min="6" max="6" width="13.85546875" style="58" bestFit="1" customWidth="1"/>
    <col min="7" max="16384" width="11.42578125" style="58"/>
  </cols>
  <sheetData>
    <row r="1" spans="1:4" ht="13.5" thickBot="1" x14ac:dyDescent="0.25">
      <c r="A1" s="68">
        <f>Signaletiq!B9</f>
        <v>202312</v>
      </c>
      <c r="B1" s="69">
        <f>Signaletiq!B3</f>
        <v>1603001</v>
      </c>
      <c r="C1" s="369" t="s">
        <v>513</v>
      </c>
      <c r="D1" s="370"/>
    </row>
    <row r="2" spans="1:4" ht="14.25" thickTop="1" thickBot="1" x14ac:dyDescent="0.25">
      <c r="A2" s="70" t="s">
        <v>0</v>
      </c>
      <c r="B2" s="71" t="s">
        <v>1</v>
      </c>
      <c r="C2" s="71" t="s">
        <v>108</v>
      </c>
      <c r="D2" s="71" t="s">
        <v>109</v>
      </c>
    </row>
    <row r="3" spans="1:4" ht="13.5" thickTop="1" x14ac:dyDescent="0.2">
      <c r="A3" s="62" t="s">
        <v>110</v>
      </c>
      <c r="B3" s="63" t="s">
        <v>111</v>
      </c>
      <c r="C3" s="13">
        <f>SUM(C4:C15)</f>
        <v>27518076932</v>
      </c>
      <c r="D3" s="13">
        <f>SUM(D4:D15)</f>
        <v>27237333011</v>
      </c>
    </row>
    <row r="4" spans="1:4" x14ac:dyDescent="0.2">
      <c r="A4" s="62" t="s">
        <v>112</v>
      </c>
      <c r="B4" s="64" t="s">
        <v>113</v>
      </c>
      <c r="C4" s="14">
        <v>22043688280</v>
      </c>
      <c r="D4" s="14">
        <v>20918712452</v>
      </c>
    </row>
    <row r="5" spans="1:4" x14ac:dyDescent="0.2">
      <c r="A5" s="62" t="s">
        <v>114</v>
      </c>
      <c r="B5" s="64" t="s">
        <v>115</v>
      </c>
      <c r="C5" s="14">
        <v>34300000</v>
      </c>
      <c r="D5" s="14">
        <v>34300000</v>
      </c>
    </row>
    <row r="6" spans="1:4" x14ac:dyDescent="0.2">
      <c r="A6" s="62" t="s">
        <v>116</v>
      </c>
      <c r="B6" s="64" t="s">
        <v>117</v>
      </c>
      <c r="C6" s="14"/>
      <c r="D6" s="14"/>
    </row>
    <row r="7" spans="1:4" x14ac:dyDescent="0.2">
      <c r="A7" s="62" t="s">
        <v>118</v>
      </c>
      <c r="B7" s="64" t="s">
        <v>119</v>
      </c>
      <c r="C7" s="16">
        <v>7689436061</v>
      </c>
      <c r="D7" s="16">
        <v>7454344059</v>
      </c>
    </row>
    <row r="8" spans="1:4" x14ac:dyDescent="0.2">
      <c r="A8" s="62" t="s">
        <v>120</v>
      </c>
      <c r="B8" s="64" t="s">
        <v>121</v>
      </c>
      <c r="C8" s="14">
        <v>3255398181</v>
      </c>
      <c r="D8" s="14">
        <v>3229670562</v>
      </c>
    </row>
    <row r="9" spans="1:4" x14ac:dyDescent="0.2">
      <c r="A9" s="62" t="s">
        <v>122</v>
      </c>
      <c r="B9" s="64" t="s">
        <v>123</v>
      </c>
      <c r="C9" s="14">
        <v>8841133318</v>
      </c>
      <c r="D9" s="14">
        <v>8429698038</v>
      </c>
    </row>
    <row r="10" spans="1:4" x14ac:dyDescent="0.2">
      <c r="A10" s="62" t="s">
        <v>124</v>
      </c>
      <c r="B10" s="64" t="s">
        <v>125</v>
      </c>
      <c r="C10" s="16">
        <v>4274191997</v>
      </c>
      <c r="D10" s="16">
        <v>5541546423</v>
      </c>
    </row>
    <row r="11" spans="1:4" x14ac:dyDescent="0.2">
      <c r="A11" s="62" t="s">
        <v>126</v>
      </c>
      <c r="B11" s="64" t="s">
        <v>127</v>
      </c>
      <c r="C11" s="16">
        <v>134853723</v>
      </c>
      <c r="D11" s="16">
        <v>626858130</v>
      </c>
    </row>
    <row r="12" spans="1:4" x14ac:dyDescent="0.2">
      <c r="A12" s="62" t="s">
        <v>128</v>
      </c>
      <c r="B12" s="64" t="s">
        <v>129</v>
      </c>
      <c r="C12" s="14">
        <v>502740237</v>
      </c>
      <c r="D12" s="14">
        <v>6842170</v>
      </c>
    </row>
    <row r="13" spans="1:4" x14ac:dyDescent="0.2">
      <c r="A13" s="62" t="s">
        <v>130</v>
      </c>
      <c r="B13" s="64" t="s">
        <v>131</v>
      </c>
      <c r="C13" s="14">
        <v>-19257664865</v>
      </c>
      <c r="D13" s="14">
        <v>-19004638823</v>
      </c>
    </row>
    <row r="14" spans="1:4" x14ac:dyDescent="0.2">
      <c r="A14" s="62" t="s">
        <v>132</v>
      </c>
      <c r="B14" s="64" t="s">
        <v>133</v>
      </c>
      <c r="C14" s="14"/>
      <c r="D14" s="14"/>
    </row>
    <row r="15" spans="1:4" ht="13.5" thickBot="1" x14ac:dyDescent="0.25">
      <c r="A15" s="65" t="s">
        <v>134</v>
      </c>
      <c r="B15" s="66" t="s">
        <v>135</v>
      </c>
      <c r="C15" s="18"/>
      <c r="D15" s="18"/>
    </row>
    <row r="16" spans="1:4" ht="15.75" customHeight="1" thickTop="1" thickBot="1" x14ac:dyDescent="0.25">
      <c r="A16" s="65" t="s">
        <v>136</v>
      </c>
      <c r="B16" s="61" t="s">
        <v>137</v>
      </c>
      <c r="C16" s="22">
        <v>85608218</v>
      </c>
      <c r="D16" s="22">
        <v>85608218</v>
      </c>
    </row>
    <row r="17" spans="1:6" ht="14.25" thickTop="1" thickBot="1" x14ac:dyDescent="0.25">
      <c r="A17" s="65" t="s">
        <v>138</v>
      </c>
      <c r="B17" s="61" t="s">
        <v>139</v>
      </c>
      <c r="C17" s="22"/>
      <c r="D17" s="22"/>
      <c r="F17" s="58" t="s">
        <v>319</v>
      </c>
    </row>
    <row r="18" spans="1:6" ht="13.5" thickTop="1" x14ac:dyDescent="0.2">
      <c r="A18" s="62" t="s">
        <v>140</v>
      </c>
      <c r="B18" s="63" t="s">
        <v>141</v>
      </c>
      <c r="C18" s="13">
        <f>SUM(C19:C20)</f>
        <v>279559785</v>
      </c>
      <c r="D18" s="13">
        <f>SUM(D19:D20)</f>
        <v>0</v>
      </c>
    </row>
    <row r="19" spans="1:6" x14ac:dyDescent="0.2">
      <c r="A19" s="62" t="s">
        <v>142</v>
      </c>
      <c r="B19" s="64" t="s">
        <v>143</v>
      </c>
      <c r="C19" s="14">
        <v>279559785</v>
      </c>
      <c r="D19" s="14"/>
    </row>
    <row r="20" spans="1:6" ht="13.5" thickBot="1" x14ac:dyDescent="0.25">
      <c r="A20" s="65" t="s">
        <v>144</v>
      </c>
      <c r="B20" s="66" t="s">
        <v>145</v>
      </c>
      <c r="C20" s="18"/>
      <c r="D20" s="18"/>
    </row>
    <row r="21" spans="1:6" ht="13.5" thickTop="1" x14ac:dyDescent="0.2">
      <c r="A21" s="62" t="s">
        <v>146</v>
      </c>
      <c r="B21" s="63" t="s">
        <v>147</v>
      </c>
      <c r="C21" s="13">
        <f>SUM(C22:C25)</f>
        <v>245315534624</v>
      </c>
      <c r="D21" s="13">
        <f>SUM(D22:D25)</f>
        <v>228475808603</v>
      </c>
    </row>
    <row r="22" spans="1:6" x14ac:dyDescent="0.2">
      <c r="A22" s="62" t="s">
        <v>148</v>
      </c>
      <c r="B22" s="64" t="s">
        <v>149</v>
      </c>
      <c r="C22" s="16">
        <v>27655999886</v>
      </c>
      <c r="D22" s="14"/>
    </row>
    <row r="23" spans="1:6" x14ac:dyDescent="0.2">
      <c r="A23" s="62" t="s">
        <v>150</v>
      </c>
      <c r="B23" s="64" t="s">
        <v>195</v>
      </c>
      <c r="C23" s="16"/>
      <c r="D23" s="16"/>
    </row>
    <row r="24" spans="1:6" x14ac:dyDescent="0.2">
      <c r="A24" s="62" t="s">
        <v>151</v>
      </c>
      <c r="B24" s="64" t="s">
        <v>196</v>
      </c>
      <c r="C24" s="14">
        <v>217534352749</v>
      </c>
      <c r="D24" s="14">
        <v>228362225446</v>
      </c>
    </row>
    <row r="25" spans="1:6" ht="13.5" thickBot="1" x14ac:dyDescent="0.25">
      <c r="A25" s="65" t="s">
        <v>152</v>
      </c>
      <c r="B25" s="66" t="s">
        <v>153</v>
      </c>
      <c r="C25" s="18">
        <v>125181989</v>
      </c>
      <c r="D25" s="18">
        <v>113583157</v>
      </c>
    </row>
    <row r="26" spans="1:6" ht="13.5" thickTop="1" x14ac:dyDescent="0.2">
      <c r="A26" s="62" t="s">
        <v>154</v>
      </c>
      <c r="B26" s="63" t="s">
        <v>155</v>
      </c>
      <c r="C26" s="13">
        <f>SUM(C27:C31)</f>
        <v>6982766203</v>
      </c>
      <c r="D26" s="13">
        <f>SUM(D27:D31)</f>
        <v>5620724325</v>
      </c>
    </row>
    <row r="27" spans="1:6" x14ac:dyDescent="0.2">
      <c r="A27" s="62" t="s">
        <v>156</v>
      </c>
      <c r="B27" s="64" t="s">
        <v>44</v>
      </c>
      <c r="C27" s="14"/>
      <c r="D27" s="14"/>
    </row>
    <row r="28" spans="1:6" x14ac:dyDescent="0.2">
      <c r="A28" s="62" t="s">
        <v>157</v>
      </c>
      <c r="B28" s="64" t="s">
        <v>46</v>
      </c>
      <c r="C28" s="14"/>
      <c r="D28" s="14"/>
    </row>
    <row r="29" spans="1:6" x14ac:dyDescent="0.2">
      <c r="A29" s="62" t="s">
        <v>158</v>
      </c>
      <c r="B29" s="64" t="s">
        <v>48</v>
      </c>
      <c r="C29" s="14"/>
      <c r="D29" s="14"/>
    </row>
    <row r="30" spans="1:6" x14ac:dyDescent="0.2">
      <c r="A30" s="62" t="s">
        <v>159</v>
      </c>
      <c r="B30" s="64" t="s">
        <v>50</v>
      </c>
      <c r="C30" s="14"/>
      <c r="D30" s="14"/>
    </row>
    <row r="31" spans="1:6" ht="13.5" thickBot="1" x14ac:dyDescent="0.25">
      <c r="A31" s="65" t="s">
        <v>160</v>
      </c>
      <c r="B31" s="66" t="s">
        <v>161</v>
      </c>
      <c r="C31" s="17">
        <v>6982766203</v>
      </c>
      <c r="D31" s="17">
        <v>5620724325</v>
      </c>
    </row>
    <row r="32" spans="1:6" ht="14.25" thickTop="1" thickBot="1" x14ac:dyDescent="0.25">
      <c r="A32" s="65" t="s">
        <v>162</v>
      </c>
      <c r="B32" s="61" t="s">
        <v>163</v>
      </c>
      <c r="C32" s="22"/>
      <c r="D32" s="22"/>
    </row>
    <row r="33" spans="1:4" ht="13.5" thickTop="1" x14ac:dyDescent="0.2">
      <c r="A33" s="62" t="s">
        <v>164</v>
      </c>
      <c r="B33" s="63" t="s">
        <v>165</v>
      </c>
      <c r="C33" s="13">
        <f>SUM(C34:C36)</f>
        <v>7285228469</v>
      </c>
      <c r="D33" s="13">
        <f>SUM(D34:D36)</f>
        <v>5348309108</v>
      </c>
    </row>
    <row r="34" spans="1:4" x14ac:dyDescent="0.2">
      <c r="A34" s="62" t="s">
        <v>166</v>
      </c>
      <c r="B34" s="64" t="s">
        <v>167</v>
      </c>
      <c r="C34" s="14">
        <f>1212312787+731668047</f>
        <v>1943980834</v>
      </c>
      <c r="D34" s="14">
        <v>1220124688</v>
      </c>
    </row>
    <row r="35" spans="1:4" x14ac:dyDescent="0.2">
      <c r="A35" s="62" t="s">
        <v>168</v>
      </c>
      <c r="B35" s="64" t="s">
        <v>169</v>
      </c>
      <c r="C35" s="14">
        <v>5341247635</v>
      </c>
      <c r="D35" s="14">
        <v>4128184420</v>
      </c>
    </row>
    <row r="36" spans="1:4" ht="13.5" thickBot="1" x14ac:dyDescent="0.25">
      <c r="A36" s="65" t="s">
        <v>170</v>
      </c>
      <c r="B36" s="66" t="s">
        <v>68</v>
      </c>
      <c r="C36" s="18"/>
      <c r="D36" s="18"/>
    </row>
    <row r="37" spans="1:4" ht="13.5" thickTop="1" x14ac:dyDescent="0.2">
      <c r="A37" s="62" t="s">
        <v>171</v>
      </c>
      <c r="B37" s="63" t="s">
        <v>70</v>
      </c>
      <c r="C37" s="13">
        <f>SUM(C38:C42)</f>
        <v>12408314589</v>
      </c>
      <c r="D37" s="13">
        <f>SUM(D38:D42)</f>
        <v>11817683121</v>
      </c>
    </row>
    <row r="38" spans="1:4" x14ac:dyDescent="0.2">
      <c r="A38" s="62" t="s">
        <v>172</v>
      </c>
      <c r="B38" s="64" t="s">
        <v>72</v>
      </c>
      <c r="C38" s="14"/>
      <c r="D38" s="14"/>
    </row>
    <row r="39" spans="1:4" x14ac:dyDescent="0.2">
      <c r="A39" s="62" t="s">
        <v>173</v>
      </c>
      <c r="B39" s="64" t="s">
        <v>74</v>
      </c>
      <c r="C39" s="14"/>
      <c r="D39" s="14"/>
    </row>
    <row r="40" spans="1:4" x14ac:dyDescent="0.2">
      <c r="A40" s="62" t="s">
        <v>174</v>
      </c>
      <c r="B40" s="64" t="s">
        <v>76</v>
      </c>
      <c r="C40" s="14"/>
      <c r="D40" s="14"/>
    </row>
    <row r="41" spans="1:4" x14ac:dyDescent="0.2">
      <c r="A41" s="62" t="s">
        <v>175</v>
      </c>
      <c r="B41" s="64" t="s">
        <v>78</v>
      </c>
      <c r="C41" s="14"/>
      <c r="D41" s="14"/>
    </row>
    <row r="42" spans="1:4" ht="13.5" thickBot="1" x14ac:dyDescent="0.25">
      <c r="A42" s="65" t="s">
        <v>176</v>
      </c>
      <c r="B42" s="66" t="s">
        <v>80</v>
      </c>
      <c r="C42" s="18">
        <v>12408314589</v>
      </c>
      <c r="D42" s="18">
        <v>11817683121</v>
      </c>
    </row>
    <row r="43" spans="1:4" ht="13.5" thickTop="1" x14ac:dyDescent="0.2">
      <c r="A43" s="62" t="s">
        <v>177</v>
      </c>
      <c r="B43" s="63" t="s">
        <v>84</v>
      </c>
      <c r="C43" s="13">
        <f>SUM(C44:C50)</f>
        <v>0</v>
      </c>
      <c r="D43" s="13">
        <f>SUM(D44:D50)</f>
        <v>0</v>
      </c>
    </row>
    <row r="44" spans="1:4" x14ac:dyDescent="0.2">
      <c r="A44" s="62" t="s">
        <v>178</v>
      </c>
      <c r="B44" s="64" t="s">
        <v>179</v>
      </c>
      <c r="C44" s="14"/>
      <c r="D44" s="14"/>
    </row>
    <row r="45" spans="1:4" x14ac:dyDescent="0.2">
      <c r="A45" s="62" t="s">
        <v>180</v>
      </c>
      <c r="B45" s="64" t="s">
        <v>88</v>
      </c>
      <c r="C45" s="14"/>
      <c r="D45" s="14"/>
    </row>
    <row r="46" spans="1:4" x14ac:dyDescent="0.2">
      <c r="A46" s="62" t="s">
        <v>181</v>
      </c>
      <c r="B46" s="64" t="s">
        <v>182</v>
      </c>
      <c r="C46" s="14"/>
      <c r="D46" s="14"/>
    </row>
    <row r="47" spans="1:4" x14ac:dyDescent="0.2">
      <c r="A47" s="62" t="s">
        <v>183</v>
      </c>
      <c r="B47" s="64" t="s">
        <v>184</v>
      </c>
      <c r="C47" s="14"/>
      <c r="D47" s="14"/>
    </row>
    <row r="48" spans="1:4" x14ac:dyDescent="0.2">
      <c r="A48" s="62" t="s">
        <v>185</v>
      </c>
      <c r="B48" s="64" t="s">
        <v>186</v>
      </c>
      <c r="C48" s="14"/>
      <c r="D48" s="14"/>
    </row>
    <row r="49" spans="1:4" ht="22.5" x14ac:dyDescent="0.2">
      <c r="A49" s="62" t="s">
        <v>187</v>
      </c>
      <c r="B49" s="64" t="s">
        <v>188</v>
      </c>
      <c r="C49" s="14"/>
      <c r="D49" s="14"/>
    </row>
    <row r="50" spans="1:4" ht="13.5" thickBot="1" x14ac:dyDescent="0.25">
      <c r="A50" s="65" t="s">
        <v>189</v>
      </c>
      <c r="B50" s="66" t="s">
        <v>190</v>
      </c>
      <c r="C50" s="18"/>
      <c r="D50" s="18"/>
    </row>
    <row r="51" spans="1:4" ht="14.25" thickTop="1" thickBot="1" x14ac:dyDescent="0.25">
      <c r="A51" s="65" t="s">
        <v>191</v>
      </c>
      <c r="B51" s="61" t="s">
        <v>104</v>
      </c>
      <c r="C51" s="22">
        <v>-2768833223</v>
      </c>
      <c r="D51" s="22">
        <v>-2508551012</v>
      </c>
    </row>
    <row r="52" spans="1:4" ht="14.25" thickTop="1" thickBot="1" x14ac:dyDescent="0.25">
      <c r="A52" s="65" t="s">
        <v>192</v>
      </c>
      <c r="B52" s="61" t="s">
        <v>193</v>
      </c>
      <c r="C52" s="25"/>
      <c r="D52" s="25"/>
    </row>
    <row r="53" spans="1:4" ht="17.25" thickTop="1" thickBot="1" x14ac:dyDescent="0.25">
      <c r="A53" s="67"/>
      <c r="B53" s="61" t="s">
        <v>107</v>
      </c>
      <c r="C53" s="27">
        <f>+C52+C51+C43+C37+C33+C32+C26+C21+C18+C17+C16+C3</f>
        <v>297106255597</v>
      </c>
      <c r="D53" s="27">
        <f>+D52+D51+D43+D37+D33+D32+D26+D21+D18+D17+D16+D3</f>
        <v>276076915374</v>
      </c>
    </row>
    <row r="54" spans="1:4" ht="13.5" thickTop="1" x14ac:dyDescent="0.2">
      <c r="A54" s="72" t="s">
        <v>194</v>
      </c>
    </row>
  </sheetData>
  <sheetProtection algorithmName="SHA-512" hashValue="/vDZMtt/DnsW8AC52kQyfMOh3Iy2BTj4W6+g/9FJ5tZ4P2MZ19p4mH9ZUtXmV4uo/s4DUwYQpbs7hBEMsZAqOw==" saltValue="G/cP4QR4yl+J5Q9CEoTZ9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7 C19:D20 C22:D25 C27:D32 C34:D36 C38:D42 C44:D51" name="Plage1"/>
  </protectedRanges>
  <mergeCells count="1">
    <mergeCell ref="C1:D1"/>
  </mergeCells>
  <phoneticPr fontId="0" type="noConversion"/>
  <pageMargins left="0.78740157499999996" right="0.78740157499999996" top="0.56000000000000005" bottom="0.55000000000000004" header="0.4921259845" footer="0.4921259845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10"/>
  <sheetViews>
    <sheetView workbookViewId="0">
      <selection activeCell="B19" sqref="B19"/>
    </sheetView>
  </sheetViews>
  <sheetFormatPr defaultColWidth="11.42578125" defaultRowHeight="12.75" x14ac:dyDescent="0.2"/>
  <cols>
    <col min="1" max="1" width="11.42578125" style="58"/>
    <col min="2" max="2" width="40.85546875" style="58" customWidth="1"/>
    <col min="3" max="3" width="24.7109375" style="58" customWidth="1"/>
    <col min="4" max="4" width="25.28515625" style="58" customWidth="1"/>
    <col min="5" max="16384" width="11.42578125" style="58"/>
  </cols>
  <sheetData>
    <row r="1" spans="1:4" ht="13.5" thickBot="1" x14ac:dyDescent="0.25">
      <c r="A1" s="68">
        <f>Signaletiq!B9</f>
        <v>202312</v>
      </c>
      <c r="B1" s="69">
        <f>Signaletiq!B3</f>
        <v>1603001</v>
      </c>
      <c r="D1" s="73" t="s">
        <v>568</v>
      </c>
    </row>
    <row r="2" spans="1:4" ht="16.5" thickBot="1" x14ac:dyDescent="0.25">
      <c r="A2" s="74" t="s">
        <v>546</v>
      </c>
      <c r="B2" s="74" t="s">
        <v>553</v>
      </c>
      <c r="C2" s="75" t="s">
        <v>574</v>
      </c>
      <c r="D2" s="75" t="s">
        <v>575</v>
      </c>
    </row>
    <row r="3" spans="1:4" ht="24.75" customHeight="1" thickTop="1" thickBot="1" x14ac:dyDescent="0.25">
      <c r="A3" s="76">
        <f>IF(B3&lt;&gt;"",1,"")</f>
        <v>1</v>
      </c>
      <c r="B3" s="77" t="s">
        <v>572</v>
      </c>
      <c r="C3" s="78">
        <v>90314742</v>
      </c>
      <c r="D3" s="79">
        <v>90314742</v>
      </c>
    </row>
    <row r="4" spans="1:4" ht="26.25" customHeight="1" thickTop="1" thickBot="1" x14ac:dyDescent="0.25">
      <c r="A4" s="76">
        <f t="shared" ref="A4:A9" si="0">IF(B4&lt;&gt;"",A3+1,"")</f>
        <v>2</v>
      </c>
      <c r="B4" s="77" t="s">
        <v>571</v>
      </c>
      <c r="C4" s="78">
        <v>66247865</v>
      </c>
      <c r="D4" s="79">
        <v>38614969807</v>
      </c>
    </row>
    <row r="5" spans="1:4" ht="17.25" thickTop="1" thickBot="1" x14ac:dyDescent="0.25">
      <c r="A5" s="76">
        <f t="shared" si="0"/>
        <v>3</v>
      </c>
      <c r="B5" s="77" t="s">
        <v>563</v>
      </c>
      <c r="C5" s="78"/>
      <c r="D5" s="79"/>
    </row>
    <row r="6" spans="1:4" ht="27.75" customHeight="1" thickTop="1" thickBot="1" x14ac:dyDescent="0.25">
      <c r="A6" s="76">
        <f t="shared" si="0"/>
        <v>4</v>
      </c>
      <c r="B6" s="77" t="s">
        <v>570</v>
      </c>
      <c r="C6" s="78"/>
      <c r="D6" s="79"/>
    </row>
    <row r="7" spans="1:4" ht="25.5" customHeight="1" thickTop="1" thickBot="1" x14ac:dyDescent="0.25">
      <c r="A7" s="76">
        <f t="shared" si="0"/>
        <v>5</v>
      </c>
      <c r="B7" s="77" t="s">
        <v>569</v>
      </c>
      <c r="C7" s="78"/>
      <c r="D7" s="79"/>
    </row>
    <row r="8" spans="1:4" ht="23.25" customHeight="1" thickTop="1" thickBot="1" x14ac:dyDescent="0.25">
      <c r="A8" s="76">
        <f t="shared" si="0"/>
        <v>6</v>
      </c>
      <c r="B8" s="77" t="s">
        <v>564</v>
      </c>
      <c r="C8" s="78"/>
      <c r="D8" s="79"/>
    </row>
    <row r="9" spans="1:4" ht="27.75" customHeight="1" thickTop="1" thickBot="1" x14ac:dyDescent="0.25">
      <c r="A9" s="76">
        <f t="shared" si="0"/>
        <v>7</v>
      </c>
      <c r="B9" s="77" t="s">
        <v>565</v>
      </c>
      <c r="C9" s="78">
        <v>356420659</v>
      </c>
      <c r="D9" s="79">
        <v>228900522</v>
      </c>
    </row>
    <row r="10" spans="1:4" ht="33" customHeight="1" thickBot="1" x14ac:dyDescent="0.25">
      <c r="A10" s="80" t="s">
        <v>545</v>
      </c>
      <c r="B10" s="80"/>
      <c r="C10" s="81">
        <f>IF(SUM(C3:C9)=0,"",SUM(C3:C9))</f>
        <v>512983266</v>
      </c>
      <c r="D10" s="81">
        <f>IF(SUM(D3:D9)=0,"",SUM(D3:D9))</f>
        <v>38934185071</v>
      </c>
    </row>
  </sheetData>
  <sheetProtection algorithmName="SHA-512" hashValue="dz+F5cw7LDVFgeZsQ/IyaSpkKtmqkW0q4UakEYab1pynsk3hk3EqOHSGyF882B3uT2M6Uqoe7U12bTd6mWvHZw==" saltValue="01AJkOiw4ZEhZcaeVKk1L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3:D9" name="Plage2"/>
  </protectedRanges>
  <phoneticPr fontId="2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D39"/>
  <sheetViews>
    <sheetView topLeftCell="A20" workbookViewId="0">
      <selection activeCell="F29" sqref="F29"/>
    </sheetView>
  </sheetViews>
  <sheetFormatPr defaultColWidth="11.42578125" defaultRowHeight="12.75" x14ac:dyDescent="0.2"/>
  <cols>
    <col min="1" max="1" width="15.140625" style="58" customWidth="1"/>
    <col min="2" max="2" width="31.42578125" style="58" customWidth="1"/>
    <col min="3" max="3" width="21.7109375" style="58" customWidth="1"/>
    <col min="4" max="4" width="18" style="58" customWidth="1"/>
    <col min="5" max="6" width="11.85546875" style="58" bestFit="1" customWidth="1"/>
    <col min="7" max="7" width="12.85546875" style="58" bestFit="1" customWidth="1"/>
    <col min="8" max="16384" width="11.42578125" style="58"/>
  </cols>
  <sheetData>
    <row r="1" spans="1:4" ht="13.5" thickBot="1" x14ac:dyDescent="0.25">
      <c r="A1" s="82">
        <f>Signaletiq!B9</f>
        <v>202312</v>
      </c>
      <c r="B1" s="82">
        <f>Signaletiq!B3</f>
        <v>1603001</v>
      </c>
      <c r="C1" s="371" t="s">
        <v>197</v>
      </c>
      <c r="D1" s="371"/>
    </row>
    <row r="2" spans="1:4" ht="14.25" thickTop="1" thickBot="1" x14ac:dyDescent="0.25">
      <c r="A2" s="70" t="s">
        <v>0</v>
      </c>
      <c r="B2" s="71" t="s">
        <v>197</v>
      </c>
      <c r="C2" s="83" t="s">
        <v>198</v>
      </c>
      <c r="D2" s="84" t="s">
        <v>199</v>
      </c>
    </row>
    <row r="3" spans="1:4" ht="13.5" thickTop="1" x14ac:dyDescent="0.2">
      <c r="A3" s="62" t="s">
        <v>200</v>
      </c>
      <c r="B3" s="63" t="s">
        <v>201</v>
      </c>
      <c r="C3" s="13">
        <f>SUM(C4:C9)</f>
        <v>6830433344</v>
      </c>
      <c r="D3" s="13">
        <f>SUM(D4:D9)</f>
        <v>4551245234</v>
      </c>
    </row>
    <row r="4" spans="1:4" ht="22.5" x14ac:dyDescent="0.2">
      <c r="A4" s="62" t="s">
        <v>202</v>
      </c>
      <c r="B4" s="64" t="s">
        <v>203</v>
      </c>
      <c r="C4" s="28"/>
      <c r="D4" s="28"/>
    </row>
    <row r="5" spans="1:4" x14ac:dyDescent="0.2">
      <c r="A5" s="62" t="s">
        <v>204</v>
      </c>
      <c r="B5" s="64" t="s">
        <v>205</v>
      </c>
      <c r="C5" s="30">
        <v>6570399854</v>
      </c>
      <c r="D5" s="30">
        <v>4441324876</v>
      </c>
    </row>
    <row r="6" spans="1:4" x14ac:dyDescent="0.2">
      <c r="A6" s="62" t="s">
        <v>206</v>
      </c>
      <c r="B6" s="64" t="s">
        <v>207</v>
      </c>
      <c r="C6" s="28"/>
      <c r="D6" s="28"/>
    </row>
    <row r="7" spans="1:4" x14ac:dyDescent="0.2">
      <c r="A7" s="62" t="s">
        <v>208</v>
      </c>
      <c r="B7" s="64" t="s">
        <v>209</v>
      </c>
      <c r="C7" s="28"/>
      <c r="D7" s="28"/>
    </row>
    <row r="8" spans="1:4" ht="22.5" x14ac:dyDescent="0.2">
      <c r="A8" s="62" t="s">
        <v>210</v>
      </c>
      <c r="B8" s="64" t="s">
        <v>211</v>
      </c>
      <c r="C8" s="31">
        <v>66749128</v>
      </c>
      <c r="D8" s="31">
        <v>14855403</v>
      </c>
    </row>
    <row r="9" spans="1:4" ht="13.5" thickBot="1" x14ac:dyDescent="0.25">
      <c r="A9" s="65" t="s">
        <v>212</v>
      </c>
      <c r="B9" s="66" t="s">
        <v>213</v>
      </c>
      <c r="C9" s="32">
        <v>193284362</v>
      </c>
      <c r="D9" s="32">
        <v>95064955</v>
      </c>
    </row>
    <row r="10" spans="1:4" ht="22.5" thickTop="1" thickBot="1" x14ac:dyDescent="0.25">
      <c r="A10" s="65" t="s">
        <v>214</v>
      </c>
      <c r="B10" s="61" t="s">
        <v>215</v>
      </c>
      <c r="C10" s="22">
        <v>-412500</v>
      </c>
      <c r="D10" s="22"/>
    </row>
    <row r="11" spans="1:4" ht="13.5" thickTop="1" x14ac:dyDescent="0.2">
      <c r="A11" s="62" t="s">
        <v>216</v>
      </c>
      <c r="B11" s="63" t="s">
        <v>217</v>
      </c>
      <c r="C11" s="13">
        <f>SUM(C12:C13)</f>
        <v>5261349537</v>
      </c>
      <c r="D11" s="13">
        <f>SUM(D12:D13)</f>
        <v>3090511181</v>
      </c>
    </row>
    <row r="12" spans="1:4" x14ac:dyDescent="0.2">
      <c r="A12" s="62" t="s">
        <v>218</v>
      </c>
      <c r="B12" s="64" t="s">
        <v>219</v>
      </c>
      <c r="C12" s="28">
        <v>5182175445</v>
      </c>
      <c r="D12" s="28">
        <v>3077064199</v>
      </c>
    </row>
    <row r="13" spans="1:4" ht="13.5" thickBot="1" x14ac:dyDescent="0.25">
      <c r="A13" s="65" t="s">
        <v>220</v>
      </c>
      <c r="B13" s="66" t="s">
        <v>221</v>
      </c>
      <c r="C13" s="32">
        <v>79174092</v>
      </c>
      <c r="D13" s="32">
        <v>13446982</v>
      </c>
    </row>
    <row r="14" spans="1:4" ht="13.5" thickTop="1" x14ac:dyDescent="0.2">
      <c r="A14" s="62" t="s">
        <v>222</v>
      </c>
      <c r="B14" s="63" t="s">
        <v>223</v>
      </c>
      <c r="C14" s="13">
        <f>SUM(C15:C27)</f>
        <v>6335799591</v>
      </c>
      <c r="D14" s="13">
        <f>SUM(D15:D27)</f>
        <v>3608537446</v>
      </c>
    </row>
    <row r="15" spans="1:4" x14ac:dyDescent="0.2">
      <c r="A15" s="62" t="s">
        <v>224</v>
      </c>
      <c r="B15" s="64" t="s">
        <v>225</v>
      </c>
      <c r="C15" s="28">
        <v>410458186</v>
      </c>
      <c r="D15" s="28">
        <v>236865527</v>
      </c>
    </row>
    <row r="16" spans="1:4" x14ac:dyDescent="0.2">
      <c r="A16" s="62" t="s">
        <v>226</v>
      </c>
      <c r="B16" s="64" t="s">
        <v>227</v>
      </c>
      <c r="C16" s="28">
        <v>378650360</v>
      </c>
      <c r="D16" s="28">
        <v>207413246</v>
      </c>
    </row>
    <row r="17" spans="1:4" x14ac:dyDescent="0.2">
      <c r="A17" s="62" t="s">
        <v>228</v>
      </c>
      <c r="B17" s="64" t="s">
        <v>229</v>
      </c>
      <c r="C17" s="28"/>
      <c r="D17" s="28"/>
    </row>
    <row r="18" spans="1:4" x14ac:dyDescent="0.2">
      <c r="A18" s="62" t="s">
        <v>230</v>
      </c>
      <c r="B18" s="64" t="s">
        <v>231</v>
      </c>
      <c r="C18" s="28">
        <v>369536028</v>
      </c>
      <c r="D18" s="28">
        <v>214164046</v>
      </c>
    </row>
    <row r="19" spans="1:4" x14ac:dyDescent="0.2">
      <c r="A19" s="62" t="s">
        <v>232</v>
      </c>
      <c r="B19" s="64" t="s">
        <v>233</v>
      </c>
      <c r="C19" s="28">
        <v>376129404</v>
      </c>
      <c r="D19" s="28">
        <v>242202730</v>
      </c>
    </row>
    <row r="20" spans="1:4" x14ac:dyDescent="0.2">
      <c r="A20" s="62" t="s">
        <v>234</v>
      </c>
      <c r="B20" s="64" t="s">
        <v>235</v>
      </c>
      <c r="C20" s="28">
        <v>394324666</v>
      </c>
      <c r="D20" s="28">
        <v>207244975</v>
      </c>
    </row>
    <row r="21" spans="1:4" x14ac:dyDescent="0.2">
      <c r="A21" s="62" t="s">
        <v>236</v>
      </c>
      <c r="B21" s="64" t="s">
        <v>237</v>
      </c>
      <c r="C21" s="28">
        <v>515893976</v>
      </c>
      <c r="D21" s="28">
        <v>417017050</v>
      </c>
    </row>
    <row r="22" spans="1:4" x14ac:dyDescent="0.2">
      <c r="A22" s="62" t="s">
        <v>238</v>
      </c>
      <c r="B22" s="64" t="s">
        <v>239</v>
      </c>
      <c r="C22" s="28">
        <v>341328846</v>
      </c>
      <c r="D22" s="28">
        <v>184449641</v>
      </c>
    </row>
    <row r="23" spans="1:4" x14ac:dyDescent="0.2">
      <c r="A23" s="62" t="s">
        <v>240</v>
      </c>
      <c r="B23" s="64" t="s">
        <v>241</v>
      </c>
      <c r="C23" s="28">
        <v>443997447</v>
      </c>
      <c r="D23" s="28">
        <v>65513968</v>
      </c>
    </row>
    <row r="24" spans="1:4" x14ac:dyDescent="0.2">
      <c r="A24" s="62" t="s">
        <v>242</v>
      </c>
      <c r="B24" s="64" t="s">
        <v>243</v>
      </c>
      <c r="C24" s="31"/>
      <c r="D24" s="31"/>
    </row>
    <row r="25" spans="1:4" ht="22.5" x14ac:dyDescent="0.2">
      <c r="A25" s="62" t="s">
        <v>244</v>
      </c>
      <c r="B25" s="64" t="s">
        <v>245</v>
      </c>
      <c r="C25" s="28">
        <v>15756595</v>
      </c>
      <c r="D25" s="28">
        <v>3712984</v>
      </c>
    </row>
    <row r="26" spans="1:4" ht="22.5" x14ac:dyDescent="0.2">
      <c r="A26" s="62" t="s">
        <v>246</v>
      </c>
      <c r="B26" s="64" t="s">
        <v>247</v>
      </c>
      <c r="C26" s="28">
        <v>577528216</v>
      </c>
      <c r="D26" s="28">
        <v>359564820</v>
      </c>
    </row>
    <row r="27" spans="1:4" ht="13.5" thickBot="1" x14ac:dyDescent="0.25">
      <c r="A27" s="65" t="s">
        <v>248</v>
      </c>
      <c r="B27" s="66" t="s">
        <v>249</v>
      </c>
      <c r="C27" s="34">
        <f>441494879+2070700988</f>
        <v>2512195867</v>
      </c>
      <c r="D27" s="34">
        <v>1470388459</v>
      </c>
    </row>
    <row r="28" spans="1:4" ht="14.25" thickTop="1" thickBot="1" x14ac:dyDescent="0.25">
      <c r="A28" s="85" t="s">
        <v>250</v>
      </c>
      <c r="B28" s="71" t="s">
        <v>251</v>
      </c>
      <c r="C28" s="35"/>
      <c r="D28" s="36"/>
    </row>
    <row r="29" spans="1:4" ht="14.25" thickTop="1" thickBot="1" x14ac:dyDescent="0.25">
      <c r="A29" s="65" t="s">
        <v>252</v>
      </c>
      <c r="B29" s="61" t="s">
        <v>253</v>
      </c>
      <c r="C29" s="37">
        <v>619379405</v>
      </c>
      <c r="D29" s="37">
        <v>410139232</v>
      </c>
    </row>
    <row r="30" spans="1:4" ht="13.5" thickTop="1" x14ac:dyDescent="0.2">
      <c r="A30" s="62" t="s">
        <v>254</v>
      </c>
      <c r="B30" s="63" t="s">
        <v>255</v>
      </c>
      <c r="C30" s="13">
        <f>SUM(C31:C33)</f>
        <v>2639944936</v>
      </c>
      <c r="D30" s="13">
        <f>SUM(D31:D33)</f>
        <v>1656262473</v>
      </c>
    </row>
    <row r="31" spans="1:4" x14ac:dyDescent="0.2">
      <c r="A31" s="62" t="s">
        <v>256</v>
      </c>
      <c r="B31" s="64" t="s">
        <v>257</v>
      </c>
      <c r="C31" s="28">
        <v>1185145517</v>
      </c>
      <c r="D31" s="28">
        <v>659986362</v>
      </c>
    </row>
    <row r="32" spans="1:4" ht="22.5" x14ac:dyDescent="0.2">
      <c r="A32" s="62" t="s">
        <v>258</v>
      </c>
      <c r="B32" s="64" t="s">
        <v>259</v>
      </c>
      <c r="C32" s="28">
        <v>1454799419</v>
      </c>
      <c r="D32" s="28">
        <v>996276111</v>
      </c>
    </row>
    <row r="33" spans="1:4" ht="13.5" thickBot="1" x14ac:dyDescent="0.25">
      <c r="A33" s="65" t="s">
        <v>260</v>
      </c>
      <c r="B33" s="66" t="s">
        <v>261</v>
      </c>
      <c r="C33" s="32"/>
      <c r="D33" s="32"/>
    </row>
    <row r="34" spans="1:4" ht="13.5" thickTop="1" x14ac:dyDescent="0.2">
      <c r="A34" s="62" t="s">
        <v>262</v>
      </c>
      <c r="B34" s="63" t="s">
        <v>263</v>
      </c>
      <c r="C34" s="13">
        <f>SUM(C35:C36)</f>
        <v>373554131</v>
      </c>
      <c r="D34" s="13">
        <f>SUM(D35:D36)</f>
        <v>170162290</v>
      </c>
    </row>
    <row r="35" spans="1:4" ht="22.5" x14ac:dyDescent="0.2">
      <c r="A35" s="62" t="s">
        <v>264</v>
      </c>
      <c r="B35" s="64" t="s">
        <v>265</v>
      </c>
      <c r="C35" s="31"/>
      <c r="D35" s="29"/>
    </row>
    <row r="36" spans="1:4" ht="13.5" thickBot="1" x14ac:dyDescent="0.25">
      <c r="A36" s="65" t="s">
        <v>266</v>
      </c>
      <c r="B36" s="66" t="s">
        <v>267</v>
      </c>
      <c r="C36" s="32">
        <v>373554131</v>
      </c>
      <c r="D36" s="32">
        <v>170162290</v>
      </c>
    </row>
    <row r="37" spans="1:4" ht="22.5" thickTop="1" thickBot="1" x14ac:dyDescent="0.25">
      <c r="A37" s="65" t="s">
        <v>268</v>
      </c>
      <c r="B37" s="61" t="s">
        <v>269</v>
      </c>
      <c r="C37" s="37"/>
      <c r="D37" s="33"/>
    </row>
    <row r="38" spans="1:4" ht="17.25" thickTop="1" thickBot="1" x14ac:dyDescent="0.25">
      <c r="A38" s="67"/>
      <c r="B38" s="61" t="s">
        <v>270</v>
      </c>
      <c r="C38" s="38">
        <f>+C37+C34+C30+C29+C28+C14+C11+C10+C3</f>
        <v>22060048444</v>
      </c>
      <c r="D38" s="38">
        <f>+D37+D34+D30+D29+D28+D14+D11+D10+D3</f>
        <v>13486857856</v>
      </c>
    </row>
    <row r="39" spans="1:4" ht="15" thickTop="1" x14ac:dyDescent="0.2">
      <c r="A39" s="86"/>
    </row>
  </sheetData>
  <sheetProtection algorithmName="SHA-512" hashValue="UXvjzhr5YURk3sGEhggBCFwEQwEnCfIjFyrz3/k5vSHeHWVZ72FLQK0ELaBGAW1oFZ4JiewEjvcl5oGJhUZQyA==" saltValue="nkCqesWuJvcGQRXXVs3Go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0 C12:D13 C15:D29 C31:D33 C35:D37" name="Plage1"/>
  </protectedRanges>
  <mergeCells count="1">
    <mergeCell ref="C1:D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27"/>
  <sheetViews>
    <sheetView workbookViewId="0">
      <selection activeCell="G13" sqref="G13"/>
    </sheetView>
  </sheetViews>
  <sheetFormatPr defaultColWidth="11.42578125" defaultRowHeight="12.75" x14ac:dyDescent="0.2"/>
  <cols>
    <col min="1" max="1" width="13.85546875" style="58" customWidth="1"/>
    <col min="2" max="2" width="31.42578125" style="58" customWidth="1"/>
    <col min="3" max="3" width="21.7109375" style="58" customWidth="1"/>
    <col min="4" max="4" width="18" style="58" customWidth="1"/>
    <col min="5" max="6" width="11.85546875" style="58" bestFit="1" customWidth="1"/>
    <col min="7" max="7" width="12.85546875" style="58" bestFit="1" customWidth="1"/>
    <col min="8" max="16384" width="11.42578125" style="58"/>
  </cols>
  <sheetData>
    <row r="1" spans="1:4" ht="13.5" thickBot="1" x14ac:dyDescent="0.25">
      <c r="A1" s="87">
        <f>Signaletiq!B9</f>
        <v>202312</v>
      </c>
      <c r="B1" s="87">
        <f>Signaletiq!B3</f>
        <v>1603001</v>
      </c>
      <c r="C1" s="372" t="s">
        <v>271</v>
      </c>
      <c r="D1" s="372"/>
    </row>
    <row r="2" spans="1:4" ht="14.25" thickTop="1" thickBot="1" x14ac:dyDescent="0.25">
      <c r="A2" s="70" t="s">
        <v>0</v>
      </c>
      <c r="B2" s="71" t="s">
        <v>271</v>
      </c>
      <c r="C2" s="83" t="s">
        <v>272</v>
      </c>
      <c r="D2" s="84" t="s">
        <v>199</v>
      </c>
    </row>
    <row r="3" spans="1:4" ht="13.5" thickTop="1" x14ac:dyDescent="0.2">
      <c r="A3" s="62" t="s">
        <v>273</v>
      </c>
      <c r="B3" s="63" t="s">
        <v>274</v>
      </c>
      <c r="C3" s="13">
        <f>SUM(C4:C11)</f>
        <v>12418687670</v>
      </c>
      <c r="D3" s="13">
        <f>SUM(D4:D11)</f>
        <v>6844787606</v>
      </c>
    </row>
    <row r="4" spans="1:4" ht="22.5" x14ac:dyDescent="0.2">
      <c r="A4" s="62" t="s">
        <v>275</v>
      </c>
      <c r="B4" s="64" t="s">
        <v>203</v>
      </c>
      <c r="C4" s="16">
        <v>97248121</v>
      </c>
      <c r="D4" s="16">
        <v>4192078</v>
      </c>
    </row>
    <row r="5" spans="1:4" x14ac:dyDescent="0.2">
      <c r="A5" s="62" t="s">
        <v>276</v>
      </c>
      <c r="B5" s="64" t="s">
        <v>277</v>
      </c>
      <c r="C5" s="28"/>
      <c r="D5" s="28"/>
    </row>
    <row r="6" spans="1:4" x14ac:dyDescent="0.2">
      <c r="A6" s="62" t="s">
        <v>278</v>
      </c>
      <c r="B6" s="64" t="s">
        <v>279</v>
      </c>
      <c r="C6" s="30">
        <v>5373817</v>
      </c>
      <c r="D6" s="30">
        <v>2559976</v>
      </c>
    </row>
    <row r="7" spans="1:4" x14ac:dyDescent="0.2">
      <c r="A7" s="62" t="s">
        <v>280</v>
      </c>
      <c r="B7" s="64" t="s">
        <v>281</v>
      </c>
      <c r="C7" s="30"/>
      <c r="D7" s="30"/>
    </row>
    <row r="8" spans="1:4" x14ac:dyDescent="0.2">
      <c r="A8" s="62" t="s">
        <v>282</v>
      </c>
      <c r="B8" s="64" t="s">
        <v>283</v>
      </c>
      <c r="C8" s="30"/>
      <c r="D8" s="30"/>
    </row>
    <row r="9" spans="1:4" x14ac:dyDescent="0.2">
      <c r="A9" s="62" t="s">
        <v>284</v>
      </c>
      <c r="B9" s="64" t="s">
        <v>285</v>
      </c>
      <c r="C9" s="30">
        <v>12089756031</v>
      </c>
      <c r="D9" s="30">
        <v>6774155487</v>
      </c>
    </row>
    <row r="10" spans="1:4" ht="22.5" x14ac:dyDescent="0.2">
      <c r="A10" s="62" t="s">
        <v>286</v>
      </c>
      <c r="B10" s="64" t="s">
        <v>287</v>
      </c>
      <c r="C10" s="28"/>
      <c r="D10" s="28"/>
    </row>
    <row r="11" spans="1:4" ht="13.5" thickBot="1" x14ac:dyDescent="0.25">
      <c r="A11" s="65" t="s">
        <v>288</v>
      </c>
      <c r="B11" s="66" t="s">
        <v>289</v>
      </c>
      <c r="C11" s="39">
        <f>98773157+127536544</f>
        <v>226309701</v>
      </c>
      <c r="D11" s="39">
        <v>63880065</v>
      </c>
    </row>
    <row r="12" spans="1:4" ht="14.25" thickTop="1" thickBot="1" x14ac:dyDescent="0.25">
      <c r="A12" s="65" t="s">
        <v>290</v>
      </c>
      <c r="B12" s="61" t="s">
        <v>291</v>
      </c>
      <c r="C12" s="37">
        <v>6150918227</v>
      </c>
      <c r="D12" s="37">
        <v>3612229291</v>
      </c>
    </row>
    <row r="13" spans="1:4" ht="13.5" thickTop="1" x14ac:dyDescent="0.2">
      <c r="A13" s="62" t="s">
        <v>292</v>
      </c>
      <c r="B13" s="63" t="s">
        <v>293</v>
      </c>
      <c r="C13" s="13">
        <f>SUM(C14:C16)</f>
        <v>488672608</v>
      </c>
      <c r="D13" s="13">
        <f>SUM(D14:D16)</f>
        <v>361440206</v>
      </c>
    </row>
    <row r="14" spans="1:4" x14ac:dyDescent="0.2">
      <c r="A14" s="62" t="s">
        <v>294</v>
      </c>
      <c r="B14" s="64" t="s">
        <v>295</v>
      </c>
      <c r="C14" s="28">
        <v>67722364</v>
      </c>
      <c r="D14" s="28">
        <v>41368147</v>
      </c>
    </row>
    <row r="15" spans="1:4" x14ac:dyDescent="0.2">
      <c r="A15" s="62" t="s">
        <v>296</v>
      </c>
      <c r="B15" s="64" t="s">
        <v>297</v>
      </c>
      <c r="C15" s="31"/>
      <c r="D15" s="31"/>
    </row>
    <row r="16" spans="1:4" ht="13.5" thickBot="1" x14ac:dyDescent="0.25">
      <c r="A16" s="65" t="s">
        <v>298</v>
      </c>
      <c r="B16" s="66" t="s">
        <v>299</v>
      </c>
      <c r="C16" s="34">
        <v>420950244</v>
      </c>
      <c r="D16" s="34">
        <v>320072059</v>
      </c>
    </row>
    <row r="17" spans="1:4" ht="13.5" thickTop="1" x14ac:dyDescent="0.2">
      <c r="A17" s="62" t="s">
        <v>300</v>
      </c>
      <c r="B17" s="63" t="s">
        <v>301</v>
      </c>
      <c r="C17" s="13">
        <f>SUM(C18:C20)</f>
        <v>91828816</v>
      </c>
      <c r="D17" s="13">
        <f>SUM(D18:D20)</f>
        <v>65707747</v>
      </c>
    </row>
    <row r="18" spans="1:4" x14ac:dyDescent="0.2">
      <c r="A18" s="62" t="s">
        <v>302</v>
      </c>
      <c r="B18" s="64" t="s">
        <v>303</v>
      </c>
      <c r="C18" s="31"/>
      <c r="D18" s="31"/>
    </row>
    <row r="19" spans="1:4" x14ac:dyDescent="0.2">
      <c r="A19" s="62" t="s">
        <v>304</v>
      </c>
      <c r="B19" s="64" t="s">
        <v>305</v>
      </c>
      <c r="C19" s="31">
        <v>47801823</v>
      </c>
      <c r="D19" s="31">
        <v>5599273</v>
      </c>
    </row>
    <row r="20" spans="1:4" ht="13.5" thickBot="1" x14ac:dyDescent="0.25">
      <c r="A20" s="65" t="s">
        <v>306</v>
      </c>
      <c r="B20" s="66" t="s">
        <v>307</v>
      </c>
      <c r="C20" s="34">
        <v>44026993</v>
      </c>
      <c r="D20" s="34">
        <v>60108474</v>
      </c>
    </row>
    <row r="21" spans="1:4" ht="13.5" thickTop="1" x14ac:dyDescent="0.2">
      <c r="A21" s="62" t="s">
        <v>308</v>
      </c>
      <c r="B21" s="63" t="s">
        <v>309</v>
      </c>
      <c r="C21" s="13">
        <f>SUM(C22:C24)</f>
        <v>141107900</v>
      </c>
      <c r="D21" s="13">
        <f>SUM(D22:D24)</f>
        <v>94141994</v>
      </c>
    </row>
    <row r="22" spans="1:4" x14ac:dyDescent="0.2">
      <c r="A22" s="62" t="s">
        <v>310</v>
      </c>
      <c r="B22" s="64" t="s">
        <v>311</v>
      </c>
      <c r="C22" s="31"/>
      <c r="D22" s="29"/>
    </row>
    <row r="23" spans="1:4" x14ac:dyDescent="0.2">
      <c r="A23" s="62" t="s">
        <v>312</v>
      </c>
      <c r="B23" s="64" t="s">
        <v>313</v>
      </c>
      <c r="C23" s="28"/>
      <c r="D23" s="29"/>
    </row>
    <row r="24" spans="1:4" ht="13.5" thickBot="1" x14ac:dyDescent="0.25">
      <c r="A24" s="65" t="s">
        <v>314</v>
      </c>
      <c r="B24" s="66" t="s">
        <v>315</v>
      </c>
      <c r="C24" s="32">
        <v>141107900</v>
      </c>
      <c r="D24" s="32">
        <v>94141994</v>
      </c>
    </row>
    <row r="25" spans="1:4" s="88" customFormat="1" ht="14.25" thickTop="1" thickBot="1" x14ac:dyDescent="0.25">
      <c r="A25" s="60" t="s">
        <v>316</v>
      </c>
      <c r="B25" s="61" t="s">
        <v>317</v>
      </c>
      <c r="C25" s="40">
        <v>2768833223</v>
      </c>
      <c r="D25" s="40">
        <v>2508551012</v>
      </c>
    </row>
    <row r="26" spans="1:4" ht="17.25" thickTop="1" thickBot="1" x14ac:dyDescent="0.25">
      <c r="A26" s="67"/>
      <c r="B26" s="61" t="s">
        <v>318</v>
      </c>
      <c r="C26" s="41">
        <f>+C25+C21+C17+C13+C12+C3</f>
        <v>22060048444</v>
      </c>
      <c r="D26" s="41">
        <f>+D25+D21+D17+D13+D12+D3</f>
        <v>13486857856</v>
      </c>
    </row>
    <row r="27" spans="1:4" ht="16.5" thickTop="1" x14ac:dyDescent="0.25">
      <c r="A27" s="89"/>
    </row>
  </sheetData>
  <sheetProtection algorithmName="SHA-512" hashValue="JbkXVuOpWFTQnkhcWHhk0Q9kdV3suleOZXui6GVQoJfNsK0rKeMJ6xhn+JoANsnbTtHmoUCtJ6b3zpO/WvH3gQ==" saltValue="DIXRWHz6LpT0CaNvKbZob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2 C14:D16 C18:D20 C22:D25" name="Plage1"/>
  </protectedRanges>
  <mergeCells count="1">
    <mergeCell ref="C1:D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C47"/>
  <sheetViews>
    <sheetView topLeftCell="A29" workbookViewId="0">
      <selection activeCell="C45" sqref="C45"/>
    </sheetView>
  </sheetViews>
  <sheetFormatPr defaultColWidth="11.42578125" defaultRowHeight="12.75" x14ac:dyDescent="0.2"/>
  <cols>
    <col min="1" max="1" width="14.7109375" style="58" customWidth="1"/>
    <col min="2" max="2" width="49" style="58" customWidth="1"/>
    <col min="3" max="3" width="39.5703125" style="58" customWidth="1"/>
    <col min="4" max="16384" width="11.42578125" style="58"/>
  </cols>
  <sheetData>
    <row r="1" spans="1:3" ht="13.5" thickBot="1" x14ac:dyDescent="0.25">
      <c r="A1" s="90">
        <f>Signaletiq!B9</f>
        <v>202312</v>
      </c>
      <c r="B1" s="91">
        <f>Signaletiq!B3</f>
        <v>1603001</v>
      </c>
      <c r="C1" s="92" t="s">
        <v>320</v>
      </c>
    </row>
    <row r="2" spans="1:3" ht="15" customHeight="1" thickTop="1" thickBot="1" x14ac:dyDescent="0.3">
      <c r="A2" s="93" t="s">
        <v>321</v>
      </c>
      <c r="B2" s="94" t="s">
        <v>381</v>
      </c>
      <c r="C2" s="93" t="s">
        <v>322</v>
      </c>
    </row>
    <row r="3" spans="1:3" ht="12.75" customHeight="1" thickTop="1" x14ac:dyDescent="0.2">
      <c r="A3" s="95" t="s">
        <v>323</v>
      </c>
      <c r="B3" s="96" t="s">
        <v>324</v>
      </c>
      <c r="C3" s="97">
        <f>passif!C4-passif!C5</f>
        <v>22009388280</v>
      </c>
    </row>
    <row r="4" spans="1:3" ht="12.75" customHeight="1" x14ac:dyDescent="0.2">
      <c r="A4" s="95"/>
      <c r="B4" s="96"/>
      <c r="C4" s="97"/>
    </row>
    <row r="5" spans="1:3" ht="12.75" customHeight="1" x14ac:dyDescent="0.2">
      <c r="A5" s="95" t="s">
        <v>325</v>
      </c>
      <c r="B5" s="96" t="s">
        <v>117</v>
      </c>
      <c r="C5" s="97">
        <f>passif!C6</f>
        <v>0</v>
      </c>
    </row>
    <row r="6" spans="1:3" ht="12.75" customHeight="1" x14ac:dyDescent="0.2">
      <c r="A6" s="95"/>
      <c r="B6" s="96"/>
      <c r="C6" s="97"/>
    </row>
    <row r="7" spans="1:3" ht="12.75" customHeight="1" x14ac:dyDescent="0.2">
      <c r="A7" s="95" t="s">
        <v>326</v>
      </c>
      <c r="B7" s="96" t="s">
        <v>121</v>
      </c>
      <c r="C7" s="97">
        <f>passif!C8</f>
        <v>3255398181</v>
      </c>
    </row>
    <row r="8" spans="1:3" ht="12.75" customHeight="1" x14ac:dyDescent="0.2">
      <c r="A8" s="95"/>
      <c r="B8" s="96"/>
      <c r="C8" s="97"/>
    </row>
    <row r="9" spans="1:3" ht="12.75" customHeight="1" x14ac:dyDescent="0.2">
      <c r="A9" s="95" t="s">
        <v>327</v>
      </c>
      <c r="B9" s="96" t="s">
        <v>119</v>
      </c>
      <c r="C9" s="97">
        <f>passif!C7</f>
        <v>7689436061</v>
      </c>
    </row>
    <row r="10" spans="1:3" ht="12.75" customHeight="1" x14ac:dyDescent="0.2">
      <c r="A10" s="95"/>
      <c r="B10" s="96"/>
      <c r="C10" s="97"/>
    </row>
    <row r="11" spans="1:3" ht="12.75" customHeight="1" x14ac:dyDescent="0.2">
      <c r="A11" s="95" t="s">
        <v>328</v>
      </c>
      <c r="B11" s="96" t="s">
        <v>123</v>
      </c>
      <c r="C11" s="97">
        <f>passif!C9</f>
        <v>8841133318</v>
      </c>
    </row>
    <row r="12" spans="1:3" ht="12.75" customHeight="1" x14ac:dyDescent="0.2">
      <c r="A12" s="95"/>
      <c r="B12" s="96"/>
      <c r="C12" s="97"/>
    </row>
    <row r="13" spans="1:3" ht="12.75" customHeight="1" x14ac:dyDescent="0.2">
      <c r="A13" s="95" t="s">
        <v>329</v>
      </c>
      <c r="B13" s="96" t="s">
        <v>330</v>
      </c>
      <c r="C13" s="98">
        <v>85608218</v>
      </c>
    </row>
    <row r="14" spans="1:3" ht="12.75" customHeight="1" x14ac:dyDescent="0.2">
      <c r="A14" s="95"/>
      <c r="B14" s="96"/>
      <c r="C14" s="97"/>
    </row>
    <row r="15" spans="1:3" ht="12.75" customHeight="1" x14ac:dyDescent="0.2">
      <c r="A15" s="95" t="s">
        <v>331</v>
      </c>
      <c r="B15" s="96" t="s">
        <v>332</v>
      </c>
      <c r="C15" s="98">
        <v>4274191997</v>
      </c>
    </row>
    <row r="16" spans="1:3" ht="12.75" customHeight="1" x14ac:dyDescent="0.2">
      <c r="A16" s="95"/>
      <c r="B16" s="96"/>
      <c r="C16" s="97"/>
    </row>
    <row r="17" spans="1:3" ht="12.75" customHeight="1" x14ac:dyDescent="0.2">
      <c r="A17" s="95" t="s">
        <v>333</v>
      </c>
      <c r="B17" s="96" t="s">
        <v>334</v>
      </c>
      <c r="C17" s="97">
        <f>passif!C12</f>
        <v>502740237</v>
      </c>
    </row>
    <row r="18" spans="1:3" ht="12.75" customHeight="1" x14ac:dyDescent="0.2">
      <c r="A18" s="95"/>
      <c r="B18" s="96"/>
      <c r="C18" s="97"/>
    </row>
    <row r="19" spans="1:3" ht="12.75" customHeight="1" x14ac:dyDescent="0.2">
      <c r="A19" s="95" t="s">
        <v>335</v>
      </c>
      <c r="B19" s="96" t="s">
        <v>336</v>
      </c>
      <c r="C19" s="97">
        <f>passif!C14</f>
        <v>0</v>
      </c>
    </row>
    <row r="20" spans="1:3" ht="12.75" customHeight="1" x14ac:dyDescent="0.2">
      <c r="A20" s="95"/>
      <c r="B20" s="96"/>
      <c r="C20" s="97"/>
    </row>
    <row r="21" spans="1:3" ht="12.75" customHeight="1" x14ac:dyDescent="0.2">
      <c r="A21" s="95" t="s">
        <v>337</v>
      </c>
      <c r="B21" s="96" t="s">
        <v>338</v>
      </c>
      <c r="C21" s="97">
        <f>IF(passif!C13&gt;0,passif!C13,0)</f>
        <v>0</v>
      </c>
    </row>
    <row r="22" spans="1:3" ht="12.75" customHeight="1" x14ac:dyDescent="0.2">
      <c r="A22" s="95"/>
      <c r="B22" s="96"/>
      <c r="C22" s="99"/>
    </row>
    <row r="23" spans="1:3" ht="26.25" thickBot="1" x14ac:dyDescent="0.25">
      <c r="A23" s="100" t="s">
        <v>339</v>
      </c>
      <c r="B23" s="101" t="s">
        <v>340</v>
      </c>
      <c r="C23" s="97" t="str">
        <f>IF(passif!C15&gt;0,passif!C15,"")</f>
        <v/>
      </c>
    </row>
    <row r="24" spans="1:3" ht="14.25" thickTop="1" thickBot="1" x14ac:dyDescent="0.25">
      <c r="A24" s="100" t="s">
        <v>341</v>
      </c>
      <c r="B24" s="102" t="s">
        <v>342</v>
      </c>
      <c r="C24" s="75">
        <f>SUM(C3:C23)</f>
        <v>46657896292</v>
      </c>
    </row>
    <row r="25" spans="1:3" ht="13.5" customHeight="1" thickTop="1" x14ac:dyDescent="0.2">
      <c r="A25" s="95"/>
      <c r="B25" s="96"/>
      <c r="C25" s="97"/>
    </row>
    <row r="26" spans="1:3" ht="12.75" customHeight="1" x14ac:dyDescent="0.2">
      <c r="A26" s="95" t="s">
        <v>343</v>
      </c>
      <c r="B26" s="96" t="s">
        <v>344</v>
      </c>
      <c r="C26" s="97">
        <f>IF(passif!C13&gt;0,0,passif!C13*(-1))</f>
        <v>19257664865</v>
      </c>
    </row>
    <row r="27" spans="1:3" ht="12.75" customHeight="1" x14ac:dyDescent="0.2">
      <c r="A27" s="95"/>
      <c r="B27" s="96"/>
      <c r="C27" s="97"/>
    </row>
    <row r="28" spans="1:3" ht="12.75" customHeight="1" x14ac:dyDescent="0.2">
      <c r="A28" s="95" t="s">
        <v>345</v>
      </c>
      <c r="B28" s="96" t="s">
        <v>346</v>
      </c>
      <c r="C28" s="97"/>
    </row>
    <row r="29" spans="1:3" ht="12.75" customHeight="1" x14ac:dyDescent="0.2">
      <c r="A29" s="95"/>
      <c r="B29" s="96"/>
      <c r="C29" s="97"/>
    </row>
    <row r="30" spans="1:3" ht="25.5" x14ac:dyDescent="0.2">
      <c r="A30" s="95" t="s">
        <v>347</v>
      </c>
      <c r="B30" s="96" t="s">
        <v>348</v>
      </c>
      <c r="C30" s="97">
        <f>actif!E52+actif!E53</f>
        <v>0</v>
      </c>
    </row>
    <row r="31" spans="1:3" ht="12.75" customHeight="1" x14ac:dyDescent="0.2">
      <c r="A31" s="95"/>
      <c r="B31" s="96" t="s">
        <v>319</v>
      </c>
      <c r="C31" s="99"/>
    </row>
    <row r="32" spans="1:3" ht="12.75" customHeight="1" x14ac:dyDescent="0.2">
      <c r="A32" s="95" t="s">
        <v>349</v>
      </c>
      <c r="B32" s="96" t="s">
        <v>350</v>
      </c>
      <c r="C32" s="99">
        <f>actif!E5+actif!E6</f>
        <v>9886952862</v>
      </c>
    </row>
    <row r="33" spans="1:3" ht="12.75" customHeight="1" x14ac:dyDescent="0.2">
      <c r="A33" s="95"/>
      <c r="B33" s="96"/>
      <c r="C33" s="97"/>
    </row>
    <row r="34" spans="1:3" ht="12.75" customHeight="1" x14ac:dyDescent="0.2">
      <c r="A34" s="95" t="s">
        <v>351</v>
      </c>
      <c r="B34" s="96" t="s">
        <v>352</v>
      </c>
      <c r="C34" s="98"/>
    </row>
    <row r="35" spans="1:3" ht="12.75" customHeight="1" x14ac:dyDescent="0.2">
      <c r="A35" s="95"/>
      <c r="B35" s="96"/>
      <c r="C35" s="97"/>
    </row>
    <row r="36" spans="1:3" ht="13.5" customHeight="1" thickBot="1" x14ac:dyDescent="0.25">
      <c r="A36" s="100" t="s">
        <v>353</v>
      </c>
      <c r="B36" s="101" t="s">
        <v>354</v>
      </c>
      <c r="C36" s="103"/>
    </row>
    <row r="37" spans="1:3" ht="14.25" thickTop="1" thickBot="1" x14ac:dyDescent="0.25">
      <c r="A37" s="100" t="s">
        <v>355</v>
      </c>
      <c r="B37" s="104" t="s">
        <v>356</v>
      </c>
      <c r="C37" s="105">
        <f>C36+C34+C32+C30+C28+C26</f>
        <v>29144617727</v>
      </c>
    </row>
    <row r="38" spans="1:3" ht="13.5" customHeight="1" thickTop="1" x14ac:dyDescent="0.2">
      <c r="A38" s="95"/>
      <c r="B38" s="96"/>
      <c r="C38" s="106"/>
    </row>
    <row r="39" spans="1:3" ht="12.75" customHeight="1" x14ac:dyDescent="0.2">
      <c r="A39" s="95" t="s">
        <v>357</v>
      </c>
      <c r="B39" s="96" t="s">
        <v>358</v>
      </c>
      <c r="C39" s="98">
        <v>134853723</v>
      </c>
    </row>
    <row r="40" spans="1:3" ht="12.75" customHeight="1" x14ac:dyDescent="0.2">
      <c r="A40" s="95"/>
      <c r="B40" s="96"/>
      <c r="C40" s="97"/>
    </row>
    <row r="41" spans="1:3" ht="12.75" customHeight="1" x14ac:dyDescent="0.2">
      <c r="A41" s="95" t="s">
        <v>359</v>
      </c>
      <c r="B41" s="96" t="s">
        <v>360</v>
      </c>
      <c r="C41" s="98"/>
    </row>
    <row r="42" spans="1:3" ht="13.5" thickBot="1" x14ac:dyDescent="0.25">
      <c r="A42" s="100" t="s">
        <v>361</v>
      </c>
      <c r="B42" s="101" t="s">
        <v>362</v>
      </c>
      <c r="C42" s="103"/>
    </row>
    <row r="43" spans="1:3" ht="14.25" thickTop="1" thickBot="1" x14ac:dyDescent="0.25">
      <c r="A43" s="100" t="s">
        <v>363</v>
      </c>
      <c r="B43" s="104" t="s">
        <v>364</v>
      </c>
      <c r="C43" s="105">
        <f>+C42+C41+C39</f>
        <v>134853723</v>
      </c>
    </row>
    <row r="44" spans="1:3" ht="13.5" customHeight="1" thickTop="1" x14ac:dyDescent="0.2">
      <c r="A44" s="95"/>
      <c r="B44" s="107"/>
      <c r="C44" s="108"/>
    </row>
    <row r="45" spans="1:3" ht="12.75" customHeight="1" x14ac:dyDescent="0.2">
      <c r="A45" s="95" t="s">
        <v>365</v>
      </c>
      <c r="B45" s="107" t="s">
        <v>366</v>
      </c>
      <c r="C45" s="109">
        <f>C24-C37+C43</f>
        <v>17648132288</v>
      </c>
    </row>
    <row r="46" spans="1:3" ht="12.75" customHeight="1" thickBot="1" x14ac:dyDescent="0.25">
      <c r="A46" s="110"/>
      <c r="B46" s="104" t="s">
        <v>367</v>
      </c>
      <c r="C46" s="111"/>
    </row>
    <row r="47" spans="1:3" ht="13.5" thickTop="1" x14ac:dyDescent="0.2"/>
  </sheetData>
  <sheetProtection algorithmName="SHA-512" hashValue="AbJkmKouzuMzlQilPytke1IiE5G99Dx5xotHKOt5KN/smxpLIpV7EyPoCgQGAXMRpw1snBSfzZ1r4NwAa0TS0Q==" saltValue="rdECev9Nz2WHa6z7PpPux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1:C42" name="Plage7"/>
    <protectedRange sqref="C39" name="Plage6"/>
    <protectedRange sqref="C36" name="Plage5"/>
    <protectedRange sqref="C34" name="Plage4"/>
    <protectedRange sqref="C15" name="Plage2"/>
    <protectedRange sqref="C13" name="Plage1"/>
  </protectedRanges>
  <phoneticPr fontId="0" type="noConversion"/>
  <pageMargins left="0.78740157499999996" right="0.78740157499999996" top="0.64" bottom="0.67" header="0.4921259845" footer="0.4921259845"/>
  <pageSetup paperSize="9" scale="8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C27"/>
  <sheetViews>
    <sheetView workbookViewId="0">
      <selection activeCell="G21" sqref="G21"/>
    </sheetView>
  </sheetViews>
  <sheetFormatPr defaultColWidth="11.42578125" defaultRowHeight="12.75" x14ac:dyDescent="0.2"/>
  <cols>
    <col min="1" max="1" width="16.85546875" style="58" customWidth="1"/>
    <col min="2" max="2" width="50.7109375" style="58" customWidth="1"/>
    <col min="3" max="3" width="25.42578125" style="58" customWidth="1"/>
    <col min="4" max="16384" width="11.42578125" style="58"/>
  </cols>
  <sheetData>
    <row r="1" spans="1:3" ht="39" thickBot="1" x14ac:dyDescent="0.25">
      <c r="A1" s="112">
        <f>Signaletiq!B9</f>
        <v>202312</v>
      </c>
      <c r="B1" s="58">
        <f>Signaletiq!B3</f>
        <v>1603001</v>
      </c>
      <c r="C1" s="113" t="s">
        <v>368</v>
      </c>
    </row>
    <row r="2" spans="1:3" ht="13.5" customHeight="1" thickTop="1" thickBot="1" x14ac:dyDescent="0.3">
      <c r="A2" s="114" t="s">
        <v>321</v>
      </c>
      <c r="B2" s="115" t="s">
        <v>381</v>
      </c>
      <c r="C2" s="116" t="s">
        <v>475</v>
      </c>
    </row>
    <row r="3" spans="1:3" ht="14.25" customHeight="1" thickTop="1" x14ac:dyDescent="0.2">
      <c r="A3" s="117" t="s">
        <v>369</v>
      </c>
      <c r="B3" s="118" t="s">
        <v>518</v>
      </c>
      <c r="C3" s="119">
        <f>passif!C9</f>
        <v>8841133318</v>
      </c>
    </row>
    <row r="4" spans="1:3" ht="12.75" customHeight="1" x14ac:dyDescent="0.2">
      <c r="A4" s="120"/>
      <c r="B4" s="121"/>
      <c r="C4" s="119"/>
    </row>
    <row r="5" spans="1:3" ht="14.25" customHeight="1" x14ac:dyDescent="0.2">
      <c r="A5" s="122" t="s">
        <v>370</v>
      </c>
      <c r="B5" s="123" t="s">
        <v>498</v>
      </c>
      <c r="C5" s="124">
        <f>IF((SUM(passif!C13,passif!C15)-(SUM(actif!E52,actif!E53)))&lt;0,(SUM(passif!C13,passif!C15)-(SUM(actif!E52,actif!E53))),0)</f>
        <v>-19257664865</v>
      </c>
    </row>
    <row r="6" spans="1:3" ht="14.25" customHeight="1" x14ac:dyDescent="0.2">
      <c r="A6" s="117"/>
      <c r="B6" s="125" t="s">
        <v>319</v>
      </c>
      <c r="C6" s="124"/>
    </row>
    <row r="7" spans="1:3" ht="14.25" customHeight="1" x14ac:dyDescent="0.2">
      <c r="A7" s="117" t="s">
        <v>371</v>
      </c>
      <c r="B7" s="118" t="s">
        <v>499</v>
      </c>
      <c r="C7" s="119">
        <f>C3+C5</f>
        <v>-10416531547</v>
      </c>
    </row>
    <row r="8" spans="1:3" ht="12.75" customHeight="1" x14ac:dyDescent="0.2">
      <c r="A8" s="120"/>
      <c r="B8" s="121" t="s">
        <v>372</v>
      </c>
      <c r="C8" s="126"/>
    </row>
    <row r="9" spans="1:3" ht="15.75" x14ac:dyDescent="0.2">
      <c r="A9" s="122" t="s">
        <v>373</v>
      </c>
      <c r="B9" s="127"/>
      <c r="C9" s="128"/>
    </row>
    <row r="10" spans="1:3" ht="14.25" customHeight="1" x14ac:dyDescent="0.2">
      <c r="A10" s="117"/>
      <c r="B10" s="129"/>
      <c r="C10" s="124"/>
    </row>
    <row r="11" spans="1:3" ht="14.25" customHeight="1" x14ac:dyDescent="0.2">
      <c r="A11" s="122" t="s">
        <v>374</v>
      </c>
      <c r="B11" s="130" t="s">
        <v>500</v>
      </c>
      <c r="C11" s="124">
        <f>+passif!C4-passif!C5</f>
        <v>22009388280</v>
      </c>
    </row>
    <row r="12" spans="1:3" ht="14.25" customHeight="1" x14ac:dyDescent="0.2">
      <c r="A12" s="117"/>
      <c r="B12" s="129"/>
      <c r="C12" s="131"/>
    </row>
    <row r="13" spans="1:3" ht="14.25" customHeight="1" x14ac:dyDescent="0.2">
      <c r="A13" s="117" t="s">
        <v>375</v>
      </c>
      <c r="B13" s="118" t="s">
        <v>501</v>
      </c>
      <c r="C13" s="132">
        <f>C11*(40/100)</f>
        <v>8803755312</v>
      </c>
    </row>
    <row r="14" spans="1:3" ht="12.75" customHeight="1" x14ac:dyDescent="0.2">
      <c r="A14" s="120"/>
      <c r="B14" s="121" t="s">
        <v>476</v>
      </c>
      <c r="C14" s="133"/>
    </row>
    <row r="15" spans="1:3" ht="14.25" customHeight="1" x14ac:dyDescent="0.2">
      <c r="A15" s="117"/>
      <c r="B15" s="373" t="s">
        <v>319</v>
      </c>
      <c r="C15" s="124"/>
    </row>
    <row r="16" spans="1:3" ht="14.25" customHeight="1" x14ac:dyDescent="0.2">
      <c r="A16" s="122" t="s">
        <v>376</v>
      </c>
      <c r="B16" s="374"/>
      <c r="C16" s="126"/>
    </row>
    <row r="17" spans="1:3" ht="14.25" customHeight="1" x14ac:dyDescent="0.2">
      <c r="A17" s="117"/>
      <c r="B17" s="118"/>
      <c r="C17" s="124"/>
    </row>
    <row r="18" spans="1:3" ht="14.25" customHeight="1" x14ac:dyDescent="0.2">
      <c r="A18" s="117" t="s">
        <v>377</v>
      </c>
      <c r="B18" s="134" t="s">
        <v>502</v>
      </c>
      <c r="C18" s="119">
        <f>IF(C13&gt;C7,C13-C7,0)</f>
        <v>19220286859</v>
      </c>
    </row>
    <row r="19" spans="1:3" ht="12.75" customHeight="1" x14ac:dyDescent="0.2">
      <c r="A19" s="120"/>
      <c r="B19" s="121" t="s">
        <v>419</v>
      </c>
      <c r="C19" s="126"/>
    </row>
    <row r="20" spans="1:3" ht="15.75" x14ac:dyDescent="0.2">
      <c r="A20" s="122" t="s">
        <v>378</v>
      </c>
      <c r="B20" s="127"/>
      <c r="C20" s="128"/>
    </row>
    <row r="21" spans="1:3" ht="14.25" customHeight="1" x14ac:dyDescent="0.2">
      <c r="A21" s="117"/>
      <c r="B21" s="118"/>
      <c r="C21" s="124"/>
    </row>
    <row r="22" spans="1:3" ht="14.25" customHeight="1" thickBot="1" x14ac:dyDescent="0.3">
      <c r="A22" s="135" t="s">
        <v>379</v>
      </c>
      <c r="B22" s="136" t="s">
        <v>477</v>
      </c>
      <c r="C22" s="137">
        <f>passif!C8</f>
        <v>3255398181</v>
      </c>
    </row>
    <row r="23" spans="1:3" ht="13.5" thickTop="1" x14ac:dyDescent="0.2"/>
    <row r="26" spans="1:3" ht="15" x14ac:dyDescent="0.25">
      <c r="A26" s="138" t="s">
        <v>420</v>
      </c>
    </row>
    <row r="27" spans="1:3" x14ac:dyDescent="0.2">
      <c r="A27" s="73" t="s">
        <v>421</v>
      </c>
    </row>
  </sheetData>
  <sheetProtection algorithmName="SHA-512" hashValue="40Dzi0910uRiwxV071iYkZb/dm3g6sGsddRRy/AaW0vmazBB5tGj17MqZwYA77nDm8GRa6iSinquFqDHsBgqkw==" saltValue="c25A3ghiLRejDE+xUfYQeg==" spinCount="100000" sheet="1" objects="1" scenarios="1" formatCells="0" formatColumns="0" formatRows="0" insertColumns="0" insertRows="0" insertHyperlinks="0" deleteColumns="0" deleteRows="0" sort="0" autoFilter="0" pivotTables="0"/>
  <mergeCells count="1">
    <mergeCell ref="B15:B1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C28"/>
  <sheetViews>
    <sheetView topLeftCell="A6" workbookViewId="0">
      <selection activeCell="K26" sqref="K26"/>
    </sheetView>
  </sheetViews>
  <sheetFormatPr defaultColWidth="11.42578125" defaultRowHeight="12.75" x14ac:dyDescent="0.2"/>
  <cols>
    <col min="1" max="1" width="16.7109375" style="58" customWidth="1"/>
    <col min="2" max="2" width="52" style="58" customWidth="1"/>
    <col min="3" max="3" width="24.140625" style="58" customWidth="1"/>
    <col min="4" max="16384" width="11.42578125" style="58"/>
  </cols>
  <sheetData>
    <row r="1" spans="1:3" ht="39" customHeight="1" thickBot="1" x14ac:dyDescent="0.25">
      <c r="A1" s="139">
        <f>Signaletiq!B9</f>
        <v>202312</v>
      </c>
      <c r="B1" s="139">
        <f>Signaletiq!B3</f>
        <v>1603001</v>
      </c>
      <c r="C1" s="140" t="s">
        <v>380</v>
      </c>
    </row>
    <row r="2" spans="1:3" ht="14.25" thickTop="1" thickBot="1" x14ac:dyDescent="0.25">
      <c r="A2" s="93" t="s">
        <v>321</v>
      </c>
      <c r="B2" s="93" t="s">
        <v>381</v>
      </c>
      <c r="C2" s="93" t="s">
        <v>322</v>
      </c>
    </row>
    <row r="3" spans="1:3" ht="12.75" customHeight="1" thickTop="1" x14ac:dyDescent="0.2">
      <c r="A3" s="95" t="s">
        <v>382</v>
      </c>
      <c r="B3" s="96" t="s">
        <v>383</v>
      </c>
      <c r="C3" s="141">
        <f>FPN!C45</f>
        <v>17648132288</v>
      </c>
    </row>
    <row r="4" spans="1:3" ht="16.5" thickBot="1" x14ac:dyDescent="0.25">
      <c r="A4" s="110"/>
      <c r="B4" s="67"/>
      <c r="C4" s="142"/>
    </row>
    <row r="5" spans="1:3" ht="13.5" customHeight="1" thickTop="1" x14ac:dyDescent="0.2">
      <c r="A5" s="95"/>
      <c r="B5" s="107"/>
      <c r="C5" s="108"/>
    </row>
    <row r="6" spans="1:3" ht="13.5" customHeight="1" thickBot="1" x14ac:dyDescent="0.25">
      <c r="A6" s="100" t="s">
        <v>384</v>
      </c>
      <c r="B6" s="104" t="s">
        <v>342</v>
      </c>
      <c r="C6" s="111">
        <f>C3</f>
        <v>17648132288</v>
      </c>
    </row>
    <row r="7" spans="1:3" ht="13.5" customHeight="1" thickTop="1" x14ac:dyDescent="0.2">
      <c r="A7" s="95"/>
      <c r="B7" s="96"/>
      <c r="C7" s="106"/>
    </row>
    <row r="8" spans="1:3" ht="12.75" customHeight="1" x14ac:dyDescent="0.2">
      <c r="A8" s="95" t="s">
        <v>385</v>
      </c>
      <c r="B8" s="96" t="s">
        <v>386</v>
      </c>
      <c r="C8" s="97">
        <f>actif!E13+actif!E14+actif!E15+actif!E16</f>
        <v>156225682475</v>
      </c>
    </row>
    <row r="9" spans="1:3" ht="12.75" customHeight="1" x14ac:dyDescent="0.2">
      <c r="A9" s="95"/>
      <c r="B9" s="96"/>
      <c r="C9" s="141"/>
    </row>
    <row r="10" spans="1:3" ht="25.5" x14ac:dyDescent="0.2">
      <c r="A10" s="95" t="s">
        <v>387</v>
      </c>
      <c r="B10" s="96" t="s">
        <v>388</v>
      </c>
      <c r="C10" s="141">
        <f>actif!E11</f>
        <v>683264661</v>
      </c>
    </row>
    <row r="11" spans="1:3" ht="15.75" x14ac:dyDescent="0.2">
      <c r="A11" s="143"/>
      <c r="B11" s="144"/>
      <c r="C11" s="141"/>
    </row>
    <row r="12" spans="1:3" ht="12.75" customHeight="1" x14ac:dyDescent="0.2">
      <c r="A12" s="95"/>
      <c r="B12" s="96"/>
      <c r="C12" s="141"/>
    </row>
    <row r="13" spans="1:3" ht="12.75" customHeight="1" x14ac:dyDescent="0.2">
      <c r="A13" s="95" t="s">
        <v>389</v>
      </c>
      <c r="B13" s="96" t="s">
        <v>390</v>
      </c>
      <c r="C13" s="141">
        <f>actif!E17+actif!E18+actif!E19</f>
        <v>10569789101</v>
      </c>
    </row>
    <row r="14" spans="1:3" ht="15.75" x14ac:dyDescent="0.2">
      <c r="A14" s="143"/>
      <c r="B14" s="144"/>
      <c r="C14" s="141"/>
    </row>
    <row r="15" spans="1:3" ht="26.25" thickBot="1" x14ac:dyDescent="0.25">
      <c r="A15" s="100" t="s">
        <v>391</v>
      </c>
      <c r="B15" s="101" t="s">
        <v>392</v>
      </c>
      <c r="C15" s="145">
        <f>actif!E50</f>
        <v>0</v>
      </c>
    </row>
    <row r="16" spans="1:3" ht="13.5" customHeight="1" thickTop="1" x14ac:dyDescent="0.2">
      <c r="A16" s="95"/>
      <c r="B16" s="146"/>
      <c r="C16" s="108"/>
    </row>
    <row r="17" spans="1:3" ht="13.5" customHeight="1" thickBot="1" x14ac:dyDescent="0.25">
      <c r="A17" s="100" t="s">
        <v>393</v>
      </c>
      <c r="B17" s="147" t="s">
        <v>394</v>
      </c>
      <c r="C17" s="111">
        <f>C8+C10+C13+C15</f>
        <v>167478736237</v>
      </c>
    </row>
    <row r="18" spans="1:3" ht="13.5" customHeight="1" thickTop="1" x14ac:dyDescent="0.2">
      <c r="A18" s="95"/>
      <c r="B18" s="148"/>
      <c r="C18" s="149"/>
    </row>
    <row r="19" spans="1:3" ht="12.75" customHeight="1" x14ac:dyDescent="0.2">
      <c r="A19" s="95" t="s">
        <v>395</v>
      </c>
      <c r="B19" s="148" t="s">
        <v>396</v>
      </c>
      <c r="C19" s="141">
        <f>FPN!C36</f>
        <v>0</v>
      </c>
    </row>
    <row r="20" spans="1:3" ht="16.5" thickBot="1" x14ac:dyDescent="0.25">
      <c r="A20" s="110"/>
      <c r="B20" s="67"/>
      <c r="C20" s="142"/>
    </row>
    <row r="21" spans="1:3" ht="13.5" customHeight="1" thickTop="1" x14ac:dyDescent="0.2">
      <c r="A21" s="95"/>
      <c r="B21" s="146"/>
      <c r="C21" s="108"/>
    </row>
    <row r="22" spans="1:3" ht="16.5" thickBot="1" x14ac:dyDescent="0.25">
      <c r="A22" s="100" t="s">
        <v>397</v>
      </c>
      <c r="B22" s="150" t="s">
        <v>364</v>
      </c>
      <c r="C22" s="111">
        <f>C19</f>
        <v>0</v>
      </c>
    </row>
    <row r="23" spans="1:3" ht="13.5" customHeight="1" thickTop="1" x14ac:dyDescent="0.2">
      <c r="A23" s="95"/>
      <c r="B23" s="146"/>
      <c r="C23" s="151"/>
    </row>
    <row r="24" spans="1:3" ht="12.75" customHeight="1" x14ac:dyDescent="0.2">
      <c r="A24" s="95" t="s">
        <v>398</v>
      </c>
      <c r="B24" s="146" t="s">
        <v>399</v>
      </c>
      <c r="C24" s="4">
        <f>IF((C17-C22)=0,"",C6*100/(C17-C22))</f>
        <v>10.537536098329545</v>
      </c>
    </row>
    <row r="25" spans="1:3" ht="16.5" thickBot="1" x14ac:dyDescent="0.25">
      <c r="A25" s="110"/>
      <c r="B25" s="67"/>
      <c r="C25" s="152"/>
    </row>
    <row r="26" spans="1:3" ht="15.75" thickTop="1" x14ac:dyDescent="0.2">
      <c r="A26" s="153"/>
    </row>
    <row r="28" spans="1:3" x14ac:dyDescent="0.2">
      <c r="B28" s="73" t="s">
        <v>478</v>
      </c>
    </row>
  </sheetData>
  <sheetProtection algorithmName="SHA-512" hashValue="ZwgFDAKnhvKajvtxedu8Tb9q8MvQGGtT7BBWEkQgq+IvJmdGjLvSjyvgfgU0+TxTMnguVdu6sBeg4RlQnVOmlw==" saltValue="Xh9OZuiw6DTx+dpAPBf+AQ==" spinCount="100000" sheet="1" objects="1" scenarios="1" formatCells="0" formatColumns="0" formatRows="0" insertColumns="0" insertRows="0" insertHyperlinks="0" deleteColumns="0" deleteRows="0" sort="0" autoFilter="0" pivotTables="0"/>
  <phoneticPr fontId="0" type="noConversion"/>
  <pageMargins left="0.78740157499999996" right="0.78740157499999996" top="0.7" bottom="0.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Signaletiq</vt:lpstr>
      <vt:lpstr>actif</vt:lpstr>
      <vt:lpstr>passif</vt:lpstr>
      <vt:lpstr>HORS_BILAN</vt:lpstr>
      <vt:lpstr>cpte de result Charges</vt:lpstr>
      <vt:lpstr>cpte de result Produits</vt:lpstr>
      <vt:lpstr>FPN</vt:lpstr>
      <vt:lpstr>FS</vt:lpstr>
      <vt:lpstr>Couv risque</vt:lpstr>
      <vt:lpstr>Couv immob</vt:lpstr>
      <vt:lpstr>Couv CRD</vt:lpstr>
      <vt:lpstr>Engag appar</vt:lpstr>
      <vt:lpstr>participation</vt:lpstr>
      <vt:lpstr>participation Ind</vt:lpstr>
      <vt:lpstr>liquidite</vt:lpstr>
      <vt:lpstr>div risque</vt:lpstr>
      <vt:lpstr>div risque Ind</vt:lpstr>
      <vt:lpstr>Financement</vt:lpstr>
      <vt:lpstr>Statistiques</vt:lpstr>
      <vt:lpstr>temoin</vt:lpstr>
      <vt:lpstr>Div&amp;Part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Leny Euridice Tavouka</dc:creator>
  <cp:lastModifiedBy>Ekolo</cp:lastModifiedBy>
  <cp:lastPrinted>2024-02-09T11:08:05Z</cp:lastPrinted>
  <dcterms:created xsi:type="dcterms:W3CDTF">2007-12-25T13:45:55Z</dcterms:created>
  <dcterms:modified xsi:type="dcterms:W3CDTF">2024-02-14T09:41:30Z</dcterms:modified>
</cp:coreProperties>
</file>