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ARRETES 2023\AA KENMOE\ETATS FINANCIERS RESEAU 2023\"/>
    </mc:Choice>
  </mc:AlternateContent>
  <workbookProtection workbookAlgorithmName="SHA-512" workbookHashValue="2V8rMtFiB3s1OFhgyfrQz4k+ZSB60uFXAysUL41Z2BbUqaHrMkyzRmXLp50mP9kT3Nx6Fzw3XKPm0GHj2OmcSg==" workbookSaltValue="e1rSxHZubKj+f+5oNkx+fQ==" workbookSpinCount="100000" lockStructure="1"/>
  <bookViews>
    <workbookView xWindow="-120" yWindow="-120" windowWidth="20736" windowHeight="11160" tabRatio="887" activeTab="1"/>
  </bookViews>
  <sheets>
    <sheet name="Signaletiq" sheetId="30" r:id="rId1"/>
    <sheet name="actif" sheetId="1" r:id="rId2"/>
    <sheet name="passif" sheetId="2" r:id="rId3"/>
    <sheet name="HORS_BILAN" sheetId="10" r:id="rId4"/>
    <sheet name="cpte de result Charges" sheetId="4" r:id="rId5"/>
    <sheet name="cpte de result Produits" sheetId="9" r:id="rId6"/>
    <sheet name="FPN" sheetId="18" r:id="rId7"/>
    <sheet name="FS" sheetId="19" r:id="rId8"/>
    <sheet name="Couv risque" sheetId="20" r:id="rId9"/>
    <sheet name="Couv immob" sheetId="21" r:id="rId10"/>
    <sheet name="Couv CRD" sheetId="3" r:id="rId11"/>
    <sheet name="Engag appar" sheetId="23" r:id="rId12"/>
    <sheet name="participation" sheetId="29" r:id="rId13"/>
    <sheet name="participation Ind" sheetId="31" r:id="rId14"/>
    <sheet name="liquidite" sheetId="24" r:id="rId15"/>
    <sheet name="div risque" sheetId="14" r:id="rId16"/>
    <sheet name="div risque Ind" sheetId="32" r:id="rId17"/>
    <sheet name="Financement" sheetId="26" r:id="rId18"/>
    <sheet name="Statistiques" sheetId="28" r:id="rId19"/>
    <sheet name="temoin" sheetId="34" r:id="rId20"/>
    <sheet name="Div&amp;Part" sheetId="33" state="hidden" r:id="rId21"/>
  </sheets>
  <externalReferences>
    <externalReference r:id="rId22"/>
    <externalReference r:id="rId23"/>
  </externalReferences>
  <calcPr calcId="162913"/>
</workbook>
</file>

<file path=xl/calcChain.xml><?xml version="1.0" encoding="utf-8"?>
<calcChain xmlns="http://schemas.openxmlformats.org/spreadsheetml/2006/main">
  <c r="D16" i="9" l="1"/>
  <c r="C16" i="9"/>
  <c r="D29" i="4"/>
  <c r="C29" i="4"/>
  <c r="D24" i="2"/>
  <c r="C24" i="2"/>
  <c r="F19" i="1"/>
  <c r="F18" i="1"/>
  <c r="F17" i="1"/>
  <c r="F16" i="1"/>
  <c r="F15" i="1"/>
  <c r="F14" i="1"/>
  <c r="F13" i="1"/>
  <c r="D19" i="1"/>
  <c r="C19" i="1"/>
  <c r="C18" i="1"/>
  <c r="C17" i="1"/>
  <c r="C16" i="1"/>
  <c r="C15" i="1"/>
  <c r="C14" i="1"/>
  <c r="C13" i="1"/>
  <c r="C15" i="18" l="1"/>
  <c r="C3" i="2" l="1"/>
  <c r="B91" i="30" l="1"/>
  <c r="C91" i="30" s="1"/>
  <c r="A142" i="30"/>
  <c r="A141" i="30"/>
  <c r="A140" i="30"/>
  <c r="A13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51" i="30"/>
  <c r="A50" i="30"/>
  <c r="A4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G72" i="30"/>
  <c r="F66" i="30"/>
  <c r="E66" i="30"/>
  <c r="D66" i="30"/>
  <c r="C66" i="30"/>
  <c r="A45" i="30"/>
  <c r="A44" i="30"/>
  <c r="A43" i="30"/>
  <c r="A42" i="30"/>
  <c r="A38" i="30"/>
  <c r="A37" i="30"/>
  <c r="A36" i="30"/>
  <c r="A35" i="30"/>
  <c r="A31" i="30"/>
  <c r="A30" i="30"/>
  <c r="A29" i="30"/>
  <c r="A28" i="30"/>
  <c r="A27" i="30"/>
  <c r="A26" i="30"/>
  <c r="C12" i="1"/>
  <c r="C12" i="28" s="1"/>
  <c r="E53" i="1"/>
  <c r="B1" i="23"/>
  <c r="C24" i="29"/>
  <c r="F102" i="14"/>
  <c r="A12" i="29"/>
  <c r="D10" i="10"/>
  <c r="C10" i="10"/>
  <c r="F22" i="29"/>
  <c r="I102" i="14"/>
  <c r="D102" i="14"/>
  <c r="E102" i="14"/>
  <c r="C102" i="14"/>
  <c r="G5" i="14"/>
  <c r="A32" i="33" s="1"/>
  <c r="G6" i="14"/>
  <c r="A33" i="33"/>
  <c r="G7" i="14"/>
  <c r="G8" i="14"/>
  <c r="G9" i="14"/>
  <c r="G10" i="14"/>
  <c r="A37" i="33"/>
  <c r="G11" i="14"/>
  <c r="A38" i="33"/>
  <c r="G12" i="14"/>
  <c r="A39" i="33"/>
  <c r="G13" i="14"/>
  <c r="A40" i="33"/>
  <c r="G14" i="14"/>
  <c r="A41" i="33" s="1"/>
  <c r="G15" i="14"/>
  <c r="A42" i="33" s="1"/>
  <c r="G16" i="14"/>
  <c r="G17" i="14"/>
  <c r="A44" i="33" s="1"/>
  <c r="G18" i="14"/>
  <c r="G19" i="14"/>
  <c r="A46" i="33"/>
  <c r="G20" i="14"/>
  <c r="A47" i="33" s="1"/>
  <c r="G21" i="14"/>
  <c r="A48" i="33" s="1"/>
  <c r="G22" i="14"/>
  <c r="G23" i="14"/>
  <c r="A50" i="33"/>
  <c r="G24" i="14"/>
  <c r="G25" i="14"/>
  <c r="G26" i="14"/>
  <c r="A53" i="33" s="1"/>
  <c r="G27" i="14"/>
  <c r="A54" i="33" s="1"/>
  <c r="G28" i="14"/>
  <c r="G29" i="14"/>
  <c r="G30" i="14"/>
  <c r="G31" i="14"/>
  <c r="A58" i="33"/>
  <c r="G32" i="14"/>
  <c r="A59" i="33" s="1"/>
  <c r="G33" i="14"/>
  <c r="A60" i="33" s="1"/>
  <c r="G34" i="14"/>
  <c r="G35" i="14"/>
  <c r="A62" i="33"/>
  <c r="G36" i="14"/>
  <c r="G37" i="14"/>
  <c r="A64" i="33"/>
  <c r="G38" i="14"/>
  <c r="A65" i="33" s="1"/>
  <c r="G39" i="14"/>
  <c r="A66" i="33" s="1"/>
  <c r="G40" i="14"/>
  <c r="G41" i="14"/>
  <c r="G42" i="14"/>
  <c r="G43" i="14"/>
  <c r="A70" i="33"/>
  <c r="G44" i="14"/>
  <c r="A71" i="33" s="1"/>
  <c r="G45" i="14"/>
  <c r="A72" i="33" s="1"/>
  <c r="G46" i="14"/>
  <c r="G47" i="14"/>
  <c r="A74" i="33"/>
  <c r="G48" i="14"/>
  <c r="G49" i="14"/>
  <c r="G50" i="14"/>
  <c r="G51" i="14"/>
  <c r="A78" i="33"/>
  <c r="G52" i="14"/>
  <c r="G53" i="14"/>
  <c r="A80" i="33"/>
  <c r="G54" i="14"/>
  <c r="G55" i="14"/>
  <c r="A82" i="33"/>
  <c r="G56" i="14"/>
  <c r="A83" i="33" s="1"/>
  <c r="G57" i="14"/>
  <c r="A84" i="33" s="1"/>
  <c r="G58" i="14"/>
  <c r="G59" i="14"/>
  <c r="A86" i="33"/>
  <c r="G60" i="14"/>
  <c r="G61" i="14"/>
  <c r="G62" i="14"/>
  <c r="G63" i="14"/>
  <c r="A90" i="33"/>
  <c r="G64" i="14"/>
  <c r="G65" i="14"/>
  <c r="G66" i="14"/>
  <c r="A93" i="33" s="1"/>
  <c r="G67" i="14"/>
  <c r="A94" i="33" s="1"/>
  <c r="G68" i="14"/>
  <c r="G69" i="14"/>
  <c r="A96" i="33"/>
  <c r="G70" i="14"/>
  <c r="G71" i="14"/>
  <c r="A98" i="33"/>
  <c r="G72" i="14"/>
  <c r="G73" i="14"/>
  <c r="G74" i="14"/>
  <c r="G75" i="14"/>
  <c r="A102" i="33"/>
  <c r="G76" i="14"/>
  <c r="G77" i="14"/>
  <c r="G78" i="14"/>
  <c r="A105" i="33" s="1"/>
  <c r="G79" i="14"/>
  <c r="A106" i="33" s="1"/>
  <c r="G80" i="14"/>
  <c r="G81" i="14"/>
  <c r="G82" i="14"/>
  <c r="G83" i="14"/>
  <c r="A110" i="33"/>
  <c r="G84" i="14"/>
  <c r="A111" i="33" s="1"/>
  <c r="G85" i="14"/>
  <c r="A112" i="33" s="1"/>
  <c r="G86" i="14"/>
  <c r="G87" i="14"/>
  <c r="A114" i="33"/>
  <c r="G88" i="14"/>
  <c r="G89" i="14"/>
  <c r="G90" i="14"/>
  <c r="A117" i="33" s="1"/>
  <c r="G91" i="14"/>
  <c r="A118" i="33" s="1"/>
  <c r="G92" i="14"/>
  <c r="G93" i="14"/>
  <c r="G94" i="14"/>
  <c r="G95" i="14"/>
  <c r="A122" i="33"/>
  <c r="G96" i="14"/>
  <c r="A123" i="33" s="1"/>
  <c r="G97" i="14"/>
  <c r="A124" i="33" s="1"/>
  <c r="G98" i="14"/>
  <c r="G99" i="14"/>
  <c r="A126" i="33"/>
  <c r="G100" i="14"/>
  <c r="G101" i="14"/>
  <c r="A128" i="33"/>
  <c r="G4" i="14"/>
  <c r="A31" i="33" s="1"/>
  <c r="G3" i="14"/>
  <c r="G102" i="14" s="1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C3" i="28"/>
  <c r="E102" i="23"/>
  <c r="E15" i="24"/>
  <c r="C15" i="24" s="1"/>
  <c r="B31" i="33"/>
  <c r="C31" i="33"/>
  <c r="D31" i="33"/>
  <c r="E31" i="33"/>
  <c r="F31" i="33"/>
  <c r="B32" i="33"/>
  <c r="C32" i="33"/>
  <c r="D32" i="33"/>
  <c r="E32" i="33"/>
  <c r="F32" i="33"/>
  <c r="B33" i="33"/>
  <c r="C33" i="33"/>
  <c r="D33" i="33"/>
  <c r="E33" i="33"/>
  <c r="F33" i="33"/>
  <c r="B34" i="33"/>
  <c r="C34" i="33"/>
  <c r="D34" i="33"/>
  <c r="E34" i="33"/>
  <c r="F34" i="33"/>
  <c r="B35" i="33"/>
  <c r="C35" i="33"/>
  <c r="D35" i="33"/>
  <c r="E35" i="33"/>
  <c r="F35" i="33"/>
  <c r="B36" i="33"/>
  <c r="C36" i="33"/>
  <c r="D36" i="33"/>
  <c r="E36" i="33"/>
  <c r="F36" i="33"/>
  <c r="B37" i="33"/>
  <c r="C37" i="33"/>
  <c r="D37" i="33"/>
  <c r="E37" i="33"/>
  <c r="F37" i="33"/>
  <c r="B38" i="33"/>
  <c r="C38" i="33"/>
  <c r="D38" i="33"/>
  <c r="E38" i="33"/>
  <c r="F38" i="33"/>
  <c r="B39" i="33"/>
  <c r="C39" i="33"/>
  <c r="D39" i="33"/>
  <c r="E39" i="33"/>
  <c r="F39" i="33"/>
  <c r="B40" i="33"/>
  <c r="C40" i="33"/>
  <c r="D40" i="33"/>
  <c r="E40" i="33"/>
  <c r="F40" i="33"/>
  <c r="B41" i="33"/>
  <c r="C41" i="33"/>
  <c r="D41" i="33"/>
  <c r="E41" i="33"/>
  <c r="F41" i="33"/>
  <c r="B42" i="33"/>
  <c r="C42" i="33"/>
  <c r="D42" i="33"/>
  <c r="E42" i="33"/>
  <c r="F42" i="33"/>
  <c r="B43" i="33"/>
  <c r="C43" i="33"/>
  <c r="D43" i="33"/>
  <c r="E43" i="33"/>
  <c r="F43" i="33"/>
  <c r="B44" i="33"/>
  <c r="C44" i="33"/>
  <c r="D44" i="33"/>
  <c r="E44" i="33"/>
  <c r="F44" i="33"/>
  <c r="B45" i="33"/>
  <c r="C45" i="33"/>
  <c r="D45" i="33"/>
  <c r="E45" i="33"/>
  <c r="F45" i="33"/>
  <c r="B46" i="33"/>
  <c r="C46" i="33"/>
  <c r="D46" i="33"/>
  <c r="E46" i="33"/>
  <c r="F46" i="33"/>
  <c r="B47" i="33"/>
  <c r="C47" i="33"/>
  <c r="D47" i="33"/>
  <c r="E47" i="33"/>
  <c r="F47" i="33"/>
  <c r="B48" i="33"/>
  <c r="C48" i="33"/>
  <c r="D48" i="33"/>
  <c r="E48" i="33"/>
  <c r="F48" i="33"/>
  <c r="B49" i="33"/>
  <c r="C49" i="33"/>
  <c r="D49" i="33"/>
  <c r="E49" i="33"/>
  <c r="F49" i="33"/>
  <c r="B50" i="33"/>
  <c r="C50" i="33"/>
  <c r="D50" i="33"/>
  <c r="E50" i="33"/>
  <c r="F50" i="33"/>
  <c r="B51" i="33"/>
  <c r="C51" i="33"/>
  <c r="D51" i="33"/>
  <c r="E51" i="33"/>
  <c r="F51" i="33"/>
  <c r="B52" i="33"/>
  <c r="C52" i="33"/>
  <c r="D52" i="33"/>
  <c r="E52" i="33"/>
  <c r="F52" i="33"/>
  <c r="B53" i="33"/>
  <c r="C53" i="33"/>
  <c r="D53" i="33"/>
  <c r="E53" i="33"/>
  <c r="F53" i="33"/>
  <c r="B54" i="33"/>
  <c r="C54" i="33"/>
  <c r="D54" i="33"/>
  <c r="E54" i="33"/>
  <c r="F54" i="33"/>
  <c r="B55" i="33"/>
  <c r="C55" i="33"/>
  <c r="D55" i="33"/>
  <c r="E55" i="33"/>
  <c r="F55" i="33"/>
  <c r="B56" i="33"/>
  <c r="C56" i="33"/>
  <c r="D56" i="33"/>
  <c r="E56" i="33"/>
  <c r="F56" i="33"/>
  <c r="B57" i="33"/>
  <c r="C57" i="33"/>
  <c r="D57" i="33"/>
  <c r="E57" i="33"/>
  <c r="F57" i="33"/>
  <c r="B58" i="33"/>
  <c r="C58" i="33"/>
  <c r="D58" i="33"/>
  <c r="E58" i="33"/>
  <c r="F58" i="33"/>
  <c r="B59" i="33"/>
  <c r="C59" i="33"/>
  <c r="D59" i="33"/>
  <c r="E59" i="33"/>
  <c r="F59" i="33"/>
  <c r="B60" i="33"/>
  <c r="C60" i="33"/>
  <c r="D60" i="33"/>
  <c r="E60" i="33"/>
  <c r="F60" i="33"/>
  <c r="B61" i="33"/>
  <c r="C61" i="33"/>
  <c r="D61" i="33"/>
  <c r="E61" i="33"/>
  <c r="F61" i="33"/>
  <c r="B62" i="33"/>
  <c r="C62" i="33"/>
  <c r="D62" i="33"/>
  <c r="E62" i="33"/>
  <c r="F62" i="33"/>
  <c r="B63" i="33"/>
  <c r="C63" i="33"/>
  <c r="D63" i="33"/>
  <c r="E63" i="33"/>
  <c r="F63" i="33"/>
  <c r="B64" i="33"/>
  <c r="C64" i="33"/>
  <c r="D64" i="33"/>
  <c r="E64" i="33"/>
  <c r="F64" i="33"/>
  <c r="B65" i="33"/>
  <c r="C65" i="33"/>
  <c r="D65" i="33"/>
  <c r="E65" i="33"/>
  <c r="F65" i="33"/>
  <c r="B66" i="33"/>
  <c r="C66" i="33"/>
  <c r="D66" i="33"/>
  <c r="E66" i="33"/>
  <c r="F66" i="33"/>
  <c r="B67" i="33"/>
  <c r="C67" i="33"/>
  <c r="D67" i="33"/>
  <c r="E67" i="33"/>
  <c r="F67" i="33"/>
  <c r="B68" i="33"/>
  <c r="C68" i="33"/>
  <c r="D68" i="33"/>
  <c r="E68" i="33"/>
  <c r="F68" i="33"/>
  <c r="B69" i="33"/>
  <c r="C69" i="33"/>
  <c r="D69" i="33"/>
  <c r="E69" i="33"/>
  <c r="F69" i="33"/>
  <c r="B70" i="33"/>
  <c r="C70" i="33"/>
  <c r="D70" i="33"/>
  <c r="E70" i="33"/>
  <c r="F70" i="33"/>
  <c r="B71" i="33"/>
  <c r="C71" i="33"/>
  <c r="D71" i="33"/>
  <c r="E71" i="33"/>
  <c r="F71" i="33"/>
  <c r="B72" i="33"/>
  <c r="C72" i="33"/>
  <c r="D72" i="33"/>
  <c r="E72" i="33"/>
  <c r="F72" i="33"/>
  <c r="B73" i="33"/>
  <c r="C73" i="33"/>
  <c r="D73" i="33"/>
  <c r="E73" i="33"/>
  <c r="F73" i="33"/>
  <c r="B74" i="33"/>
  <c r="C74" i="33"/>
  <c r="D74" i="33"/>
  <c r="E74" i="33"/>
  <c r="F74" i="33"/>
  <c r="B75" i="33"/>
  <c r="C75" i="33"/>
  <c r="D75" i="33"/>
  <c r="E75" i="33"/>
  <c r="F75" i="33"/>
  <c r="B76" i="33"/>
  <c r="C76" i="33"/>
  <c r="D76" i="33"/>
  <c r="E76" i="33"/>
  <c r="F76" i="33"/>
  <c r="B77" i="33"/>
  <c r="C77" i="33"/>
  <c r="D77" i="33"/>
  <c r="E77" i="33"/>
  <c r="F77" i="33"/>
  <c r="B78" i="33"/>
  <c r="C78" i="33"/>
  <c r="D78" i="33"/>
  <c r="E78" i="33"/>
  <c r="F78" i="33"/>
  <c r="B79" i="33"/>
  <c r="C79" i="33"/>
  <c r="D79" i="33"/>
  <c r="E79" i="33"/>
  <c r="F79" i="33"/>
  <c r="B80" i="33"/>
  <c r="C80" i="33"/>
  <c r="D80" i="33"/>
  <c r="E80" i="33"/>
  <c r="F80" i="33"/>
  <c r="B81" i="33"/>
  <c r="C81" i="33"/>
  <c r="D81" i="33"/>
  <c r="E81" i="33"/>
  <c r="F81" i="33"/>
  <c r="B82" i="33"/>
  <c r="C82" i="33"/>
  <c r="D82" i="33"/>
  <c r="E82" i="33"/>
  <c r="F82" i="33"/>
  <c r="B83" i="33"/>
  <c r="C83" i="33"/>
  <c r="D83" i="33"/>
  <c r="E83" i="33"/>
  <c r="F83" i="33"/>
  <c r="B84" i="33"/>
  <c r="C84" i="33"/>
  <c r="D84" i="33"/>
  <c r="E84" i="33"/>
  <c r="F84" i="33"/>
  <c r="B85" i="33"/>
  <c r="C85" i="33"/>
  <c r="D85" i="33"/>
  <c r="E85" i="33"/>
  <c r="F85" i="33"/>
  <c r="B86" i="33"/>
  <c r="C86" i="33"/>
  <c r="D86" i="33"/>
  <c r="E86" i="33"/>
  <c r="F86" i="33"/>
  <c r="B87" i="33"/>
  <c r="C87" i="33"/>
  <c r="D87" i="33"/>
  <c r="E87" i="33"/>
  <c r="F87" i="33"/>
  <c r="B88" i="33"/>
  <c r="C88" i="33"/>
  <c r="D88" i="33"/>
  <c r="E88" i="33"/>
  <c r="F88" i="33"/>
  <c r="B89" i="33"/>
  <c r="C89" i="33"/>
  <c r="D89" i="33"/>
  <c r="E89" i="33"/>
  <c r="F89" i="33"/>
  <c r="B90" i="33"/>
  <c r="C90" i="33"/>
  <c r="D90" i="33"/>
  <c r="E90" i="33"/>
  <c r="F90" i="33"/>
  <c r="B91" i="33"/>
  <c r="C91" i="33"/>
  <c r="D91" i="33"/>
  <c r="E91" i="33"/>
  <c r="F91" i="33"/>
  <c r="B92" i="33"/>
  <c r="C92" i="33"/>
  <c r="D92" i="33"/>
  <c r="E92" i="33"/>
  <c r="F92" i="33"/>
  <c r="B93" i="33"/>
  <c r="C93" i="33"/>
  <c r="D93" i="33"/>
  <c r="E93" i="33"/>
  <c r="F93" i="33"/>
  <c r="B94" i="33"/>
  <c r="C94" i="33"/>
  <c r="D94" i="33"/>
  <c r="E94" i="33"/>
  <c r="F94" i="33"/>
  <c r="B95" i="33"/>
  <c r="C95" i="33"/>
  <c r="D95" i="33"/>
  <c r="E95" i="33"/>
  <c r="F95" i="33"/>
  <c r="B96" i="33"/>
  <c r="C96" i="33"/>
  <c r="D96" i="33"/>
  <c r="E96" i="33"/>
  <c r="F96" i="33"/>
  <c r="B97" i="33"/>
  <c r="C97" i="33"/>
  <c r="D97" i="33"/>
  <c r="E97" i="33"/>
  <c r="F97" i="33"/>
  <c r="B98" i="33"/>
  <c r="C98" i="33"/>
  <c r="D98" i="33"/>
  <c r="E98" i="33"/>
  <c r="F98" i="33"/>
  <c r="B99" i="33"/>
  <c r="C99" i="33"/>
  <c r="D99" i="33"/>
  <c r="E99" i="33"/>
  <c r="F99" i="33"/>
  <c r="B100" i="33"/>
  <c r="C100" i="33"/>
  <c r="D100" i="33"/>
  <c r="E100" i="33"/>
  <c r="F100" i="33"/>
  <c r="B101" i="33"/>
  <c r="C101" i="33"/>
  <c r="D101" i="33"/>
  <c r="E101" i="33"/>
  <c r="F101" i="33"/>
  <c r="B102" i="33"/>
  <c r="C102" i="33"/>
  <c r="D102" i="33"/>
  <c r="E102" i="33"/>
  <c r="F102" i="33"/>
  <c r="B103" i="33"/>
  <c r="C103" i="33"/>
  <c r="D103" i="33"/>
  <c r="E103" i="33"/>
  <c r="F103" i="33"/>
  <c r="B104" i="33"/>
  <c r="C104" i="33"/>
  <c r="D104" i="33"/>
  <c r="E104" i="33"/>
  <c r="F104" i="33"/>
  <c r="B105" i="33"/>
  <c r="C105" i="33"/>
  <c r="D105" i="33"/>
  <c r="E105" i="33"/>
  <c r="F105" i="33"/>
  <c r="B106" i="33"/>
  <c r="C106" i="33"/>
  <c r="D106" i="33"/>
  <c r="E106" i="33"/>
  <c r="F106" i="33"/>
  <c r="B107" i="33"/>
  <c r="C107" i="33"/>
  <c r="D107" i="33"/>
  <c r="E107" i="33"/>
  <c r="F107" i="33"/>
  <c r="B108" i="33"/>
  <c r="C108" i="33"/>
  <c r="D108" i="33"/>
  <c r="E108" i="33"/>
  <c r="F108" i="33"/>
  <c r="B109" i="33"/>
  <c r="C109" i="33"/>
  <c r="D109" i="33"/>
  <c r="E109" i="33"/>
  <c r="F109" i="33"/>
  <c r="B110" i="33"/>
  <c r="C110" i="33"/>
  <c r="D110" i="33"/>
  <c r="E110" i="33"/>
  <c r="F110" i="33"/>
  <c r="B111" i="33"/>
  <c r="C111" i="33"/>
  <c r="D111" i="33"/>
  <c r="E111" i="33"/>
  <c r="F111" i="33"/>
  <c r="B112" i="33"/>
  <c r="C112" i="33"/>
  <c r="D112" i="33"/>
  <c r="E112" i="33"/>
  <c r="F112" i="33"/>
  <c r="B113" i="33"/>
  <c r="C113" i="33"/>
  <c r="D113" i="33"/>
  <c r="E113" i="33"/>
  <c r="F113" i="33"/>
  <c r="B114" i="33"/>
  <c r="C114" i="33"/>
  <c r="D114" i="33"/>
  <c r="E114" i="33"/>
  <c r="F114" i="33"/>
  <c r="B115" i="33"/>
  <c r="C115" i="33"/>
  <c r="D115" i="33"/>
  <c r="E115" i="33"/>
  <c r="F115" i="33"/>
  <c r="B116" i="33"/>
  <c r="C116" i="33"/>
  <c r="D116" i="33"/>
  <c r="E116" i="33"/>
  <c r="F116" i="33"/>
  <c r="B117" i="33"/>
  <c r="C117" i="33"/>
  <c r="D117" i="33"/>
  <c r="E117" i="33"/>
  <c r="F117" i="33"/>
  <c r="B118" i="33"/>
  <c r="C118" i="33"/>
  <c r="D118" i="33"/>
  <c r="E118" i="33"/>
  <c r="F118" i="33"/>
  <c r="B119" i="33"/>
  <c r="C119" i="33"/>
  <c r="D119" i="33"/>
  <c r="E119" i="33"/>
  <c r="F119" i="33"/>
  <c r="B120" i="33"/>
  <c r="C120" i="33"/>
  <c r="D120" i="33"/>
  <c r="E120" i="33"/>
  <c r="F120" i="33"/>
  <c r="B121" i="33"/>
  <c r="C121" i="33"/>
  <c r="D121" i="33"/>
  <c r="E121" i="33"/>
  <c r="F121" i="33"/>
  <c r="B122" i="33"/>
  <c r="C122" i="33"/>
  <c r="D122" i="33"/>
  <c r="E122" i="33"/>
  <c r="F122" i="33"/>
  <c r="B123" i="33"/>
  <c r="C123" i="33"/>
  <c r="D123" i="33"/>
  <c r="E123" i="33"/>
  <c r="F123" i="33"/>
  <c r="B124" i="33"/>
  <c r="C124" i="33"/>
  <c r="D124" i="33"/>
  <c r="E124" i="33"/>
  <c r="F124" i="33"/>
  <c r="B125" i="33"/>
  <c r="C125" i="33"/>
  <c r="D125" i="33"/>
  <c r="E125" i="33"/>
  <c r="F125" i="33"/>
  <c r="B126" i="33"/>
  <c r="C126" i="33"/>
  <c r="D126" i="33"/>
  <c r="E126" i="33"/>
  <c r="F126" i="33"/>
  <c r="B127" i="33"/>
  <c r="C127" i="33"/>
  <c r="D127" i="33"/>
  <c r="E127" i="33"/>
  <c r="F127" i="33"/>
  <c r="B128" i="33"/>
  <c r="C128" i="33"/>
  <c r="D128" i="33"/>
  <c r="E128" i="33"/>
  <c r="F128" i="33"/>
  <c r="F30" i="33"/>
  <c r="C30" i="33"/>
  <c r="D30" i="33"/>
  <c r="E30" i="33"/>
  <c r="B30" i="33"/>
  <c r="A43" i="33"/>
  <c r="A45" i="33"/>
  <c r="A49" i="33"/>
  <c r="A51" i="33"/>
  <c r="A52" i="33"/>
  <c r="A55" i="33"/>
  <c r="A56" i="33"/>
  <c r="A57" i="33"/>
  <c r="A61" i="33"/>
  <c r="A63" i="33"/>
  <c r="A67" i="33"/>
  <c r="A68" i="33"/>
  <c r="A69" i="33"/>
  <c r="A73" i="33"/>
  <c r="A75" i="33"/>
  <c r="A76" i="33"/>
  <c r="A77" i="33"/>
  <c r="A79" i="33"/>
  <c r="A81" i="33"/>
  <c r="A85" i="33"/>
  <c r="A87" i="33"/>
  <c r="A88" i="33"/>
  <c r="A89" i="33"/>
  <c r="A91" i="33"/>
  <c r="A92" i="33"/>
  <c r="A95" i="33"/>
  <c r="A97" i="33"/>
  <c r="A99" i="33"/>
  <c r="A100" i="33"/>
  <c r="A101" i="33"/>
  <c r="A103" i="33"/>
  <c r="A104" i="33"/>
  <c r="A107" i="33"/>
  <c r="A108" i="33"/>
  <c r="A109" i="33"/>
  <c r="A113" i="33"/>
  <c r="A115" i="33"/>
  <c r="A116" i="33"/>
  <c r="A119" i="33"/>
  <c r="A120" i="33"/>
  <c r="A121" i="33"/>
  <c r="A125" i="33"/>
  <c r="A127" i="33"/>
  <c r="A1" i="32"/>
  <c r="B1" i="32"/>
  <c r="B6" i="33"/>
  <c r="A6" i="33"/>
  <c r="B7" i="33"/>
  <c r="A7" i="33"/>
  <c r="B8" i="33"/>
  <c r="A8" i="33"/>
  <c r="B9" i="33"/>
  <c r="A9" i="33"/>
  <c r="B10" i="33"/>
  <c r="A10" i="33"/>
  <c r="B11" i="33"/>
  <c r="A11" i="33"/>
  <c r="B12" i="33"/>
  <c r="A12" i="33"/>
  <c r="B13" i="33"/>
  <c r="A13" i="33"/>
  <c r="B14" i="33"/>
  <c r="A14" i="33"/>
  <c r="B15" i="33"/>
  <c r="A15" i="33"/>
  <c r="B16" i="33"/>
  <c r="A16" i="33"/>
  <c r="B17" i="33"/>
  <c r="A17" i="33"/>
  <c r="B18" i="33"/>
  <c r="A18" i="33"/>
  <c r="B19" i="33"/>
  <c r="A19" i="33"/>
  <c r="B20" i="33"/>
  <c r="A20" i="33"/>
  <c r="B21" i="33"/>
  <c r="A21" i="33"/>
  <c r="B4" i="33"/>
  <c r="A4" i="33"/>
  <c r="B5" i="33"/>
  <c r="A5" i="33"/>
  <c r="C3" i="31" s="1"/>
  <c r="A3" i="33"/>
  <c r="B3" i="33"/>
  <c r="B1" i="31"/>
  <c r="A1" i="31"/>
  <c r="B1" i="1"/>
  <c r="A1" i="1"/>
  <c r="B1" i="26"/>
  <c r="A1" i="26"/>
  <c r="C17" i="28"/>
  <c r="C23" i="28"/>
  <c r="C20" i="28"/>
  <c r="B1" i="28"/>
  <c r="A1" i="2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4" i="14"/>
  <c r="A3" i="14"/>
  <c r="B1" i="14"/>
  <c r="A1" i="14"/>
  <c r="B1" i="3"/>
  <c r="A1" i="3"/>
  <c r="B2" i="24"/>
  <c r="A2" i="24"/>
  <c r="C6" i="24"/>
  <c r="C22" i="29"/>
  <c r="A19" i="29"/>
  <c r="A20" i="29"/>
  <c r="A21" i="29"/>
  <c r="A6" i="29"/>
  <c r="A7" i="29"/>
  <c r="A8" i="29"/>
  <c r="A9" i="29"/>
  <c r="A10" i="29"/>
  <c r="A11" i="29"/>
  <c r="A13" i="29"/>
  <c r="A14" i="29"/>
  <c r="A15" i="29"/>
  <c r="A16" i="29"/>
  <c r="A17" i="29"/>
  <c r="A18" i="29"/>
  <c r="A4" i="29"/>
  <c r="A5" i="29"/>
  <c r="A3" i="29"/>
  <c r="B1" i="29"/>
  <c r="A1" i="29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45" i="23"/>
  <c r="A46" i="23"/>
  <c r="A47" i="23"/>
  <c r="A48" i="23"/>
  <c r="A49" i="23"/>
  <c r="A50" i="23"/>
  <c r="A51" i="23"/>
  <c r="A52" i="23"/>
  <c r="A53" i="23"/>
  <c r="A54" i="23"/>
  <c r="A55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" i="23"/>
  <c r="B1" i="21"/>
  <c r="A1" i="21"/>
  <c r="B1" i="20"/>
  <c r="A1" i="20"/>
  <c r="B1" i="19"/>
  <c r="A1" i="19"/>
  <c r="C3" i="18"/>
  <c r="B1" i="18"/>
  <c r="A1" i="18"/>
  <c r="B1" i="9"/>
  <c r="A1" i="9"/>
  <c r="B1" i="4"/>
  <c r="A1" i="4"/>
  <c r="A3" i="10"/>
  <c r="A4" i="10"/>
  <c r="A5" i="10" s="1"/>
  <c r="A6" i="10" s="1"/>
  <c r="A7" i="10" s="1"/>
  <c r="A8" i="10" s="1"/>
  <c r="A9" i="10" s="1"/>
  <c r="B1" i="10"/>
  <c r="A1" i="10"/>
  <c r="C18" i="2"/>
  <c r="B1" i="2"/>
  <c r="A1" i="2"/>
  <c r="C17" i="24"/>
  <c r="C16" i="24"/>
  <c r="C14" i="24"/>
  <c r="C13" i="24"/>
  <c r="C8" i="24"/>
  <c r="A34" i="33"/>
  <c r="A35" i="33"/>
  <c r="A36" i="33"/>
  <c r="A30" i="33"/>
  <c r="C22" i="19"/>
  <c r="C11" i="19"/>
  <c r="C13" i="19" s="1"/>
  <c r="C3" i="19"/>
  <c r="C23" i="18"/>
  <c r="C26" i="18"/>
  <c r="C11" i="18"/>
  <c r="C21" i="18"/>
  <c r="C5" i="18"/>
  <c r="C7" i="18"/>
  <c r="C9" i="18"/>
  <c r="C17" i="18"/>
  <c r="C19" i="18"/>
  <c r="C43" i="18"/>
  <c r="C19" i="20"/>
  <c r="C22" i="20" s="1"/>
  <c r="D21" i="9"/>
  <c r="D17" i="9"/>
  <c r="D13" i="9"/>
  <c r="C13" i="9"/>
  <c r="C17" i="9"/>
  <c r="C21" i="9"/>
  <c r="D3" i="9"/>
  <c r="C3" i="9"/>
  <c r="D3" i="4"/>
  <c r="C3" i="4"/>
  <c r="D11" i="4"/>
  <c r="C11" i="4"/>
  <c r="D14" i="4"/>
  <c r="C14" i="4"/>
  <c r="D30" i="4"/>
  <c r="D34" i="4"/>
  <c r="C30" i="4"/>
  <c r="C34" i="4"/>
  <c r="D43" i="2"/>
  <c r="D37" i="2"/>
  <c r="D33" i="2"/>
  <c r="D26" i="2"/>
  <c r="D21" i="2"/>
  <c r="D18" i="2"/>
  <c r="C21" i="2"/>
  <c r="C10" i="28" s="1"/>
  <c r="C26" i="2"/>
  <c r="C33" i="2"/>
  <c r="C37" i="2"/>
  <c r="C43" i="2"/>
  <c r="D3" i="2"/>
  <c r="D42" i="1"/>
  <c r="F42" i="1"/>
  <c r="C42" i="1"/>
  <c r="D35" i="1"/>
  <c r="F35" i="1"/>
  <c r="C35" i="1"/>
  <c r="D31" i="1"/>
  <c r="F31" i="1"/>
  <c r="C31" i="1"/>
  <c r="D28" i="1"/>
  <c r="F28" i="1"/>
  <c r="C28" i="1"/>
  <c r="D21" i="1"/>
  <c r="F21" i="1"/>
  <c r="C21" i="1"/>
  <c r="E20" i="1"/>
  <c r="E22" i="1"/>
  <c r="E23" i="1"/>
  <c r="E24" i="1"/>
  <c r="E25" i="1"/>
  <c r="E26" i="1"/>
  <c r="E27" i="1"/>
  <c r="E29" i="1"/>
  <c r="E30" i="1"/>
  <c r="E32" i="1"/>
  <c r="E33" i="1"/>
  <c r="E34" i="1"/>
  <c r="E36" i="1"/>
  <c r="E37" i="1"/>
  <c r="E38" i="1"/>
  <c r="E39" i="1"/>
  <c r="E40" i="1"/>
  <c r="E41" i="1"/>
  <c r="E43" i="1"/>
  <c r="E44" i="1"/>
  <c r="E45" i="1"/>
  <c r="C18" i="3" s="1"/>
  <c r="E46" i="1"/>
  <c r="E47" i="1"/>
  <c r="E48" i="1"/>
  <c r="E49" i="1"/>
  <c r="E50" i="1"/>
  <c r="C15" i="20" s="1"/>
  <c r="E51" i="1"/>
  <c r="C19" i="28" s="1"/>
  <c r="E52" i="1"/>
  <c r="C30" i="18" s="1"/>
  <c r="E14" i="1"/>
  <c r="E15" i="1"/>
  <c r="E16" i="1"/>
  <c r="E7" i="24" s="1"/>
  <c r="E17" i="1"/>
  <c r="E18" i="1"/>
  <c r="E19" i="1"/>
  <c r="E13" i="1"/>
  <c r="D12" i="1"/>
  <c r="C13" i="28" s="1"/>
  <c r="F12" i="1"/>
  <c r="E6" i="1"/>
  <c r="E7" i="1"/>
  <c r="E8" i="1"/>
  <c r="E9" i="1"/>
  <c r="E10" i="1"/>
  <c r="E11" i="1"/>
  <c r="C10" i="20" s="1"/>
  <c r="E5" i="1"/>
  <c r="D4" i="1"/>
  <c r="F4" i="1"/>
  <c r="C4" i="1"/>
  <c r="B3" i="31"/>
  <c r="F54" i="1" l="1"/>
  <c r="E35" i="1"/>
  <c r="C16" i="28"/>
  <c r="C5" i="19"/>
  <c r="C7" i="19" s="1"/>
  <c r="C18" i="19" s="1"/>
  <c r="E12" i="1"/>
  <c r="C3" i="3" s="1"/>
  <c r="C9" i="3" s="1"/>
  <c r="E21" i="1"/>
  <c r="C8" i="20"/>
  <c r="C3" i="32"/>
  <c r="B3" i="32" s="1"/>
  <c r="E4" i="1"/>
  <c r="C15" i="3"/>
  <c r="C18" i="24"/>
  <c r="C18" i="28"/>
  <c r="E9" i="24"/>
  <c r="C9" i="24" s="1"/>
  <c r="D38" i="4"/>
  <c r="C26" i="9"/>
  <c r="C32" i="18"/>
  <c r="C38" i="4"/>
  <c r="D53" i="2"/>
  <c r="E18" i="24"/>
  <c r="C53" i="2"/>
  <c r="E10" i="24"/>
  <c r="C10" i="24" s="1"/>
  <c r="E42" i="1"/>
  <c r="C15" i="28" s="1"/>
  <c r="E31" i="1"/>
  <c r="E28" i="1"/>
  <c r="C13" i="20"/>
  <c r="C54" i="1"/>
  <c r="D26" i="9"/>
  <c r="C24" i="18"/>
  <c r="D54" i="1"/>
  <c r="C7" i="24"/>
  <c r="C17" i="20" l="1"/>
  <c r="C14" i="28"/>
  <c r="C21" i="3"/>
  <c r="E54" i="1"/>
  <c r="C11" i="21"/>
  <c r="C13" i="21" s="1"/>
  <c r="C37" i="18"/>
  <c r="C45" i="18" s="1"/>
  <c r="F7" i="23" s="1"/>
  <c r="C11" i="24"/>
  <c r="C20" i="24" s="1"/>
  <c r="F12" i="23"/>
  <c r="F14" i="23"/>
  <c r="F8" i="23"/>
  <c r="F10" i="23"/>
  <c r="F13" i="23"/>
  <c r="F9" i="23"/>
  <c r="F11" i="23"/>
  <c r="E11" i="24"/>
  <c r="F3" i="23" l="1"/>
  <c r="F5" i="23"/>
  <c r="F4" i="23"/>
  <c r="F102" i="23" s="1"/>
  <c r="F6" i="23"/>
  <c r="D21" i="29"/>
  <c r="D5" i="29"/>
  <c r="D17" i="29"/>
  <c r="D6" i="29"/>
  <c r="D20" i="29"/>
  <c r="D19" i="29"/>
  <c r="D11" i="29"/>
  <c r="D16" i="29"/>
  <c r="C12" i="3"/>
  <c r="C24" i="3" s="1"/>
  <c r="C26" i="3" s="1"/>
  <c r="D4" i="29"/>
  <c r="D9" i="29"/>
  <c r="C3" i="21"/>
  <c r="C8" i="21" s="1"/>
  <c r="C17" i="21" s="1"/>
  <c r="D12" i="29"/>
  <c r="D15" i="29"/>
  <c r="D18" i="29"/>
  <c r="D10" i="29"/>
  <c r="D14" i="29"/>
  <c r="C3" i="20"/>
  <c r="C6" i="20" s="1"/>
  <c r="C24" i="20" s="1"/>
  <c r="C6" i="26"/>
  <c r="C15" i="26" s="1"/>
  <c r="D7" i="29"/>
  <c r="D3" i="29"/>
  <c r="D3" i="31"/>
  <c r="D8" i="29"/>
  <c r="D13" i="29"/>
  <c r="D22" i="29" l="1"/>
</calcChain>
</file>

<file path=xl/sharedStrings.xml><?xml version="1.0" encoding="utf-8"?>
<sst xmlns="http://schemas.openxmlformats.org/spreadsheetml/2006/main" count="751" uniqueCount="669">
  <si>
    <t>Réf.</t>
  </si>
  <si>
    <t>Intitulé</t>
  </si>
  <si>
    <t>Brut</t>
  </si>
  <si>
    <t>Amort.</t>
  </si>
  <si>
    <t>Prov.</t>
  </si>
  <si>
    <t>Net N</t>
  </si>
  <si>
    <t>Net N-1</t>
  </si>
  <si>
    <t>EP01</t>
  </si>
  <si>
    <t>IMMOBILISATIONS</t>
  </si>
  <si>
    <t>EP02</t>
  </si>
  <si>
    <t>Frais immobilisés</t>
  </si>
  <si>
    <t>EP03</t>
  </si>
  <si>
    <t>Valeurs incorporelles immobilisées</t>
  </si>
  <si>
    <t>EP04</t>
  </si>
  <si>
    <t>Terrains</t>
  </si>
  <si>
    <t>EP05</t>
  </si>
  <si>
    <t>Autres immobilisations corporelles</t>
  </si>
  <si>
    <t>EP06</t>
  </si>
  <si>
    <t>Immobilisations en cours Avances et Acomptes</t>
  </si>
  <si>
    <t>EP07</t>
  </si>
  <si>
    <t>Dépôts et Cautionnements</t>
  </si>
  <si>
    <t>EP08</t>
  </si>
  <si>
    <t>Titres de participations et titres publics</t>
  </si>
  <si>
    <t>EP09</t>
  </si>
  <si>
    <t>CREDITS AUX MEMBRES</t>
  </si>
  <si>
    <t>EP10</t>
  </si>
  <si>
    <t>Crédits sains à long terme</t>
  </si>
  <si>
    <t>EP11</t>
  </si>
  <si>
    <t>Crédits sains à moyen terme</t>
  </si>
  <si>
    <t>EP12</t>
  </si>
  <si>
    <t>Crédits sains à court terme</t>
  </si>
  <si>
    <t>EP13</t>
  </si>
  <si>
    <t>Comptes débiteurs sains</t>
  </si>
  <si>
    <t>EP14</t>
  </si>
  <si>
    <t>Crédits impayés</t>
  </si>
  <si>
    <t>EP15</t>
  </si>
  <si>
    <t>Crédits immobilisés</t>
  </si>
  <si>
    <t>EP16</t>
  </si>
  <si>
    <t>Crédits douteux</t>
  </si>
  <si>
    <t>EP17</t>
  </si>
  <si>
    <t>STOCK DE MARCHANDISES ET AUTRES OPERATIONS ASSIMILEES</t>
  </si>
  <si>
    <t>EP18</t>
  </si>
  <si>
    <t>COMPTES DE TIERS</t>
  </si>
  <si>
    <t>EP19</t>
  </si>
  <si>
    <t>Fournisseurs</t>
  </si>
  <si>
    <t>EP20</t>
  </si>
  <si>
    <t>Personnel</t>
  </si>
  <si>
    <t>EP21</t>
  </si>
  <si>
    <t>Etat</t>
  </si>
  <si>
    <t>EP22</t>
  </si>
  <si>
    <t>Sociétaires</t>
  </si>
  <si>
    <t>EP23</t>
  </si>
  <si>
    <t>Débiteurs divers</t>
  </si>
  <si>
    <t>EP24</t>
  </si>
  <si>
    <t>Créances diverses en souffrance</t>
  </si>
  <si>
    <t>EP25</t>
  </si>
  <si>
    <t>ENCAISSEMENTS</t>
  </si>
  <si>
    <t>EP26</t>
  </si>
  <si>
    <t>Valeurs à encaisser</t>
  </si>
  <si>
    <t>EP27</t>
  </si>
  <si>
    <t>Valeurs à l’encaissement en souffrance</t>
  </si>
  <si>
    <t>EP28</t>
  </si>
  <si>
    <r>
      <t>COMPTE DE REGULARISATION</t>
    </r>
    <r>
      <rPr>
        <sz val="8"/>
        <rFont val="Times New Roman"/>
        <family val="1"/>
      </rPr>
      <t xml:space="preserve"> </t>
    </r>
  </si>
  <si>
    <t>EP29</t>
  </si>
  <si>
    <t>Charges comptabilisées d’avances</t>
  </si>
  <si>
    <t>EP30</t>
  </si>
  <si>
    <t>Produits à recevoir</t>
  </si>
  <si>
    <t>EP31</t>
  </si>
  <si>
    <t>Autres opérations de régularisation</t>
  </si>
  <si>
    <t>EP32</t>
  </si>
  <si>
    <t xml:space="preserve">COMPTES DE LIAISON </t>
  </si>
  <si>
    <t>EP33</t>
  </si>
  <si>
    <t>Liaison siège et agences</t>
  </si>
  <si>
    <t>EP34</t>
  </si>
  <si>
    <t>Liaison organe faîtier et EMF affiliés</t>
  </si>
  <si>
    <t>EP35</t>
  </si>
  <si>
    <t>Liaison entre EMF affiliés</t>
  </si>
  <si>
    <t>EP36</t>
  </si>
  <si>
    <t>Liaison entre agences hors réseau</t>
  </si>
  <si>
    <t>EP37</t>
  </si>
  <si>
    <t>Liaison interne</t>
  </si>
  <si>
    <t>EP38</t>
  </si>
  <si>
    <t>Opérations diverses en souffrance</t>
  </si>
  <si>
    <t>EP39</t>
  </si>
  <si>
    <t>COMPTES DE TRESORERIE</t>
  </si>
  <si>
    <t>EP40</t>
  </si>
  <si>
    <t>Titres de trésorerie</t>
  </si>
  <si>
    <t>EP41</t>
  </si>
  <si>
    <t>Marché monétaire</t>
  </si>
  <si>
    <t>EP42</t>
  </si>
  <si>
    <t>Comptes à vue et à terme auprès de l’organe faîtier</t>
  </si>
  <si>
    <t>EP43</t>
  </si>
  <si>
    <t>Comptes à vue et à terme auprès des EMF affiliés au réseau</t>
  </si>
  <si>
    <t>EP44</t>
  </si>
  <si>
    <t>Comptes à vue et à terme auprès d’autres EMF</t>
  </si>
  <si>
    <t>EP45</t>
  </si>
  <si>
    <t>Comptes à vue et à terme auprès des banques et établissements financiers</t>
  </si>
  <si>
    <t>EP46</t>
  </si>
  <si>
    <t>Autres comptes à vue et à terme de correspondants</t>
  </si>
  <si>
    <t>EP47</t>
  </si>
  <si>
    <t>Créances en souffrance sur les correspondants</t>
  </si>
  <si>
    <t>EP48</t>
  </si>
  <si>
    <t>Caisse</t>
  </si>
  <si>
    <t>EP49</t>
  </si>
  <si>
    <t>RESULTAT EN ATTENTE D’APPROBATION</t>
  </si>
  <si>
    <t>EP50</t>
  </si>
  <si>
    <t>EXCEDENT DE CHARGE SUR LES PRODUITS</t>
  </si>
  <si>
    <t>TOTAL GENERAL</t>
  </si>
  <si>
    <t>N</t>
  </si>
  <si>
    <t>N-1</t>
  </si>
  <si>
    <t>RP01</t>
  </si>
  <si>
    <t>FONDS PATRIMONIAUX</t>
  </si>
  <si>
    <t>RP02</t>
  </si>
  <si>
    <t>Parts sociales souscrites appelées et fonds de dotation</t>
  </si>
  <si>
    <t>RP03</t>
  </si>
  <si>
    <t>Parts sociales souscrites appelées non versées</t>
  </si>
  <si>
    <t>RP04</t>
  </si>
  <si>
    <t>Réserves légales</t>
  </si>
  <si>
    <t>RP05</t>
  </si>
  <si>
    <t>Réserves libres</t>
  </si>
  <si>
    <t>RP06</t>
  </si>
  <si>
    <t>Réserves obligatoires et réglementaires</t>
  </si>
  <si>
    <t>RP07</t>
  </si>
  <si>
    <t>Fonds de solidarité</t>
  </si>
  <si>
    <t>RP08</t>
  </si>
  <si>
    <t>Autres fonds constitués</t>
  </si>
  <si>
    <t>RP09</t>
  </si>
  <si>
    <t>Provisions et réserves réglementées</t>
  </si>
  <si>
    <t>RP10</t>
  </si>
  <si>
    <t xml:space="preserve">Subvention d’équipement </t>
  </si>
  <si>
    <t>RP11</t>
  </si>
  <si>
    <t xml:space="preserve">Report à nouveau </t>
  </si>
  <si>
    <t>RP12</t>
  </si>
  <si>
    <t>Provisions pour risques généraux</t>
  </si>
  <si>
    <t>RP13</t>
  </si>
  <si>
    <t>Résultat net de l’exercice après certification</t>
  </si>
  <si>
    <t>RP14</t>
  </si>
  <si>
    <t xml:space="preserve">PROVISIONS POUR RISQUES ET CHARGES  </t>
  </si>
  <si>
    <t>RP15</t>
  </si>
  <si>
    <t>EMPRUNTS HORS RESEAU</t>
  </si>
  <si>
    <t>RP16</t>
  </si>
  <si>
    <t xml:space="preserve">EMPRUNT AUPRES DU RESEAU </t>
  </si>
  <si>
    <t>RP17</t>
  </si>
  <si>
    <t>Emprunt à L.T.</t>
  </si>
  <si>
    <t>RP18</t>
  </si>
  <si>
    <t>Emprunt à M.T.</t>
  </si>
  <si>
    <t>RP19</t>
  </si>
  <si>
    <t>DEPOTS DES MEMBRES</t>
  </si>
  <si>
    <t>RP20</t>
  </si>
  <si>
    <t>Dépôts à régime spécial</t>
  </si>
  <si>
    <t>RP21</t>
  </si>
  <si>
    <t>RP22</t>
  </si>
  <si>
    <t>RP23</t>
  </si>
  <si>
    <t>Autres dépôts</t>
  </si>
  <si>
    <t>RP24</t>
  </si>
  <si>
    <t>DETTES A COURT TERME</t>
  </si>
  <si>
    <t>RP25</t>
  </si>
  <si>
    <t>RP26</t>
  </si>
  <si>
    <t>RP27</t>
  </si>
  <si>
    <t>RP28</t>
  </si>
  <si>
    <t>RP29</t>
  </si>
  <si>
    <t>Créditeurs divers</t>
  </si>
  <si>
    <t>RP30</t>
  </si>
  <si>
    <t>COMPTES D’ENCAISSEMENT</t>
  </si>
  <si>
    <t>RP31</t>
  </si>
  <si>
    <t>COMPTE DE REGULARISATION</t>
  </si>
  <si>
    <t>RP32</t>
  </si>
  <si>
    <t>Charges à payer</t>
  </si>
  <si>
    <t>RP33</t>
  </si>
  <si>
    <t>Produits comptabilises d’avance</t>
  </si>
  <si>
    <t>RP34</t>
  </si>
  <si>
    <t>RP35</t>
  </si>
  <si>
    <t>RP36</t>
  </si>
  <si>
    <t>RP37</t>
  </si>
  <si>
    <t>RP38</t>
  </si>
  <si>
    <t>RP39</t>
  </si>
  <si>
    <t>RP40</t>
  </si>
  <si>
    <t>RP41</t>
  </si>
  <si>
    <t>RP42</t>
  </si>
  <si>
    <t>Valeur de trésorerie</t>
  </si>
  <si>
    <t>RP43</t>
  </si>
  <si>
    <t>RP44</t>
  </si>
  <si>
    <t>Comptes à vue et à terme de l’organe faîtier</t>
  </si>
  <si>
    <t>RP45</t>
  </si>
  <si>
    <t>Comptes à vue et à terme des EMF affiliés au réseau</t>
  </si>
  <si>
    <t>RP46</t>
  </si>
  <si>
    <t>Comptes à vue et à terme d’autres EMF</t>
  </si>
  <si>
    <t>RP47</t>
  </si>
  <si>
    <t>Comptes à vue et à terme des banques et établissements financiers</t>
  </si>
  <si>
    <t>RP48</t>
  </si>
  <si>
    <t>Autres comptes à vue et à terme des correspondants</t>
  </si>
  <si>
    <t>RP49</t>
  </si>
  <si>
    <t>RP50</t>
  </si>
  <si>
    <t>EXCEDENT DE PRODUITS SUR LES CHARGES</t>
  </si>
  <si>
    <t xml:space="preserve">  </t>
  </si>
  <si>
    <t>Dépôts à terme des sociétaires</t>
  </si>
  <si>
    <t>Dépôts à vue des sociétaires</t>
  </si>
  <si>
    <t>CHARGES</t>
  </si>
  <si>
    <t>Montant N</t>
  </si>
  <si>
    <t>Montant N-1</t>
  </si>
  <si>
    <t>ZP01</t>
  </si>
  <si>
    <t>Charges d’exploitation financière</t>
  </si>
  <si>
    <t>ZP02</t>
  </si>
  <si>
    <t>Intérêts sur opérations de trésorerie et inter bancaire</t>
  </si>
  <si>
    <t>ZP03</t>
  </si>
  <si>
    <t xml:space="preserve">Intérêts sur les dépôts à vue sociétaires </t>
  </si>
  <si>
    <t>ZP04</t>
  </si>
  <si>
    <t>Intérêts sur les dépôts à terme sociétaires</t>
  </si>
  <si>
    <t>ZP05</t>
  </si>
  <si>
    <t>Intérêts sur les emprunts</t>
  </si>
  <si>
    <t>ZP06</t>
  </si>
  <si>
    <t>Commissions et frais sur opérations de transfert de fonds</t>
  </si>
  <si>
    <t>ZP07</t>
  </si>
  <si>
    <t>Autres commissions et frais bancaires</t>
  </si>
  <si>
    <t>ZP08</t>
  </si>
  <si>
    <t>Charges liées aux opérations accessoires</t>
  </si>
  <si>
    <t>ZP09</t>
  </si>
  <si>
    <t>Charges de personnel</t>
  </si>
  <si>
    <t>ZP10</t>
  </si>
  <si>
    <t>Frais de personnel</t>
  </si>
  <si>
    <t>ZP11</t>
  </si>
  <si>
    <t>Charges sociales</t>
  </si>
  <si>
    <t>ZP12</t>
  </si>
  <si>
    <t>Autres charges générales d’exploitation</t>
  </si>
  <si>
    <t>ZP13</t>
  </si>
  <si>
    <t>Fournitures de bureau</t>
  </si>
  <si>
    <t>ZP14</t>
  </si>
  <si>
    <t>Eau,  électricité, gaz et carburant</t>
  </si>
  <si>
    <t>ZP15</t>
  </si>
  <si>
    <t>Locations</t>
  </si>
  <si>
    <t>ZP16</t>
  </si>
  <si>
    <t>Entretiens et réparations</t>
  </si>
  <si>
    <t>ZP17</t>
  </si>
  <si>
    <t>Primes d’assurances</t>
  </si>
  <si>
    <t>ZP18</t>
  </si>
  <si>
    <t>Publicité,  relations publiques, réceptions</t>
  </si>
  <si>
    <t>ZP19</t>
  </si>
  <si>
    <t>Transports et déplacements</t>
  </si>
  <si>
    <t>ZP20</t>
  </si>
  <si>
    <t>Frais de télécommunication</t>
  </si>
  <si>
    <t>ZP21</t>
  </si>
  <si>
    <t>Frais de formation</t>
  </si>
  <si>
    <t>ZP22</t>
  </si>
  <si>
    <t>Frais de mission</t>
  </si>
  <si>
    <t>ZP23</t>
  </si>
  <si>
    <t>Cotisations à l’association professionnelle des EMF</t>
  </si>
  <si>
    <t>ZP24</t>
  </si>
  <si>
    <t>Frais de Conseil d’Administration, Assemblées Générales et jetons de présence</t>
  </si>
  <si>
    <t>ZP25</t>
  </si>
  <si>
    <t>Autres charges consommées</t>
  </si>
  <si>
    <t>ZP26</t>
  </si>
  <si>
    <t>Contribution à l’organe faîtier</t>
  </si>
  <si>
    <t>ZP27</t>
  </si>
  <si>
    <t>Impôts et taxes</t>
  </si>
  <si>
    <t>ZP28</t>
  </si>
  <si>
    <t>Amortissements et Provisions</t>
  </si>
  <si>
    <t>ZP29</t>
  </si>
  <si>
    <t>Dotations aux amortissements</t>
  </si>
  <si>
    <t>ZP30</t>
  </si>
  <si>
    <t>Dotations aux provisions sur créances de la clientèle</t>
  </si>
  <si>
    <t>ZP31</t>
  </si>
  <si>
    <t>Dotations autres provisions</t>
  </si>
  <si>
    <t>ZP32</t>
  </si>
  <si>
    <t>Charges exceptionnelles</t>
  </si>
  <si>
    <t>ZP33</t>
  </si>
  <si>
    <t>Valeurs comptables des éléments d’actifs cédés</t>
  </si>
  <si>
    <t>ZP34</t>
  </si>
  <si>
    <t>Autres charges exceptionnelles</t>
  </si>
  <si>
    <t>ZP35</t>
  </si>
  <si>
    <t>Bénéfice net de l’exercice avant certification</t>
  </si>
  <si>
    <t>TOTAL DES CHARGES</t>
  </si>
  <si>
    <t>PRODUITS</t>
  </si>
  <si>
    <t xml:space="preserve"> Montant N</t>
  </si>
  <si>
    <t>LP01</t>
  </si>
  <si>
    <t>Produits d’exploitation financière</t>
  </si>
  <si>
    <t>LP02</t>
  </si>
  <si>
    <t>LP03</t>
  </si>
  <si>
    <t>Intérêts sur les crédits à L.T. sociétaires</t>
  </si>
  <si>
    <t>LP04</t>
  </si>
  <si>
    <t>Intérêts sur les crédits à M.T. sociétaires</t>
  </si>
  <si>
    <t>LP05</t>
  </si>
  <si>
    <t>Intérêts sur les crédits à C.T. sociétaires</t>
  </si>
  <si>
    <t>LP06</t>
  </si>
  <si>
    <t>Intérêts sur les comptes débiteurs sociétaires</t>
  </si>
  <si>
    <t>LP07</t>
  </si>
  <si>
    <t>Intérêts sur les prêts</t>
  </si>
  <si>
    <t>LP08</t>
  </si>
  <si>
    <t>Commissions et frais perçus sur opérations de transfert de fonds</t>
  </si>
  <si>
    <t>LP09</t>
  </si>
  <si>
    <t>Autres commissions et produits bancaires</t>
  </si>
  <si>
    <t>LP10</t>
  </si>
  <si>
    <t>Produits sur les opérations accessoires</t>
  </si>
  <si>
    <t>LP11</t>
  </si>
  <si>
    <t>Autres produits et subventions</t>
  </si>
  <si>
    <t>LP12</t>
  </si>
  <si>
    <t>Droits d’adhésion</t>
  </si>
  <si>
    <t>LP13</t>
  </si>
  <si>
    <t>Subvention d’exploitation et d’équilibre</t>
  </si>
  <si>
    <t>LP14</t>
  </si>
  <si>
    <t xml:space="preserve">Divers produits </t>
  </si>
  <si>
    <t>LP15</t>
  </si>
  <si>
    <t>Produits exceptionnels</t>
  </si>
  <si>
    <t>LP16</t>
  </si>
  <si>
    <t>Reprises sur subvention d’équipement</t>
  </si>
  <si>
    <t>LP17</t>
  </si>
  <si>
    <t>Produits de cessions d’éléments d’actifs</t>
  </si>
  <si>
    <t>LP18</t>
  </si>
  <si>
    <t>Autres produits exceptionnels</t>
  </si>
  <si>
    <t>LP19</t>
  </si>
  <si>
    <t>Reprises Amortissements et Provisions</t>
  </si>
  <si>
    <t>LP20</t>
  </si>
  <si>
    <t xml:space="preserve">Reprises d’amortissements </t>
  </si>
  <si>
    <t>LP21</t>
  </si>
  <si>
    <t>Reprises de provisions sur créances clientèle</t>
  </si>
  <si>
    <t>LP22</t>
  </si>
  <si>
    <t xml:space="preserve">Autres reprises de provisions </t>
  </si>
  <si>
    <t>LP23</t>
  </si>
  <si>
    <t>Pertes de l’exercice</t>
  </si>
  <si>
    <t>TOTAL DES PRODUITS</t>
  </si>
  <si>
    <t xml:space="preserve"> </t>
  </si>
  <si>
    <t>CALCUL DES FONDS PATRIMONIAUX NETS</t>
  </si>
  <si>
    <t>Référence</t>
  </si>
  <si>
    <t>Montant</t>
  </si>
  <si>
    <t>JT01</t>
  </si>
  <si>
    <t>Parts sociales souscrites, appelées, versées</t>
  </si>
  <si>
    <t>JT02</t>
  </si>
  <si>
    <t>JT03</t>
  </si>
  <si>
    <t>JT04</t>
  </si>
  <si>
    <t>JT05</t>
  </si>
  <si>
    <t>JT06</t>
  </si>
  <si>
    <t>Fonds de garantie et assurance mutuelle</t>
  </si>
  <si>
    <t>JT07</t>
  </si>
  <si>
    <t xml:space="preserve">Autres fonds de financement </t>
  </si>
  <si>
    <t>JT08</t>
  </si>
  <si>
    <t>Subventions à caractère de réserve (équipement)</t>
  </si>
  <si>
    <t>JT09</t>
  </si>
  <si>
    <t>Provisions pour risques généraux (non affectées )</t>
  </si>
  <si>
    <t>JT10</t>
  </si>
  <si>
    <t>Report à nouveau créditeur</t>
  </si>
  <si>
    <t>JT11</t>
  </si>
  <si>
    <t>Excédent net du dernier exercice clos, après certification et avant distribution</t>
  </si>
  <si>
    <t>JT12</t>
  </si>
  <si>
    <t>Sous total A</t>
  </si>
  <si>
    <t>JT13</t>
  </si>
  <si>
    <t>Report à nouveau débiteur</t>
  </si>
  <si>
    <t>JT14</t>
  </si>
  <si>
    <t>Perte du dernier exercice clos</t>
  </si>
  <si>
    <t>JT15</t>
  </si>
  <si>
    <t>Déficit de l’exercice en cours (perte en attente d’approbation)</t>
  </si>
  <si>
    <t>JT16</t>
  </si>
  <si>
    <t xml:space="preserve">Frais et immobilisations incorporelles </t>
  </si>
  <si>
    <t>JT17</t>
  </si>
  <si>
    <t>surplus d’exercice à distribuer</t>
  </si>
  <si>
    <t>JT18</t>
  </si>
  <si>
    <t>Provisions complémentaires à constituer</t>
  </si>
  <si>
    <t>JT19</t>
  </si>
  <si>
    <t>Sous total  B</t>
  </si>
  <si>
    <t>JT20</t>
  </si>
  <si>
    <t>Réserves de réévaluation</t>
  </si>
  <si>
    <t>JT21</t>
  </si>
  <si>
    <t>Comptes bloqués d’associés à plus d’un an</t>
  </si>
  <si>
    <t>JT22</t>
  </si>
  <si>
    <t>Emprunts et dettes subordonnés</t>
  </si>
  <si>
    <t>JT23</t>
  </si>
  <si>
    <t>Sous total C</t>
  </si>
  <si>
    <t>JT24</t>
  </si>
  <si>
    <t xml:space="preserve">    FONDS PATRIMONIAUX NETS</t>
  </si>
  <si>
    <t xml:space="preserve">                     A-B+C</t>
  </si>
  <si>
    <t>NORMES SUR LA CONSTITUTION DU FONDS DE SOLIDARITE</t>
  </si>
  <si>
    <t>HS01</t>
  </si>
  <si>
    <t>HS02</t>
  </si>
  <si>
    <t>HS03</t>
  </si>
  <si>
    <t>C =  A + B</t>
  </si>
  <si>
    <t>HS04</t>
  </si>
  <si>
    <t>HS05</t>
  </si>
  <si>
    <t>HS06</t>
  </si>
  <si>
    <t>HS07</t>
  </si>
  <si>
    <t>HS08</t>
  </si>
  <si>
    <t>HS09</t>
  </si>
  <si>
    <t>HS10</t>
  </si>
  <si>
    <t>CALCUL DU RATIO DE COUVERTURE DES RISQUES</t>
  </si>
  <si>
    <t>Libellé</t>
  </si>
  <si>
    <t>VL01</t>
  </si>
  <si>
    <t>Fonds patrimoniaux nets ou fonds propres nets</t>
  </si>
  <si>
    <t>VL02</t>
  </si>
  <si>
    <t>VL03</t>
  </si>
  <si>
    <t>Crédits à la clientèle sains</t>
  </si>
  <si>
    <t>VL04</t>
  </si>
  <si>
    <t>Titres de participation non déduits des fonds propres ou des fonds patrimoniaux</t>
  </si>
  <si>
    <t>VL05</t>
  </si>
  <si>
    <t>Crédits en souffrance nets de provisions</t>
  </si>
  <si>
    <t>VL06</t>
  </si>
  <si>
    <t>Créances en souffrance sur les correspondants net de provision</t>
  </si>
  <si>
    <t>VL07</t>
  </si>
  <si>
    <t>Sous total B</t>
  </si>
  <si>
    <t>VL08</t>
  </si>
  <si>
    <t xml:space="preserve">Provisions complémentaires à constituer </t>
  </si>
  <si>
    <t>VL09</t>
  </si>
  <si>
    <t>VL10</t>
  </si>
  <si>
    <t xml:space="preserve">                          A   /  (B – C)</t>
  </si>
  <si>
    <t>CALCUL DU RATIO DE COUVERTURE DES IMMOBILISATIONS</t>
  </si>
  <si>
    <t>MN01</t>
  </si>
  <si>
    <t>MN02</t>
  </si>
  <si>
    <t>Emprunts à plus de cinq ans affectés au financement des immobilisations</t>
  </si>
  <si>
    <t>MN03</t>
  </si>
  <si>
    <t>Sous total    (A)</t>
  </si>
  <si>
    <t>MN04</t>
  </si>
  <si>
    <t>Immobilisations nettes</t>
  </si>
  <si>
    <t>MN05</t>
  </si>
  <si>
    <t>Sous total  (B)</t>
  </si>
  <si>
    <t>MN06</t>
  </si>
  <si>
    <t>Ratio :  A / B</t>
  </si>
  <si>
    <t>COEFFICIENT DE COUVERTURE DES CREDITS PAR LES RESSOURCES DISPONIBLES</t>
  </si>
  <si>
    <t>Encours net de crédits refinancés  (B)</t>
  </si>
  <si>
    <t>Solde C  = A - B</t>
  </si>
  <si>
    <t>Dépôts auprès de l’organe faîtier (F)</t>
  </si>
  <si>
    <t>Immobilisations nettes  (G)</t>
  </si>
  <si>
    <t xml:space="preserve">Solde    H =  D + E -  F - G </t>
  </si>
  <si>
    <t>C/H</t>
  </si>
  <si>
    <t>F= E - C</t>
  </si>
  <si>
    <r>
      <t>Norme minimale</t>
    </r>
    <r>
      <rPr>
        <b/>
        <sz val="11"/>
        <rFont val="Arial"/>
        <family val="2"/>
      </rPr>
      <t xml:space="preserve"> : </t>
    </r>
    <r>
      <rPr>
        <b/>
        <sz val="10"/>
        <rFont val="Arial"/>
        <family val="2"/>
      </rPr>
      <t>le Fonds de Solidarité, après imputation du déficit de l’exercice, doit</t>
    </r>
  </si>
  <si>
    <t xml:space="preserve">                                  représenter au minimum 40% des parts sociales libérées  </t>
  </si>
  <si>
    <t>Norme minimale :  100%</t>
  </si>
  <si>
    <t>Norme minimale   =  70% pour les EMF indépendants</t>
  </si>
  <si>
    <t xml:space="preserve">          65% pour les EMF affiliés à un réseau</t>
  </si>
  <si>
    <t>Code EMF :</t>
  </si>
  <si>
    <t>Nom EMF :</t>
  </si>
  <si>
    <t>Sigle :</t>
  </si>
  <si>
    <t>Pays :</t>
  </si>
  <si>
    <t>Total</t>
  </si>
  <si>
    <t>N°</t>
  </si>
  <si>
    <t>Nom du bénéficiaire</t>
  </si>
  <si>
    <t>Nature du crédit</t>
  </si>
  <si>
    <t>Montant du crédit</t>
  </si>
  <si>
    <t>CALCUL DU COEFFICIENT DE LA LIQUIDITE</t>
  </si>
  <si>
    <t>Ressources</t>
  </si>
  <si>
    <t>Montant brut</t>
  </si>
  <si>
    <t xml:space="preserve">Pondération </t>
  </si>
  <si>
    <t>Montant pondéré</t>
  </si>
  <si>
    <t>VQ01</t>
  </si>
  <si>
    <t>Crédits sains à échoir dans les trois mois à venir</t>
  </si>
  <si>
    <t>VQ02</t>
  </si>
  <si>
    <t xml:space="preserve">Comptes débiteurs sains </t>
  </si>
  <si>
    <t>VQ03</t>
  </si>
  <si>
    <t>Accords de refinancement irrévocables (sous réserve)</t>
  </si>
  <si>
    <t>VQ04</t>
  </si>
  <si>
    <t>Avoirs chez les correspondants locaux à moins de 3 mois d’échéance</t>
  </si>
  <si>
    <t>VQ05</t>
  </si>
  <si>
    <t>Disponibilité en caisse</t>
  </si>
  <si>
    <t>VQ06</t>
  </si>
  <si>
    <t xml:space="preserve"> TOTAL DES RESSOURCES MOBILISABLES    (A)</t>
  </si>
  <si>
    <t>VQ07</t>
  </si>
  <si>
    <t>Dépôts des correspondants locaux</t>
  </si>
  <si>
    <t>VQ08</t>
  </si>
  <si>
    <t>Dépôts à terme à échoir dans les trois mois</t>
  </si>
  <si>
    <t>VQ09</t>
  </si>
  <si>
    <t>Dépôts à vue de la clientèle ou des membres</t>
  </si>
  <si>
    <t>VQ10</t>
  </si>
  <si>
    <t xml:space="preserve">Emprunts à échoir dans les trois mois </t>
  </si>
  <si>
    <t>VQ11</t>
  </si>
  <si>
    <t>Refinancements à échoir dans les trois mois</t>
  </si>
  <si>
    <t>VQ12</t>
  </si>
  <si>
    <t>TOTAL DES BESOINS A COUVRIR       (B)</t>
  </si>
  <si>
    <t xml:space="preserve">A/B </t>
  </si>
  <si>
    <t>CALCUL DE LA NORME DE DIVISION DES RISQUES</t>
  </si>
  <si>
    <t>Bénéficiaire de crédits</t>
  </si>
  <si>
    <t>CALCUL DU RATIO RELATIF AUX LIGNES DE FINANCEMENT RECUS</t>
  </si>
  <si>
    <t>SM01</t>
  </si>
  <si>
    <t xml:space="preserve">             </t>
  </si>
  <si>
    <t>SM02</t>
  </si>
  <si>
    <t>Solde des financements remboursables obtenus :     (B)</t>
  </si>
  <si>
    <t>SM03</t>
  </si>
  <si>
    <t>(A)/(B)</t>
  </si>
  <si>
    <t>Le rapport (A)/(B) doit être supérieur ou égal à 50%.</t>
  </si>
  <si>
    <t>Réseau :</t>
  </si>
  <si>
    <t>Montant Année N</t>
  </si>
  <si>
    <t xml:space="preserve">E = D X 40 % </t>
  </si>
  <si>
    <t>Réserves obligatoires constituées en N (pour mémoire)</t>
  </si>
  <si>
    <t xml:space="preserve"> (Minimum : 10%)</t>
  </si>
  <si>
    <t>INFORMATIONS STATISTIQUES</t>
  </si>
  <si>
    <t>Capital social souscrit et libéré</t>
  </si>
  <si>
    <t>Hommes</t>
  </si>
  <si>
    <t>Femmes</t>
  </si>
  <si>
    <t>Nombres de salariés</t>
  </si>
  <si>
    <t>Nombres d’agences</t>
  </si>
  <si>
    <t>Noms des agences et lieux d’implantation</t>
  </si>
  <si>
    <t>Encours des dépôts</t>
  </si>
  <si>
    <t>Nombre de comptes de dépôts</t>
  </si>
  <si>
    <t>Encours des crédits bruts</t>
  </si>
  <si>
    <t>Provisions constituées</t>
  </si>
  <si>
    <t>Encours des crédits nets</t>
  </si>
  <si>
    <t>Trésorerie</t>
  </si>
  <si>
    <t>Banque</t>
  </si>
  <si>
    <t>Dépôts auprès des EMF non associés</t>
  </si>
  <si>
    <t>Dépôts auprès de l’organe faîtier</t>
  </si>
  <si>
    <t>Caisses</t>
  </si>
  <si>
    <t>Taux de rémunération des dépôts</t>
  </si>
  <si>
    <t>Taux de rémunération des crédits</t>
  </si>
  <si>
    <r>
      <t xml:space="preserve">Déficit de l’exercice ( - ) en N                            </t>
    </r>
    <r>
      <rPr>
        <b/>
        <sz val="10"/>
        <rFont val="Tahoma"/>
        <family val="2"/>
      </rPr>
      <t>( B )</t>
    </r>
  </si>
  <si>
    <r>
      <t>FONDS DE SOLIDARITE DISPONIBLES en N</t>
    </r>
    <r>
      <rPr>
        <b/>
        <sz val="10"/>
        <rFont val="Tahoma"/>
        <family val="2"/>
      </rPr>
      <t xml:space="preserve">        ( C )</t>
    </r>
  </si>
  <si>
    <r>
      <t>Parts Sociales libérées en N</t>
    </r>
    <r>
      <rPr>
        <b/>
        <sz val="11"/>
        <rFont val="Tahoma"/>
        <family val="2"/>
      </rPr>
      <t xml:space="preserve">                         ( D )</t>
    </r>
  </si>
  <si>
    <r>
      <t>NORME SUR LE FONDS DE SOLIDARITE en N</t>
    </r>
    <r>
      <rPr>
        <b/>
        <sz val="10"/>
        <rFont val="Tahoma"/>
        <family val="2"/>
      </rPr>
      <t xml:space="preserve">    </t>
    </r>
    <r>
      <rPr>
        <b/>
        <sz val="11"/>
        <rFont val="Tahoma"/>
        <family val="2"/>
      </rPr>
      <t>( E )</t>
    </r>
    <r>
      <rPr>
        <b/>
        <sz val="10"/>
        <rFont val="Tahoma"/>
        <family val="2"/>
      </rPr>
      <t xml:space="preserve"> </t>
    </r>
  </si>
  <si>
    <r>
      <t>BESOIN EN FONDS DE SOLIDARITE</t>
    </r>
    <r>
      <rPr>
        <b/>
        <sz val="9"/>
        <rFont val="Tahoma"/>
        <family val="2"/>
      </rPr>
      <t xml:space="preserve"> </t>
    </r>
    <r>
      <rPr>
        <sz val="9"/>
        <rFont val="Tahoma"/>
        <family val="2"/>
      </rPr>
      <t>en N</t>
    </r>
    <r>
      <rPr>
        <b/>
        <sz val="11"/>
        <rFont val="Tahoma"/>
        <family val="2"/>
      </rPr>
      <t xml:space="preserve">               ( F )</t>
    </r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</si>
  <si>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</si>
  <si>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</si>
  <si>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</si>
  <si>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</si>
  <si>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</si>
  <si>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</si>
  <si>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</si>
  <si>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</si>
  <si>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</si>
  <si>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 xml:space="preserve"> ACTIF</t>
  </si>
  <si>
    <t>PASSIF</t>
  </si>
  <si>
    <t>CALCUL DE LA NORME DE PRISE DE PARTICIPATION</t>
  </si>
  <si>
    <t>Identité de l’entreprise</t>
  </si>
  <si>
    <t>Montant de la participation</t>
  </si>
  <si>
    <t>% rapport aux fonds patrimoniaux ou fonds propres nets</t>
  </si>
  <si>
    <r>
      <t>Fonds de solidarité Constitué en N</t>
    </r>
    <r>
      <rPr>
        <b/>
        <sz val="10"/>
        <rFont val="Tahoma"/>
        <family val="2"/>
      </rPr>
      <t xml:space="preserve">                 ( A )</t>
    </r>
  </si>
  <si>
    <t>Encours net de crédits accordés     (A)</t>
  </si>
  <si>
    <t>Fonds patrimoniaux (D)</t>
  </si>
  <si>
    <t>Dépôts des membres (E)</t>
  </si>
  <si>
    <r>
      <t xml:space="preserve">Fonds patrimoniaux nets   :       </t>
    </r>
    <r>
      <rPr>
        <b/>
        <sz val="10"/>
        <rFont val="Arial"/>
        <family val="2"/>
      </rPr>
      <t>(A)</t>
    </r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</si>
  <si>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</si>
  <si>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</si>
  <si>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</si>
  <si>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</si>
  <si>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</si>
  <si>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</si>
  <si>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</si>
  <si>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</si>
  <si>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</si>
  <si>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</si>
  <si>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</si>
  <si>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</si>
  <si>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</si>
  <si>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</si>
  <si>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</si>
  <si>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</si>
  <si>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</si>
  <si>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</si>
  <si>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</si>
  <si>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</si>
  <si>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</si>
  <si>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</si>
  <si>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TOTAL</t>
  </si>
  <si>
    <t>N° Ordre</t>
  </si>
  <si>
    <t>NORME DES ENGAGEMENTS EN FAVEUR DES APPARENTES</t>
  </si>
  <si>
    <t>pourcentage par rapport aux fonds patrimoniaux ou propres nets</t>
  </si>
  <si>
    <t>Montant de Crédits par caisse</t>
  </si>
  <si>
    <t>Montant de Titres de participation</t>
  </si>
  <si>
    <t>Montant des Engagements sur les correspondants</t>
  </si>
  <si>
    <t>Montant des Engagements par signature</t>
  </si>
  <si>
    <t>Libellés</t>
  </si>
  <si>
    <t>Année N</t>
  </si>
  <si>
    <t>Références</t>
  </si>
  <si>
    <t>DR01</t>
  </si>
  <si>
    <t>PP01</t>
  </si>
  <si>
    <t>VQ13</t>
  </si>
  <si>
    <t>Taux maximum sur les dépôts (nombre entier)</t>
  </si>
  <si>
    <t>Taux minimum sur les dépôts (nombre entier)</t>
  </si>
  <si>
    <t>Taux maximum sur les crédits (nombre entier)</t>
  </si>
  <si>
    <t>Taux minimum sur crédits (nombre entier)</t>
  </si>
  <si>
    <t>Engagements de crédit bail</t>
  </si>
  <si>
    <t>Opérations en devises</t>
  </si>
  <si>
    <t>Engagements par signature douteux</t>
  </si>
  <si>
    <t>Participations</t>
  </si>
  <si>
    <t>Division de risques</t>
  </si>
  <si>
    <t>HORS BILAN</t>
  </si>
  <si>
    <t>Engagments reçus de l'Etat et des orgs. publics</t>
  </si>
  <si>
    <t>Ops. Sur titres et valeurs affectees en garantie</t>
  </si>
  <si>
    <t>Engagements de la clientèle</t>
  </si>
  <si>
    <t>Engagements des correspondants</t>
  </si>
  <si>
    <r>
      <t>EMF DE 1</t>
    </r>
    <r>
      <rPr>
        <b/>
        <vertAlign val="superscript"/>
        <sz val="10"/>
        <rFont val="Times New Roman"/>
        <family val="1"/>
      </rPr>
      <t>ère</t>
    </r>
    <r>
      <rPr>
        <b/>
        <sz val="10"/>
        <rFont val="Times New Roman"/>
        <family val="1"/>
      </rPr>
      <t xml:space="preserve"> CATEGORIE ET EMF AFFILIES A UN RESEAU </t>
    </r>
  </si>
  <si>
    <t>Montant garanties données</t>
  </si>
  <si>
    <t>Montant garanties reçues</t>
  </si>
  <si>
    <t>(F) Maximum autorisé :    (15%  x   FPN) =</t>
  </si>
  <si>
    <t>Référence du crédit</t>
  </si>
  <si>
    <t>Date arrêté (AnnéeMois; Exple: 201312) :</t>
  </si>
  <si>
    <t xml:space="preserve">Nombre de membres </t>
  </si>
  <si>
    <t>Ville siège direction général :</t>
  </si>
  <si>
    <t>1- INFORMATIONS DE L'ETABLISSEMENT</t>
  </si>
  <si>
    <t>COORDONNÉES DE L’ÉTABLISSEMENT</t>
  </si>
  <si>
    <t>INFORMATIONS</t>
  </si>
  <si>
    <t>Téléphone(s) fixe(s) / portable(s)</t>
  </si>
  <si>
    <t>Adresse électronique :</t>
  </si>
  <si>
    <t>AGRÉMENT DE L’ÉTABLISSEMENT</t>
  </si>
  <si>
    <t>PRINCIPALE IDENTITE BANCAIRE</t>
  </si>
  <si>
    <t>ETABLISSEMENTS DE CREDIT</t>
  </si>
  <si>
    <t>RELEVE D’IDENTITE BANCAIRE (RIB)</t>
  </si>
  <si>
    <t>2- INFORMATIONS DES DIRIGEANTS</t>
  </si>
  <si>
    <t>Ordre</t>
  </si>
  <si>
    <t xml:space="preserve">Fonction : </t>
  </si>
  <si>
    <t xml:space="preserve">Nom et prénoms: </t>
  </si>
  <si>
    <t xml:space="preserve">Numéro d’agrément  </t>
  </si>
  <si>
    <t xml:space="preserve">date d’agrément  </t>
  </si>
  <si>
    <t>Adresse électronique </t>
  </si>
  <si>
    <t>3- INFORMATION COMMISSAIRES AUX COMPTES </t>
  </si>
  <si>
    <t>Qualité du commissaire aux comptes</t>
  </si>
  <si>
    <t xml:space="preserve">Nom ou raison sociale : </t>
  </si>
  <si>
    <t xml:space="preserve">Numéro  d’agrément ou décison autorisation préalable de la COBAC </t>
  </si>
  <si>
    <t xml:space="preserve">Date d’agrément  ou décison autorisation préalable de la COBAC </t>
  </si>
  <si>
    <t>Numéro et date d’agrément UDEAC/CEMAC</t>
  </si>
  <si>
    <t>Date de début de mandat en cours </t>
  </si>
  <si>
    <t>Date de fin de mandat en cours</t>
  </si>
  <si>
    <t xml:space="preserve">Adresse postale/villle : </t>
  </si>
  <si>
    <t>Année</t>
  </si>
  <si>
    <t>N-4</t>
  </si>
  <si>
    <t>N-3</t>
  </si>
  <si>
    <t>N-2</t>
  </si>
  <si>
    <t>Variation du Capital</t>
  </si>
  <si>
    <t>/</t>
  </si>
  <si>
    <t>Genre ou type de personne</t>
  </si>
  <si>
    <t xml:space="preserve">Hommes </t>
  </si>
  <si>
    <t>Société publique</t>
  </si>
  <si>
    <t>Société privée</t>
  </si>
  <si>
    <t>Sociétéparpublique</t>
  </si>
  <si>
    <t>Nombre d'actionnaires</t>
  </si>
  <si>
    <t>Nom ou raison sociale</t>
  </si>
  <si>
    <t>Date de début de mandat en cours</t>
  </si>
  <si>
    <t>Date de fin de mandat mandat en cours</t>
  </si>
  <si>
    <t>Référence avis de non-objection du mandat en cours</t>
  </si>
  <si>
    <t>Date de signature de l'avis de non-objection du mandat en cours</t>
  </si>
  <si>
    <t>Nombre de renouvellement de mandat</t>
  </si>
  <si>
    <t>Nombre d'agence</t>
  </si>
  <si>
    <t>Date d'ouverture</t>
  </si>
  <si>
    <t>N° Arrêté du CNC</t>
  </si>
  <si>
    <t>Date Arrêté du CNC</t>
  </si>
  <si>
    <t>Fonction dirigeants</t>
  </si>
  <si>
    <t>Directeur général</t>
  </si>
  <si>
    <t>Directeur général adjoint</t>
  </si>
  <si>
    <t>Commissaire aux comptes titulaire</t>
  </si>
  <si>
    <t>Commissaire aux comptes suppléant</t>
  </si>
  <si>
    <t>Qualité de l'administrateur</t>
  </si>
  <si>
    <t>Admnistrateur indépendant</t>
  </si>
  <si>
    <t>Admnistrateur sociétaire ou actionnaire</t>
  </si>
  <si>
    <t>Admnistrateur sociétaire ou actionnaire (PCA)</t>
  </si>
  <si>
    <t>1.1 Adresse de l'établissement</t>
  </si>
  <si>
    <t xml:space="preserve">1.2 Boite postale  </t>
  </si>
  <si>
    <t>1.3 Ville du siège social</t>
  </si>
  <si>
    <t>1.4 Téléphone(s) fixe(s) / portable(s)</t>
  </si>
  <si>
    <t>1.6 Fax / Télex:</t>
  </si>
  <si>
    <t>1.7 Adresse électronique :</t>
  </si>
  <si>
    <t>1.8 Numéro d’agrément :</t>
  </si>
  <si>
    <t xml:space="preserve">1.9 Date d’agrément : </t>
  </si>
  <si>
    <t>1.10 Forme juridique:</t>
  </si>
  <si>
    <t>5.1 Cadres expatriés</t>
  </si>
  <si>
    <t>5.2 Cadres nationaux</t>
  </si>
  <si>
    <t>5.3 Autre personnel bancaire</t>
  </si>
  <si>
    <t>5.4 Personnel non bancaire</t>
  </si>
  <si>
    <t>5.5 Effectif total</t>
  </si>
  <si>
    <t>5.6 Stagiaires</t>
  </si>
  <si>
    <t>6.1 Capital</t>
  </si>
  <si>
    <t>6.2 Référence décision autorisation préalable de la COBAC pour les EMF constué en S.A. (ex: COBAC D-AAAA/XXX)</t>
  </si>
  <si>
    <t>6.3 Date de la décision autorisation préalable de la COBAC</t>
  </si>
  <si>
    <t>4- INFORMATIONS SUR LES UTILISATEURS eSESAME</t>
  </si>
  <si>
    <t>Référence habiltation du SG de la COBAC</t>
  </si>
  <si>
    <t xml:space="preserve">date habilitataion  </t>
  </si>
  <si>
    <t>5- EVOLUTION DES EFFECTIFS</t>
  </si>
  <si>
    <t>6- ÉVOLUTION DU CAPITAL SUR LES CINQ DERNIERES ANNEES  :</t>
  </si>
  <si>
    <t xml:space="preserve">7- INFORMATION SUR L'ACTIONNARIAT </t>
  </si>
  <si>
    <t>8- COMPOSITION DU CONSEIL D’ADMINISTRATION (CA)</t>
  </si>
  <si>
    <t xml:space="preserve">9- INFORMATIONS AGENCES </t>
  </si>
  <si>
    <t>Région/Province (Ville)*</t>
  </si>
  <si>
    <t>* Donner le nom de la région ou de la province et préciser la ville ()</t>
  </si>
  <si>
    <t>Nom de l'agence/Guichet</t>
  </si>
  <si>
    <t>SCTC</t>
  </si>
  <si>
    <t>MUFID</t>
  </si>
  <si>
    <t>MUTUELLES FINANCIERES DE DEVELOPPEMENT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</si>
</sst>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[$-40C]d\-mmm\-yyyy;@"/>
    <numFmt numFmtId="166" formatCode="#,##0;[Red]#,##0"/>
  </numFmts>
  <fonts count="44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0"/>
      <name val="Tahoma"/>
      <family val="2"/>
    </font>
    <font>
      <b/>
      <sz val="11"/>
      <name val="Times New Roman"/>
      <family val="1"/>
    </font>
    <font>
      <sz val="10"/>
      <name val="Tahoma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Tahoma"/>
      <family val="2"/>
    </font>
    <font>
      <b/>
      <sz val="11"/>
      <name val="Arial"/>
      <family val="2"/>
    </font>
    <font>
      <sz val="11"/>
      <name val="Tahoma"/>
      <family val="2"/>
    </font>
    <font>
      <b/>
      <i/>
      <sz val="9"/>
      <name val="Tahoma"/>
      <family val="2"/>
    </font>
    <font>
      <b/>
      <sz val="11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2"/>
      <name val="Tahoma"/>
      <family val="2"/>
    </font>
    <font>
      <b/>
      <u/>
      <sz val="11"/>
      <name val="Arial"/>
      <family val="2"/>
    </font>
    <font>
      <sz val="11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FF0000"/>
      <name val="Arial"/>
      <family val="2"/>
    </font>
    <font>
      <sz val="10"/>
      <color rgb="FFFF0000"/>
      <name val="Times New Roman"/>
      <family val="1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3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386">
    <xf numFmtId="0" fontId="0" fillId="0" borderId="0" xfId="0"/>
    <xf numFmtId="3" fontId="0" fillId="0" borderId="0" xfId="0" applyNumberFormat="1"/>
    <xf numFmtId="0" fontId="0" fillId="0" borderId="0" xfId="0" applyProtection="1">
      <protection hidden="1"/>
    </xf>
    <xf numFmtId="1" fontId="4" fillId="2" borderId="1" xfId="3" applyNumberFormat="1" applyFont="1" applyFill="1" applyBorder="1" applyAlignment="1" applyProtection="1">
      <alignment horizontal="center" vertical="center" wrapText="1"/>
      <protection hidden="1"/>
    </xf>
    <xf numFmtId="1" fontId="4" fillId="2" borderId="1" xfId="3" applyNumberFormat="1" applyFont="1" applyFill="1" applyBorder="1" applyAlignment="1" applyProtection="1">
      <alignment horizontal="left" vertical="center" wrapText="1" indent="10"/>
      <protection hidden="1"/>
    </xf>
    <xf numFmtId="1" fontId="4" fillId="2" borderId="2" xfId="3" applyNumberFormat="1" applyFont="1" applyFill="1" applyBorder="1" applyAlignment="1" applyProtection="1">
      <alignment vertical="top" wrapText="1"/>
      <protection hidden="1"/>
    </xf>
    <xf numFmtId="1" fontId="11" fillId="3" borderId="3" xfId="3" applyNumberFormat="1" applyFont="1" applyFill="1" applyBorder="1" applyAlignment="1" applyProtection="1">
      <alignment vertical="top"/>
      <protection hidden="1"/>
    </xf>
    <xf numFmtId="1" fontId="34" fillId="3" borderId="4" xfId="3" applyNumberFormat="1" applyFont="1" applyFill="1" applyBorder="1" applyProtection="1">
      <protection hidden="1"/>
    </xf>
    <xf numFmtId="1" fontId="9" fillId="2" borderId="5" xfId="3" applyNumberFormat="1" applyFont="1" applyFill="1" applyBorder="1" applyAlignment="1" applyProtection="1">
      <alignment horizontal="right" vertical="top"/>
      <protection hidden="1"/>
    </xf>
    <xf numFmtId="1" fontId="0" fillId="3" borderId="6" xfId="0" applyNumberFormat="1" applyFill="1" applyBorder="1" applyAlignment="1" applyProtection="1">
      <alignment wrapText="1"/>
      <protection hidden="1"/>
    </xf>
    <xf numFmtId="1" fontId="0" fillId="0" borderId="6" xfId="0" applyNumberFormat="1" applyBorder="1" applyAlignment="1" applyProtection="1">
      <alignment wrapText="1"/>
      <protection hidden="1"/>
    </xf>
    <xf numFmtId="1" fontId="0" fillId="0" borderId="7" xfId="0" applyNumberFormat="1" applyBorder="1" applyAlignment="1" applyProtection="1">
      <alignment wrapText="1"/>
      <protection hidden="1"/>
    </xf>
    <xf numFmtId="1" fontId="35" fillId="2" borderId="8" xfId="3" applyNumberFormat="1" applyFont="1" applyFill="1" applyBorder="1" applyAlignment="1" applyProtection="1">
      <alignment wrapText="1"/>
      <protection hidden="1"/>
    </xf>
    <xf numFmtId="1" fontId="4" fillId="3" borderId="9" xfId="0" applyNumberFormat="1" applyFont="1" applyFill="1" applyBorder="1" applyAlignment="1" applyProtection="1">
      <alignment horizontal="right" vertical="top" wrapText="1"/>
      <protection hidden="1"/>
    </xf>
    <xf numFmtId="1" fontId="31" fillId="0" borderId="9" xfId="0" applyNumberFormat="1" applyFont="1" applyBorder="1" applyAlignment="1" applyProtection="1">
      <alignment vertical="top" wrapText="1"/>
      <protection hidden="1"/>
    </xf>
    <xf numFmtId="1" fontId="31" fillId="2" borderId="9" xfId="0" applyNumberFormat="1" applyFont="1" applyFill="1" applyBorder="1" applyAlignment="1" applyProtection="1">
      <alignment vertical="top" wrapText="1"/>
      <protection hidden="1"/>
    </xf>
    <xf numFmtId="1" fontId="31" fillId="0" borderId="9" xfId="1" applyNumberFormat="1" applyFont="1" applyBorder="1" applyAlignment="1" applyProtection="1">
      <alignment horizontal="right" vertical="top" wrapText="1"/>
      <protection hidden="1"/>
    </xf>
    <xf numFmtId="1" fontId="31" fillId="0" borderId="10" xfId="1" applyNumberFormat="1" applyFont="1" applyBorder="1" applyAlignment="1" applyProtection="1">
      <alignment horizontal="right" vertical="top" wrapText="1"/>
      <protection hidden="1"/>
    </xf>
    <xf numFmtId="1" fontId="31" fillId="0" borderId="10" xfId="0" applyNumberFormat="1" applyFont="1" applyBorder="1" applyAlignment="1" applyProtection="1">
      <alignment vertical="top" wrapText="1"/>
      <protection hidden="1"/>
    </xf>
    <xf numFmtId="1" fontId="31" fillId="2" borderId="11" xfId="0" applyNumberFormat="1" applyFont="1" applyFill="1" applyBorder="1" applyAlignment="1" applyProtection="1">
      <alignment vertical="top" wrapText="1"/>
      <protection hidden="1"/>
    </xf>
    <xf numFmtId="1" fontId="4" fillId="3" borderId="12" xfId="0" applyNumberFormat="1" applyFont="1" applyFill="1" applyBorder="1" applyAlignment="1" applyProtection="1">
      <alignment horizontal="right" vertical="top" wrapText="1"/>
      <protection hidden="1"/>
    </xf>
    <xf numFmtId="1" fontId="31" fillId="0" borderId="9" xfId="0" applyNumberFormat="1" applyFont="1" applyBorder="1" applyAlignment="1" applyProtection="1">
      <alignment horizontal="right" vertical="top" wrapText="1"/>
      <protection hidden="1"/>
    </xf>
    <xf numFmtId="1" fontId="4" fillId="0" borderId="10" xfId="0" applyNumberFormat="1" applyFont="1" applyBorder="1" applyAlignment="1" applyProtection="1">
      <alignment vertical="top" wrapText="1"/>
      <protection hidden="1"/>
    </xf>
    <xf numFmtId="1" fontId="31" fillId="2" borderId="12" xfId="0" applyNumberFormat="1" applyFont="1" applyFill="1" applyBorder="1" applyAlignment="1" applyProtection="1">
      <alignment vertical="top" wrapText="1"/>
      <protection hidden="1"/>
    </xf>
    <xf numFmtId="1" fontId="4" fillId="2" borderId="13" xfId="0" applyNumberFormat="1" applyFont="1" applyFill="1" applyBorder="1" applyAlignment="1" applyProtection="1">
      <alignment vertical="top" wrapText="1"/>
      <protection hidden="1"/>
    </xf>
    <xf numFmtId="1" fontId="4" fillId="0" borderId="10" xfId="0" applyNumberFormat="1" applyFont="1" applyBorder="1" applyAlignment="1" applyProtection="1">
      <alignment vertical="top" wrapText="1"/>
      <protection locked="0" hidden="1"/>
    </xf>
    <xf numFmtId="1" fontId="4" fillId="2" borderId="10" xfId="0" applyNumberFormat="1" applyFont="1" applyFill="1" applyBorder="1" applyAlignment="1" applyProtection="1">
      <alignment vertical="top" wrapText="1"/>
      <protection hidden="1"/>
    </xf>
    <xf numFmtId="1" fontId="4" fillId="2" borderId="10" xfId="0" applyNumberFormat="1" applyFont="1" applyFill="1" applyBorder="1" applyAlignment="1" applyProtection="1">
      <alignment horizontal="right" vertical="top" wrapText="1"/>
      <protection hidden="1"/>
    </xf>
    <xf numFmtId="1" fontId="31" fillId="0" borderId="14" xfId="1" applyNumberFormat="1" applyFont="1" applyBorder="1" applyAlignment="1" applyProtection="1">
      <alignment horizontal="right" vertical="top" wrapText="1"/>
      <protection hidden="1"/>
    </xf>
    <xf numFmtId="1" fontId="31" fillId="0" borderId="15" xfId="0" applyNumberFormat="1" applyFont="1" applyBorder="1" applyAlignment="1" applyProtection="1">
      <alignment vertical="top" wrapText="1"/>
      <protection hidden="1"/>
    </xf>
    <xf numFmtId="1" fontId="31" fillId="0" borderId="14" xfId="0" applyNumberFormat="1" applyFont="1" applyBorder="1" applyAlignment="1" applyProtection="1">
      <alignment horizontal="right" vertical="top" wrapText="1"/>
      <protection hidden="1"/>
    </xf>
    <xf numFmtId="1" fontId="31" fillId="0" borderId="14" xfId="0" applyNumberFormat="1" applyFont="1" applyBorder="1" applyAlignment="1" applyProtection="1">
      <alignment vertical="top" wrapText="1"/>
      <protection hidden="1"/>
    </xf>
    <xf numFmtId="1" fontId="31" fillId="0" borderId="16" xfId="0" applyNumberFormat="1" applyFont="1" applyBorder="1" applyAlignment="1" applyProtection="1">
      <alignment vertical="top" wrapText="1"/>
      <protection hidden="1"/>
    </xf>
    <xf numFmtId="1" fontId="31" fillId="0" borderId="8" xfId="0" applyNumberFormat="1" applyFont="1" applyBorder="1" applyAlignment="1" applyProtection="1">
      <alignment vertical="top" wrapText="1"/>
      <protection hidden="1"/>
    </xf>
    <xf numFmtId="1" fontId="31" fillId="0" borderId="16" xfId="1" applyNumberFormat="1" applyFont="1" applyBorder="1" applyAlignment="1" applyProtection="1">
      <alignment horizontal="right" vertical="top" wrapText="1"/>
      <protection hidden="1"/>
    </xf>
    <xf numFmtId="1" fontId="4" fillId="0" borderId="17" xfId="1" applyNumberFormat="1" applyFont="1" applyBorder="1" applyAlignment="1" applyProtection="1">
      <alignment horizontal="right" vertical="top" wrapText="1"/>
      <protection hidden="1"/>
    </xf>
    <xf numFmtId="1" fontId="31" fillId="0" borderId="13" xfId="0" applyNumberFormat="1" applyFont="1" applyBorder="1" applyAlignment="1" applyProtection="1">
      <alignment vertical="top" wrapText="1"/>
      <protection hidden="1"/>
    </xf>
    <xf numFmtId="1" fontId="4" fillId="0" borderId="16" xfId="1" applyNumberFormat="1" applyFont="1" applyBorder="1" applyAlignment="1" applyProtection="1">
      <alignment horizontal="right" vertical="top" wrapText="1"/>
      <protection hidden="1"/>
    </xf>
    <xf numFmtId="1" fontId="4" fillId="2" borderId="16" xfId="0" applyNumberFormat="1" applyFont="1" applyFill="1" applyBorder="1" applyAlignment="1" applyProtection="1">
      <alignment horizontal="right" vertical="top" wrapText="1"/>
      <protection hidden="1"/>
    </xf>
    <xf numFmtId="1" fontId="31" fillId="0" borderId="16" xfId="0" applyNumberFormat="1" applyFont="1" applyBorder="1" applyAlignment="1" applyProtection="1">
      <alignment horizontal="right" vertical="top" wrapText="1"/>
      <protection hidden="1"/>
    </xf>
    <xf numFmtId="1" fontId="4" fillId="0" borderId="16" xfId="0" applyNumberFormat="1" applyFont="1" applyBorder="1" applyAlignment="1" applyProtection="1">
      <alignment vertical="top" wrapText="1"/>
      <protection hidden="1"/>
    </xf>
    <xf numFmtId="1" fontId="4" fillId="0" borderId="8" xfId="0" applyNumberFormat="1" applyFont="1" applyBorder="1" applyAlignment="1" applyProtection="1">
      <alignment vertical="top" wrapText="1"/>
      <protection hidden="1"/>
    </xf>
    <xf numFmtId="1" fontId="4" fillId="2" borderId="13" xfId="0" applyNumberFormat="1" applyFont="1" applyFill="1" applyBorder="1" applyAlignment="1" applyProtection="1">
      <alignment horizontal="right" vertical="top" wrapText="1"/>
      <protection hidden="1"/>
    </xf>
    <xf numFmtId="1" fontId="11" fillId="0" borderId="18" xfId="0" applyNumberFormat="1" applyFont="1" applyBorder="1" applyAlignment="1" applyProtection="1">
      <alignment vertical="top"/>
      <protection hidden="1"/>
    </xf>
    <xf numFmtId="1" fontId="11" fillId="3" borderId="18" xfId="0" applyNumberFormat="1" applyFont="1" applyFill="1" applyBorder="1" applyAlignment="1" applyProtection="1">
      <alignment vertical="top"/>
      <protection hidden="1"/>
    </xf>
    <xf numFmtId="1" fontId="4" fillId="2" borderId="19" xfId="0" applyNumberFormat="1" applyFont="1" applyFill="1" applyBorder="1" applyAlignment="1" applyProtection="1">
      <alignment vertical="center" wrapText="1"/>
      <protection hidden="1"/>
    </xf>
    <xf numFmtId="1" fontId="31" fillId="2" borderId="20" xfId="0" applyNumberFormat="1" applyFont="1" applyFill="1" applyBorder="1" applyAlignment="1" applyProtection="1">
      <alignment vertical="center" wrapText="1"/>
      <protection hidden="1"/>
    </xf>
    <xf numFmtId="1" fontId="31" fillId="2" borderId="21" xfId="0" applyNumberFormat="1" applyFont="1" applyFill="1" applyBorder="1" applyAlignment="1" applyProtection="1">
      <alignment vertical="center" wrapText="1"/>
      <protection hidden="1"/>
    </xf>
    <xf numFmtId="1" fontId="31" fillId="0" borderId="19" xfId="0" applyNumberFormat="1" applyFont="1" applyFill="1" applyBorder="1" applyAlignment="1" applyProtection="1">
      <alignment vertical="center" wrapText="1"/>
      <protection hidden="1"/>
    </xf>
    <xf numFmtId="1" fontId="4" fillId="2" borderId="21" xfId="0" applyNumberFormat="1" applyFont="1" applyFill="1" applyBorder="1" applyAlignment="1" applyProtection="1">
      <alignment vertical="center" wrapText="1"/>
      <protection hidden="1"/>
    </xf>
    <xf numFmtId="1" fontId="4" fillId="2" borderId="22" xfId="0" applyNumberFormat="1" applyFont="1" applyFill="1" applyBorder="1" applyAlignment="1" applyProtection="1">
      <alignment vertical="center" wrapText="1"/>
      <protection hidden="1"/>
    </xf>
    <xf numFmtId="1" fontId="31" fillId="2" borderId="2" xfId="0" applyNumberFormat="1" applyFont="1" applyFill="1" applyBorder="1" applyAlignment="1" applyProtection="1">
      <alignment vertical="center" wrapText="1"/>
      <protection hidden="1"/>
    </xf>
    <xf numFmtId="1" fontId="31" fillId="2" borderId="19" xfId="0" applyNumberFormat="1" applyFont="1" applyFill="1" applyBorder="1" applyAlignment="1" applyProtection="1">
      <alignment vertical="center" wrapText="1"/>
      <protection hidden="1"/>
    </xf>
    <xf numFmtId="1" fontId="31" fillId="2" borderId="22" xfId="0" applyNumberFormat="1" applyFont="1" applyFill="1" applyBorder="1" applyAlignment="1" applyProtection="1">
      <alignment vertical="center" wrapText="1"/>
      <protection hidden="1"/>
    </xf>
    <xf numFmtId="1" fontId="4" fillId="2" borderId="20" xfId="3" applyNumberFormat="1" applyFont="1" applyFill="1" applyBorder="1" applyAlignment="1" applyProtection="1">
      <alignment vertical="top" wrapText="1"/>
      <protection hidden="1"/>
    </xf>
    <xf numFmtId="1" fontId="29" fillId="3" borderId="23" xfId="0" applyNumberFormat="1" applyFont="1" applyFill="1" applyBorder="1" applyAlignment="1" applyProtection="1">
      <alignment vertical="top"/>
      <protection hidden="1"/>
    </xf>
    <xf numFmtId="1" fontId="31" fillId="0" borderId="19" xfId="1" applyNumberFormat="1" applyFont="1" applyBorder="1" applyAlignment="1" applyProtection="1">
      <alignment horizontal="right" vertical="center" wrapText="1"/>
      <protection hidden="1"/>
    </xf>
    <xf numFmtId="1" fontId="15" fillId="2" borderId="24" xfId="3" applyNumberFormat="1" applyFont="1" applyFill="1" applyBorder="1" applyAlignment="1" applyProtection="1">
      <alignment wrapText="1"/>
      <protection hidden="1"/>
    </xf>
    <xf numFmtId="1" fontId="4" fillId="0" borderId="0" xfId="0" applyNumberFormat="1" applyFont="1" applyAlignment="1" applyProtection="1">
      <protection hidden="1"/>
    </xf>
    <xf numFmtId="1" fontId="0" fillId="0" borderId="0" xfId="0" applyNumberFormat="1" applyProtection="1">
      <protection hidden="1"/>
    </xf>
    <xf numFmtId="1" fontId="6" fillId="2" borderId="25" xfId="0" applyNumberFormat="1" applyFont="1" applyFill="1" applyBorder="1" applyAlignment="1" applyProtection="1">
      <alignment vertical="top" wrapText="1"/>
      <protection hidden="1"/>
    </xf>
    <xf numFmtId="1" fontId="6" fillId="2" borderId="8" xfId="0" applyNumberFormat="1" applyFont="1" applyFill="1" applyBorder="1" applyAlignment="1" applyProtection="1">
      <alignment horizontal="center" vertical="top" wrapText="1"/>
      <protection hidden="1"/>
    </xf>
    <xf numFmtId="1" fontId="6" fillId="2" borderId="10" xfId="0" applyNumberFormat="1" applyFont="1" applyFill="1" applyBorder="1" applyAlignment="1" applyProtection="1">
      <alignment vertical="top" wrapText="1"/>
      <protection hidden="1"/>
    </xf>
    <xf numFmtId="1" fontId="7" fillId="2" borderId="15" xfId="0" applyNumberFormat="1" applyFont="1" applyFill="1" applyBorder="1" applyAlignment="1" applyProtection="1">
      <alignment horizontal="center" vertical="top" wrapText="1"/>
      <protection hidden="1"/>
    </xf>
    <xf numFmtId="1" fontId="6" fillId="2" borderId="9" xfId="0" applyNumberFormat="1" applyFont="1" applyFill="1" applyBorder="1" applyAlignment="1" applyProtection="1">
      <alignment vertical="top" wrapText="1"/>
      <protection hidden="1"/>
    </xf>
    <xf numFmtId="1" fontId="7" fillId="2" borderId="9" xfId="0" applyNumberFormat="1" applyFont="1" applyFill="1" applyBorder="1" applyAlignment="1" applyProtection="1">
      <alignment vertical="top" wrapText="1"/>
      <protection hidden="1"/>
    </xf>
    <xf numFmtId="1" fontId="7" fillId="2" borderId="8" xfId="0" applyNumberFormat="1" applyFont="1" applyFill="1" applyBorder="1" applyAlignment="1" applyProtection="1">
      <alignment horizontal="center" vertical="top" wrapText="1"/>
      <protection hidden="1"/>
    </xf>
    <xf numFmtId="1" fontId="7" fillId="2" borderId="10" xfId="0" applyNumberFormat="1" applyFont="1" applyFill="1" applyBorder="1" applyAlignment="1" applyProtection="1">
      <alignment vertical="top" wrapText="1"/>
      <protection hidden="1"/>
    </xf>
    <xf numFmtId="1" fontId="2" fillId="2" borderId="8" xfId="0" applyNumberFormat="1" applyFont="1" applyFill="1" applyBorder="1" applyAlignment="1" applyProtection="1">
      <alignment vertical="top" wrapText="1"/>
      <protection hidden="1"/>
    </xf>
    <xf numFmtId="1" fontId="4" fillId="0" borderId="26" xfId="0" applyNumberFormat="1" applyFont="1" applyBorder="1" applyAlignment="1" applyProtection="1">
      <alignment vertical="top" wrapText="1"/>
      <protection hidden="1"/>
    </xf>
    <xf numFmtId="1" fontId="4" fillId="0" borderId="0" xfId="0" applyNumberFormat="1" applyFont="1" applyBorder="1" applyAlignment="1" applyProtection="1">
      <alignment vertical="top" wrapText="1"/>
      <protection hidden="1"/>
    </xf>
    <xf numFmtId="1" fontId="6" fillId="2" borderId="13" xfId="0" applyNumberFormat="1" applyFont="1" applyFill="1" applyBorder="1" applyAlignment="1" applyProtection="1">
      <alignment horizontal="center" vertical="top" wrapText="1"/>
      <protection hidden="1"/>
    </xf>
    <xf numFmtId="1" fontId="6" fillId="2" borderId="27" xfId="0" applyNumberFormat="1" applyFont="1" applyFill="1" applyBorder="1" applyAlignment="1" applyProtection="1">
      <alignment vertical="top" wrapText="1"/>
      <protection hidden="1"/>
    </xf>
    <xf numFmtId="1" fontId="7" fillId="0" borderId="0" xfId="0" applyNumberFormat="1" applyFont="1" applyProtection="1">
      <protection hidden="1"/>
    </xf>
    <xf numFmtId="1" fontId="14" fillId="0" borderId="0" xfId="0" applyNumberFormat="1" applyFont="1" applyProtection="1">
      <protection hidden="1"/>
    </xf>
    <xf numFmtId="1" fontId="3" fillId="2" borderId="23" xfId="0" applyNumberFormat="1" applyFont="1" applyFill="1" applyBorder="1" applyAlignment="1" applyProtection="1">
      <alignment horizontal="center" vertical="top" wrapText="1"/>
      <protection hidden="1"/>
    </xf>
    <xf numFmtId="1" fontId="4" fillId="2" borderId="23" xfId="0" applyNumberFormat="1" applyFont="1" applyFill="1" applyBorder="1" applyAlignment="1" applyProtection="1">
      <alignment vertical="top" wrapText="1"/>
      <protection hidden="1"/>
    </xf>
    <xf numFmtId="1" fontId="0" fillId="3" borderId="23" xfId="0" applyNumberFormat="1" applyFill="1" applyBorder="1" applyProtection="1">
      <protection hidden="1"/>
    </xf>
    <xf numFmtId="1" fontId="2" fillId="3" borderId="13" xfId="0" applyNumberFormat="1" applyFont="1" applyFill="1" applyBorder="1" applyAlignment="1" applyProtection="1">
      <alignment vertical="top" wrapText="1"/>
      <protection hidden="1"/>
    </xf>
    <xf numFmtId="1" fontId="3" fillId="0" borderId="23" xfId="0" applyNumberFormat="1" applyFont="1" applyBorder="1" applyAlignment="1" applyProtection="1">
      <alignment vertical="top" wrapText="1"/>
      <protection hidden="1"/>
    </xf>
    <xf numFmtId="1" fontId="2" fillId="0" borderId="23" xfId="0" applyNumberFormat="1" applyFont="1" applyBorder="1" applyAlignment="1" applyProtection="1">
      <alignment vertical="top" wrapText="1"/>
      <protection hidden="1"/>
    </xf>
    <xf numFmtId="1" fontId="2" fillId="3" borderId="23" xfId="0" applyNumberFormat="1" applyFont="1" applyFill="1" applyBorder="1" applyAlignment="1" applyProtection="1">
      <alignment vertical="top" wrapText="1"/>
      <protection hidden="1"/>
    </xf>
    <xf numFmtId="1" fontId="3" fillId="3" borderId="23" xfId="0" applyNumberFormat="1" applyFont="1" applyFill="1" applyBorder="1" applyAlignment="1" applyProtection="1">
      <alignment vertical="top" wrapText="1"/>
      <protection hidden="1"/>
    </xf>
    <xf numFmtId="1" fontId="8" fillId="0" borderId="0" xfId="0" applyNumberFormat="1" applyFont="1" applyAlignment="1" applyProtection="1">
      <protection hidden="1"/>
    </xf>
    <xf numFmtId="1" fontId="6" fillId="2" borderId="17" xfId="0" applyNumberFormat="1" applyFont="1" applyFill="1" applyBorder="1" applyAlignment="1" applyProtection="1">
      <alignment vertical="top" wrapText="1"/>
      <protection hidden="1"/>
    </xf>
    <xf numFmtId="1" fontId="6" fillId="2" borderId="13" xfId="0" applyNumberFormat="1" applyFont="1" applyFill="1" applyBorder="1" applyAlignment="1" applyProtection="1">
      <alignment vertical="top" wrapText="1"/>
      <protection hidden="1"/>
    </xf>
    <xf numFmtId="1" fontId="7" fillId="2" borderId="13" xfId="0" applyNumberFormat="1" applyFont="1" applyFill="1" applyBorder="1" applyAlignment="1" applyProtection="1">
      <alignment horizontal="center" vertical="top" wrapText="1"/>
      <protection hidden="1"/>
    </xf>
    <xf numFmtId="1" fontId="10" fillId="0" borderId="0" xfId="0" applyNumberFormat="1" applyFont="1" applyProtection="1">
      <protection hidden="1"/>
    </xf>
    <xf numFmtId="1" fontId="8" fillId="0" borderId="0" xfId="0" applyNumberFormat="1" applyFont="1" applyAlignment="1" applyProtection="1">
      <alignment horizontal="center"/>
      <protection hidden="1"/>
    </xf>
    <xf numFmtId="1" fontId="32" fillId="0" borderId="0" xfId="0" applyNumberFormat="1" applyFont="1" applyProtection="1">
      <protection hidden="1"/>
    </xf>
    <xf numFmtId="1" fontId="3" fillId="0" borderId="0" xfId="0" applyNumberFormat="1" applyFont="1" applyProtection="1">
      <protection hidden="1"/>
    </xf>
    <xf numFmtId="1" fontId="11" fillId="0" borderId="0" xfId="0" applyNumberFormat="1" applyFont="1" applyBorder="1" applyProtection="1">
      <protection hidden="1"/>
    </xf>
    <xf numFmtId="1" fontId="0" fillId="0" borderId="0" xfId="0" applyNumberFormat="1" applyBorder="1" applyProtection="1">
      <protection hidden="1"/>
    </xf>
    <xf numFmtId="1" fontId="33" fillId="0" borderId="0" xfId="0" applyNumberFormat="1" applyFont="1" applyBorder="1" applyProtection="1">
      <protection hidden="1"/>
    </xf>
    <xf numFmtId="1" fontId="14" fillId="2" borderId="13" xfId="0" applyNumberFormat="1" applyFont="1" applyFill="1" applyBorder="1" applyAlignment="1" applyProtection="1">
      <alignment wrapText="1"/>
      <protection hidden="1"/>
    </xf>
    <xf numFmtId="1" fontId="3" fillId="2" borderId="13" xfId="0" applyNumberFormat="1" applyFont="1" applyFill="1" applyBorder="1" applyAlignment="1" applyProtection="1">
      <alignment wrapText="1"/>
      <protection hidden="1"/>
    </xf>
    <xf numFmtId="1" fontId="15" fillId="2" borderId="1" xfId="0" applyNumberFormat="1" applyFont="1" applyFill="1" applyBorder="1" applyAlignment="1" applyProtection="1">
      <alignment horizontal="center" vertical="top" wrapText="1"/>
      <protection hidden="1"/>
    </xf>
    <xf numFmtId="1" fontId="15" fillId="2" borderId="1" xfId="0" applyNumberFormat="1" applyFont="1" applyFill="1" applyBorder="1" applyAlignment="1" applyProtection="1">
      <alignment vertical="top" wrapText="1"/>
      <protection hidden="1"/>
    </xf>
    <xf numFmtId="1" fontId="31" fillId="2" borderId="1" xfId="0" applyNumberFormat="1" applyFont="1" applyFill="1" applyBorder="1" applyAlignment="1" applyProtection="1">
      <alignment wrapText="1"/>
      <protection hidden="1"/>
    </xf>
    <xf numFmtId="1" fontId="31" fillId="0" borderId="1" xfId="0" applyNumberFormat="1" applyFont="1" applyBorder="1" applyAlignment="1" applyProtection="1">
      <alignment wrapText="1"/>
      <protection hidden="1"/>
    </xf>
    <xf numFmtId="1" fontId="31" fillId="2" borderId="1" xfId="1" applyNumberFormat="1" applyFont="1" applyFill="1" applyBorder="1" applyAlignment="1" applyProtection="1">
      <alignment wrapText="1"/>
      <protection hidden="1"/>
    </xf>
    <xf numFmtId="1" fontId="15" fillId="2" borderId="8" xfId="0" applyNumberFormat="1" applyFont="1" applyFill="1" applyBorder="1" applyAlignment="1" applyProtection="1">
      <alignment horizontal="center" vertical="top" wrapText="1"/>
      <protection hidden="1"/>
    </xf>
    <xf numFmtId="1" fontId="15" fillId="2" borderId="8" xfId="0" applyNumberFormat="1" applyFont="1" applyFill="1" applyBorder="1" applyAlignment="1" applyProtection="1">
      <alignment vertical="top" wrapText="1"/>
      <protection hidden="1"/>
    </xf>
    <xf numFmtId="1" fontId="14" fillId="2" borderId="28" xfId="0" applyNumberFormat="1" applyFont="1" applyFill="1" applyBorder="1" applyAlignment="1" applyProtection="1">
      <alignment vertical="top" wrapText="1"/>
      <protection hidden="1"/>
    </xf>
    <xf numFmtId="1" fontId="31" fillId="0" borderId="8" xfId="0" applyNumberFormat="1" applyFont="1" applyBorder="1" applyAlignment="1" applyProtection="1">
      <alignment wrapText="1"/>
      <protection hidden="1"/>
    </xf>
    <xf numFmtId="1" fontId="14" fillId="2" borderId="8" xfId="0" applyNumberFormat="1" applyFont="1" applyFill="1" applyBorder="1" applyAlignment="1" applyProtection="1">
      <alignment vertical="top" wrapText="1"/>
      <protection hidden="1"/>
    </xf>
    <xf numFmtId="1" fontId="4" fillId="2" borderId="8" xfId="0" applyNumberFormat="1" applyFont="1" applyFill="1" applyBorder="1" applyAlignment="1" applyProtection="1">
      <alignment vertical="top" wrapText="1"/>
      <protection hidden="1"/>
    </xf>
    <xf numFmtId="1" fontId="31" fillId="2" borderId="24" xfId="0" applyNumberFormat="1" applyFont="1" applyFill="1" applyBorder="1" applyAlignment="1" applyProtection="1">
      <alignment wrapText="1"/>
      <protection hidden="1"/>
    </xf>
    <xf numFmtId="1" fontId="14" fillId="2" borderId="1" xfId="0" applyNumberFormat="1" applyFont="1" applyFill="1" applyBorder="1" applyAlignment="1" applyProtection="1">
      <alignment vertical="top" wrapText="1"/>
      <protection hidden="1"/>
    </xf>
    <xf numFmtId="1" fontId="4" fillId="2" borderId="24" xfId="0" applyNumberFormat="1" applyFont="1" applyFill="1" applyBorder="1" applyAlignment="1" applyProtection="1">
      <alignment wrapText="1"/>
      <protection hidden="1"/>
    </xf>
    <xf numFmtId="1" fontId="4" fillId="2" borderId="1" xfId="0" applyNumberFormat="1" applyFont="1" applyFill="1" applyBorder="1" applyAlignment="1" applyProtection="1">
      <alignment wrapText="1"/>
      <protection hidden="1"/>
    </xf>
    <xf numFmtId="1" fontId="0" fillId="2" borderId="8" xfId="0" applyNumberFormat="1" applyFill="1" applyBorder="1" applyAlignment="1" applyProtection="1">
      <alignment vertical="top" wrapText="1"/>
      <protection hidden="1"/>
    </xf>
    <xf numFmtId="1" fontId="4" fillId="2" borderId="8" xfId="0" applyNumberFormat="1" applyFont="1" applyFill="1" applyBorder="1" applyAlignment="1" applyProtection="1">
      <alignment wrapText="1"/>
      <protection hidden="1"/>
    </xf>
    <xf numFmtId="1" fontId="11" fillId="0" borderId="0" xfId="0" applyNumberFormat="1" applyFont="1" applyBorder="1" applyAlignment="1" applyProtection="1">
      <alignment vertical="top" wrapText="1"/>
      <protection hidden="1"/>
    </xf>
    <xf numFmtId="1" fontId="33" fillId="0" borderId="0" xfId="0" applyNumberFormat="1" applyFont="1" applyAlignment="1" applyProtection="1">
      <alignment wrapText="1"/>
      <protection hidden="1"/>
    </xf>
    <xf numFmtId="1" fontId="14" fillId="2" borderId="29" xfId="0" applyNumberFormat="1" applyFont="1" applyFill="1" applyBorder="1" applyAlignment="1" applyProtection="1">
      <alignment wrapText="1"/>
      <protection hidden="1"/>
    </xf>
    <xf numFmtId="1" fontId="3" fillId="2" borderId="30" xfId="0" applyNumberFormat="1" applyFont="1" applyFill="1" applyBorder="1" applyAlignment="1" applyProtection="1">
      <alignment wrapText="1"/>
      <protection hidden="1"/>
    </xf>
    <xf numFmtId="1" fontId="9" fillId="2" borderId="31" xfId="0" applyNumberFormat="1" applyFont="1" applyFill="1" applyBorder="1" applyAlignment="1" applyProtection="1">
      <alignment wrapText="1"/>
      <protection hidden="1"/>
    </xf>
    <xf numFmtId="1" fontId="18" fillId="2" borderId="32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3" xfId="0" applyNumberFormat="1" applyFont="1" applyFill="1" applyBorder="1" applyAlignment="1" applyProtection="1">
      <alignment vertical="top" wrapText="1"/>
      <protection hidden="1"/>
    </xf>
    <xf numFmtId="1" fontId="4" fillId="2" borderId="19" xfId="0" applyNumberFormat="1" applyFont="1" applyFill="1" applyBorder="1" applyAlignment="1" applyProtection="1">
      <alignment wrapText="1"/>
      <protection hidden="1"/>
    </xf>
    <xf numFmtId="1" fontId="0" fillId="2" borderId="34" xfId="0" applyNumberFormat="1" applyFill="1" applyBorder="1" applyAlignment="1" applyProtection="1">
      <alignment vertical="top" wrapText="1"/>
      <protection hidden="1"/>
    </xf>
    <xf numFmtId="1" fontId="19" fillId="2" borderId="35" xfId="0" applyNumberFormat="1" applyFont="1" applyFill="1" applyBorder="1" applyAlignment="1" applyProtection="1">
      <alignment horizontal="center" vertical="top" wrapText="1"/>
      <protection hidden="1"/>
    </xf>
    <xf numFmtId="1" fontId="18" fillId="2" borderId="34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5" xfId="0" applyNumberFormat="1" applyFont="1" applyFill="1" applyBorder="1" applyAlignment="1" applyProtection="1">
      <alignment vertical="top" wrapText="1"/>
      <protection hidden="1"/>
    </xf>
    <xf numFmtId="1" fontId="4" fillId="2" borderId="2" xfId="0" applyNumberFormat="1" applyFont="1" applyFill="1" applyBorder="1" applyAlignment="1" applyProtection="1">
      <alignment wrapText="1"/>
      <protection hidden="1"/>
    </xf>
    <xf numFmtId="1" fontId="9" fillId="2" borderId="33" xfId="0" applyNumberFormat="1" applyFont="1" applyFill="1" applyBorder="1" applyAlignment="1" applyProtection="1">
      <alignment vertical="top" wrapText="1"/>
      <protection hidden="1"/>
    </xf>
    <xf numFmtId="1" fontId="4" fillId="2" borderId="22" xfId="0" applyNumberFormat="1" applyFont="1" applyFill="1" applyBorder="1" applyAlignment="1" applyProtection="1">
      <alignment wrapText="1"/>
      <protection hidden="1"/>
    </xf>
    <xf numFmtId="1" fontId="2" fillId="2" borderId="35" xfId="0" applyNumberFormat="1" applyFont="1" applyFill="1" applyBorder="1" applyAlignment="1" applyProtection="1">
      <alignment vertical="top" wrapText="1"/>
      <protection hidden="1"/>
    </xf>
    <xf numFmtId="1" fontId="4" fillId="2" borderId="9" xfId="0" applyNumberFormat="1" applyFont="1" applyFill="1" applyBorder="1" applyAlignment="1" applyProtection="1">
      <alignment wrapText="1"/>
      <protection hidden="1"/>
    </xf>
    <xf numFmtId="1" fontId="20" fillId="2" borderId="33" xfId="0" applyNumberFormat="1" applyFont="1" applyFill="1" applyBorder="1" applyAlignment="1" applyProtection="1">
      <alignment vertical="top" wrapText="1"/>
      <protection hidden="1"/>
    </xf>
    <xf numFmtId="1" fontId="18" fillId="2" borderId="35" xfId="0" applyNumberFormat="1" applyFont="1" applyFill="1" applyBorder="1" applyAlignment="1" applyProtection="1">
      <alignment vertical="top" wrapText="1"/>
      <protection hidden="1"/>
    </xf>
    <xf numFmtId="1" fontId="4" fillId="2" borderId="2" xfId="1" applyNumberFormat="1" applyFont="1" applyFill="1" applyBorder="1" applyAlignment="1" applyProtection="1">
      <alignment wrapText="1"/>
      <protection hidden="1"/>
    </xf>
    <xf numFmtId="1" fontId="4" fillId="2" borderId="19" xfId="1" applyNumberFormat="1" applyFont="1" applyFill="1" applyBorder="1" applyAlignment="1" applyProtection="1">
      <alignment wrapText="1"/>
      <protection hidden="1"/>
    </xf>
    <xf numFmtId="1" fontId="4" fillId="2" borderId="22" xfId="1" applyNumberFormat="1" applyFont="1" applyFill="1" applyBorder="1" applyAlignment="1" applyProtection="1">
      <alignment wrapText="1"/>
      <protection hidden="1"/>
    </xf>
    <xf numFmtId="1" fontId="21" fillId="2" borderId="33" xfId="0" applyNumberFormat="1" applyFont="1" applyFill="1" applyBorder="1" applyAlignment="1" applyProtection="1">
      <alignment vertical="top" wrapText="1"/>
      <protection hidden="1"/>
    </xf>
    <xf numFmtId="1" fontId="18" fillId="2" borderId="36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7" xfId="0" applyNumberFormat="1" applyFont="1" applyFill="1" applyBorder="1" applyAlignment="1" applyProtection="1">
      <alignment vertical="top" wrapText="1"/>
      <protection hidden="1"/>
    </xf>
    <xf numFmtId="1" fontId="3" fillId="2" borderId="20" xfId="0" applyNumberFormat="1" applyFont="1" applyFill="1" applyBorder="1" applyAlignment="1" applyProtection="1">
      <alignment wrapText="1"/>
      <protection hidden="1"/>
    </xf>
    <xf numFmtId="1" fontId="24" fillId="0" borderId="0" xfId="0" applyNumberFormat="1" applyFont="1" applyProtection="1">
      <protection hidden="1"/>
    </xf>
    <xf numFmtId="1" fontId="14" fillId="0" borderId="0" xfId="0" applyNumberFormat="1" applyFont="1" applyBorder="1" applyAlignment="1" applyProtection="1">
      <alignment vertical="top" wrapText="1"/>
      <protection hidden="1"/>
    </xf>
    <xf numFmtId="1" fontId="33" fillId="0" borderId="0" xfId="0" applyNumberFormat="1" applyFont="1" applyBorder="1" applyAlignment="1" applyProtection="1">
      <alignment vertical="top" wrapText="1"/>
      <protection hidden="1"/>
    </xf>
    <xf numFmtId="1" fontId="31" fillId="2" borderId="1" xfId="0" applyNumberFormat="1" applyFont="1" applyFill="1" applyBorder="1" applyAlignment="1" applyProtection="1">
      <alignment vertical="center" wrapText="1"/>
      <protection hidden="1"/>
    </xf>
    <xf numFmtId="1" fontId="31" fillId="2" borderId="8" xfId="0" applyNumberFormat="1" applyFont="1" applyFill="1" applyBorder="1" applyAlignment="1" applyProtection="1">
      <alignment vertical="center" wrapText="1"/>
      <protection hidden="1"/>
    </xf>
    <xf numFmtId="1" fontId="0" fillId="2" borderId="1" xfId="0" applyNumberFormat="1" applyFill="1" applyBorder="1" applyAlignment="1" applyProtection="1">
      <alignment vertical="top" wrapText="1"/>
      <protection hidden="1"/>
    </xf>
    <xf numFmtId="1" fontId="2" fillId="2" borderId="1" xfId="0" applyNumberFormat="1" applyFont="1" applyFill="1" applyBorder="1" applyAlignment="1" applyProtection="1">
      <alignment vertical="top" wrapText="1"/>
      <protection hidden="1"/>
    </xf>
    <xf numFmtId="1" fontId="31" fillId="2" borderId="8" xfId="0" applyNumberFormat="1" applyFont="1" applyFill="1" applyBorder="1" applyAlignment="1" applyProtection="1">
      <alignment vertical="top" wrapText="1"/>
      <protection hidden="1"/>
    </xf>
    <xf numFmtId="1" fontId="9" fillId="2" borderId="1" xfId="0" applyNumberFormat="1" applyFont="1" applyFill="1" applyBorder="1" applyAlignment="1" applyProtection="1">
      <alignment vertical="top" wrapText="1"/>
      <protection hidden="1"/>
    </xf>
    <xf numFmtId="1" fontId="14" fillId="2" borderId="8" xfId="0" applyNumberFormat="1" applyFont="1" applyFill="1" applyBorder="1" applyAlignment="1" applyProtection="1">
      <alignment horizontal="justify" vertical="top" wrapText="1"/>
      <protection hidden="1"/>
    </xf>
    <xf numFmtId="1" fontId="11" fillId="2" borderId="1" xfId="0" applyNumberFormat="1" applyFont="1" applyFill="1" applyBorder="1" applyAlignment="1" applyProtection="1">
      <alignment vertical="top" wrapText="1"/>
      <protection hidden="1"/>
    </xf>
    <xf numFmtId="1" fontId="31" fillId="2" borderId="24" xfId="0" applyNumberFormat="1" applyFont="1" applyFill="1" applyBorder="1" applyAlignment="1" applyProtection="1">
      <alignment vertical="center" wrapText="1"/>
      <protection hidden="1"/>
    </xf>
    <xf numFmtId="1" fontId="3" fillId="2" borderId="8" xfId="0" applyNumberFormat="1" applyFont="1" applyFill="1" applyBorder="1" applyAlignment="1" applyProtection="1">
      <alignment horizontal="justify" vertical="top" wrapText="1"/>
      <protection hidden="1"/>
    </xf>
    <xf numFmtId="1" fontId="4" fillId="2" borderId="24" xfId="3" applyNumberFormat="1" applyFont="1" applyFill="1" applyBorder="1" applyAlignment="1" applyProtection="1">
      <alignment vertical="center" wrapText="1"/>
      <protection hidden="1"/>
    </xf>
    <xf numFmtId="1" fontId="4" fillId="2" borderId="8" xfId="3" applyNumberFormat="1" applyFont="1" applyFill="1" applyBorder="1" applyAlignment="1" applyProtection="1">
      <alignment vertical="center" wrapText="1"/>
      <protection hidden="1"/>
    </xf>
    <xf numFmtId="1" fontId="23" fillId="0" borderId="0" xfId="0" applyNumberFormat="1" applyFont="1" applyProtection="1">
      <protection hidden="1"/>
    </xf>
    <xf numFmtId="1" fontId="9" fillId="0" borderId="0" xfId="0" applyNumberFormat="1" applyFont="1" applyAlignment="1" applyProtection="1">
      <alignment horizontal="center"/>
      <protection hidden="1"/>
    </xf>
    <xf numFmtId="1" fontId="14" fillId="2" borderId="13" xfId="0" applyNumberFormat="1" applyFont="1" applyFill="1" applyBorder="1" applyAlignment="1" applyProtection="1">
      <alignment vertical="top" wrapText="1"/>
      <protection hidden="1"/>
    </xf>
    <xf numFmtId="1" fontId="14" fillId="2" borderId="13" xfId="0" applyNumberFormat="1" applyFont="1" applyFill="1" applyBorder="1" applyAlignment="1" applyProtection="1">
      <alignment horizontal="center" vertical="top" wrapText="1"/>
      <protection hidden="1"/>
    </xf>
    <xf numFmtId="1" fontId="31" fillId="2" borderId="1" xfId="0" applyNumberFormat="1" applyFont="1" applyFill="1" applyBorder="1" applyAlignment="1" applyProtection="1">
      <alignment horizontal="center" vertical="center" wrapText="1"/>
      <protection hidden="1"/>
    </xf>
    <xf numFmtId="1" fontId="31" fillId="0" borderId="1" xfId="0" applyNumberFormat="1" applyFont="1" applyBorder="1" applyAlignment="1" applyProtection="1">
      <alignment horizontal="center" vertical="center" wrapText="1"/>
      <protection hidden="1"/>
    </xf>
    <xf numFmtId="1" fontId="31" fillId="2" borderId="8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24" xfId="0" applyNumberFormat="1" applyFont="1" applyFill="1" applyBorder="1" applyAlignment="1" applyProtection="1">
      <alignment horizontal="center" wrapText="1"/>
      <protection hidden="1"/>
    </xf>
    <xf numFmtId="1" fontId="4" fillId="2" borderId="8" xfId="0" applyNumberFormat="1" applyFont="1" applyFill="1" applyBorder="1" applyAlignment="1" applyProtection="1">
      <alignment horizontal="center" wrapText="1"/>
      <protection hidden="1"/>
    </xf>
    <xf numFmtId="1" fontId="31" fillId="2" borderId="24" xfId="0" applyNumberFormat="1" applyFont="1" applyFill="1" applyBorder="1" applyAlignment="1" applyProtection="1">
      <alignment horizontal="center" wrapText="1"/>
      <protection hidden="1"/>
    </xf>
    <xf numFmtId="1" fontId="31" fillId="2" borderId="1" xfId="0" applyNumberFormat="1" applyFont="1" applyFill="1" applyBorder="1" applyAlignment="1" applyProtection="1">
      <alignment horizontal="center" wrapText="1"/>
      <protection hidden="1"/>
    </xf>
    <xf numFmtId="1" fontId="31" fillId="2" borderId="8" xfId="0" applyNumberFormat="1" applyFont="1" applyFill="1" applyBorder="1" applyAlignment="1" applyProtection="1">
      <alignment horizontal="center" wrapText="1"/>
      <protection hidden="1"/>
    </xf>
    <xf numFmtId="1" fontId="15" fillId="2" borderId="24" xfId="0" applyNumberFormat="1" applyFont="1" applyFill="1" applyBorder="1" applyAlignment="1" applyProtection="1">
      <alignment horizontal="center" vertical="top" wrapText="1"/>
      <protection hidden="1"/>
    </xf>
    <xf numFmtId="1" fontId="14" fillId="2" borderId="24" xfId="0" applyNumberFormat="1" applyFont="1" applyFill="1" applyBorder="1" applyAlignment="1" applyProtection="1">
      <alignment vertical="top" wrapText="1"/>
      <protection hidden="1"/>
    </xf>
    <xf numFmtId="1" fontId="4" fillId="2" borderId="24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8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24" xfId="3" applyNumberFormat="1" applyFont="1" applyFill="1" applyBorder="1" applyAlignment="1" applyProtection="1">
      <alignment horizontal="center" vertical="center" wrapText="1"/>
      <protection hidden="1"/>
    </xf>
    <xf numFmtId="1" fontId="4" fillId="2" borderId="8" xfId="3" applyNumberFormat="1" applyFont="1" applyFill="1" applyBorder="1" applyAlignment="1" applyProtection="1">
      <alignment horizontal="center" vertical="center" wrapText="1"/>
      <protection hidden="1"/>
    </xf>
    <xf numFmtId="1" fontId="11" fillId="0" borderId="0" xfId="0" applyNumberFormat="1" applyFont="1" applyProtection="1">
      <protection hidden="1"/>
    </xf>
    <xf numFmtId="1" fontId="13" fillId="0" borderId="0" xfId="0" applyNumberFormat="1" applyFont="1" applyAlignment="1" applyProtection="1">
      <alignment horizontal="center"/>
      <protection hidden="1"/>
    </xf>
    <xf numFmtId="1" fontId="33" fillId="0" borderId="0" xfId="0" applyNumberFormat="1" applyFont="1" applyBorder="1" applyAlignment="1" applyProtection="1">
      <alignment wrapText="1"/>
      <protection hidden="1"/>
    </xf>
    <xf numFmtId="1" fontId="2" fillId="2" borderId="32" xfId="0" applyNumberFormat="1" applyFont="1" applyFill="1" applyBorder="1" applyAlignment="1" applyProtection="1">
      <alignment vertical="top" wrapText="1"/>
      <protection hidden="1"/>
    </xf>
    <xf numFmtId="1" fontId="11" fillId="2" borderId="38" xfId="0" applyNumberFormat="1" applyFont="1" applyFill="1" applyBorder="1" applyAlignment="1" applyProtection="1">
      <alignment vertical="top" wrapText="1"/>
      <protection hidden="1"/>
    </xf>
    <xf numFmtId="1" fontId="2" fillId="2" borderId="36" xfId="0" applyNumberFormat="1" applyFont="1" applyFill="1" applyBorder="1" applyAlignment="1" applyProtection="1">
      <alignment vertical="top" wrapText="1"/>
      <protection hidden="1"/>
    </xf>
    <xf numFmtId="1" fontId="2" fillId="2" borderId="39" xfId="0" applyNumberFormat="1" applyFont="1" applyFill="1" applyBorder="1" applyAlignment="1" applyProtection="1">
      <alignment vertical="top" wrapText="1"/>
      <protection hidden="1"/>
    </xf>
    <xf numFmtId="1" fontId="2" fillId="2" borderId="40" xfId="0" applyNumberFormat="1" applyFont="1" applyFill="1" applyBorder="1" applyAlignment="1" applyProtection="1">
      <alignment vertical="top" wrapText="1"/>
      <protection hidden="1"/>
    </xf>
    <xf numFmtId="1" fontId="2" fillId="2" borderId="37" xfId="0" applyNumberFormat="1" applyFont="1" applyFill="1" applyBorder="1" applyAlignment="1" applyProtection="1">
      <alignment vertical="top" wrapText="1"/>
      <protection hidden="1"/>
    </xf>
    <xf numFmtId="1" fontId="2" fillId="2" borderId="34" xfId="0" applyNumberFormat="1" applyFont="1" applyFill="1" applyBorder="1" applyAlignment="1" applyProtection="1">
      <alignment vertical="top" wrapText="1"/>
      <protection hidden="1"/>
    </xf>
    <xf numFmtId="1" fontId="2" fillId="2" borderId="41" xfId="0" applyNumberFormat="1" applyFont="1" applyFill="1" applyBorder="1" applyAlignment="1" applyProtection="1">
      <alignment vertical="top" wrapText="1"/>
      <protection hidden="1"/>
    </xf>
    <xf numFmtId="1" fontId="13" fillId="0" borderId="0" xfId="0" applyNumberFormat="1" applyFont="1" applyProtection="1">
      <protection hidden="1"/>
    </xf>
    <xf numFmtId="1" fontId="14" fillId="0" borderId="0" xfId="0" applyNumberFormat="1" applyFont="1" applyAlignment="1" applyProtection="1">
      <alignment horizontal="left" indent="3"/>
      <protection hidden="1"/>
    </xf>
    <xf numFmtId="1" fontId="10" fillId="0" borderId="0" xfId="0" applyNumberFormat="1" applyFont="1" applyAlignment="1" applyProtection="1">
      <protection hidden="1"/>
    </xf>
    <xf numFmtId="1" fontId="14" fillId="2" borderId="42" xfId="0" applyNumberFormat="1" applyFont="1" applyFill="1" applyBorder="1" applyAlignment="1" applyProtection="1">
      <alignment horizontal="center" vertical="top" wrapText="1"/>
      <protection hidden="1"/>
    </xf>
    <xf numFmtId="1" fontId="14" fillId="2" borderId="43" xfId="0" applyNumberFormat="1" applyFont="1" applyFill="1" applyBorder="1" applyAlignment="1" applyProtection="1">
      <alignment horizontal="center" vertical="top" wrapText="1"/>
      <protection hidden="1"/>
    </xf>
    <xf numFmtId="1" fontId="14" fillId="2" borderId="44" xfId="0" applyNumberFormat="1" applyFont="1" applyFill="1" applyBorder="1" applyAlignment="1" applyProtection="1">
      <alignment horizontal="center" vertical="top" wrapText="1"/>
      <protection hidden="1"/>
    </xf>
    <xf numFmtId="1" fontId="14" fillId="2" borderId="45" xfId="0" applyNumberFormat="1" applyFont="1" applyFill="1" applyBorder="1" applyAlignment="1" applyProtection="1">
      <alignment horizontal="center" vertical="top" wrapText="1"/>
      <protection hidden="1"/>
    </xf>
    <xf numFmtId="1" fontId="0" fillId="3" borderId="46" xfId="0" applyNumberFormat="1" applyFill="1" applyBorder="1" applyAlignment="1" applyProtection="1">
      <alignment vertical="top" wrapText="1"/>
      <protection hidden="1"/>
    </xf>
    <xf numFmtId="1" fontId="0" fillId="4" borderId="47" xfId="0" applyNumberFormat="1" applyFill="1" applyBorder="1" applyAlignment="1" applyProtection="1">
      <alignment vertical="top" wrapText="1"/>
      <protection hidden="1"/>
    </xf>
    <xf numFmtId="1" fontId="1" fillId="0" borderId="18" xfId="0" applyNumberFormat="1" applyFont="1" applyBorder="1" applyAlignment="1" applyProtection="1">
      <alignment vertical="top" wrapText="1"/>
      <protection hidden="1"/>
    </xf>
    <xf numFmtId="1" fontId="0" fillId="0" borderId="18" xfId="0" applyNumberFormat="1" applyBorder="1" applyAlignment="1" applyProtection="1">
      <alignment vertical="top" wrapText="1"/>
      <protection hidden="1"/>
    </xf>
    <xf numFmtId="1" fontId="14" fillId="3" borderId="6" xfId="1" applyNumberFormat="1" applyFont="1" applyFill="1" applyBorder="1" applyAlignment="1" applyProtection="1">
      <alignment horizontal="center" vertical="top" wrapText="1"/>
      <protection hidden="1"/>
    </xf>
    <xf numFmtId="1" fontId="11" fillId="0" borderId="18" xfId="0" applyNumberFormat="1" applyFont="1" applyBorder="1" applyAlignment="1" applyProtection="1">
      <alignment vertical="top" wrapText="1"/>
      <protection hidden="1"/>
    </xf>
    <xf numFmtId="1" fontId="2" fillId="0" borderId="18" xfId="0" applyNumberFormat="1" applyFont="1" applyBorder="1" applyAlignment="1" applyProtection="1">
      <alignment horizontal="right" vertical="top" wrapText="1"/>
      <protection hidden="1"/>
    </xf>
    <xf numFmtId="1" fontId="2" fillId="0" borderId="18" xfId="0" applyNumberFormat="1" applyFont="1" applyBorder="1" applyAlignment="1" applyProtection="1">
      <alignment vertical="top" wrapText="1"/>
      <protection hidden="1"/>
    </xf>
    <xf numFmtId="1" fontId="12" fillId="0" borderId="18" xfId="0" applyNumberFormat="1" applyFont="1" applyBorder="1" applyAlignment="1" applyProtection="1">
      <alignment vertical="top" wrapText="1"/>
      <protection hidden="1"/>
    </xf>
    <xf numFmtId="1" fontId="0" fillId="0" borderId="18" xfId="0" applyNumberFormat="1" applyBorder="1" applyProtection="1">
      <protection hidden="1"/>
    </xf>
    <xf numFmtId="1" fontId="14" fillId="3" borderId="48" xfId="0" applyNumberFormat="1" applyFont="1" applyFill="1" applyBorder="1" applyProtection="1">
      <protection hidden="1"/>
    </xf>
    <xf numFmtId="1" fontId="14" fillId="4" borderId="49" xfId="0" applyNumberFormat="1" applyFont="1" applyFill="1" applyBorder="1" applyProtection="1">
      <protection hidden="1"/>
    </xf>
    <xf numFmtId="1" fontId="0" fillId="0" borderId="50" xfId="0" applyNumberFormat="1" applyBorder="1" applyProtection="1">
      <protection hidden="1"/>
    </xf>
    <xf numFmtId="1" fontId="0" fillId="3" borderId="50" xfId="0" applyNumberFormat="1" applyFill="1" applyBorder="1" applyProtection="1">
      <protection hidden="1"/>
    </xf>
    <xf numFmtId="1" fontId="0" fillId="3" borderId="7" xfId="0" applyNumberFormat="1" applyFill="1" applyBorder="1" applyProtection="1">
      <protection hidden="1"/>
    </xf>
    <xf numFmtId="1" fontId="14" fillId="0" borderId="0" xfId="0" applyNumberFormat="1" applyFont="1" applyBorder="1" applyAlignment="1" applyProtection="1">
      <alignment horizontal="center"/>
      <protection hidden="1"/>
    </xf>
    <xf numFmtId="1" fontId="1" fillId="3" borderId="51" xfId="0" applyNumberFormat="1" applyFont="1" applyFill="1" applyBorder="1" applyProtection="1">
      <protection hidden="1"/>
    </xf>
    <xf numFmtId="1" fontId="1" fillId="2" borderId="52" xfId="0" applyNumberFormat="1" applyFont="1" applyFill="1" applyBorder="1" applyAlignment="1" applyProtection="1">
      <alignment vertical="top"/>
      <protection hidden="1"/>
    </xf>
    <xf numFmtId="1" fontId="15" fillId="2" borderId="52" xfId="0" applyNumberFormat="1" applyFont="1" applyFill="1" applyBorder="1" applyAlignment="1" applyProtection="1">
      <alignment vertical="top"/>
      <protection hidden="1"/>
    </xf>
    <xf numFmtId="1" fontId="15" fillId="2" borderId="53" xfId="0" applyNumberFormat="1" applyFont="1" applyFill="1" applyBorder="1" applyAlignment="1" applyProtection="1">
      <alignment vertical="top"/>
      <protection hidden="1"/>
    </xf>
    <xf numFmtId="1" fontId="0" fillId="3" borderId="54" xfId="0" applyNumberFormat="1" applyFill="1" applyBorder="1" applyProtection="1">
      <protection hidden="1"/>
    </xf>
    <xf numFmtId="1" fontId="1" fillId="3" borderId="55" xfId="0" applyNumberFormat="1" applyFont="1" applyFill="1" applyBorder="1" applyProtection="1">
      <protection hidden="1"/>
    </xf>
    <xf numFmtId="1" fontId="0" fillId="3" borderId="4" xfId="0" applyNumberFormat="1" applyFill="1" applyBorder="1" applyProtection="1">
      <protection hidden="1"/>
    </xf>
    <xf numFmtId="1" fontId="36" fillId="0" borderId="0" xfId="0" applyNumberFormat="1" applyFont="1" applyProtection="1">
      <protection hidden="1"/>
    </xf>
    <xf numFmtId="1" fontId="1" fillId="3" borderId="52" xfId="0" applyNumberFormat="1" applyFont="1" applyFill="1" applyBorder="1" applyAlignment="1" applyProtection="1">
      <alignment vertical="top"/>
      <protection hidden="1"/>
    </xf>
    <xf numFmtId="1" fontId="15" fillId="3" borderId="52" xfId="0" applyNumberFormat="1" applyFont="1" applyFill="1" applyBorder="1" applyAlignment="1" applyProtection="1">
      <alignment vertical="top"/>
      <protection hidden="1"/>
    </xf>
    <xf numFmtId="1" fontId="1" fillId="3" borderId="54" xfId="0" applyNumberFormat="1" applyFont="1" applyFill="1" applyBorder="1" applyProtection="1">
      <protection hidden="1"/>
    </xf>
    <xf numFmtId="1" fontId="13" fillId="0" borderId="0" xfId="0" applyNumberFormat="1" applyFont="1" applyBorder="1" applyAlignment="1" applyProtection="1">
      <alignment vertical="top" wrapText="1"/>
      <protection hidden="1"/>
    </xf>
    <xf numFmtId="1" fontId="14" fillId="2" borderId="56" xfId="0" applyNumberFormat="1" applyFont="1" applyFill="1" applyBorder="1" applyAlignment="1" applyProtection="1">
      <alignment vertical="top" wrapText="1"/>
      <protection hidden="1"/>
    </xf>
    <xf numFmtId="1" fontId="14" fillId="2" borderId="57" xfId="0" applyNumberFormat="1" applyFont="1" applyFill="1" applyBorder="1" applyAlignment="1" applyProtection="1">
      <alignment vertical="top" wrapText="1"/>
      <protection hidden="1"/>
    </xf>
    <xf numFmtId="1" fontId="14" fillId="2" borderId="57" xfId="0" applyNumberFormat="1" applyFont="1" applyFill="1" applyBorder="1" applyAlignment="1" applyProtection="1">
      <alignment vertical="top"/>
      <protection hidden="1"/>
    </xf>
    <xf numFmtId="1" fontId="14" fillId="2" borderId="58" xfId="0" applyNumberFormat="1" applyFont="1" applyFill="1" applyBorder="1" applyAlignment="1" applyProtection="1">
      <alignment vertical="top" wrapText="1"/>
      <protection hidden="1"/>
    </xf>
    <xf numFmtId="1" fontId="14" fillId="2" borderId="59" xfId="0" applyNumberFormat="1" applyFont="1" applyFill="1" applyBorder="1" applyAlignment="1" applyProtection="1">
      <alignment vertical="top" wrapText="1"/>
      <protection hidden="1"/>
    </xf>
    <xf numFmtId="1" fontId="14" fillId="2" borderId="59" xfId="0" applyNumberFormat="1" applyFont="1" applyFill="1" applyBorder="1" applyAlignment="1" applyProtection="1">
      <alignment vertical="top"/>
      <protection hidden="1"/>
    </xf>
    <xf numFmtId="1" fontId="0" fillId="2" borderId="60" xfId="0" applyNumberFormat="1" applyFill="1" applyBorder="1" applyAlignment="1" applyProtection="1">
      <alignment vertical="top" wrapText="1"/>
      <protection hidden="1"/>
    </xf>
    <xf numFmtId="1" fontId="0" fillId="2" borderId="61" xfId="0" applyNumberFormat="1" applyFill="1" applyBorder="1" applyAlignment="1" applyProtection="1">
      <alignment vertical="top" wrapText="1"/>
      <protection hidden="1"/>
    </xf>
    <xf numFmtId="1" fontId="0" fillId="2" borderId="61" xfId="0" applyNumberFormat="1" applyFill="1" applyBorder="1" applyAlignment="1" applyProtection="1">
      <alignment vertical="top"/>
      <protection hidden="1"/>
    </xf>
    <xf numFmtId="1" fontId="14" fillId="2" borderId="61" xfId="0" applyNumberFormat="1" applyFont="1" applyFill="1" applyBorder="1" applyAlignment="1" applyProtection="1">
      <alignment vertical="top" wrapText="1"/>
      <protection hidden="1"/>
    </xf>
    <xf numFmtId="1" fontId="15" fillId="2" borderId="5" xfId="0" applyNumberFormat="1" applyFont="1" applyFill="1" applyBorder="1" applyAlignment="1" applyProtection="1">
      <alignment horizontal="center" vertical="top" wrapText="1"/>
      <protection hidden="1"/>
    </xf>
    <xf numFmtId="1" fontId="15" fillId="2" borderId="62" xfId="0" applyNumberFormat="1" applyFont="1" applyFill="1" applyBorder="1" applyAlignment="1" applyProtection="1">
      <alignment vertical="top" wrapText="1"/>
      <protection hidden="1"/>
    </xf>
    <xf numFmtId="1" fontId="15" fillId="2" borderId="5" xfId="0" applyNumberFormat="1" applyFont="1" applyFill="1" applyBorder="1" applyAlignment="1" applyProtection="1">
      <alignment horizontal="right" vertical="top"/>
      <protection hidden="1"/>
    </xf>
    <xf numFmtId="1" fontId="15" fillId="2" borderId="62" xfId="0" applyNumberFormat="1" applyFont="1" applyFill="1" applyBorder="1" applyAlignment="1" applyProtection="1">
      <alignment horizontal="right" vertical="top" wrapText="1"/>
      <protection hidden="1"/>
    </xf>
    <xf numFmtId="1" fontId="15" fillId="0" borderId="62" xfId="0" applyNumberFormat="1" applyFont="1" applyBorder="1" applyAlignment="1" applyProtection="1">
      <alignment horizontal="right" vertical="top" wrapText="1"/>
      <protection hidden="1"/>
    </xf>
    <xf numFmtId="1" fontId="15" fillId="3" borderId="62" xfId="0" applyNumberFormat="1" applyFont="1" applyFill="1" applyBorder="1" applyAlignment="1" applyProtection="1">
      <alignment horizontal="right" vertical="top" wrapText="1"/>
      <protection hidden="1"/>
    </xf>
    <xf numFmtId="1" fontId="15" fillId="2" borderId="58" xfId="0" applyNumberFormat="1" applyFont="1" applyFill="1" applyBorder="1" applyAlignment="1" applyProtection="1">
      <alignment horizontal="center" vertical="top" wrapText="1"/>
      <protection hidden="1"/>
    </xf>
    <xf numFmtId="1" fontId="14" fillId="2" borderId="58" xfId="0" applyNumberFormat="1" applyFont="1" applyFill="1" applyBorder="1" applyAlignment="1" applyProtection="1">
      <alignment horizontal="right" vertical="top"/>
      <protection hidden="1"/>
    </xf>
    <xf numFmtId="1" fontId="14" fillId="2" borderId="58" xfId="0" applyNumberFormat="1" applyFont="1" applyFill="1" applyBorder="1" applyAlignment="1" applyProtection="1">
      <alignment horizontal="right" vertical="top" wrapText="1"/>
      <protection hidden="1"/>
    </xf>
    <xf numFmtId="1" fontId="14" fillId="2" borderId="63" xfId="0" applyNumberFormat="1" applyFont="1" applyFill="1" applyBorder="1" applyAlignment="1" applyProtection="1">
      <alignment horizontal="right" vertical="top"/>
      <protection hidden="1"/>
    </xf>
    <xf numFmtId="1" fontId="15" fillId="2" borderId="59" xfId="0" applyNumberFormat="1" applyFont="1" applyFill="1" applyBorder="1" applyAlignment="1" applyProtection="1">
      <alignment horizontal="right" vertical="top" wrapText="1"/>
      <protection hidden="1"/>
    </xf>
    <xf numFmtId="1" fontId="15" fillId="2" borderId="60" xfId="0" applyNumberFormat="1" applyFont="1" applyFill="1" applyBorder="1" applyAlignment="1" applyProtection="1">
      <alignment horizontal="center" vertical="top" wrapText="1"/>
      <protection hidden="1"/>
    </xf>
    <xf numFmtId="1" fontId="15" fillId="2" borderId="61" xfId="0" applyNumberFormat="1" applyFont="1" applyFill="1" applyBorder="1" applyAlignment="1" applyProtection="1">
      <alignment vertical="top" wrapText="1"/>
      <protection hidden="1"/>
    </xf>
    <xf numFmtId="1" fontId="11" fillId="0" borderId="56" xfId="0" applyNumberFormat="1" applyFont="1" applyBorder="1" applyAlignment="1" applyProtection="1">
      <alignment horizontal="right" vertical="top" wrapText="1"/>
      <protection hidden="1"/>
    </xf>
    <xf numFmtId="1" fontId="9" fillId="2" borderId="58" xfId="0" applyNumberFormat="1" applyFont="1" applyFill="1" applyBorder="1" applyAlignment="1" applyProtection="1">
      <alignment horizontal="right" vertical="top"/>
      <protection hidden="1"/>
    </xf>
    <xf numFmtId="1" fontId="9" fillId="2" borderId="63" xfId="0" applyNumberFormat="1" applyFont="1" applyFill="1" applyBorder="1" applyAlignment="1" applyProtection="1">
      <alignment vertical="top" wrapText="1"/>
      <protection hidden="1"/>
    </xf>
    <xf numFmtId="1" fontId="0" fillId="2" borderId="58" xfId="0" applyNumberFormat="1" applyFill="1" applyBorder="1" applyAlignment="1" applyProtection="1">
      <alignment vertical="top" wrapText="1"/>
      <protection hidden="1"/>
    </xf>
    <xf numFmtId="1" fontId="9" fillId="2" borderId="58" xfId="0" applyNumberFormat="1" applyFont="1" applyFill="1" applyBorder="1" applyAlignment="1" applyProtection="1">
      <alignment vertical="top" wrapText="1"/>
      <protection hidden="1"/>
    </xf>
    <xf numFmtId="1" fontId="1" fillId="2" borderId="5" xfId="0" applyNumberFormat="1" applyFont="1" applyFill="1" applyBorder="1" applyAlignment="1" applyProtection="1">
      <alignment horizontal="center" vertical="top" wrapText="1"/>
      <protection hidden="1"/>
    </xf>
    <xf numFmtId="1" fontId="14" fillId="2" borderId="62" xfId="0" applyNumberFormat="1" applyFont="1" applyFill="1" applyBorder="1" applyAlignment="1" applyProtection="1">
      <alignment horizontal="center" vertical="top" wrapText="1"/>
      <protection hidden="1"/>
    </xf>
    <xf numFmtId="1" fontId="9" fillId="2" borderId="5" xfId="0" applyNumberFormat="1" applyFont="1" applyFill="1" applyBorder="1" applyAlignment="1" applyProtection="1">
      <alignment vertical="top" wrapText="1"/>
      <protection hidden="1"/>
    </xf>
    <xf numFmtId="1" fontId="14" fillId="0" borderId="0" xfId="0" applyNumberFormat="1" applyFont="1" applyAlignment="1" applyProtection="1">
      <alignment horizontal="center"/>
      <protection hidden="1"/>
    </xf>
    <xf numFmtId="9" fontId="15" fillId="2" borderId="62" xfId="3" applyFont="1" applyFill="1" applyBorder="1" applyAlignment="1" applyProtection="1">
      <alignment horizontal="right" vertical="top" wrapText="1"/>
      <protection hidden="1"/>
    </xf>
    <xf numFmtId="9" fontId="15" fillId="2" borderId="58" xfId="3" applyFont="1" applyFill="1" applyBorder="1" applyAlignment="1" applyProtection="1">
      <alignment horizontal="right" vertical="top" wrapText="1"/>
      <protection hidden="1"/>
    </xf>
    <xf numFmtId="9" fontId="15" fillId="2" borderId="59" xfId="3" applyFont="1" applyFill="1" applyBorder="1" applyAlignment="1" applyProtection="1">
      <alignment horizontal="right" vertical="top" wrapText="1"/>
      <protection hidden="1"/>
    </xf>
    <xf numFmtId="9" fontId="11" fillId="2" borderId="60" xfId="3" applyFont="1" applyFill="1" applyBorder="1" applyAlignment="1" applyProtection="1">
      <alignment horizontal="right" vertical="top" wrapText="1"/>
      <protection hidden="1"/>
    </xf>
    <xf numFmtId="1" fontId="0" fillId="0" borderId="0" xfId="0" applyNumberFormat="1" applyBorder="1" applyAlignment="1" applyProtection="1">
      <protection hidden="1"/>
    </xf>
    <xf numFmtId="1" fontId="0" fillId="0" borderId="0" xfId="0" applyNumberFormat="1" applyBorder="1" applyAlignment="1" applyProtection="1">
      <alignment wrapText="1"/>
      <protection hidden="1"/>
    </xf>
    <xf numFmtId="1" fontId="1" fillId="3" borderId="56" xfId="0" applyNumberFormat="1" applyFont="1" applyFill="1" applyBorder="1" applyProtection="1">
      <protection hidden="1"/>
    </xf>
    <xf numFmtId="1" fontId="28" fillId="2" borderId="56" xfId="0" applyNumberFormat="1" applyFont="1" applyFill="1" applyBorder="1" applyAlignment="1" applyProtection="1">
      <alignment vertical="top"/>
      <protection hidden="1"/>
    </xf>
    <xf numFmtId="1" fontId="26" fillId="2" borderId="23" xfId="0" applyNumberFormat="1" applyFont="1" applyFill="1" applyBorder="1" applyAlignment="1" applyProtection="1">
      <alignment vertical="top" wrapText="1"/>
      <protection hidden="1"/>
    </xf>
    <xf numFmtId="1" fontId="0" fillId="3" borderId="58" xfId="0" applyNumberFormat="1" applyFill="1" applyBorder="1" applyProtection="1">
      <protection hidden="1"/>
    </xf>
    <xf numFmtId="1" fontId="29" fillId="0" borderId="56" xfId="0" applyNumberFormat="1" applyFont="1" applyBorder="1" applyAlignment="1" applyProtection="1">
      <alignment vertical="top"/>
      <protection hidden="1"/>
    </xf>
    <xf numFmtId="1" fontId="29" fillId="3" borderId="56" xfId="0" applyNumberFormat="1" applyFont="1" applyFill="1" applyBorder="1" applyAlignment="1" applyProtection="1">
      <alignment vertical="top"/>
      <protection hidden="1"/>
    </xf>
    <xf numFmtId="1" fontId="29" fillId="0" borderId="58" xfId="0" applyNumberFormat="1" applyFont="1" applyBorder="1" applyAlignment="1" applyProtection="1">
      <alignment vertical="top"/>
      <protection hidden="1"/>
    </xf>
    <xf numFmtId="1" fontId="29" fillId="3" borderId="58" xfId="0" applyNumberFormat="1" applyFont="1" applyFill="1" applyBorder="1" applyAlignment="1" applyProtection="1">
      <alignment vertical="top"/>
      <protection hidden="1"/>
    </xf>
    <xf numFmtId="1" fontId="28" fillId="0" borderId="58" xfId="0" applyNumberFormat="1" applyFont="1" applyBorder="1" applyAlignment="1" applyProtection="1">
      <alignment vertical="top"/>
      <protection hidden="1"/>
    </xf>
    <xf numFmtId="1" fontId="26" fillId="0" borderId="58" xfId="0" applyNumberFormat="1" applyFont="1" applyBorder="1" applyAlignment="1" applyProtection="1">
      <protection hidden="1"/>
    </xf>
    <xf numFmtId="1" fontId="0" fillId="0" borderId="58" xfId="0" applyNumberFormat="1" applyBorder="1" applyAlignment="1" applyProtection="1">
      <protection hidden="1"/>
    </xf>
    <xf numFmtId="1" fontId="30" fillId="0" borderId="58" xfId="0" applyNumberFormat="1" applyFont="1" applyBorder="1" applyAlignment="1" applyProtection="1">
      <alignment horizontal="center"/>
      <protection hidden="1"/>
    </xf>
    <xf numFmtId="1" fontId="15" fillId="0" borderId="58" xfId="0" applyNumberFormat="1" applyFont="1" applyBorder="1" applyAlignment="1" applyProtection="1">
      <protection hidden="1"/>
    </xf>
    <xf numFmtId="1" fontId="15" fillId="0" borderId="58" xfId="0" applyNumberFormat="1" applyFont="1" applyBorder="1" applyAlignment="1" applyProtection="1">
      <alignment horizontal="justify"/>
      <protection hidden="1"/>
    </xf>
    <xf numFmtId="1" fontId="0" fillId="0" borderId="58" xfId="0" applyNumberFormat="1" applyBorder="1" applyProtection="1">
      <protection hidden="1"/>
    </xf>
    <xf numFmtId="1" fontId="1" fillId="3" borderId="5" xfId="0" applyNumberFormat="1" applyFont="1" applyFill="1" applyBorder="1" applyProtection="1">
      <protection hidden="1"/>
    </xf>
    <xf numFmtId="1" fontId="0" fillId="3" borderId="5" xfId="0" applyNumberFormat="1" applyFill="1" applyBorder="1" applyProtection="1">
      <protection hidden="1"/>
    </xf>
    <xf numFmtId="1" fontId="1" fillId="3" borderId="23" xfId="0" applyNumberFormat="1" applyFont="1" applyFill="1" applyBorder="1" applyProtection="1">
      <protection hidden="1"/>
    </xf>
    <xf numFmtId="1" fontId="28" fillId="2" borderId="23" xfId="0" applyNumberFormat="1" applyFont="1" applyFill="1" applyBorder="1" applyAlignment="1" applyProtection="1">
      <alignment vertical="top"/>
      <protection hidden="1"/>
    </xf>
    <xf numFmtId="1" fontId="9" fillId="0" borderId="0" xfId="0" applyNumberFormat="1" applyFont="1" applyBorder="1" applyAlignment="1" applyProtection="1">
      <alignment vertical="top" wrapText="1"/>
      <protection hidden="1"/>
    </xf>
    <xf numFmtId="1" fontId="28" fillId="0" borderId="0" xfId="0" applyNumberFormat="1" applyFont="1" applyProtection="1">
      <protection hidden="1"/>
    </xf>
    <xf numFmtId="1" fontId="14" fillId="2" borderId="29" xfId="0" applyNumberFormat="1" applyFont="1" applyFill="1" applyBorder="1" applyAlignment="1" applyProtection="1">
      <alignment horizontal="center" vertical="top" wrapText="1"/>
      <protection hidden="1"/>
    </xf>
    <xf numFmtId="1" fontId="14" fillId="2" borderId="64" xfId="0" applyNumberFormat="1" applyFont="1" applyFill="1" applyBorder="1" applyAlignment="1" applyProtection="1">
      <alignment horizontal="center" vertical="top" wrapText="1"/>
      <protection hidden="1"/>
    </xf>
    <xf numFmtId="1" fontId="14" fillId="2" borderId="27" xfId="0" applyNumberFormat="1" applyFont="1" applyFill="1" applyBorder="1" applyAlignment="1" applyProtection="1">
      <alignment horizontal="center" vertical="top" wrapText="1"/>
      <protection hidden="1"/>
    </xf>
    <xf numFmtId="1" fontId="15" fillId="2" borderId="32" xfId="0" applyNumberFormat="1" applyFont="1" applyFill="1" applyBorder="1" applyAlignment="1" applyProtection="1">
      <alignment vertical="top" wrapText="1"/>
      <protection hidden="1"/>
    </xf>
    <xf numFmtId="1" fontId="15" fillId="2" borderId="33" xfId="0" applyNumberFormat="1" applyFont="1" applyFill="1" applyBorder="1" applyAlignment="1" applyProtection="1">
      <alignment vertical="top" wrapText="1"/>
      <protection hidden="1"/>
    </xf>
    <xf numFmtId="1" fontId="15" fillId="2" borderId="32" xfId="0" applyNumberFormat="1" applyFont="1" applyFill="1" applyBorder="1" applyAlignment="1" applyProtection="1">
      <alignment horizontal="left" vertical="top" wrapText="1"/>
      <protection hidden="1"/>
    </xf>
    <xf numFmtId="1" fontId="15" fillId="2" borderId="33" xfId="0" applyNumberFormat="1" applyFont="1" applyFill="1" applyBorder="1" applyAlignment="1" applyProtection="1">
      <alignment horizontal="center" vertical="top" wrapText="1"/>
      <protection hidden="1"/>
    </xf>
    <xf numFmtId="1" fontId="15" fillId="2" borderId="32" xfId="0" applyNumberFormat="1" applyFont="1" applyFill="1" applyBorder="1" applyAlignment="1" applyProtection="1">
      <alignment horizontal="center" vertical="top" wrapText="1"/>
      <protection hidden="1"/>
    </xf>
    <xf numFmtId="1" fontId="15" fillId="2" borderId="36" xfId="0" applyNumberFormat="1" applyFont="1" applyFill="1" applyBorder="1" applyAlignment="1" applyProtection="1">
      <alignment vertical="top" wrapText="1"/>
      <protection hidden="1"/>
    </xf>
    <xf numFmtId="1" fontId="31" fillId="2" borderId="37" xfId="0" applyNumberFormat="1" applyFont="1" applyFill="1" applyBorder="1" applyAlignment="1" applyProtection="1">
      <alignment vertical="top" wrapText="1"/>
      <protection hidden="1"/>
    </xf>
    <xf numFmtId="1" fontId="31" fillId="2" borderId="33" xfId="0" applyNumberFormat="1" applyFont="1" applyFill="1" applyBorder="1" applyAlignment="1" applyProtection="1">
      <alignment vertical="top" wrapText="1"/>
      <protection hidden="1"/>
    </xf>
    <xf numFmtId="1" fontId="15" fillId="2" borderId="40" xfId="0" applyNumberFormat="1" applyFont="1" applyFill="1" applyBorder="1" applyAlignment="1" applyProtection="1">
      <alignment horizontal="center" vertical="top" wrapText="1"/>
      <protection hidden="1"/>
    </xf>
    <xf numFmtId="1" fontId="15" fillId="2" borderId="25" xfId="0" applyNumberFormat="1" applyFont="1" applyFill="1" applyBorder="1" applyAlignment="1" applyProtection="1">
      <alignment vertical="top" wrapText="1"/>
      <protection hidden="1"/>
    </xf>
    <xf numFmtId="1" fontId="15" fillId="2" borderId="36" xfId="0" applyNumberFormat="1" applyFont="1" applyFill="1" applyBorder="1" applyAlignment="1" applyProtection="1">
      <alignment horizontal="center" vertical="top" wrapText="1"/>
      <protection hidden="1"/>
    </xf>
    <xf numFmtId="1" fontId="14" fillId="2" borderId="10" xfId="0" applyNumberFormat="1" applyFont="1" applyFill="1" applyBorder="1" applyAlignment="1" applyProtection="1">
      <alignment horizontal="center" vertical="top" wrapText="1"/>
      <protection hidden="1"/>
    </xf>
    <xf numFmtId="1" fontId="15" fillId="0" borderId="0" xfId="0" applyNumberFormat="1" applyFont="1" applyProtection="1">
      <protection hidden="1"/>
    </xf>
    <xf numFmtId="1" fontId="27" fillId="0" borderId="0" xfId="0" applyNumberFormat="1" applyFont="1" applyAlignment="1" applyProtection="1">
      <alignment horizontal="center"/>
      <protection hidden="1"/>
    </xf>
    <xf numFmtId="1" fontId="14" fillId="3" borderId="42" xfId="0" applyNumberFormat="1" applyFont="1" applyFill="1" applyBorder="1" applyProtection="1">
      <protection hidden="1"/>
    </xf>
    <xf numFmtId="1" fontId="14" fillId="2" borderId="44" xfId="0" applyNumberFormat="1" applyFont="1" applyFill="1" applyBorder="1" applyAlignment="1" applyProtection="1">
      <alignment horizontal="center"/>
      <protection hidden="1"/>
    </xf>
    <xf numFmtId="1" fontId="15" fillId="3" borderId="46" xfId="0" applyNumberFormat="1" applyFont="1" applyFill="1" applyBorder="1" applyProtection="1">
      <protection hidden="1"/>
    </xf>
    <xf numFmtId="1" fontId="14" fillId="2" borderId="18" xfId="0" applyNumberFormat="1" applyFont="1" applyFill="1" applyBorder="1" applyProtection="1">
      <protection hidden="1"/>
    </xf>
    <xf numFmtId="1" fontId="15" fillId="2" borderId="18" xfId="0" applyNumberFormat="1" applyFont="1" applyFill="1" applyBorder="1" applyProtection="1">
      <protection hidden="1"/>
    </xf>
    <xf numFmtId="1" fontId="0" fillId="3" borderId="46" xfId="0" applyNumberFormat="1" applyFill="1" applyBorder="1" applyProtection="1">
      <protection hidden="1"/>
    </xf>
    <xf numFmtId="1" fontId="15" fillId="2" borderId="18" xfId="0" applyNumberFormat="1" applyFont="1" applyFill="1" applyBorder="1" applyAlignment="1" applyProtection="1">
      <alignment vertical="center" wrapText="1"/>
      <protection hidden="1"/>
    </xf>
    <xf numFmtId="1" fontId="1" fillId="2" borderId="18" xfId="0" applyNumberFormat="1" applyFont="1" applyFill="1" applyBorder="1" applyProtection="1">
      <protection hidden="1"/>
    </xf>
    <xf numFmtId="1" fontId="15" fillId="3" borderId="48" xfId="0" applyNumberFormat="1" applyFont="1" applyFill="1" applyBorder="1" applyProtection="1">
      <protection hidden="1"/>
    </xf>
    <xf numFmtId="1" fontId="1" fillId="2" borderId="50" xfId="0" applyNumberFormat="1" applyFont="1" applyFill="1" applyBorder="1" applyProtection="1">
      <protection hidden="1"/>
    </xf>
    <xf numFmtId="0" fontId="4" fillId="0" borderId="0" xfId="0" applyFont="1" applyFill="1" applyBorder="1" applyAlignment="1" applyProtection="1">
      <protection hidden="1"/>
    </xf>
    <xf numFmtId="0" fontId="31" fillId="0" borderId="0" xfId="0" applyFont="1" applyFill="1" applyBorder="1" applyProtection="1">
      <protection hidden="1"/>
    </xf>
    <xf numFmtId="1" fontId="7" fillId="6" borderId="69" xfId="0" applyNumberFormat="1" applyFont="1" applyFill="1" applyBorder="1" applyAlignment="1" applyProtection="1">
      <alignment horizontal="left" vertical="top" wrapText="1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" fontId="4" fillId="6" borderId="70" xfId="0" applyNumberFormat="1" applyFont="1" applyFill="1" applyBorder="1" applyAlignment="1" applyProtection="1">
      <alignment horizontal="left" vertical="top" wrapText="1"/>
      <protection hidden="1"/>
    </xf>
    <xf numFmtId="0" fontId="4" fillId="0" borderId="3" xfId="0" applyFont="1" applyFill="1" applyBorder="1" applyAlignment="1" applyProtection="1">
      <alignment wrapText="1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1" fontId="4" fillId="5" borderId="70" xfId="0" applyNumberFormat="1" applyFont="1" applyFill="1" applyBorder="1" applyAlignment="1" applyProtection="1">
      <alignment horizontal="left" vertical="top" wrapText="1"/>
      <protection hidden="1"/>
    </xf>
    <xf numFmtId="0" fontId="31" fillId="0" borderId="3" xfId="0" applyFont="1" applyFill="1" applyBorder="1" applyAlignment="1" applyProtection="1">
      <alignment wrapText="1"/>
      <protection hidden="1"/>
    </xf>
    <xf numFmtId="0" fontId="31" fillId="0" borderId="0" xfId="0" applyFont="1" applyFill="1" applyBorder="1" applyAlignment="1" applyProtection="1">
      <protection hidden="1"/>
    </xf>
    <xf numFmtId="0" fontId="25" fillId="0" borderId="0" xfId="0" applyFont="1" applyFill="1" applyBorder="1" applyAlignment="1" applyProtection="1">
      <alignment horizontal="left"/>
      <protection hidden="1"/>
    </xf>
    <xf numFmtId="1" fontId="4" fillId="6" borderId="71" xfId="0" applyNumberFormat="1" applyFont="1" applyFill="1" applyBorder="1" applyAlignment="1" applyProtection="1">
      <alignment horizontal="left" vertical="top" wrapText="1"/>
      <protection hidden="1"/>
    </xf>
    <xf numFmtId="1" fontId="31" fillId="0" borderId="72" xfId="0" applyNumberFormat="1" applyFont="1" applyFill="1" applyBorder="1" applyAlignment="1" applyProtection="1">
      <alignment wrapText="1"/>
      <protection hidden="1"/>
    </xf>
    <xf numFmtId="1" fontId="31" fillId="0" borderId="0" xfId="0" applyNumberFormat="1" applyFont="1" applyFill="1" applyBorder="1" applyAlignment="1" applyProtection="1">
      <protection hidden="1"/>
    </xf>
    <xf numFmtId="165" fontId="25" fillId="0" borderId="0" xfId="0" applyNumberFormat="1" applyFont="1" applyFill="1" applyBorder="1" applyAlignment="1" applyProtection="1">
      <alignment horizontal="left"/>
      <protection hidden="1"/>
    </xf>
    <xf numFmtId="0" fontId="38" fillId="0" borderId="0" xfId="2" applyFont="1" applyFill="1" applyBorder="1" applyAlignment="1">
      <alignment horizontal="left" vertical="center"/>
    </xf>
    <xf numFmtId="0" fontId="31" fillId="0" borderId="0" xfId="0" applyFont="1" applyFill="1" applyBorder="1" applyAlignment="1" applyProtection="1">
      <alignment horizontal="center"/>
      <protection hidden="1"/>
    </xf>
    <xf numFmtId="0" fontId="38" fillId="5" borderId="51" xfId="2" applyFont="1" applyFill="1" applyBorder="1" applyAlignment="1">
      <alignment horizontal="center" vertical="center"/>
    </xf>
    <xf numFmtId="0" fontId="38" fillId="5" borderId="53" xfId="2" applyFont="1" applyFill="1" applyBorder="1" applyAlignment="1">
      <alignment horizontal="center" vertical="center"/>
    </xf>
    <xf numFmtId="0" fontId="39" fillId="5" borderId="54" xfId="2" applyFont="1" applyFill="1" applyBorder="1"/>
    <xf numFmtId="0" fontId="31" fillId="0" borderId="3" xfId="0" applyFont="1" applyFill="1" applyBorder="1" applyProtection="1">
      <protection hidden="1"/>
    </xf>
    <xf numFmtId="0" fontId="40" fillId="5" borderId="54" xfId="2" applyFont="1" applyFill="1" applyBorder="1"/>
    <xf numFmtId="0" fontId="31" fillId="5" borderId="3" xfId="0" applyFont="1" applyFill="1" applyBorder="1" applyProtection="1">
      <protection hidden="1"/>
    </xf>
    <xf numFmtId="0" fontId="39" fillId="5" borderId="55" xfId="2" applyFont="1" applyFill="1" applyBorder="1"/>
    <xf numFmtId="0" fontId="31" fillId="0" borderId="72" xfId="0" applyFont="1" applyFill="1" applyBorder="1" applyProtection="1">
      <protection hidden="1"/>
    </xf>
    <xf numFmtId="0" fontId="40" fillId="0" borderId="0" xfId="2" applyFont="1" applyFill="1" applyBorder="1"/>
    <xf numFmtId="0" fontId="38" fillId="5" borderId="52" xfId="2" applyFont="1" applyFill="1" applyBorder="1" applyAlignment="1">
      <alignment horizontal="center" vertical="center"/>
    </xf>
    <xf numFmtId="0" fontId="39" fillId="5" borderId="18" xfId="2" applyFont="1" applyFill="1" applyBorder="1"/>
    <xf numFmtId="0" fontId="31" fillId="0" borderId="18" xfId="0" applyFont="1" applyFill="1" applyBorder="1" applyProtection="1">
      <protection hidden="1"/>
    </xf>
    <xf numFmtId="0" fontId="31" fillId="0" borderId="4" xfId="0" applyFont="1" applyFill="1" applyBorder="1" applyProtection="1">
      <protection hidden="1"/>
    </xf>
    <xf numFmtId="0" fontId="39" fillId="0" borderId="0" xfId="2" applyFont="1" applyFill="1" applyBorder="1"/>
    <xf numFmtId="0" fontId="38" fillId="0" borderId="14" xfId="2" applyFont="1" applyFill="1" applyBorder="1" applyAlignment="1">
      <alignment horizontal="left" vertical="center"/>
    </xf>
    <xf numFmtId="0" fontId="31" fillId="0" borderId="14" xfId="0" applyFont="1" applyFill="1" applyBorder="1" applyProtection="1">
      <protection hidden="1"/>
    </xf>
    <xf numFmtId="0" fontId="39" fillId="5" borderId="18" xfId="2" applyFont="1" applyFill="1" applyBorder="1" applyAlignment="1">
      <alignment horizontal="center" vertical="center" wrapText="1"/>
    </xf>
    <xf numFmtId="0" fontId="39" fillId="5" borderId="18" xfId="2" applyFont="1" applyFill="1" applyBorder="1" applyAlignment="1">
      <alignment horizontal="center" vertical="center"/>
    </xf>
    <xf numFmtId="0" fontId="40" fillId="0" borderId="0" xfId="2" applyFont="1" applyFill="1" applyBorder="1" applyAlignment="1">
      <alignment horizontal="justify" vertical="center"/>
    </xf>
    <xf numFmtId="0" fontId="38" fillId="0" borderId="14" xfId="2" applyFont="1" applyFill="1" applyBorder="1" applyAlignment="1">
      <alignment vertical="center"/>
    </xf>
    <xf numFmtId="0" fontId="31" fillId="0" borderId="0" xfId="0" applyFont="1" applyFill="1" applyBorder="1"/>
    <xf numFmtId="0" fontId="39" fillId="5" borderId="18" xfId="2" applyFont="1" applyFill="1" applyBorder="1" applyAlignment="1">
      <alignment wrapText="1"/>
    </xf>
    <xf numFmtId="0" fontId="31" fillId="5" borderId="18" xfId="0" applyFont="1" applyFill="1" applyBorder="1" applyAlignment="1" applyProtection="1">
      <alignment horizontal="center"/>
      <protection hidden="1"/>
    </xf>
    <xf numFmtId="0" fontId="31" fillId="5" borderId="18" xfId="0" applyFont="1" applyFill="1" applyBorder="1" applyProtection="1">
      <protection hidden="1"/>
    </xf>
    <xf numFmtId="0" fontId="38" fillId="5" borderId="18" xfId="2" applyFont="1" applyFill="1" applyBorder="1" applyAlignment="1">
      <alignment horizontal="left" vertical="center"/>
    </xf>
    <xf numFmtId="0" fontId="31" fillId="5" borderId="18" xfId="0" applyFont="1" applyFill="1" applyBorder="1"/>
    <xf numFmtId="0" fontId="31" fillId="0" borderId="18" xfId="0" applyFont="1" applyFill="1" applyBorder="1"/>
    <xf numFmtId="49" fontId="31" fillId="0" borderId="18" xfId="3" applyNumberFormat="1" applyFont="1" applyFill="1" applyBorder="1" applyProtection="1">
      <protection hidden="1"/>
    </xf>
    <xf numFmtId="0" fontId="0" fillId="0" borderId="0" xfId="0" applyFont="1" applyFill="1" applyBorder="1"/>
    <xf numFmtId="1" fontId="31" fillId="0" borderId="18" xfId="0" applyNumberFormat="1" applyFont="1" applyFill="1" applyBorder="1" applyProtection="1">
      <protection hidden="1"/>
    </xf>
    <xf numFmtId="0" fontId="39" fillId="5" borderId="18" xfId="2" applyFont="1" applyFill="1" applyBorder="1" applyAlignment="1">
      <alignment horizontal="center"/>
    </xf>
    <xf numFmtId="0" fontId="0" fillId="0" borderId="0" xfId="0" applyBorder="1" applyProtection="1">
      <protection hidden="1"/>
    </xf>
    <xf numFmtId="0" fontId="31" fillId="0" borderId="18" xfId="3" applyNumberFormat="1" applyFont="1" applyFill="1" applyBorder="1" applyProtection="1">
      <protection hidden="1"/>
    </xf>
    <xf numFmtId="0" fontId="41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1" fontId="42" fillId="0" borderId="18" xfId="0" applyNumberFormat="1" applyFont="1" applyFill="1" applyBorder="1" applyProtection="1">
      <protection hidden="1"/>
    </xf>
    <xf numFmtId="0" fontId="4" fillId="8" borderId="53" xfId="0" applyFont="1" applyFill="1" applyBorder="1" applyAlignment="1" applyProtection="1">
      <alignment horizontal="center" wrapText="1"/>
      <protection hidden="1"/>
    </xf>
    <xf numFmtId="1" fontId="4" fillId="9" borderId="10" xfId="0" applyNumberFormat="1" applyFont="1" applyFill="1" applyBorder="1" applyAlignment="1" applyProtection="1">
      <alignment vertical="top" wrapText="1"/>
      <protection hidden="1"/>
    </xf>
    <xf numFmtId="49" fontId="43" fillId="0" borderId="18" xfId="4" applyNumberFormat="1" applyFont="1" applyBorder="1" applyProtection="1"/>
    <xf numFmtId="0" fontId="43" fillId="10" borderId="18" xfId="5" applyFont="1" applyFill="1" applyBorder="1" applyAlignment="1" applyProtection="1">
      <alignment vertical="top" wrapText="1"/>
    </xf>
    <xf numFmtId="0" fontId="43" fillId="11" borderId="18" xfId="5" applyFont="1" applyFill="1" applyBorder="1" applyAlignment="1" applyProtection="1">
      <alignment vertical="top" wrapText="1"/>
    </xf>
    <xf numFmtId="166" fontId="43" fillId="11" borderId="18" xfId="5" applyNumberFormat="1" applyFont="1" applyFill="1" applyBorder="1" applyAlignment="1" applyProtection="1">
      <alignment vertical="top" wrapText="1"/>
    </xf>
    <xf numFmtId="0" fontId="43" fillId="12" borderId="18" xfId="5" applyFont="1" applyFill="1" applyBorder="1" applyAlignment="1" applyProtection="1">
      <alignment vertical="top" wrapText="1"/>
    </xf>
    <xf numFmtId="166" fontId="43" fillId="12" borderId="18" xfId="5" applyNumberFormat="1" applyFont="1" applyFill="1" applyBorder="1" applyAlignment="1" applyProtection="1">
      <alignment vertical="top" wrapText="1"/>
    </xf>
    <xf numFmtId="0" fontId="4" fillId="5" borderId="67" xfId="0" applyFont="1" applyFill="1" applyBorder="1" applyAlignment="1" applyProtection="1">
      <alignment horizontal="center"/>
      <protection hidden="1"/>
    </xf>
    <xf numFmtId="0" fontId="4" fillId="5" borderId="68" xfId="0" applyFont="1" applyFill="1" applyBorder="1" applyAlignment="1" applyProtection="1">
      <alignment horizontal="center"/>
      <protection hidden="1"/>
    </xf>
    <xf numFmtId="1" fontId="6" fillId="2" borderId="24" xfId="0" applyNumberFormat="1" applyFont="1" applyFill="1" applyBorder="1" applyAlignment="1" applyProtection="1">
      <alignment horizontal="center" vertical="top" wrapText="1"/>
      <protection hidden="1"/>
    </xf>
    <xf numFmtId="1" fontId="6" fillId="2" borderId="8" xfId="0" applyNumberFormat="1" applyFont="1" applyFill="1" applyBorder="1" applyAlignment="1" applyProtection="1">
      <alignment horizontal="center" vertical="top" wrapText="1"/>
      <protection hidden="1"/>
    </xf>
    <xf numFmtId="1" fontId="6" fillId="2" borderId="24" xfId="0" applyNumberFormat="1" applyFont="1" applyFill="1" applyBorder="1" applyAlignment="1" applyProtection="1">
      <alignment vertical="top" wrapText="1"/>
      <protection hidden="1"/>
    </xf>
    <xf numFmtId="1" fontId="6" fillId="2" borderId="8" xfId="0" applyNumberFormat="1" applyFont="1" applyFill="1" applyBorder="1" applyAlignment="1" applyProtection="1">
      <alignment vertical="top" wrapText="1"/>
      <protection hidden="1"/>
    </xf>
    <xf numFmtId="1" fontId="4" fillId="0" borderId="26" xfId="0" applyNumberFormat="1" applyFont="1" applyBorder="1" applyAlignment="1" applyProtection="1">
      <alignment horizontal="center" vertical="top" wrapText="1"/>
      <protection hidden="1"/>
    </xf>
    <xf numFmtId="1" fontId="4" fillId="0" borderId="0" xfId="0" applyNumberFormat="1" applyFont="1" applyBorder="1" applyAlignment="1" applyProtection="1">
      <alignment horizontal="center" vertical="top" wrapText="1"/>
      <protection hidden="1"/>
    </xf>
    <xf numFmtId="1" fontId="9" fillId="0" borderId="16" xfId="0" applyNumberFormat="1" applyFont="1" applyBorder="1" applyAlignment="1" applyProtection="1">
      <alignment horizontal="center"/>
      <protection hidden="1"/>
    </xf>
    <xf numFmtId="1" fontId="8" fillId="0" borderId="0" xfId="0" applyNumberFormat="1" applyFont="1" applyAlignment="1" applyProtection="1">
      <alignment horizontal="center"/>
      <protection hidden="1"/>
    </xf>
    <xf numFmtId="1" fontId="9" fillId="2" borderId="65" xfId="0" applyNumberFormat="1" applyFont="1" applyFill="1" applyBorder="1" applyAlignment="1" applyProtection="1">
      <alignment vertical="top" wrapText="1"/>
      <protection hidden="1"/>
    </xf>
    <xf numFmtId="1" fontId="9" fillId="2" borderId="66" xfId="0" applyNumberFormat="1" applyFont="1" applyFill="1" applyBorder="1" applyAlignment="1" applyProtection="1">
      <alignment vertical="top" wrapText="1"/>
      <protection hidden="1"/>
    </xf>
    <xf numFmtId="1" fontId="16" fillId="2" borderId="65" xfId="0" applyNumberFormat="1" applyFont="1" applyFill="1" applyBorder="1" applyAlignment="1" applyProtection="1">
      <alignment horizontal="left" vertical="top" wrapText="1"/>
      <protection hidden="1"/>
    </xf>
    <xf numFmtId="1" fontId="16" fillId="2" borderId="39" xfId="0" applyNumberFormat="1" applyFont="1" applyFill="1" applyBorder="1" applyAlignment="1" applyProtection="1">
      <alignment horizontal="left" vertical="top" wrapText="1"/>
      <protection hidden="1"/>
    </xf>
    <xf numFmtId="1" fontId="33" fillId="0" borderId="0" xfId="0" applyNumberFormat="1" applyFont="1" applyAlignment="1" applyProtection="1">
      <alignment horizontal="center" wrapText="1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1" fontId="9" fillId="2" borderId="58" xfId="0" applyNumberFormat="1" applyFont="1" applyFill="1" applyBorder="1" applyAlignment="1" applyProtection="1">
      <alignment horizontal="right" vertical="top" wrapText="1"/>
      <protection hidden="1"/>
    </xf>
    <xf numFmtId="1" fontId="9" fillId="2" borderId="5" xfId="0" applyNumberFormat="1" applyFont="1" applyFill="1" applyBorder="1" applyAlignment="1" applyProtection="1">
      <alignment horizontal="right" vertical="top" wrapText="1"/>
      <protection hidden="1"/>
    </xf>
    <xf numFmtId="0" fontId="14" fillId="0" borderId="0" xfId="0" applyFont="1" applyAlignment="1">
      <alignment horizontal="center"/>
    </xf>
  </cellXfs>
  <cellStyles count="6">
    <cellStyle name="Milliers" xfId="1" builtinId="3"/>
    <cellStyle name="Normal" xfId="0" builtinId="0"/>
    <cellStyle name="Normal 10" xfId="4"/>
    <cellStyle name="Normal 15" xfId="5"/>
    <cellStyle name="Normal 2" xfId="2"/>
    <cellStyle name="Pourcentag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atFin_31122023_d&#233;tails_MUFID%20membres%20ordinaires%20et%20associ&#233;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P%20PAVILLON\Downloads\EMFCAT23_Projet.xl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M"/>
      <sheetName val="Manjo"/>
      <sheetName val="Melong"/>
      <sheetName val="Penka_Michel"/>
      <sheetName val="Bandjoun"/>
      <sheetName val="MBAM"/>
      <sheetName val="TPD"/>
      <sheetName val="Babouantou"/>
      <sheetName val="MUYUKA"/>
      <sheetName val="Bayangam"/>
      <sheetName val="DOUMBOUO"/>
      <sheetName val="Bafou"/>
      <sheetName val="BANDJA"/>
      <sheetName val="Batoufam"/>
      <sheetName val="Ngaoundal"/>
      <sheetName val="BANGANGTE"/>
      <sheetName val="Bafoussam"/>
      <sheetName val="Zamengoe"/>
      <sheetName val="Njombe"/>
      <sheetName val="Fongo_Tongo"/>
      <sheetName val="kribi_Campo"/>
      <sheetName val="Loum"/>
      <sheetName val="KEKEM"/>
      <sheetName val="Batouri"/>
      <sheetName val="Baleveng"/>
      <sheetName val="Bafang_Rural"/>
      <sheetName val="Babadjou"/>
      <sheetName val="Banka"/>
      <sheetName val="Mbalmayo"/>
      <sheetName val="BALENGOU"/>
      <sheetName val="BAMENDOU"/>
      <sheetName val="FOTO"/>
      <sheetName val="NJINIKOM"/>
      <sheetName val="NIETE"/>
      <sheetName val="BATCHAM"/>
      <sheetName val="BARE_BAKEM"/>
      <sheetName val="Bertoua"/>
      <sheetName val="Banyo"/>
      <sheetName val="Mokolo"/>
      <sheetName val="BANGANG"/>
      <sheetName val="SANTA"/>
      <sheetName val="BAMENA"/>
      <sheetName val="LOLODORF"/>
      <sheetName val="BAHOUAN"/>
      <sheetName val="NGAOUNDERE"/>
      <sheetName val="NKONGSAMBA_RURAL"/>
      <sheetName val="FOKOUE"/>
      <sheetName val="MBANGA"/>
      <sheetName val="TIBATI"/>
      <sheetName val="FUNDONG"/>
      <sheetName val="BAMOUGOUM"/>
      <sheetName val="BELO"/>
      <sheetName val="GUIDIGUIS"/>
      <sheetName val="BANSOA_CHEFFERIE"/>
      <sheetName val="OBALA"/>
      <sheetName val="ABONG_MBANG"/>
      <sheetName val="F4"/>
      <sheetName val="BAZOU"/>
      <sheetName val="BAMESSINGUE"/>
      <sheetName val="SANTCHOU"/>
      <sheetName val="MEYOMESSALA"/>
      <sheetName val="NGOMEDZAP"/>
      <sheetName val="EDEA_NDOM_NYANON"/>
      <sheetName val="MBOUGONG"/>
      <sheetName val="MINDIF"/>
      <sheetName val="TONGA"/>
      <sheetName val="BANA"/>
      <sheetName val="NANGA_EBOGO"/>
      <sheetName val="BAMEKA"/>
      <sheetName val="BANDENKOP"/>
      <sheetName val="BANGOU"/>
      <sheetName val="BOUMNYEBEL"/>
      <sheetName val="FONTSA_TOUALA"/>
      <sheetName val="GAZAWA"/>
      <sheetName val="MBANKOMO"/>
      <sheetName val="NGONG"/>
      <sheetName val="WIDIKUM"/>
      <sheetName val="PITOA"/>
      <sheetName val="BALI"/>
      <sheetName val="BAMBALANG"/>
      <sheetName val="MFOU"/>
      <sheetName val="BANGOUA"/>
      <sheetName val="BELABO"/>
      <sheetName val="BOGO"/>
      <sheetName val="ESSE"/>
      <sheetName val="KEDJOM_KEKU"/>
      <sheetName val="KUMBO"/>
      <sheetName val="MAMFE"/>
      <sheetName val="TOUBORO"/>
      <sheetName val="WUM"/>
      <sheetName val="YABASSI"/>
      <sheetName val="NKOLMETET"/>
      <sheetName val="NYONG_ET_FOUMOU"/>
      <sheetName val="RESEAU"/>
      <sheetName val="MUFID_UNION"/>
      <sheetName val="LIASSES_DETAILS"/>
      <sheetName val="LIASSES"/>
      <sheetName val="RETRAITEMENTS"/>
      <sheetName val="COMBINE_RESEAU_MUFID"/>
      <sheetName val="STATISTIQUES_GLOBALES"/>
      <sheetName val="INDICATEURS"/>
      <sheetName val="CNEF_2020"/>
      <sheetName val="STATISTIQUES_GLOBALES_B"/>
      <sheetName val="INDICATEURS_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40">
          <cell r="D40">
            <v>151536164</v>
          </cell>
          <cell r="E40">
            <v>133658180</v>
          </cell>
        </row>
        <row r="52">
          <cell r="D52">
            <v>159636490</v>
          </cell>
          <cell r="E52">
            <v>155864737</v>
          </cell>
        </row>
        <row r="115">
          <cell r="D115">
            <v>8638950</v>
          </cell>
          <cell r="E115">
            <v>5171550</v>
          </cell>
        </row>
        <row r="116">
          <cell r="D116">
            <v>126282659</v>
          </cell>
          <cell r="E116">
            <v>92011269</v>
          </cell>
        </row>
        <row r="215">
          <cell r="D215">
            <v>2500655734</v>
          </cell>
          <cell r="H215">
            <v>2014488154</v>
          </cell>
        </row>
        <row r="216">
          <cell r="D216">
            <v>3027148247</v>
          </cell>
          <cell r="H216">
            <v>2689282108</v>
          </cell>
        </row>
        <row r="217">
          <cell r="D217">
            <v>15030789927</v>
          </cell>
          <cell r="H217">
            <v>14173264361</v>
          </cell>
        </row>
        <row r="218">
          <cell r="D218">
            <v>160452215</v>
          </cell>
          <cell r="H218">
            <v>139016332</v>
          </cell>
        </row>
        <row r="219">
          <cell r="D219">
            <v>2880250923</v>
          </cell>
          <cell r="H219">
            <v>2097691658</v>
          </cell>
        </row>
        <row r="220">
          <cell r="D220">
            <v>178339280</v>
          </cell>
          <cell r="H220">
            <v>82644271</v>
          </cell>
        </row>
        <row r="221">
          <cell r="D221">
            <v>5519270178.916667</v>
          </cell>
          <cell r="E221">
            <v>5302886233.916667</v>
          </cell>
          <cell r="H221">
            <v>131536484</v>
          </cell>
        </row>
        <row r="224">
          <cell r="D224">
            <v>50258481</v>
          </cell>
          <cell r="H224">
            <v>58013814</v>
          </cell>
        </row>
        <row r="225">
          <cell r="D225">
            <v>17686567</v>
          </cell>
          <cell r="H225">
            <v>0</v>
          </cell>
        </row>
        <row r="226">
          <cell r="D226">
            <v>595832809</v>
          </cell>
          <cell r="H226">
            <v>143803665</v>
          </cell>
        </row>
        <row r="228">
          <cell r="D228">
            <v>11329802</v>
          </cell>
          <cell r="H228">
            <v>7828776</v>
          </cell>
        </row>
        <row r="334">
          <cell r="D334">
            <v>70939388014</v>
          </cell>
          <cell r="E334">
            <v>62116733972</v>
          </cell>
        </row>
        <row r="337">
          <cell r="D337">
            <v>91833787</v>
          </cell>
          <cell r="E337">
            <v>57982783</v>
          </cell>
        </row>
      </sheetData>
      <sheetData sheetId="99"/>
      <sheetData sheetId="100"/>
      <sheetData sheetId="101"/>
      <sheetData sheetId="102"/>
      <sheetData sheetId="10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aletiq"/>
      <sheetName val="actif"/>
      <sheetName val="passif"/>
      <sheetName val="HORS_BILAN"/>
      <sheetName val="cpte result Charges"/>
      <sheetName val="cpte result produits"/>
      <sheetName val="FPN"/>
      <sheetName val="Couv risque"/>
      <sheetName val="Couv immob"/>
      <sheetName val="Couv CRD"/>
      <sheetName val="Engag appar"/>
      <sheetName val="participation"/>
      <sheetName val="participation Ind"/>
      <sheetName val="liquidite"/>
      <sheetName val="div risque"/>
      <sheetName val="div risque Ind"/>
      <sheetName val="Financement"/>
      <sheetName val="Statistiques"/>
      <sheetName val="temoin"/>
      <sheetName val="Div&amp;P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144"/>
  <sheetViews>
    <sheetView showGridLines="0" topLeftCell="A111" zoomScaleNormal="100" workbookViewId="0">
      <selection activeCell="B10" sqref="B10"/>
    </sheetView>
  </sheetViews>
  <sheetFormatPr baseColWidth="10" defaultColWidth="11.44140625" defaultRowHeight="13.2" x14ac:dyDescent="0.25"/>
  <cols>
    <col min="1" max="1" width="41.109375" style="2" bestFit="1" customWidth="1"/>
    <col min="2" max="2" width="33.88671875" style="2" customWidth="1"/>
    <col min="3" max="3" width="33" style="2" bestFit="1" customWidth="1"/>
    <col min="4" max="4" width="17.5546875" style="2" bestFit="1" customWidth="1"/>
    <col min="5" max="5" width="14.33203125" style="2" bestFit="1" customWidth="1"/>
    <col min="6" max="6" width="15.6640625" style="2" bestFit="1" customWidth="1"/>
    <col min="7" max="7" width="18.109375" style="2" bestFit="1" customWidth="1"/>
    <col min="8" max="10" width="11.44140625" style="2"/>
    <col min="11" max="11" width="18.6640625" style="2" bestFit="1" customWidth="1"/>
    <col min="12" max="16384" width="11.44140625" style="2"/>
  </cols>
  <sheetData>
    <row r="1" spans="1:12" ht="16.2" thickBot="1" x14ac:dyDescent="0.3">
      <c r="A1" s="366" t="s">
        <v>573</v>
      </c>
      <c r="B1" s="367"/>
      <c r="C1" s="305"/>
      <c r="D1" s="305"/>
      <c r="E1" s="305"/>
      <c r="F1" s="305"/>
      <c r="G1" s="306"/>
      <c r="H1" s="306"/>
      <c r="I1" s="306"/>
      <c r="J1" s="306"/>
      <c r="K1" s="306"/>
      <c r="L1" s="306"/>
    </row>
    <row r="2" spans="1:12" x14ac:dyDescent="0.25">
      <c r="A2" s="307"/>
      <c r="B2" s="358"/>
      <c r="C2" s="308"/>
      <c r="D2" s="308"/>
      <c r="E2" s="308"/>
      <c r="F2" s="308"/>
      <c r="G2" s="306"/>
      <c r="H2" s="306"/>
      <c r="I2" s="306"/>
      <c r="J2" s="306"/>
      <c r="K2" s="306"/>
      <c r="L2" s="306"/>
    </row>
    <row r="3" spans="1:12" x14ac:dyDescent="0.25">
      <c r="A3" s="309" t="s">
        <v>425</v>
      </c>
      <c r="B3" s="310"/>
      <c r="C3" s="305"/>
      <c r="D3" s="311"/>
      <c r="E3" s="311"/>
      <c r="F3" s="311"/>
      <c r="G3" s="306"/>
      <c r="H3" s="306"/>
      <c r="I3" s="306"/>
      <c r="J3" s="306"/>
      <c r="K3" s="306"/>
      <c r="L3" s="306"/>
    </row>
    <row r="4" spans="1:12" ht="26.4" x14ac:dyDescent="0.25">
      <c r="A4" s="312" t="s">
        <v>426</v>
      </c>
      <c r="B4" s="313" t="s">
        <v>668</v>
      </c>
      <c r="C4" s="314"/>
      <c r="D4" s="314"/>
      <c r="E4" s="314"/>
      <c r="F4" s="314"/>
      <c r="G4" s="306"/>
      <c r="H4" s="306"/>
      <c r="I4" s="306"/>
      <c r="J4" s="306"/>
      <c r="K4" s="306"/>
      <c r="L4" s="306"/>
    </row>
    <row r="5" spans="1:12" ht="13.8" x14ac:dyDescent="0.25">
      <c r="A5" s="309" t="s">
        <v>427</v>
      </c>
      <c r="B5" s="313" t="s">
        <v>667</v>
      </c>
      <c r="C5" s="314"/>
      <c r="D5" s="315"/>
      <c r="E5" s="315"/>
      <c r="F5" s="315"/>
      <c r="G5" s="306"/>
      <c r="H5" s="306"/>
      <c r="I5" s="306"/>
      <c r="J5" s="306"/>
      <c r="K5" s="306"/>
      <c r="L5" s="306"/>
    </row>
    <row r="6" spans="1:12" x14ac:dyDescent="0.25">
      <c r="A6" s="309" t="s">
        <v>474</v>
      </c>
      <c r="B6" s="313" t="s">
        <v>667</v>
      </c>
      <c r="C6" s="314"/>
      <c r="D6" s="314"/>
      <c r="E6" s="314"/>
      <c r="F6" s="314"/>
      <c r="G6" s="306"/>
      <c r="H6" s="306"/>
      <c r="I6" s="306"/>
      <c r="J6" s="306"/>
      <c r="K6" s="306"/>
      <c r="L6" s="306"/>
    </row>
    <row r="7" spans="1:12" ht="13.8" x14ac:dyDescent="0.25">
      <c r="A7" s="309" t="s">
        <v>428</v>
      </c>
      <c r="B7" s="313"/>
      <c r="C7" s="314"/>
      <c r="D7" s="315"/>
      <c r="E7" s="315"/>
      <c r="F7" s="315"/>
      <c r="G7" s="306"/>
      <c r="H7" s="306"/>
      <c r="I7" s="306"/>
      <c r="J7" s="306"/>
      <c r="K7" s="306"/>
      <c r="L7" s="306"/>
    </row>
    <row r="8" spans="1:12" ht="13.8" x14ac:dyDescent="0.25">
      <c r="A8" s="309" t="s">
        <v>580</v>
      </c>
      <c r="B8" s="313"/>
      <c r="C8" s="314"/>
      <c r="D8" s="315"/>
      <c r="E8" s="315"/>
      <c r="F8" s="315"/>
      <c r="G8" s="306"/>
      <c r="H8" s="306"/>
      <c r="I8" s="306"/>
      <c r="J8" s="306"/>
      <c r="K8" s="306"/>
      <c r="L8" s="306"/>
    </row>
    <row r="9" spans="1:12" ht="14.4" thickBot="1" x14ac:dyDescent="0.3">
      <c r="A9" s="316" t="s">
        <v>578</v>
      </c>
      <c r="B9" s="317">
        <v>202312</v>
      </c>
      <c r="C9" s="318"/>
      <c r="D9" s="319"/>
      <c r="E9" s="319"/>
      <c r="F9" s="319"/>
      <c r="G9" s="306"/>
      <c r="H9" s="306"/>
      <c r="I9" s="306"/>
      <c r="J9" s="306"/>
      <c r="K9" s="306"/>
      <c r="L9" s="306"/>
    </row>
    <row r="10" spans="1:12" x14ac:dyDescent="0.25">
      <c r="A10" s="306"/>
      <c r="B10" s="306"/>
      <c r="C10" s="306"/>
      <c r="D10" s="306"/>
      <c r="E10" s="306"/>
      <c r="F10" s="306"/>
      <c r="G10" s="306"/>
      <c r="H10" s="306"/>
      <c r="I10" s="306"/>
      <c r="J10" s="306"/>
      <c r="K10" s="306"/>
      <c r="L10" s="306"/>
    </row>
    <row r="11" spans="1:12" ht="13.8" thickBot="1" x14ac:dyDescent="0.3">
      <c r="A11" s="320" t="s">
        <v>581</v>
      </c>
      <c r="B11" s="321"/>
      <c r="C11" s="306"/>
      <c r="D11" s="306"/>
      <c r="E11" s="306"/>
      <c r="F11" s="306"/>
      <c r="G11" s="306"/>
      <c r="H11" s="306"/>
      <c r="I11" s="306"/>
      <c r="J11" s="306"/>
      <c r="K11" s="306"/>
      <c r="L11" s="306"/>
    </row>
    <row r="12" spans="1:12" x14ac:dyDescent="0.25">
      <c r="A12" s="322" t="s">
        <v>582</v>
      </c>
      <c r="B12" s="323" t="s">
        <v>583</v>
      </c>
      <c r="C12" s="306"/>
      <c r="D12" s="306"/>
      <c r="E12" s="306"/>
      <c r="F12" s="306"/>
      <c r="G12" s="306"/>
      <c r="H12" s="306"/>
      <c r="I12" s="306"/>
      <c r="J12" s="306"/>
      <c r="K12" s="306"/>
      <c r="L12" s="306"/>
    </row>
    <row r="13" spans="1:12" x14ac:dyDescent="0.25">
      <c r="A13" s="324" t="s">
        <v>637</v>
      </c>
      <c r="B13" s="325"/>
      <c r="C13" s="306"/>
      <c r="D13" s="306"/>
      <c r="E13" s="306"/>
      <c r="F13" s="306"/>
      <c r="G13" s="306"/>
      <c r="H13" s="306"/>
      <c r="I13" s="306"/>
      <c r="J13" s="306"/>
      <c r="K13" s="306"/>
      <c r="L13" s="306"/>
    </row>
    <row r="14" spans="1:12" x14ac:dyDescent="0.25">
      <c r="A14" s="324" t="s">
        <v>638</v>
      </c>
      <c r="B14" s="325"/>
      <c r="C14" s="306"/>
      <c r="D14" s="306"/>
      <c r="E14" s="306"/>
      <c r="F14" s="306"/>
      <c r="G14" s="306"/>
      <c r="H14" s="306"/>
      <c r="I14" s="306"/>
      <c r="J14" s="306"/>
      <c r="K14" s="306"/>
      <c r="L14" s="306"/>
    </row>
    <row r="15" spans="1:12" x14ac:dyDescent="0.25">
      <c r="A15" s="324" t="s">
        <v>639</v>
      </c>
      <c r="B15" s="325"/>
      <c r="C15" s="306"/>
      <c r="D15" s="306"/>
      <c r="E15" s="306"/>
      <c r="F15" s="306"/>
      <c r="G15" s="306"/>
      <c r="H15" s="306"/>
      <c r="I15" s="306"/>
      <c r="J15" s="306"/>
      <c r="K15" s="306"/>
      <c r="L15" s="306"/>
    </row>
    <row r="16" spans="1:12" x14ac:dyDescent="0.25">
      <c r="A16" s="324" t="s">
        <v>640</v>
      </c>
      <c r="B16" s="325"/>
      <c r="C16" s="306"/>
      <c r="D16" s="306"/>
      <c r="E16" s="306"/>
      <c r="F16" s="306"/>
      <c r="G16" s="306"/>
      <c r="H16" s="306"/>
      <c r="I16" s="306"/>
      <c r="J16" s="306"/>
      <c r="K16" s="306"/>
      <c r="L16" s="306"/>
    </row>
    <row r="17" spans="1:12" x14ac:dyDescent="0.25">
      <c r="A17" s="324" t="s">
        <v>641</v>
      </c>
      <c r="B17" s="325"/>
      <c r="C17" s="306"/>
      <c r="D17" s="306"/>
      <c r="E17" s="306"/>
      <c r="F17" s="306"/>
      <c r="G17" s="306"/>
      <c r="H17" s="306"/>
      <c r="I17" s="306"/>
      <c r="J17" s="306"/>
      <c r="K17" s="306"/>
      <c r="L17" s="306"/>
    </row>
    <row r="18" spans="1:12" x14ac:dyDescent="0.25">
      <c r="A18" s="324" t="s">
        <v>642</v>
      </c>
      <c r="B18" s="325"/>
      <c r="C18" s="306"/>
      <c r="D18" s="306"/>
      <c r="E18" s="306"/>
      <c r="F18" s="306"/>
      <c r="G18" s="306"/>
      <c r="H18" s="306"/>
      <c r="I18" s="306"/>
      <c r="J18" s="306"/>
      <c r="K18" s="306"/>
      <c r="L18" s="306"/>
    </row>
    <row r="19" spans="1:12" x14ac:dyDescent="0.25">
      <c r="A19" s="326"/>
      <c r="B19" s="327"/>
      <c r="C19" s="306"/>
      <c r="D19" s="306"/>
      <c r="E19" s="306"/>
      <c r="F19" s="306"/>
      <c r="G19" s="306"/>
      <c r="H19" s="306"/>
      <c r="I19" s="306"/>
      <c r="J19" s="306"/>
      <c r="K19" s="306"/>
      <c r="L19" s="306"/>
    </row>
    <row r="20" spans="1:12" x14ac:dyDescent="0.25">
      <c r="A20" s="324" t="s">
        <v>586</v>
      </c>
      <c r="B20" s="325"/>
      <c r="C20" s="306"/>
      <c r="D20" s="306"/>
      <c r="E20" s="306"/>
      <c r="F20" s="306"/>
      <c r="G20" s="306"/>
      <c r="H20" s="306"/>
      <c r="I20" s="306"/>
      <c r="J20" s="306"/>
      <c r="K20" s="306"/>
      <c r="L20" s="306"/>
    </row>
    <row r="21" spans="1:12" x14ac:dyDescent="0.25">
      <c r="A21" s="324" t="s">
        <v>643</v>
      </c>
      <c r="B21" s="325"/>
      <c r="C21" s="306"/>
      <c r="D21" s="306"/>
      <c r="E21" s="306"/>
      <c r="F21" s="306"/>
      <c r="G21" s="306"/>
      <c r="H21" s="306"/>
      <c r="I21" s="306"/>
      <c r="J21" s="306"/>
      <c r="K21" s="306"/>
      <c r="L21" s="306"/>
    </row>
    <row r="22" spans="1:12" x14ac:dyDescent="0.25">
      <c r="A22" s="324" t="s">
        <v>644</v>
      </c>
      <c r="B22" s="325"/>
      <c r="C22" s="306"/>
      <c r="D22" s="306"/>
      <c r="E22" s="306"/>
      <c r="F22" s="306"/>
      <c r="G22" s="306"/>
      <c r="H22" s="306"/>
      <c r="I22" s="306"/>
      <c r="J22" s="306"/>
      <c r="K22" s="306"/>
      <c r="L22" s="306"/>
    </row>
    <row r="23" spans="1:12" ht="13.8" thickBot="1" x14ac:dyDescent="0.3">
      <c r="A23" s="328" t="s">
        <v>645</v>
      </c>
      <c r="B23" s="329"/>
      <c r="C23" s="306"/>
      <c r="D23" s="306"/>
      <c r="E23" s="306"/>
      <c r="F23" s="306"/>
      <c r="G23" s="306"/>
      <c r="H23" s="306"/>
      <c r="I23" s="306"/>
      <c r="J23" s="306"/>
      <c r="K23" s="306"/>
      <c r="L23" s="306"/>
    </row>
    <row r="24" spans="1:12" ht="13.8" thickBot="1" x14ac:dyDescent="0.3">
      <c r="A24" s="330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</row>
    <row r="25" spans="1:12" x14ac:dyDescent="0.25">
      <c r="A25" s="322" t="s">
        <v>587</v>
      </c>
      <c r="B25" s="331" t="s">
        <v>588</v>
      </c>
      <c r="C25" s="323" t="s">
        <v>589</v>
      </c>
      <c r="D25" s="306"/>
      <c r="E25" s="306"/>
      <c r="F25" s="306"/>
      <c r="G25" s="306"/>
      <c r="H25" s="306"/>
      <c r="I25" s="306"/>
      <c r="J25" s="306"/>
      <c r="K25" s="306"/>
      <c r="L25" s="306"/>
    </row>
    <row r="26" spans="1:12" x14ac:dyDescent="0.25">
      <c r="A26" s="332" t="str">
        <f>IF(B26&lt;&gt;"","RIB1","")</f>
        <v/>
      </c>
      <c r="B26" s="333"/>
      <c r="C26" s="325"/>
      <c r="D26" s="306"/>
      <c r="E26" s="306"/>
      <c r="F26" s="306"/>
      <c r="G26" s="306"/>
      <c r="H26" s="306"/>
      <c r="I26" s="306"/>
      <c r="J26" s="306"/>
      <c r="K26" s="306"/>
      <c r="L26" s="306"/>
    </row>
    <row r="27" spans="1:12" x14ac:dyDescent="0.25">
      <c r="A27" s="332" t="str">
        <f>IF(B27&lt;&gt;"",(MID(A26,1,3))&amp;(1+MID(A26,4,1)/1),"")</f>
        <v/>
      </c>
      <c r="B27" s="333"/>
      <c r="C27" s="325"/>
      <c r="D27" s="306"/>
      <c r="E27" s="306"/>
      <c r="F27" s="306"/>
      <c r="G27" s="306"/>
      <c r="H27" s="306"/>
      <c r="I27" s="306"/>
      <c r="J27" s="306"/>
      <c r="K27" s="306"/>
      <c r="L27" s="306"/>
    </row>
    <row r="28" spans="1:12" x14ac:dyDescent="0.25">
      <c r="A28" s="332" t="str">
        <f>IF(B28&lt;&gt;"",(MID(A27,1,3))&amp;(1+MID(A27,4,1)/1),"")</f>
        <v/>
      </c>
      <c r="B28" s="333"/>
      <c r="C28" s="325"/>
      <c r="D28" s="306"/>
      <c r="E28" s="306"/>
      <c r="F28" s="306"/>
      <c r="G28" s="306"/>
      <c r="H28" s="306"/>
      <c r="I28" s="306"/>
      <c r="J28" s="306"/>
      <c r="K28" s="306"/>
      <c r="L28" s="306"/>
    </row>
    <row r="29" spans="1:12" x14ac:dyDescent="0.25">
      <c r="A29" s="332" t="str">
        <f>IF(B29&lt;&gt;"",(MID(A28,1,3))&amp;(1+MID(A28,4,1)/1),"")</f>
        <v/>
      </c>
      <c r="B29" s="333"/>
      <c r="C29" s="325"/>
      <c r="D29" s="306"/>
      <c r="E29" s="306"/>
      <c r="F29" s="306"/>
      <c r="G29" s="306"/>
      <c r="H29" s="306"/>
      <c r="I29" s="306"/>
      <c r="J29" s="306"/>
      <c r="K29" s="306"/>
      <c r="L29" s="306"/>
    </row>
    <row r="30" spans="1:12" x14ac:dyDescent="0.25">
      <c r="A30" s="332" t="str">
        <f>IF(B29&lt;&gt;"","Swift","")</f>
        <v/>
      </c>
      <c r="B30" s="333"/>
      <c r="C30" s="325"/>
      <c r="D30" s="306"/>
      <c r="E30" s="306"/>
      <c r="F30" s="306"/>
      <c r="G30" s="306"/>
      <c r="H30" s="306"/>
      <c r="I30" s="306"/>
      <c r="J30" s="306"/>
      <c r="K30" s="306"/>
      <c r="L30" s="306"/>
    </row>
    <row r="31" spans="1:12" ht="13.8" thickBot="1" x14ac:dyDescent="0.3">
      <c r="A31" s="332" t="str">
        <f>IF(B30&lt;&gt;"","IBAN","")</f>
        <v/>
      </c>
      <c r="B31" s="334"/>
      <c r="C31" s="329"/>
      <c r="D31" s="306"/>
      <c r="E31" s="306"/>
      <c r="F31" s="306"/>
      <c r="G31" s="306"/>
      <c r="H31" s="306"/>
      <c r="I31" s="306"/>
      <c r="J31" s="306"/>
      <c r="K31" s="306"/>
      <c r="L31" s="306"/>
    </row>
    <row r="32" spans="1:12" x14ac:dyDescent="0.25">
      <c r="A32" s="335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06"/>
    </row>
    <row r="33" spans="1:12" x14ac:dyDescent="0.25">
      <c r="A33" s="336" t="s">
        <v>590</v>
      </c>
      <c r="B33" s="337"/>
      <c r="C33" s="306"/>
      <c r="D33" s="306"/>
      <c r="E33" s="306"/>
      <c r="F33" s="306"/>
      <c r="G33" s="306"/>
      <c r="H33" s="306"/>
      <c r="I33" s="306"/>
      <c r="J33" s="306"/>
      <c r="K33" s="306"/>
      <c r="L33" s="306"/>
    </row>
    <row r="34" spans="1:12" ht="39.6" x14ac:dyDescent="0.25">
      <c r="A34" s="338" t="s">
        <v>591</v>
      </c>
      <c r="B34" s="338" t="s">
        <v>592</v>
      </c>
      <c r="C34" s="338" t="s">
        <v>593</v>
      </c>
      <c r="D34" s="339" t="s">
        <v>594</v>
      </c>
      <c r="E34" s="339" t="s">
        <v>595</v>
      </c>
      <c r="F34" s="338" t="s">
        <v>584</v>
      </c>
      <c r="G34" s="339" t="s">
        <v>596</v>
      </c>
      <c r="H34" s="306"/>
      <c r="I34" s="306"/>
      <c r="J34" s="306"/>
      <c r="K34" s="306"/>
      <c r="L34" s="306"/>
    </row>
    <row r="35" spans="1:12" x14ac:dyDescent="0.25">
      <c r="A35" s="332" t="str">
        <f>IF(B35&lt;&gt;"","DG1","")</f>
        <v/>
      </c>
      <c r="B35" s="333"/>
      <c r="C35" s="333"/>
      <c r="D35" s="333"/>
      <c r="E35" s="333"/>
      <c r="F35" s="333"/>
      <c r="G35" s="333"/>
      <c r="H35" s="306"/>
      <c r="I35" s="306"/>
      <c r="J35" s="306"/>
      <c r="K35" s="306"/>
      <c r="L35" s="306"/>
    </row>
    <row r="36" spans="1:12" x14ac:dyDescent="0.25">
      <c r="A36" s="332" t="str">
        <f>IF(B36&lt;&gt;"",(MID(A35,1,2))&amp;(1+MID(A35,3,1)/1),"")</f>
        <v/>
      </c>
      <c r="B36" s="333"/>
      <c r="C36" s="333"/>
      <c r="D36" s="333"/>
      <c r="E36" s="333"/>
      <c r="F36" s="333"/>
      <c r="G36" s="333"/>
      <c r="H36" s="306"/>
      <c r="I36" s="306"/>
      <c r="J36" s="306"/>
      <c r="K36" s="306"/>
      <c r="L36" s="306"/>
    </row>
    <row r="37" spans="1:12" x14ac:dyDescent="0.25">
      <c r="A37" s="332" t="str">
        <f>IF(B37&lt;&gt;"",(MID(A36,1,2))&amp;(1+MID(A36,3,1)/1),"")</f>
        <v/>
      </c>
      <c r="B37" s="333"/>
      <c r="C37" s="333"/>
      <c r="D37" s="333"/>
      <c r="E37" s="333"/>
      <c r="F37" s="333"/>
      <c r="G37" s="333"/>
      <c r="H37" s="306"/>
      <c r="I37" s="306"/>
      <c r="J37" s="306"/>
      <c r="K37" s="306"/>
      <c r="L37" s="306"/>
    </row>
    <row r="38" spans="1:12" x14ac:dyDescent="0.25">
      <c r="A38" s="332" t="str">
        <f>IF(B38&lt;&gt;"",(MID(A37,1,2))&amp;(1+MID(A37,3,1)/1),"")</f>
        <v/>
      </c>
      <c r="B38" s="333"/>
      <c r="C38" s="333"/>
      <c r="D38" s="333"/>
      <c r="E38" s="333"/>
      <c r="F38" s="333"/>
      <c r="G38" s="333"/>
      <c r="H38" s="306"/>
      <c r="I38" s="306"/>
      <c r="J38" s="306"/>
      <c r="K38" s="306"/>
      <c r="L38" s="306"/>
    </row>
    <row r="39" spans="1:12" x14ac:dyDescent="0.25">
      <c r="A39" s="340"/>
      <c r="B39" s="306"/>
      <c r="C39" s="306"/>
      <c r="D39" s="306"/>
      <c r="E39" s="306"/>
      <c r="F39" s="306"/>
      <c r="G39" s="306"/>
      <c r="H39" s="306"/>
      <c r="I39" s="306"/>
      <c r="J39" s="306"/>
      <c r="K39" s="306"/>
      <c r="L39" s="306"/>
    </row>
    <row r="40" spans="1:12" x14ac:dyDescent="0.25">
      <c r="A40" s="336" t="s">
        <v>597</v>
      </c>
      <c r="B40" s="341"/>
      <c r="C40" s="306"/>
      <c r="D40" s="306"/>
      <c r="E40" s="306"/>
      <c r="F40" s="306"/>
      <c r="G40" s="306"/>
      <c r="H40" s="306"/>
      <c r="I40" s="306"/>
      <c r="J40" s="306"/>
      <c r="K40" s="306"/>
      <c r="L40" s="306"/>
    </row>
    <row r="41" spans="1:12" ht="79.2" x14ac:dyDescent="0.25">
      <c r="A41" s="338" t="s">
        <v>591</v>
      </c>
      <c r="B41" s="338" t="s">
        <v>598</v>
      </c>
      <c r="C41" s="338" t="s">
        <v>599</v>
      </c>
      <c r="D41" s="338" t="s">
        <v>600</v>
      </c>
      <c r="E41" s="338" t="s">
        <v>601</v>
      </c>
      <c r="F41" s="338" t="s">
        <v>602</v>
      </c>
      <c r="G41" s="338" t="s">
        <v>603</v>
      </c>
      <c r="H41" s="338" t="s">
        <v>604</v>
      </c>
      <c r="I41" s="338" t="s">
        <v>605</v>
      </c>
      <c r="J41" s="338" t="s">
        <v>584</v>
      </c>
      <c r="K41" s="339" t="s">
        <v>585</v>
      </c>
      <c r="L41" s="314"/>
    </row>
    <row r="42" spans="1:12" x14ac:dyDescent="0.25">
      <c r="A42" s="332" t="str">
        <f>IF(B42&lt;&gt;"","CAC1","")</f>
        <v/>
      </c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L42" s="306"/>
    </row>
    <row r="43" spans="1:12" x14ac:dyDescent="0.25">
      <c r="A43" s="332" t="str">
        <f>IF(B43&lt;&gt;"",(MID(A42,1,3))&amp;(1+MID(A42,4,1)/1),"")</f>
        <v/>
      </c>
      <c r="B43" s="333"/>
      <c r="C43" s="333"/>
      <c r="D43" s="333"/>
      <c r="E43" s="333"/>
      <c r="F43" s="333"/>
      <c r="G43" s="333"/>
      <c r="H43" s="333"/>
      <c r="I43" s="333"/>
      <c r="J43" s="333"/>
      <c r="K43" s="333"/>
      <c r="L43" s="306"/>
    </row>
    <row r="44" spans="1:12" x14ac:dyDescent="0.25">
      <c r="A44" s="332" t="str">
        <f>IF(B44&lt;&gt;"",(MID(A43,1,3))&amp;(1+MID(A43,4,1)/1),"")</f>
        <v/>
      </c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06"/>
    </row>
    <row r="45" spans="1:12" x14ac:dyDescent="0.25">
      <c r="A45" s="332" t="str">
        <f>IF(B45&lt;&gt;"",(MID(A44,1,3))&amp;(1+MID(A44,4,1)/1),"")</f>
        <v/>
      </c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06"/>
    </row>
    <row r="46" spans="1:12" x14ac:dyDescent="0.25">
      <c r="A46" s="335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06"/>
    </row>
    <row r="47" spans="1:12" x14ac:dyDescent="0.25">
      <c r="A47" s="336" t="s">
        <v>655</v>
      </c>
      <c r="B47" s="337"/>
      <c r="C47" s="306"/>
      <c r="D47" s="306"/>
      <c r="E47" s="306"/>
      <c r="F47" s="306"/>
      <c r="G47" s="306"/>
      <c r="H47" s="306"/>
      <c r="I47" s="306"/>
      <c r="J47" s="306"/>
      <c r="K47" s="306"/>
      <c r="L47" s="306"/>
    </row>
    <row r="48" spans="1:12" ht="39.6" x14ac:dyDescent="0.25">
      <c r="A48" s="338" t="s">
        <v>591</v>
      </c>
      <c r="B48" s="338" t="s">
        <v>592</v>
      </c>
      <c r="C48" s="338" t="s">
        <v>593</v>
      </c>
      <c r="D48" s="338" t="s">
        <v>656</v>
      </c>
      <c r="E48" s="338" t="s">
        <v>657</v>
      </c>
      <c r="F48" s="338" t="s">
        <v>584</v>
      </c>
      <c r="G48" s="339" t="s">
        <v>596</v>
      </c>
      <c r="H48" s="306"/>
      <c r="I48" s="306"/>
      <c r="J48" s="306"/>
      <c r="K48" s="306"/>
      <c r="L48" s="306"/>
    </row>
    <row r="49" spans="1:12" x14ac:dyDescent="0.25">
      <c r="A49" s="332" t="str">
        <f>IF(B49&lt;&gt;"","UT1","")</f>
        <v/>
      </c>
      <c r="B49" s="333"/>
      <c r="C49" s="333"/>
      <c r="D49" s="333"/>
      <c r="E49" s="333"/>
      <c r="F49" s="333"/>
      <c r="G49" s="333"/>
      <c r="H49" s="306"/>
      <c r="I49" s="306"/>
      <c r="J49" s="306"/>
      <c r="K49" s="306"/>
      <c r="L49" s="306"/>
    </row>
    <row r="50" spans="1:12" x14ac:dyDescent="0.25">
      <c r="A50" s="332" t="str">
        <f>IF(B50&lt;&gt;"",(MID(A49,1,2))&amp;(1+MID(A49,3,1)/1),"")</f>
        <v/>
      </c>
      <c r="B50" s="333"/>
      <c r="C50" s="333"/>
      <c r="D50" s="333"/>
      <c r="E50" s="333"/>
      <c r="F50" s="333"/>
      <c r="G50" s="333"/>
      <c r="H50" s="306"/>
      <c r="I50" s="306"/>
      <c r="J50" s="306"/>
      <c r="K50" s="306"/>
      <c r="L50" s="306"/>
    </row>
    <row r="51" spans="1:12" x14ac:dyDescent="0.25">
      <c r="A51" s="332" t="str">
        <f>IF(B51&lt;&gt;"",(MID(A50,1,2))&amp;(1+MID(A50,3,1)/1),"")</f>
        <v/>
      </c>
      <c r="B51" s="333"/>
      <c r="C51" s="333"/>
      <c r="D51" s="333"/>
      <c r="E51" s="333"/>
      <c r="F51" s="333"/>
      <c r="G51" s="333"/>
      <c r="H51" s="306"/>
      <c r="I51" s="306"/>
      <c r="J51" s="306"/>
      <c r="K51" s="306"/>
      <c r="L51" s="306"/>
    </row>
    <row r="52" spans="1:12" x14ac:dyDescent="0.25">
      <c r="A52" s="335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06"/>
    </row>
    <row r="53" spans="1:12" x14ac:dyDescent="0.25">
      <c r="A53" s="336" t="s">
        <v>658</v>
      </c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06"/>
    </row>
    <row r="54" spans="1:12" x14ac:dyDescent="0.25">
      <c r="A54" s="338" t="s">
        <v>606</v>
      </c>
      <c r="B54" s="338" t="s">
        <v>109</v>
      </c>
      <c r="C54" s="338" t="s">
        <v>108</v>
      </c>
      <c r="D54" s="306"/>
      <c r="E54" s="306"/>
      <c r="F54" s="306"/>
      <c r="G54" s="306"/>
      <c r="H54" s="306"/>
      <c r="I54" s="306"/>
      <c r="J54" s="306"/>
      <c r="K54" s="306"/>
      <c r="L54" s="306"/>
    </row>
    <row r="55" spans="1:12" x14ac:dyDescent="0.25">
      <c r="A55" s="332" t="s">
        <v>646</v>
      </c>
      <c r="B55" s="333"/>
      <c r="C55" s="333"/>
      <c r="D55" s="306"/>
      <c r="E55" s="306"/>
      <c r="F55" s="306"/>
      <c r="G55" s="306"/>
      <c r="H55" s="306"/>
      <c r="I55" s="306"/>
      <c r="J55" s="306"/>
      <c r="K55" s="306"/>
      <c r="L55" s="306"/>
    </row>
    <row r="56" spans="1:12" x14ac:dyDescent="0.25">
      <c r="A56" s="332" t="s">
        <v>647</v>
      </c>
      <c r="B56" s="333"/>
      <c r="C56" s="333"/>
      <c r="D56" s="306"/>
      <c r="E56" s="306"/>
      <c r="F56" s="306"/>
      <c r="G56" s="306"/>
      <c r="H56" s="306"/>
      <c r="I56" s="306"/>
      <c r="J56" s="306"/>
      <c r="K56" s="306"/>
      <c r="L56" s="306"/>
    </row>
    <row r="57" spans="1:12" x14ac:dyDescent="0.25">
      <c r="A57" s="332" t="s">
        <v>648</v>
      </c>
      <c r="B57" s="333"/>
      <c r="C57" s="333"/>
      <c r="D57" s="306"/>
      <c r="E57" s="306"/>
      <c r="F57" s="306"/>
      <c r="G57" s="306"/>
      <c r="H57" s="306"/>
      <c r="I57" s="306"/>
      <c r="J57" s="306"/>
      <c r="K57" s="306"/>
      <c r="L57" s="306"/>
    </row>
    <row r="58" spans="1:12" x14ac:dyDescent="0.25">
      <c r="A58" s="332" t="s">
        <v>649</v>
      </c>
      <c r="B58" s="333"/>
      <c r="C58" s="333"/>
      <c r="D58" s="306"/>
      <c r="E58" s="306"/>
      <c r="F58" s="306"/>
      <c r="G58" s="306"/>
      <c r="H58" s="306"/>
      <c r="I58" s="306"/>
      <c r="J58" s="306"/>
      <c r="K58" s="306"/>
      <c r="L58" s="306"/>
    </row>
    <row r="59" spans="1:12" x14ac:dyDescent="0.25">
      <c r="A59" s="332" t="s">
        <v>650</v>
      </c>
      <c r="B59" s="333"/>
      <c r="C59" s="333"/>
      <c r="D59" s="306"/>
      <c r="E59" s="306"/>
      <c r="F59" s="306"/>
      <c r="G59" s="306"/>
      <c r="H59" s="306"/>
      <c r="I59" s="306"/>
      <c r="J59" s="306"/>
      <c r="K59" s="306"/>
      <c r="L59" s="306"/>
    </row>
    <row r="60" spans="1:12" x14ac:dyDescent="0.25">
      <c r="A60" s="332" t="s">
        <v>651</v>
      </c>
      <c r="B60" s="333"/>
      <c r="C60" s="333"/>
      <c r="D60" s="306"/>
      <c r="E60" s="306"/>
      <c r="F60" s="306"/>
      <c r="G60" s="306"/>
      <c r="H60" s="306"/>
      <c r="I60" s="306"/>
      <c r="J60" s="306"/>
      <c r="K60" s="306"/>
      <c r="L60" s="306"/>
    </row>
    <row r="61" spans="1:12" x14ac:dyDescent="0.25">
      <c r="A61" s="335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</row>
    <row r="62" spans="1:12" x14ac:dyDescent="0.25">
      <c r="A62" s="335"/>
      <c r="B62" s="306"/>
      <c r="C62" s="306"/>
      <c r="D62" s="306"/>
      <c r="E62" s="306"/>
      <c r="F62" s="306"/>
      <c r="G62" s="306"/>
      <c r="H62" s="306"/>
      <c r="I62" s="306"/>
      <c r="J62" s="306"/>
      <c r="K62" s="306"/>
      <c r="L62" s="306"/>
    </row>
    <row r="63" spans="1:12" x14ac:dyDescent="0.25">
      <c r="A63" s="336" t="s">
        <v>659</v>
      </c>
      <c r="B63" s="342"/>
      <c r="C63" s="342"/>
      <c r="D63" s="342"/>
      <c r="E63" s="342"/>
      <c r="F63" s="342"/>
      <c r="G63" s="342"/>
      <c r="H63" s="342"/>
      <c r="I63" s="306"/>
      <c r="J63" s="306"/>
      <c r="K63" s="306"/>
      <c r="L63" s="306"/>
    </row>
    <row r="64" spans="1:12" x14ac:dyDescent="0.25">
      <c r="A64" s="338" t="s">
        <v>606</v>
      </c>
      <c r="B64" s="338" t="s">
        <v>607</v>
      </c>
      <c r="C64" s="338" t="s">
        <v>608</v>
      </c>
      <c r="D64" s="338" t="s">
        <v>609</v>
      </c>
      <c r="E64" s="338" t="s">
        <v>109</v>
      </c>
      <c r="F64" s="338" t="s">
        <v>108</v>
      </c>
      <c r="G64" s="306"/>
      <c r="H64" s="306"/>
      <c r="I64" s="306"/>
      <c r="J64" s="306"/>
      <c r="K64" s="306"/>
      <c r="L64" s="306"/>
    </row>
    <row r="65" spans="1:12" x14ac:dyDescent="0.25">
      <c r="A65" s="343" t="s">
        <v>652</v>
      </c>
      <c r="B65" s="333"/>
      <c r="C65" s="333"/>
      <c r="D65" s="333"/>
      <c r="E65" s="333"/>
      <c r="F65" s="333"/>
      <c r="G65" s="306"/>
      <c r="H65" s="306"/>
      <c r="I65" s="306"/>
      <c r="J65" s="306"/>
      <c r="K65" s="306"/>
      <c r="L65" s="306"/>
    </row>
    <row r="66" spans="1:12" x14ac:dyDescent="0.25">
      <c r="A66" s="343" t="s">
        <v>610</v>
      </c>
      <c r="B66" s="344" t="s">
        <v>611</v>
      </c>
      <c r="C66" s="345">
        <f>+C65-B65</f>
        <v>0</v>
      </c>
      <c r="D66" s="345">
        <f>+D65-C65</f>
        <v>0</v>
      </c>
      <c r="E66" s="345">
        <f>+E65-D65</f>
        <v>0</v>
      </c>
      <c r="F66" s="345">
        <f>+F65-E65</f>
        <v>0</v>
      </c>
      <c r="G66" s="306"/>
      <c r="H66" s="306"/>
      <c r="I66" s="306"/>
      <c r="J66" s="306"/>
      <c r="K66" s="306"/>
      <c r="L66" s="306"/>
    </row>
    <row r="67" spans="1:12" ht="39.6" x14ac:dyDescent="0.25">
      <c r="A67" s="343" t="s">
        <v>653</v>
      </c>
      <c r="B67" s="333"/>
      <c r="C67" s="333"/>
      <c r="D67" s="333"/>
      <c r="E67" s="333"/>
      <c r="F67" s="333"/>
      <c r="G67" s="306"/>
      <c r="H67" s="306"/>
      <c r="I67" s="306"/>
      <c r="J67" s="306"/>
      <c r="K67" s="306"/>
      <c r="L67" s="306"/>
    </row>
    <row r="68" spans="1:12" ht="26.4" x14ac:dyDescent="0.25">
      <c r="A68" s="343" t="s">
        <v>654</v>
      </c>
      <c r="B68" s="333"/>
      <c r="C68" s="333"/>
      <c r="D68" s="333"/>
      <c r="E68" s="333"/>
      <c r="F68" s="333"/>
      <c r="G68" s="306"/>
      <c r="H68" s="306"/>
      <c r="I68" s="306"/>
      <c r="J68" s="306"/>
      <c r="K68" s="306"/>
      <c r="L68" s="306"/>
    </row>
    <row r="69" spans="1:12" x14ac:dyDescent="0.25">
      <c r="A69" s="335"/>
      <c r="B69" s="306"/>
      <c r="C69" s="306"/>
      <c r="D69" s="306"/>
      <c r="E69" s="306"/>
      <c r="F69" s="306"/>
      <c r="G69" s="306"/>
      <c r="H69" s="306"/>
      <c r="I69" s="306"/>
      <c r="J69" s="306"/>
      <c r="K69" s="306"/>
      <c r="L69" s="306"/>
    </row>
    <row r="70" spans="1:12" x14ac:dyDescent="0.25">
      <c r="A70" s="320" t="s">
        <v>660</v>
      </c>
      <c r="B70" s="342"/>
      <c r="C70" s="342"/>
      <c r="D70" s="342"/>
      <c r="E70" s="342"/>
      <c r="F70" s="342"/>
      <c r="G70" s="342"/>
      <c r="H70" s="342"/>
      <c r="I70" s="306"/>
      <c r="J70" s="306"/>
      <c r="K70" s="306"/>
      <c r="L70" s="306"/>
    </row>
    <row r="71" spans="1:12" x14ac:dyDescent="0.25">
      <c r="A71" s="346" t="s">
        <v>612</v>
      </c>
      <c r="B71" s="347" t="s">
        <v>613</v>
      </c>
      <c r="C71" s="347" t="s">
        <v>482</v>
      </c>
      <c r="D71" s="347" t="s">
        <v>614</v>
      </c>
      <c r="E71" s="347" t="s">
        <v>615</v>
      </c>
      <c r="F71" s="347" t="s">
        <v>616</v>
      </c>
      <c r="G71" s="347" t="s">
        <v>429</v>
      </c>
      <c r="H71" s="342"/>
      <c r="I71" s="306"/>
      <c r="J71" s="306"/>
      <c r="K71" s="306"/>
      <c r="L71" s="306"/>
    </row>
    <row r="72" spans="1:12" x14ac:dyDescent="0.25">
      <c r="A72" s="346" t="s">
        <v>617</v>
      </c>
      <c r="B72" s="348"/>
      <c r="C72" s="348"/>
      <c r="D72" s="348"/>
      <c r="E72" s="348"/>
      <c r="F72" s="348"/>
      <c r="G72" s="348">
        <f>SUM(B72:F72)</f>
        <v>0</v>
      </c>
      <c r="H72" s="342"/>
      <c r="I72" s="306"/>
      <c r="J72" s="306"/>
      <c r="K72" s="306"/>
      <c r="L72" s="306"/>
    </row>
    <row r="73" spans="1:12" s="353" customFormat="1" x14ac:dyDescent="0.25">
      <c r="A73" s="320"/>
      <c r="B73" s="342"/>
      <c r="C73" s="342"/>
      <c r="D73" s="342"/>
      <c r="E73" s="342"/>
      <c r="F73" s="342"/>
      <c r="G73" s="342"/>
      <c r="H73" s="342"/>
      <c r="I73" s="306"/>
      <c r="J73" s="306"/>
      <c r="K73" s="306"/>
      <c r="L73" s="306"/>
    </row>
    <row r="74" spans="1:12" s="353" customFormat="1" x14ac:dyDescent="0.25">
      <c r="A74" s="335"/>
      <c r="B74" s="306"/>
      <c r="C74" s="306"/>
      <c r="D74" s="306"/>
      <c r="E74" s="306"/>
      <c r="F74" s="306"/>
      <c r="G74" s="306"/>
      <c r="H74" s="306"/>
      <c r="I74" s="306"/>
      <c r="J74" s="306"/>
      <c r="K74" s="306"/>
      <c r="L74" s="306"/>
    </row>
    <row r="75" spans="1:12" x14ac:dyDescent="0.25">
      <c r="A75" s="320" t="s">
        <v>661</v>
      </c>
      <c r="B75" s="350"/>
      <c r="C75" s="350"/>
      <c r="D75" s="350"/>
      <c r="E75" s="350"/>
      <c r="F75" s="306"/>
      <c r="G75" s="306"/>
      <c r="H75" s="306"/>
      <c r="I75" s="306"/>
      <c r="J75" s="306"/>
      <c r="K75" s="306"/>
      <c r="L75" s="306"/>
    </row>
    <row r="76" spans="1:12" ht="52.8" x14ac:dyDescent="0.25">
      <c r="A76" s="338" t="s">
        <v>591</v>
      </c>
      <c r="B76" s="338" t="s">
        <v>618</v>
      </c>
      <c r="C76" s="338" t="s">
        <v>633</v>
      </c>
      <c r="D76" s="338" t="s">
        <v>619</v>
      </c>
      <c r="E76" s="338" t="s">
        <v>620</v>
      </c>
      <c r="F76" s="338" t="s">
        <v>621</v>
      </c>
      <c r="G76" s="338" t="s">
        <v>622</v>
      </c>
      <c r="H76" s="338" t="s">
        <v>623</v>
      </c>
      <c r="I76" s="306"/>
      <c r="J76" s="306"/>
      <c r="K76" s="306"/>
      <c r="L76" s="306"/>
    </row>
    <row r="77" spans="1:12" x14ac:dyDescent="0.25">
      <c r="A77" s="332" t="str">
        <f>IF(B77&lt;&gt;"","ADMIN1","")</f>
        <v/>
      </c>
      <c r="B77" s="349"/>
      <c r="C77" s="349"/>
      <c r="D77" s="349"/>
      <c r="E77" s="349"/>
      <c r="F77" s="349"/>
      <c r="G77" s="349"/>
      <c r="H77" s="349"/>
      <c r="I77" s="306"/>
      <c r="J77" s="306"/>
      <c r="K77" s="306"/>
      <c r="L77" s="306"/>
    </row>
    <row r="78" spans="1:12" x14ac:dyDescent="0.25">
      <c r="A78" s="332" t="str">
        <f>IF(B78&lt;&gt;"",(MID(A77,1,5))&amp;(1+MID(A77,6,2)/1),"")</f>
        <v/>
      </c>
      <c r="B78" s="349"/>
      <c r="C78" s="349"/>
      <c r="D78" s="349"/>
      <c r="E78" s="349"/>
      <c r="F78" s="349"/>
      <c r="G78" s="349"/>
      <c r="H78" s="349"/>
      <c r="I78" s="306"/>
      <c r="J78" s="306"/>
      <c r="K78" s="306"/>
      <c r="L78" s="306"/>
    </row>
    <row r="79" spans="1:12" x14ac:dyDescent="0.25">
      <c r="A79" s="332" t="str">
        <f t="shared" ref="A79:A88" si="0">IF(B79&lt;&gt;"",(MID(A78,1,5))&amp;(1+MID(A78,6,2)/1),"")</f>
        <v/>
      </c>
      <c r="B79" s="349"/>
      <c r="C79" s="349"/>
      <c r="D79" s="349"/>
      <c r="E79" s="349"/>
      <c r="F79" s="349"/>
      <c r="G79" s="349"/>
      <c r="H79" s="349"/>
      <c r="I79" s="306"/>
      <c r="J79" s="306"/>
      <c r="K79" s="306"/>
      <c r="L79" s="306"/>
    </row>
    <row r="80" spans="1:12" x14ac:dyDescent="0.25">
      <c r="A80" s="332" t="str">
        <f t="shared" si="0"/>
        <v/>
      </c>
      <c r="B80" s="349"/>
      <c r="C80" s="349"/>
      <c r="D80" s="349"/>
      <c r="E80" s="349"/>
      <c r="F80" s="349"/>
      <c r="G80" s="349"/>
      <c r="H80" s="349"/>
      <c r="I80" s="306"/>
      <c r="J80" s="306"/>
      <c r="K80" s="306"/>
      <c r="L80" s="306"/>
    </row>
    <row r="81" spans="1:12" x14ac:dyDescent="0.25">
      <c r="A81" s="332" t="str">
        <f t="shared" si="0"/>
        <v/>
      </c>
      <c r="B81" s="349"/>
      <c r="C81" s="349"/>
      <c r="D81" s="349"/>
      <c r="E81" s="349"/>
      <c r="F81" s="349"/>
      <c r="G81" s="349"/>
      <c r="H81" s="349"/>
      <c r="I81" s="306"/>
      <c r="J81" s="306"/>
      <c r="K81" s="306"/>
      <c r="L81" s="306"/>
    </row>
    <row r="82" spans="1:12" x14ac:dyDescent="0.25">
      <c r="A82" s="332" t="str">
        <f t="shared" si="0"/>
        <v/>
      </c>
      <c r="B82" s="349"/>
      <c r="C82" s="349"/>
      <c r="D82" s="349"/>
      <c r="E82" s="349"/>
      <c r="F82" s="349"/>
      <c r="G82" s="349"/>
      <c r="H82" s="349"/>
      <c r="I82" s="306"/>
      <c r="J82" s="306"/>
      <c r="K82" s="306"/>
      <c r="L82" s="306"/>
    </row>
    <row r="83" spans="1:12" x14ac:dyDescent="0.25">
      <c r="A83" s="332" t="str">
        <f t="shared" si="0"/>
        <v/>
      </c>
      <c r="B83" s="349"/>
      <c r="C83" s="349"/>
      <c r="D83" s="349"/>
      <c r="E83" s="349"/>
      <c r="F83" s="349"/>
      <c r="G83" s="349"/>
      <c r="H83" s="349"/>
      <c r="I83" s="306"/>
      <c r="J83" s="306"/>
      <c r="K83" s="306"/>
      <c r="L83" s="306"/>
    </row>
    <row r="84" spans="1:12" x14ac:dyDescent="0.25">
      <c r="A84" s="332" t="str">
        <f t="shared" si="0"/>
        <v/>
      </c>
      <c r="B84" s="349"/>
      <c r="C84" s="349"/>
      <c r="D84" s="349"/>
      <c r="E84" s="349"/>
      <c r="F84" s="349"/>
      <c r="G84" s="349"/>
      <c r="H84" s="349"/>
      <c r="I84" s="306"/>
      <c r="J84" s="306"/>
      <c r="K84" s="306"/>
      <c r="L84" s="306"/>
    </row>
    <row r="85" spans="1:12" x14ac:dyDescent="0.25">
      <c r="A85" s="332" t="str">
        <f t="shared" si="0"/>
        <v/>
      </c>
      <c r="B85" s="349"/>
      <c r="C85" s="349"/>
      <c r="D85" s="349"/>
      <c r="E85" s="349"/>
      <c r="F85" s="349"/>
      <c r="G85" s="349"/>
      <c r="H85" s="349"/>
      <c r="I85" s="306"/>
      <c r="J85" s="306"/>
      <c r="K85" s="306"/>
      <c r="L85" s="306"/>
    </row>
    <row r="86" spans="1:12" x14ac:dyDescent="0.25">
      <c r="A86" s="332" t="str">
        <f t="shared" si="0"/>
        <v/>
      </c>
      <c r="B86" s="349"/>
      <c r="C86" s="349"/>
      <c r="D86" s="349"/>
      <c r="E86" s="349"/>
      <c r="F86" s="349"/>
      <c r="G86" s="349"/>
      <c r="H86" s="349"/>
      <c r="I86" s="306"/>
      <c r="J86" s="306"/>
      <c r="K86" s="306"/>
      <c r="L86" s="306"/>
    </row>
    <row r="87" spans="1:12" x14ac:dyDescent="0.25">
      <c r="A87" s="332" t="str">
        <f t="shared" si="0"/>
        <v/>
      </c>
      <c r="B87" s="349"/>
      <c r="C87" s="349"/>
      <c r="D87" s="349"/>
      <c r="E87" s="349"/>
      <c r="F87" s="349"/>
      <c r="G87" s="349"/>
      <c r="H87" s="349"/>
      <c r="I87" s="306"/>
      <c r="J87" s="306"/>
      <c r="K87" s="306"/>
      <c r="L87" s="306"/>
    </row>
    <row r="88" spans="1:12" x14ac:dyDescent="0.25">
      <c r="A88" s="332" t="str">
        <f t="shared" si="0"/>
        <v/>
      </c>
      <c r="B88" s="349"/>
      <c r="C88" s="349"/>
      <c r="D88" s="349"/>
      <c r="E88" s="349"/>
      <c r="F88" s="349"/>
      <c r="G88" s="349"/>
      <c r="H88" s="349"/>
      <c r="I88" s="306"/>
      <c r="J88" s="306"/>
      <c r="K88" s="306"/>
      <c r="L88" s="306"/>
    </row>
    <row r="89" spans="1:12" x14ac:dyDescent="0.25">
      <c r="A89" s="30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06"/>
    </row>
    <row r="90" spans="1:12" x14ac:dyDescent="0.25">
      <c r="A90" s="320" t="s">
        <v>662</v>
      </c>
      <c r="B90" s="306"/>
      <c r="C90" s="306"/>
      <c r="D90" s="306"/>
      <c r="E90" s="306"/>
      <c r="F90" s="306"/>
      <c r="G90" s="306"/>
      <c r="H90" s="306"/>
      <c r="I90" s="306"/>
      <c r="J90" s="306"/>
      <c r="K90" s="306"/>
      <c r="L90" s="306"/>
    </row>
    <row r="91" spans="1:12" x14ac:dyDescent="0.25">
      <c r="A91" s="346" t="s">
        <v>624</v>
      </c>
      <c r="B91" s="351">
        <f>Statistiques!C8</f>
        <v>121</v>
      </c>
      <c r="C91" s="357" t="str">
        <f>IF(B91=0,"",IF(B91=(COUNTA(C93:C142)),"","Vérifier le nombre d'agence de la feuille statistique"))</f>
        <v>Vérifier le nombre d'agence de la feuille statistique</v>
      </c>
      <c r="D91" s="306"/>
      <c r="E91" s="306"/>
      <c r="F91" s="306"/>
      <c r="G91" s="306"/>
      <c r="H91" s="306"/>
      <c r="I91" s="306"/>
      <c r="J91" s="306"/>
      <c r="K91" s="306"/>
      <c r="L91" s="306"/>
    </row>
    <row r="92" spans="1:12" ht="26.4" x14ac:dyDescent="0.25">
      <c r="A92" s="352" t="s">
        <v>591</v>
      </c>
      <c r="B92" s="352" t="s">
        <v>663</v>
      </c>
      <c r="C92" s="352" t="s">
        <v>665</v>
      </c>
      <c r="D92" s="338" t="s">
        <v>625</v>
      </c>
      <c r="E92" s="338" t="s">
        <v>626</v>
      </c>
      <c r="F92" s="338" t="s">
        <v>627</v>
      </c>
      <c r="G92" s="306"/>
      <c r="H92" s="306"/>
      <c r="I92" s="306"/>
      <c r="J92" s="306"/>
      <c r="K92" s="306"/>
      <c r="L92" s="306"/>
    </row>
    <row r="93" spans="1:12" x14ac:dyDescent="0.25">
      <c r="A93" s="332" t="str">
        <f>IF(B93&lt;&gt;"","AGENCE1","")</f>
        <v/>
      </c>
      <c r="B93" s="333"/>
      <c r="C93" s="354"/>
      <c r="D93" s="333"/>
      <c r="E93" s="333"/>
      <c r="F93" s="333"/>
      <c r="G93" s="306"/>
      <c r="H93" s="306"/>
      <c r="I93" s="306"/>
      <c r="J93" s="306"/>
      <c r="K93" s="306"/>
      <c r="L93" s="306"/>
    </row>
    <row r="94" spans="1:12" x14ac:dyDescent="0.25">
      <c r="A94" s="332" t="str">
        <f>IF(B94&lt;&gt;"",(MID(A93,1,6))&amp;(1+MID(A93,7,2)/1),"")</f>
        <v/>
      </c>
      <c r="B94" s="333"/>
      <c r="C94" s="349"/>
      <c r="D94" s="333"/>
      <c r="E94" s="333"/>
      <c r="F94" s="333"/>
      <c r="G94" s="306"/>
      <c r="H94" s="306"/>
      <c r="I94" s="306"/>
      <c r="J94" s="306"/>
      <c r="K94" s="306"/>
      <c r="L94" s="306"/>
    </row>
    <row r="95" spans="1:12" x14ac:dyDescent="0.25">
      <c r="A95" s="332" t="str">
        <f t="shared" ref="A95:A142" si="1">IF(B95&lt;&gt;"",(MID(A94,1,6))&amp;(1+MID(A94,7,2)/1),"")</f>
        <v/>
      </c>
      <c r="B95" s="333"/>
      <c r="C95" s="349"/>
      <c r="D95" s="333"/>
      <c r="E95" s="333"/>
      <c r="F95" s="333"/>
      <c r="G95" s="306"/>
      <c r="H95" s="306"/>
      <c r="I95" s="306"/>
      <c r="J95" s="306"/>
      <c r="K95" s="306"/>
      <c r="L95" s="306"/>
    </row>
    <row r="96" spans="1:12" x14ac:dyDescent="0.25">
      <c r="A96" s="332" t="str">
        <f t="shared" si="1"/>
        <v/>
      </c>
      <c r="B96" s="333"/>
      <c r="C96" s="349"/>
      <c r="D96" s="333"/>
      <c r="E96" s="333"/>
      <c r="F96" s="333"/>
      <c r="G96" s="306"/>
      <c r="H96" s="306"/>
      <c r="I96" s="306"/>
      <c r="J96" s="306"/>
      <c r="K96" s="306"/>
      <c r="L96" s="306"/>
    </row>
    <row r="97" spans="1:12" x14ac:dyDescent="0.25">
      <c r="A97" s="332" t="str">
        <f t="shared" si="1"/>
        <v/>
      </c>
      <c r="B97" s="333"/>
      <c r="C97" s="349"/>
      <c r="D97" s="333"/>
      <c r="E97" s="333"/>
      <c r="F97" s="333"/>
      <c r="G97" s="306"/>
      <c r="H97" s="306"/>
      <c r="I97" s="306"/>
      <c r="J97" s="306"/>
      <c r="K97" s="306"/>
      <c r="L97" s="306"/>
    </row>
    <row r="98" spans="1:12" x14ac:dyDescent="0.25">
      <c r="A98" s="332" t="str">
        <f t="shared" si="1"/>
        <v/>
      </c>
      <c r="B98" s="333"/>
      <c r="C98" s="349"/>
      <c r="D98" s="333"/>
      <c r="E98" s="333"/>
      <c r="F98" s="333"/>
      <c r="G98" s="306"/>
      <c r="H98" s="306"/>
      <c r="I98" s="306"/>
      <c r="J98" s="306"/>
      <c r="K98" s="306"/>
      <c r="L98" s="306"/>
    </row>
    <row r="99" spans="1:12" x14ac:dyDescent="0.25">
      <c r="A99" s="332" t="str">
        <f t="shared" si="1"/>
        <v/>
      </c>
      <c r="B99" s="333"/>
      <c r="C99" s="349"/>
      <c r="D99" s="333"/>
      <c r="E99" s="333"/>
      <c r="F99" s="333"/>
      <c r="G99" s="306"/>
      <c r="H99" s="306"/>
      <c r="I99" s="306"/>
      <c r="J99" s="306"/>
      <c r="K99" s="306"/>
      <c r="L99" s="306"/>
    </row>
    <row r="100" spans="1:12" x14ac:dyDescent="0.25">
      <c r="A100" s="332" t="str">
        <f t="shared" si="1"/>
        <v/>
      </c>
      <c r="B100" s="333"/>
      <c r="C100" s="349"/>
      <c r="D100" s="333"/>
      <c r="E100" s="333"/>
      <c r="F100" s="333"/>
      <c r="G100" s="306"/>
      <c r="H100" s="306"/>
      <c r="I100" s="306"/>
      <c r="J100" s="306"/>
      <c r="K100" s="306"/>
      <c r="L100" s="306"/>
    </row>
    <row r="101" spans="1:12" x14ac:dyDescent="0.25">
      <c r="A101" s="332" t="str">
        <f t="shared" si="1"/>
        <v/>
      </c>
      <c r="B101" s="333"/>
      <c r="C101" s="349"/>
      <c r="D101" s="333"/>
      <c r="E101" s="333"/>
      <c r="F101" s="333"/>
      <c r="G101" s="306"/>
      <c r="H101" s="306"/>
      <c r="I101" s="306"/>
      <c r="J101" s="306"/>
      <c r="K101" s="306"/>
      <c r="L101" s="306"/>
    </row>
    <row r="102" spans="1:12" x14ac:dyDescent="0.25">
      <c r="A102" s="332" t="str">
        <f t="shared" si="1"/>
        <v/>
      </c>
      <c r="B102" s="333"/>
      <c r="C102" s="349"/>
      <c r="D102" s="333"/>
      <c r="E102" s="333"/>
      <c r="F102" s="333"/>
      <c r="G102" s="306"/>
      <c r="H102" s="306"/>
      <c r="I102" s="306"/>
      <c r="J102" s="306"/>
      <c r="K102" s="306"/>
      <c r="L102" s="306"/>
    </row>
    <row r="103" spans="1:12" x14ac:dyDescent="0.25">
      <c r="A103" s="332" t="str">
        <f t="shared" si="1"/>
        <v/>
      </c>
      <c r="B103" s="333"/>
      <c r="C103" s="349"/>
      <c r="D103" s="333"/>
      <c r="E103" s="333"/>
      <c r="F103" s="333"/>
      <c r="G103" s="306"/>
      <c r="H103" s="306"/>
      <c r="I103" s="306"/>
      <c r="J103" s="306"/>
      <c r="K103" s="306"/>
      <c r="L103" s="306"/>
    </row>
    <row r="104" spans="1:12" x14ac:dyDescent="0.25">
      <c r="A104" s="332" t="str">
        <f t="shared" si="1"/>
        <v/>
      </c>
      <c r="B104" s="333"/>
      <c r="C104" s="349"/>
      <c r="D104" s="333"/>
      <c r="E104" s="333"/>
      <c r="F104" s="333"/>
      <c r="G104" s="306"/>
      <c r="H104" s="306"/>
      <c r="I104" s="306"/>
      <c r="J104" s="306"/>
      <c r="K104" s="306"/>
      <c r="L104" s="306"/>
    </row>
    <row r="105" spans="1:12" x14ac:dyDescent="0.25">
      <c r="A105" s="332" t="str">
        <f t="shared" si="1"/>
        <v/>
      </c>
      <c r="B105" s="333"/>
      <c r="C105" s="349"/>
      <c r="D105" s="333"/>
      <c r="E105" s="333"/>
      <c r="F105" s="333"/>
      <c r="G105" s="306"/>
      <c r="H105" s="306"/>
      <c r="I105" s="306"/>
      <c r="J105" s="306"/>
      <c r="K105" s="306"/>
      <c r="L105" s="306"/>
    </row>
    <row r="106" spans="1:12" x14ac:dyDescent="0.25">
      <c r="A106" s="332" t="str">
        <f t="shared" si="1"/>
        <v/>
      </c>
      <c r="B106" s="333"/>
      <c r="C106" s="349"/>
      <c r="D106" s="333"/>
      <c r="E106" s="333"/>
      <c r="F106" s="333"/>
      <c r="G106" s="306"/>
      <c r="H106" s="306"/>
      <c r="I106" s="306"/>
      <c r="J106" s="306"/>
      <c r="K106" s="306"/>
      <c r="L106" s="306"/>
    </row>
    <row r="107" spans="1:12" x14ac:dyDescent="0.25">
      <c r="A107" s="332" t="str">
        <f t="shared" si="1"/>
        <v/>
      </c>
      <c r="B107" s="333"/>
      <c r="C107" s="349"/>
      <c r="D107" s="333"/>
      <c r="E107" s="333"/>
      <c r="F107" s="333"/>
      <c r="G107" s="306"/>
      <c r="H107" s="306"/>
      <c r="I107" s="306"/>
      <c r="J107" s="306"/>
      <c r="K107" s="306"/>
      <c r="L107" s="306"/>
    </row>
    <row r="108" spans="1:12" x14ac:dyDescent="0.25">
      <c r="A108" s="332" t="str">
        <f t="shared" si="1"/>
        <v/>
      </c>
      <c r="B108" s="333"/>
      <c r="C108" s="349"/>
      <c r="D108" s="333"/>
      <c r="E108" s="333"/>
      <c r="F108" s="333"/>
      <c r="G108" s="306"/>
      <c r="H108" s="306"/>
      <c r="I108" s="306"/>
      <c r="J108" s="306"/>
      <c r="K108" s="306"/>
      <c r="L108" s="306"/>
    </row>
    <row r="109" spans="1:12" x14ac:dyDescent="0.25">
      <c r="A109" s="332" t="str">
        <f t="shared" si="1"/>
        <v/>
      </c>
      <c r="B109" s="333"/>
      <c r="C109" s="349"/>
      <c r="D109" s="333"/>
      <c r="E109" s="333"/>
      <c r="F109" s="333"/>
      <c r="G109" s="306"/>
      <c r="H109" s="306"/>
      <c r="I109" s="306"/>
      <c r="J109" s="306"/>
      <c r="K109" s="306"/>
      <c r="L109" s="306"/>
    </row>
    <row r="110" spans="1:12" x14ac:dyDescent="0.25">
      <c r="A110" s="332" t="str">
        <f t="shared" si="1"/>
        <v/>
      </c>
      <c r="B110" s="333"/>
      <c r="C110" s="349"/>
      <c r="D110" s="333"/>
      <c r="E110" s="333"/>
      <c r="F110" s="333"/>
      <c r="G110" s="306"/>
      <c r="H110" s="306"/>
      <c r="I110" s="306"/>
      <c r="J110" s="306"/>
      <c r="K110" s="306"/>
      <c r="L110" s="306"/>
    </row>
    <row r="111" spans="1:12" x14ac:dyDescent="0.25">
      <c r="A111" s="332" t="str">
        <f t="shared" si="1"/>
        <v/>
      </c>
      <c r="B111" s="333"/>
      <c r="C111" s="349"/>
      <c r="D111" s="333"/>
      <c r="E111" s="333"/>
      <c r="F111" s="333"/>
      <c r="G111" s="306"/>
      <c r="H111" s="306"/>
      <c r="I111" s="306"/>
      <c r="J111" s="306"/>
      <c r="K111" s="306"/>
      <c r="L111" s="306"/>
    </row>
    <row r="112" spans="1:12" x14ac:dyDescent="0.25">
      <c r="A112" s="332" t="str">
        <f t="shared" si="1"/>
        <v/>
      </c>
      <c r="B112" s="333"/>
      <c r="C112" s="349"/>
      <c r="D112" s="333"/>
      <c r="E112" s="333"/>
      <c r="F112" s="333"/>
      <c r="G112" s="306"/>
      <c r="H112" s="306"/>
      <c r="I112" s="306"/>
      <c r="J112" s="306"/>
      <c r="K112" s="306"/>
      <c r="L112" s="306"/>
    </row>
    <row r="113" spans="1:12" x14ac:dyDescent="0.25">
      <c r="A113" s="332" t="str">
        <f t="shared" si="1"/>
        <v/>
      </c>
      <c r="B113" s="333"/>
      <c r="C113" s="349"/>
      <c r="D113" s="333"/>
      <c r="E113" s="333"/>
      <c r="F113" s="333"/>
      <c r="G113" s="306"/>
      <c r="H113" s="306"/>
      <c r="I113" s="306"/>
      <c r="J113" s="306"/>
      <c r="K113" s="306"/>
      <c r="L113" s="306"/>
    </row>
    <row r="114" spans="1:12" x14ac:dyDescent="0.25">
      <c r="A114" s="332" t="str">
        <f t="shared" si="1"/>
        <v/>
      </c>
      <c r="B114" s="333"/>
      <c r="C114" s="349"/>
      <c r="D114" s="333"/>
      <c r="E114" s="333"/>
      <c r="F114" s="333"/>
      <c r="G114" s="306"/>
      <c r="H114" s="306"/>
      <c r="I114" s="306"/>
      <c r="J114" s="306"/>
      <c r="K114" s="306"/>
      <c r="L114" s="306"/>
    </row>
    <row r="115" spans="1:12" x14ac:dyDescent="0.25">
      <c r="A115" s="332" t="str">
        <f t="shared" si="1"/>
        <v/>
      </c>
      <c r="B115" s="333"/>
      <c r="C115" s="349"/>
      <c r="D115" s="333"/>
      <c r="E115" s="333"/>
      <c r="F115" s="333"/>
      <c r="G115" s="306"/>
      <c r="H115" s="306"/>
      <c r="I115" s="306"/>
      <c r="J115" s="306"/>
      <c r="K115" s="306"/>
      <c r="L115" s="306"/>
    </row>
    <row r="116" spans="1:12" x14ac:dyDescent="0.25">
      <c r="A116" s="332" t="str">
        <f t="shared" si="1"/>
        <v/>
      </c>
      <c r="B116" s="333"/>
      <c r="C116" s="349"/>
      <c r="D116" s="333"/>
      <c r="E116" s="333"/>
      <c r="F116" s="333"/>
      <c r="G116" s="306"/>
      <c r="H116" s="306"/>
      <c r="I116" s="306"/>
      <c r="J116" s="306"/>
      <c r="K116" s="306"/>
      <c r="L116" s="306"/>
    </row>
    <row r="117" spans="1:12" x14ac:dyDescent="0.25">
      <c r="A117" s="332" t="str">
        <f t="shared" si="1"/>
        <v/>
      </c>
      <c r="B117" s="333"/>
      <c r="C117" s="349"/>
      <c r="D117" s="333"/>
      <c r="E117" s="333"/>
      <c r="F117" s="333"/>
      <c r="G117" s="306"/>
      <c r="H117" s="306"/>
      <c r="I117" s="306"/>
      <c r="J117" s="306"/>
      <c r="K117" s="306"/>
      <c r="L117" s="306"/>
    </row>
    <row r="118" spans="1:12" x14ac:dyDescent="0.25">
      <c r="A118" s="332" t="str">
        <f t="shared" si="1"/>
        <v/>
      </c>
      <c r="B118" s="333"/>
      <c r="C118" s="349"/>
      <c r="D118" s="333"/>
      <c r="E118" s="333"/>
      <c r="F118" s="333"/>
      <c r="G118" s="306"/>
      <c r="H118" s="306"/>
      <c r="I118" s="306"/>
      <c r="J118" s="306"/>
      <c r="K118" s="306"/>
      <c r="L118" s="306"/>
    </row>
    <row r="119" spans="1:12" x14ac:dyDescent="0.25">
      <c r="A119" s="332"/>
      <c r="B119" s="333"/>
      <c r="C119" s="349"/>
      <c r="D119" s="333"/>
      <c r="E119" s="333"/>
      <c r="F119" s="333"/>
      <c r="G119" s="306"/>
      <c r="H119" s="306"/>
      <c r="I119" s="306"/>
      <c r="J119" s="306"/>
      <c r="K119" s="306"/>
      <c r="L119" s="306"/>
    </row>
    <row r="120" spans="1:12" x14ac:dyDescent="0.25">
      <c r="A120" s="332"/>
      <c r="B120" s="333"/>
      <c r="C120" s="349"/>
      <c r="D120" s="333"/>
      <c r="E120" s="333"/>
      <c r="F120" s="333"/>
      <c r="G120" s="306"/>
      <c r="H120" s="306"/>
      <c r="I120" s="306"/>
      <c r="J120" s="306"/>
      <c r="K120" s="306"/>
      <c r="L120" s="306"/>
    </row>
    <row r="121" spans="1:12" x14ac:dyDescent="0.25">
      <c r="A121" s="332"/>
      <c r="B121" s="333"/>
      <c r="C121" s="349"/>
      <c r="D121" s="333"/>
      <c r="E121" s="333"/>
      <c r="F121" s="333"/>
      <c r="G121" s="306"/>
      <c r="H121" s="306"/>
      <c r="I121" s="306"/>
      <c r="J121" s="306"/>
      <c r="K121" s="306"/>
      <c r="L121" s="306"/>
    </row>
    <row r="122" spans="1:12" x14ac:dyDescent="0.25">
      <c r="A122" s="332"/>
      <c r="B122" s="333"/>
      <c r="C122" s="349"/>
      <c r="D122" s="333"/>
      <c r="E122" s="333"/>
      <c r="F122" s="333"/>
      <c r="G122" s="306"/>
      <c r="H122" s="306"/>
      <c r="I122" s="306"/>
      <c r="J122" s="306"/>
      <c r="K122" s="306"/>
      <c r="L122" s="306"/>
    </row>
    <row r="123" spans="1:12" x14ac:dyDescent="0.25">
      <c r="A123" s="332"/>
      <c r="B123" s="333"/>
      <c r="C123" s="349"/>
      <c r="D123" s="333"/>
      <c r="E123" s="333"/>
      <c r="F123" s="333"/>
      <c r="G123" s="306"/>
      <c r="H123" s="306"/>
      <c r="I123" s="306"/>
      <c r="J123" s="306"/>
      <c r="K123" s="306"/>
      <c r="L123" s="306"/>
    </row>
    <row r="124" spans="1:12" x14ac:dyDescent="0.25">
      <c r="A124" s="332"/>
      <c r="B124" s="333"/>
      <c r="C124" s="349"/>
      <c r="D124" s="333"/>
      <c r="E124" s="333"/>
      <c r="F124" s="333"/>
      <c r="G124" s="306"/>
      <c r="H124" s="306"/>
      <c r="I124" s="306"/>
      <c r="J124" s="306"/>
      <c r="K124" s="306"/>
      <c r="L124" s="306"/>
    </row>
    <row r="125" spans="1:12" x14ac:dyDescent="0.25">
      <c r="A125" s="332"/>
      <c r="B125" s="333"/>
      <c r="C125" s="349"/>
      <c r="D125" s="333"/>
      <c r="E125" s="333"/>
      <c r="F125" s="333"/>
      <c r="G125" s="306"/>
      <c r="H125" s="306"/>
      <c r="I125" s="306"/>
      <c r="J125" s="306"/>
      <c r="K125" s="306"/>
      <c r="L125" s="306"/>
    </row>
    <row r="126" spans="1:12" x14ac:dyDescent="0.25">
      <c r="A126" s="332"/>
      <c r="B126" s="333"/>
      <c r="C126" s="349"/>
      <c r="D126" s="333"/>
      <c r="E126" s="333"/>
      <c r="F126" s="333"/>
      <c r="G126" s="306"/>
      <c r="H126" s="306"/>
      <c r="I126" s="306"/>
      <c r="J126" s="306"/>
      <c r="K126" s="306"/>
      <c r="L126" s="306"/>
    </row>
    <row r="127" spans="1:12" x14ac:dyDescent="0.25">
      <c r="A127" s="332"/>
      <c r="B127" s="333"/>
      <c r="C127" s="349"/>
      <c r="D127" s="333"/>
      <c r="E127" s="333"/>
      <c r="F127" s="333"/>
      <c r="G127" s="306"/>
      <c r="H127" s="306"/>
      <c r="I127" s="306"/>
      <c r="J127" s="306"/>
      <c r="K127" s="306"/>
      <c r="L127" s="306"/>
    </row>
    <row r="128" spans="1:12" x14ac:dyDescent="0.25">
      <c r="A128" s="332"/>
      <c r="B128" s="333"/>
      <c r="C128" s="349"/>
      <c r="D128" s="333"/>
      <c r="E128" s="333"/>
      <c r="F128" s="333"/>
      <c r="G128" s="306"/>
      <c r="H128" s="306"/>
      <c r="I128" s="306"/>
      <c r="J128" s="306"/>
      <c r="K128" s="306"/>
      <c r="L128" s="306"/>
    </row>
    <row r="129" spans="1:12" x14ac:dyDescent="0.25">
      <c r="A129" s="332"/>
      <c r="B129" s="333"/>
      <c r="C129" s="349"/>
      <c r="D129" s="333"/>
      <c r="E129" s="333"/>
      <c r="F129" s="333"/>
      <c r="G129" s="306"/>
      <c r="H129" s="306"/>
      <c r="I129" s="306"/>
      <c r="J129" s="306"/>
      <c r="K129" s="306"/>
      <c r="L129" s="306"/>
    </row>
    <row r="130" spans="1:12" x14ac:dyDescent="0.25">
      <c r="A130" s="332"/>
      <c r="B130" s="333"/>
      <c r="C130" s="349"/>
      <c r="D130" s="333"/>
      <c r="E130" s="333"/>
      <c r="F130" s="333"/>
      <c r="G130" s="306"/>
      <c r="H130" s="306"/>
      <c r="I130" s="306"/>
      <c r="J130" s="306"/>
      <c r="K130" s="306"/>
      <c r="L130" s="306"/>
    </row>
    <row r="131" spans="1:12" x14ac:dyDescent="0.25">
      <c r="A131" s="332"/>
      <c r="B131" s="333"/>
      <c r="C131" s="349"/>
      <c r="D131" s="333"/>
      <c r="E131" s="333"/>
      <c r="F131" s="333"/>
      <c r="G131" s="306"/>
      <c r="H131" s="306"/>
      <c r="I131" s="306"/>
      <c r="J131" s="306"/>
      <c r="K131" s="306"/>
      <c r="L131" s="306"/>
    </row>
    <row r="132" spans="1:12" x14ac:dyDescent="0.25">
      <c r="A132" s="332"/>
      <c r="B132" s="333"/>
      <c r="C132" s="349"/>
      <c r="D132" s="333"/>
      <c r="E132" s="333"/>
      <c r="F132" s="333"/>
      <c r="G132" s="306"/>
      <c r="H132" s="306"/>
      <c r="I132" s="306"/>
      <c r="J132" s="306"/>
      <c r="K132" s="306"/>
      <c r="L132" s="306"/>
    </row>
    <row r="133" spans="1:12" x14ac:dyDescent="0.25">
      <c r="A133" s="332"/>
      <c r="B133" s="333"/>
      <c r="C133" s="349"/>
      <c r="D133" s="333"/>
      <c r="E133" s="333"/>
      <c r="F133" s="333"/>
      <c r="G133" s="306"/>
      <c r="H133" s="306"/>
      <c r="I133" s="306"/>
      <c r="J133" s="306"/>
      <c r="K133" s="306"/>
      <c r="L133" s="306"/>
    </row>
    <row r="134" spans="1:12" x14ac:dyDescent="0.25">
      <c r="A134" s="332"/>
      <c r="B134" s="333"/>
      <c r="C134" s="349"/>
      <c r="D134" s="333"/>
      <c r="E134" s="333"/>
      <c r="F134" s="333"/>
      <c r="G134" s="306"/>
      <c r="H134" s="306"/>
      <c r="I134" s="306"/>
      <c r="J134" s="306"/>
      <c r="K134" s="306"/>
      <c r="L134" s="306"/>
    </row>
    <row r="135" spans="1:12" x14ac:dyDescent="0.25">
      <c r="A135" s="332"/>
      <c r="B135" s="333"/>
      <c r="C135" s="349"/>
      <c r="D135" s="333"/>
      <c r="E135" s="333"/>
      <c r="F135" s="333"/>
      <c r="G135" s="306"/>
      <c r="H135" s="306"/>
      <c r="I135" s="306"/>
      <c r="J135" s="306"/>
      <c r="K135" s="306"/>
      <c r="L135" s="306"/>
    </row>
    <row r="136" spans="1:12" x14ac:dyDescent="0.25">
      <c r="A136" s="332"/>
      <c r="B136" s="333"/>
      <c r="C136" s="349"/>
      <c r="D136" s="333"/>
      <c r="E136" s="333"/>
      <c r="F136" s="333"/>
      <c r="G136" s="306"/>
      <c r="H136" s="306"/>
      <c r="I136" s="306"/>
      <c r="J136" s="306"/>
      <c r="K136" s="306"/>
      <c r="L136" s="306"/>
    </row>
    <row r="137" spans="1:12" x14ac:dyDescent="0.25">
      <c r="A137" s="332"/>
      <c r="B137" s="333"/>
      <c r="C137" s="349"/>
      <c r="D137" s="333"/>
      <c r="E137" s="333"/>
      <c r="F137" s="333"/>
      <c r="G137" s="306"/>
      <c r="H137" s="306"/>
      <c r="I137" s="306"/>
      <c r="J137" s="306"/>
      <c r="K137" s="306"/>
      <c r="L137" s="306"/>
    </row>
    <row r="138" spans="1:12" x14ac:dyDescent="0.25">
      <c r="A138" s="332"/>
      <c r="B138" s="333"/>
      <c r="C138" s="349"/>
      <c r="D138" s="333"/>
      <c r="E138" s="333"/>
      <c r="F138" s="333"/>
      <c r="G138" s="306"/>
      <c r="H138" s="306"/>
      <c r="I138" s="306"/>
      <c r="J138" s="306"/>
      <c r="K138" s="306"/>
      <c r="L138" s="306"/>
    </row>
    <row r="139" spans="1:12" x14ac:dyDescent="0.25">
      <c r="A139" s="332" t="str">
        <f>IF(B139&lt;&gt;"",(MID(A118,1,6))&amp;(1+MID(A118,7,2)/1),"")</f>
        <v/>
      </c>
      <c r="B139" s="333"/>
      <c r="C139" s="349"/>
      <c r="D139" s="333"/>
      <c r="E139" s="333"/>
      <c r="F139" s="333"/>
      <c r="G139" s="306"/>
      <c r="H139" s="306"/>
      <c r="I139" s="306"/>
      <c r="J139" s="306"/>
      <c r="K139" s="306"/>
      <c r="L139" s="306"/>
    </row>
    <row r="140" spans="1:12" x14ac:dyDescent="0.25">
      <c r="A140" s="332" t="str">
        <f t="shared" si="1"/>
        <v/>
      </c>
      <c r="B140" s="333"/>
      <c r="C140" s="349"/>
      <c r="D140" s="333"/>
      <c r="E140" s="333"/>
      <c r="F140" s="333"/>
      <c r="G140" s="306"/>
      <c r="H140" s="306"/>
      <c r="I140" s="306"/>
      <c r="J140" s="306"/>
      <c r="K140" s="306"/>
      <c r="L140" s="306"/>
    </row>
    <row r="141" spans="1:12" x14ac:dyDescent="0.25">
      <c r="A141" s="332" t="str">
        <f t="shared" si="1"/>
        <v/>
      </c>
      <c r="B141" s="333"/>
      <c r="C141" s="349"/>
      <c r="D141" s="333"/>
      <c r="E141" s="333"/>
      <c r="F141" s="333"/>
      <c r="G141" s="306"/>
      <c r="H141" s="306"/>
      <c r="I141" s="306"/>
      <c r="J141" s="306"/>
      <c r="K141" s="306"/>
      <c r="L141" s="306"/>
    </row>
    <row r="142" spans="1:12" x14ac:dyDescent="0.25">
      <c r="A142" s="332" t="str">
        <f t="shared" si="1"/>
        <v/>
      </c>
      <c r="B142" s="333"/>
      <c r="C142" s="349"/>
      <c r="D142" s="333"/>
      <c r="E142" s="333"/>
      <c r="F142" s="333"/>
      <c r="G142" s="306"/>
      <c r="H142" s="306"/>
      <c r="I142" s="306"/>
      <c r="J142" s="306"/>
      <c r="K142" s="306"/>
      <c r="L142" s="306"/>
    </row>
    <row r="144" spans="1:12" x14ac:dyDescent="0.25">
      <c r="A144" s="355" t="s">
        <v>664</v>
      </c>
      <c r="B144" s="356"/>
    </row>
  </sheetData>
  <sheetProtection algorithmName="SHA-512" hashValue="6QkPgcUbqeluC+UEekKSMVLNl2k7k8Pa4OVB2HDHrV+zuO2f509vUWpVmMmzXENOx/eC6G1aL4ZkCNF/+OWytQ==" saltValue="DY6XRJk0DXWVLHDJ8L3Zw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B9 B13:B18 B20:B23 B27 B26:C31 B35:G38 B42:K45 B49:G51 B55:C60 B65:F65 B67:F68 B72:F72 B77:H88 B93:F142" name="Plage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C21"/>
  <sheetViews>
    <sheetView workbookViewId="0">
      <selection activeCell="E7" sqref="E7"/>
    </sheetView>
  </sheetViews>
  <sheetFormatPr baseColWidth="10" defaultColWidth="11.44140625" defaultRowHeight="13.2" x14ac:dyDescent="0.25"/>
  <cols>
    <col min="1" max="1" width="14.88671875" style="59" customWidth="1"/>
    <col min="2" max="2" width="44.44140625" style="59" customWidth="1"/>
    <col min="3" max="3" width="31" style="59" customWidth="1"/>
    <col min="4" max="16384" width="11.44140625" style="59"/>
  </cols>
  <sheetData>
    <row r="1" spans="1:3" ht="40.200000000000003" thickBot="1" x14ac:dyDescent="0.3">
      <c r="A1" s="155">
        <f>Signaletiq!B9</f>
        <v>202312</v>
      </c>
      <c r="B1" s="59">
        <f>Signaletiq!B3</f>
        <v>0</v>
      </c>
      <c r="C1" s="114" t="s">
        <v>400</v>
      </c>
    </row>
    <row r="2" spans="1:3" ht="14.4" thickTop="1" thickBot="1" x14ac:dyDescent="0.3">
      <c r="A2" s="156" t="s">
        <v>321</v>
      </c>
      <c r="B2" s="156" t="s">
        <v>381</v>
      </c>
      <c r="C2" s="157" t="s">
        <v>322</v>
      </c>
    </row>
    <row r="3" spans="1:3" ht="12.75" customHeight="1" thickTop="1" x14ac:dyDescent="0.25">
      <c r="A3" s="96" t="s">
        <v>401</v>
      </c>
      <c r="B3" s="97" t="s">
        <v>383</v>
      </c>
      <c r="C3" s="158">
        <f>FPN!C45</f>
        <v>13765648151</v>
      </c>
    </row>
    <row r="4" spans="1:3" ht="12.75" customHeight="1" x14ac:dyDescent="0.25">
      <c r="A4" s="96"/>
      <c r="B4" s="97"/>
      <c r="C4" s="158"/>
    </row>
    <row r="5" spans="1:3" ht="26.4" x14ac:dyDescent="0.25">
      <c r="A5" s="96" t="s">
        <v>402</v>
      </c>
      <c r="B5" s="97" t="s">
        <v>403</v>
      </c>
      <c r="C5" s="159"/>
    </row>
    <row r="6" spans="1:3" ht="16.2" thickBot="1" x14ac:dyDescent="0.3">
      <c r="A6" s="111"/>
      <c r="B6" s="68"/>
      <c r="C6" s="160"/>
    </row>
    <row r="7" spans="1:3" ht="13.5" customHeight="1" thickTop="1" x14ac:dyDescent="0.25">
      <c r="A7" s="96"/>
      <c r="B7" s="108"/>
      <c r="C7" s="161"/>
    </row>
    <row r="8" spans="1:3" ht="13.5" customHeight="1" thickBot="1" x14ac:dyDescent="0.3">
      <c r="A8" s="101" t="s">
        <v>404</v>
      </c>
      <c r="B8" s="105" t="s">
        <v>405</v>
      </c>
      <c r="C8" s="162">
        <f>C3+C5</f>
        <v>13765648151</v>
      </c>
    </row>
    <row r="9" spans="1:3" ht="13.5" customHeight="1" thickTop="1" x14ac:dyDescent="0.25">
      <c r="A9" s="96"/>
      <c r="B9" s="97"/>
      <c r="C9" s="163"/>
    </row>
    <row r="10" spans="1:3" ht="12.75" customHeight="1" x14ac:dyDescent="0.25">
      <c r="A10" s="96"/>
      <c r="B10" s="97"/>
      <c r="C10" s="164"/>
    </row>
    <row r="11" spans="1:3" ht="13.5" customHeight="1" thickBot="1" x14ac:dyDescent="0.3">
      <c r="A11" s="96" t="s">
        <v>406</v>
      </c>
      <c r="B11" s="97" t="s">
        <v>407</v>
      </c>
      <c r="C11" s="165">
        <f>actif!E4-FPN!C32</f>
        <v>10140968410</v>
      </c>
    </row>
    <row r="12" spans="1:3" ht="13.5" customHeight="1" thickTop="1" x14ac:dyDescent="0.25">
      <c r="A12" s="166"/>
      <c r="B12" s="167"/>
      <c r="C12" s="168"/>
    </row>
    <row r="13" spans="1:3" ht="12.75" customHeight="1" x14ac:dyDescent="0.25">
      <c r="A13" s="96" t="s">
        <v>408</v>
      </c>
      <c r="B13" s="108" t="s">
        <v>409</v>
      </c>
      <c r="C13" s="169">
        <f>C11</f>
        <v>10140968410</v>
      </c>
    </row>
    <row r="14" spans="1:3" ht="16.2" thickBot="1" x14ac:dyDescent="0.3">
      <c r="A14" s="111"/>
      <c r="B14" s="68"/>
      <c r="C14" s="170"/>
    </row>
    <row r="15" spans="1:3" ht="13.5" customHeight="1" thickTop="1" x14ac:dyDescent="0.25">
      <c r="A15" s="96"/>
      <c r="B15" s="108"/>
      <c r="C15" s="171"/>
    </row>
    <row r="16" spans="1:3" ht="12.75" customHeight="1" x14ac:dyDescent="0.25">
      <c r="A16" s="96"/>
      <c r="B16" s="108"/>
      <c r="C16" s="3"/>
    </row>
    <row r="17" spans="1:3" ht="12.75" customHeight="1" x14ac:dyDescent="0.25">
      <c r="A17" s="96" t="s">
        <v>410</v>
      </c>
      <c r="B17" s="108" t="s">
        <v>411</v>
      </c>
      <c r="C17" s="3">
        <f>IF(C13=0,"",C8*100/C13)</f>
        <v>135.74293493928752</v>
      </c>
    </row>
    <row r="18" spans="1:3" ht="16.2" thickBot="1" x14ac:dyDescent="0.3">
      <c r="A18" s="111"/>
      <c r="B18" s="68"/>
      <c r="C18" s="172"/>
    </row>
    <row r="19" spans="1:3" ht="13.8" thickTop="1" x14ac:dyDescent="0.25">
      <c r="A19" s="173"/>
    </row>
    <row r="21" spans="1:3" x14ac:dyDescent="0.25">
      <c r="B21" s="174" t="s">
        <v>422</v>
      </c>
    </row>
  </sheetData>
  <sheetProtection algorithmName="SHA-512" hashValue="rztvQeOi7P5RcjBFpkNSwhu10jXhravCoFxOPMIrAz40fzpKc0Mr64mnEAXCTR52QVPfk6BKNUts7/dxZjdeOg==" saltValue="0HihjlbB02guYd05G8lLp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5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C31"/>
  <sheetViews>
    <sheetView topLeftCell="A4" workbookViewId="0">
      <selection activeCell="J13" sqref="J13"/>
    </sheetView>
  </sheetViews>
  <sheetFormatPr baseColWidth="10" defaultColWidth="11.44140625" defaultRowHeight="13.2" x14ac:dyDescent="0.25"/>
  <cols>
    <col min="1" max="1" width="13.44140625" style="59" customWidth="1"/>
    <col min="2" max="2" width="51.88671875" style="59" customWidth="1"/>
    <col min="3" max="3" width="28.6640625" style="59" customWidth="1"/>
    <col min="4" max="16384" width="11.44140625" style="59"/>
  </cols>
  <sheetData>
    <row r="1" spans="1:3" ht="53.4" thickBot="1" x14ac:dyDescent="0.3">
      <c r="A1" s="113">
        <f>Signaletiq!B9</f>
        <v>202312</v>
      </c>
      <c r="B1" s="92">
        <f>Signaletiq!B3</f>
        <v>0</v>
      </c>
      <c r="C1" s="175" t="s">
        <v>412</v>
      </c>
    </row>
    <row r="2" spans="1:3" ht="16.8" thickTop="1" thickBot="1" x14ac:dyDescent="0.35">
      <c r="A2" s="115" t="s">
        <v>321</v>
      </c>
      <c r="B2" s="116" t="s">
        <v>381</v>
      </c>
      <c r="C2" s="117" t="s">
        <v>322</v>
      </c>
    </row>
    <row r="3" spans="1:3" ht="16.2" thickTop="1" x14ac:dyDescent="0.25">
      <c r="A3" s="176" t="s">
        <v>503</v>
      </c>
      <c r="B3" s="177" t="s">
        <v>519</v>
      </c>
      <c r="C3" s="45">
        <f>actif!E12</f>
        <v>24669127930</v>
      </c>
    </row>
    <row r="4" spans="1:3" ht="16.2" thickBot="1" x14ac:dyDescent="0.3">
      <c r="A4" s="178"/>
      <c r="B4" s="179"/>
      <c r="C4" s="46"/>
    </row>
    <row r="5" spans="1:3" ht="13.5" customHeight="1" thickTop="1" x14ac:dyDescent="0.25">
      <c r="A5" s="180"/>
      <c r="B5" s="119"/>
      <c r="C5" s="47"/>
    </row>
    <row r="6" spans="1:3" ht="12.75" customHeight="1" x14ac:dyDescent="0.25">
      <c r="A6" s="176" t="s">
        <v>504</v>
      </c>
      <c r="B6" s="119" t="s">
        <v>413</v>
      </c>
      <c r="C6" s="48"/>
    </row>
    <row r="7" spans="1:3" ht="16.2" thickBot="1" x14ac:dyDescent="0.3">
      <c r="A7" s="178"/>
      <c r="B7" s="181"/>
      <c r="C7" s="46"/>
    </row>
    <row r="8" spans="1:3" ht="13.5" customHeight="1" thickTop="1" x14ac:dyDescent="0.25">
      <c r="A8" s="180"/>
      <c r="B8" s="126"/>
      <c r="C8" s="49"/>
    </row>
    <row r="9" spans="1:3" ht="12.75" customHeight="1" x14ac:dyDescent="0.25">
      <c r="A9" s="176" t="s">
        <v>505</v>
      </c>
      <c r="B9" s="126" t="s">
        <v>414</v>
      </c>
      <c r="C9" s="45">
        <f>C3-C6</f>
        <v>24669127930</v>
      </c>
    </row>
    <row r="10" spans="1:3" ht="15.6" x14ac:dyDescent="0.25">
      <c r="A10" s="182"/>
      <c r="B10" s="128"/>
      <c r="C10" s="50"/>
    </row>
    <row r="11" spans="1:3" ht="12.75" customHeight="1" x14ac:dyDescent="0.25">
      <c r="A11" s="183"/>
      <c r="B11" s="119"/>
      <c r="C11" s="51"/>
    </row>
    <row r="12" spans="1:3" ht="12.75" customHeight="1" x14ac:dyDescent="0.25">
      <c r="A12" s="176" t="s">
        <v>506</v>
      </c>
      <c r="B12" s="119" t="s">
        <v>520</v>
      </c>
      <c r="C12" s="52">
        <f>FPN!C45</f>
        <v>13765648151</v>
      </c>
    </row>
    <row r="13" spans="1:3" ht="15.6" x14ac:dyDescent="0.25">
      <c r="A13" s="182"/>
      <c r="B13" s="128"/>
      <c r="C13" s="53"/>
    </row>
    <row r="14" spans="1:3" ht="12.75" customHeight="1" x14ac:dyDescent="0.25">
      <c r="A14" s="183"/>
      <c r="B14" s="119"/>
      <c r="C14" s="51"/>
    </row>
    <row r="15" spans="1:3" ht="12.75" customHeight="1" x14ac:dyDescent="0.25">
      <c r="A15" s="176" t="s">
        <v>507</v>
      </c>
      <c r="B15" s="119" t="s">
        <v>521</v>
      </c>
      <c r="C15" s="52">
        <f>passif!C21</f>
        <v>73200832683</v>
      </c>
    </row>
    <row r="16" spans="1:3" ht="15.6" x14ac:dyDescent="0.25">
      <c r="A16" s="182"/>
      <c r="B16" s="128"/>
      <c r="C16" s="53"/>
    </row>
    <row r="17" spans="1:3" ht="12.75" customHeight="1" x14ac:dyDescent="0.25">
      <c r="A17" s="183"/>
      <c r="B17" s="119"/>
      <c r="C17" s="51"/>
    </row>
    <row r="18" spans="1:3" ht="12.75" customHeight="1" x14ac:dyDescent="0.25">
      <c r="A18" s="176" t="s">
        <v>508</v>
      </c>
      <c r="B18" s="119" t="s">
        <v>415</v>
      </c>
      <c r="C18" s="52">
        <f>actif!E45</f>
        <v>80693817</v>
      </c>
    </row>
    <row r="19" spans="1:3" ht="15.6" x14ac:dyDescent="0.25">
      <c r="A19" s="182"/>
      <c r="B19" s="128"/>
      <c r="C19" s="53"/>
    </row>
    <row r="20" spans="1:3" ht="12.75" customHeight="1" x14ac:dyDescent="0.25">
      <c r="A20" s="183"/>
      <c r="B20" s="119"/>
      <c r="C20" s="51"/>
    </row>
    <row r="21" spans="1:3" ht="12.75" customHeight="1" x14ac:dyDescent="0.25">
      <c r="A21" s="176" t="s">
        <v>509</v>
      </c>
      <c r="B21" s="119" t="s">
        <v>416</v>
      </c>
      <c r="C21" s="52">
        <f>actif!E4-FPN!C32</f>
        <v>10140968410</v>
      </c>
    </row>
    <row r="22" spans="1:3" ht="16.2" thickBot="1" x14ac:dyDescent="0.3">
      <c r="A22" s="178"/>
      <c r="B22" s="181"/>
      <c r="C22" s="46"/>
    </row>
    <row r="23" spans="1:3" ht="13.5" customHeight="1" thickTop="1" x14ac:dyDescent="0.25">
      <c r="A23" s="180"/>
      <c r="B23" s="126"/>
      <c r="C23" s="49"/>
    </row>
    <row r="24" spans="1:3" ht="12.75" customHeight="1" x14ac:dyDescent="0.25">
      <c r="A24" s="176" t="s">
        <v>510</v>
      </c>
      <c r="B24" s="126" t="s">
        <v>417</v>
      </c>
      <c r="C24" s="45">
        <f>C12+C15-C18-C21</f>
        <v>76744818607</v>
      </c>
    </row>
    <row r="25" spans="1:3" ht="15.6" x14ac:dyDescent="0.25">
      <c r="A25" s="182"/>
      <c r="B25" s="128"/>
      <c r="C25" s="50"/>
    </row>
    <row r="26" spans="1:3" ht="12.75" customHeight="1" x14ac:dyDescent="0.25">
      <c r="A26" s="183" t="s">
        <v>511</v>
      </c>
      <c r="B26" s="378" t="s">
        <v>418</v>
      </c>
      <c r="C26" s="5">
        <f>IF(C24=0,"",C9*100/C24)</f>
        <v>32.14435629371583</v>
      </c>
    </row>
    <row r="27" spans="1:3" ht="13.5" customHeight="1" thickBot="1" x14ac:dyDescent="0.3">
      <c r="A27" s="178"/>
      <c r="B27" s="379"/>
      <c r="C27" s="54"/>
    </row>
    <row r="28" spans="1:3" ht="13.8" thickTop="1" x14ac:dyDescent="0.25"/>
    <row r="30" spans="1:3" x14ac:dyDescent="0.25">
      <c r="B30" s="184" t="s">
        <v>423</v>
      </c>
    </row>
    <row r="31" spans="1:3" x14ac:dyDescent="0.25">
      <c r="B31" s="185" t="s">
        <v>424</v>
      </c>
    </row>
  </sheetData>
  <sheetProtection algorithmName="SHA-512" hashValue="6YBegtYHpkvJG5NBKeKcHOpYNH9WO8gjGqprYYDrRBq6ybgzI3WCPKksM+TmB5z4LgbqO85DsAUAJEWYdDmgPA==" saltValue="DU1l3sBDZ1kc1jqj3OxT1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6" name="Plage1"/>
  </protectedRanges>
  <mergeCells count="1">
    <mergeCell ref="B26:B27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F103"/>
  <sheetViews>
    <sheetView workbookViewId="0">
      <selection activeCell="C11" sqref="C11"/>
    </sheetView>
  </sheetViews>
  <sheetFormatPr baseColWidth="10" defaultColWidth="11.44140625" defaultRowHeight="13.2" x14ac:dyDescent="0.25"/>
  <cols>
    <col min="1" max="2" width="15.109375" style="59" customWidth="1"/>
    <col min="3" max="3" width="33.33203125" style="59" customWidth="1"/>
    <col min="4" max="4" width="17.33203125" style="59" customWidth="1"/>
    <col min="5" max="5" width="16.5546875" style="59" customWidth="1"/>
    <col min="6" max="6" width="21.33203125" style="59" customWidth="1"/>
    <col min="7" max="16384" width="11.44140625" style="59"/>
  </cols>
  <sheetData>
    <row r="1" spans="1:6" ht="34.5" customHeight="1" thickBot="1" x14ac:dyDescent="0.3">
      <c r="A1" s="186">
        <f>Signaletiq!B9</f>
        <v>202312</v>
      </c>
      <c r="B1" s="186">
        <f>Signaletiq!B3</f>
        <v>0</v>
      </c>
      <c r="C1" s="381"/>
      <c r="D1" s="381"/>
      <c r="E1" s="380" t="s">
        <v>547</v>
      </c>
      <c r="F1" s="380"/>
    </row>
    <row r="2" spans="1:6" ht="53.4" thickTop="1" x14ac:dyDescent="0.25">
      <c r="A2" s="187" t="s">
        <v>430</v>
      </c>
      <c r="B2" s="188" t="s">
        <v>577</v>
      </c>
      <c r="C2" s="189" t="s">
        <v>431</v>
      </c>
      <c r="D2" s="189" t="s">
        <v>432</v>
      </c>
      <c r="E2" s="189" t="s">
        <v>433</v>
      </c>
      <c r="F2" s="190" t="s">
        <v>548</v>
      </c>
    </row>
    <row r="3" spans="1:6" x14ac:dyDescent="0.25">
      <c r="A3" s="191" t="str">
        <f>+IF(C3&lt;&gt;"",1,"")</f>
        <v/>
      </c>
      <c r="B3" s="360"/>
      <c r="C3" s="193"/>
      <c r="D3" s="194"/>
      <c r="E3" s="194"/>
      <c r="F3" s="195" t="str">
        <f>IF(E3&gt;0,E3*100/FPN!$C$45,"")</f>
        <v/>
      </c>
    </row>
    <row r="4" spans="1:6" x14ac:dyDescent="0.25">
      <c r="A4" s="191" t="str">
        <f>+IF(C4&lt;&gt;"",A3+1,"")</f>
        <v/>
      </c>
      <c r="B4" s="362"/>
      <c r="C4" s="361"/>
      <c r="D4" s="194"/>
      <c r="E4" s="363"/>
      <c r="F4" s="195" t="str">
        <f>IF(E4&gt;0,E4*100/FPN!$C$45,"")</f>
        <v/>
      </c>
    </row>
    <row r="5" spans="1:6" x14ac:dyDescent="0.25">
      <c r="A5" s="191" t="str">
        <f t="shared" ref="A5:A68" si="0">+IF(C5&lt;&gt;"",A4+1,"")</f>
        <v/>
      </c>
      <c r="B5" s="362"/>
      <c r="C5" s="362"/>
      <c r="D5" s="194"/>
      <c r="E5" s="363"/>
      <c r="F5" s="195" t="str">
        <f>IF(E5&gt;0,E5*100/FPN!$C$45,"")</f>
        <v/>
      </c>
    </row>
    <row r="6" spans="1:6" x14ac:dyDescent="0.25">
      <c r="A6" s="191" t="str">
        <f t="shared" si="0"/>
        <v/>
      </c>
      <c r="B6" s="362"/>
      <c r="C6" s="362"/>
      <c r="D6" s="194"/>
      <c r="E6" s="363"/>
      <c r="F6" s="195" t="str">
        <f>IF(E6&gt;0,E6*100/FPN!$C$45,"")</f>
        <v/>
      </c>
    </row>
    <row r="7" spans="1:6" x14ac:dyDescent="0.25">
      <c r="A7" s="191" t="str">
        <f t="shared" si="0"/>
        <v/>
      </c>
      <c r="B7" s="364"/>
      <c r="C7" s="361"/>
      <c r="D7" s="194"/>
      <c r="E7" s="365"/>
      <c r="F7" s="195" t="str">
        <f>IF(E7&gt;0,E7*100/FPN!$C$45,"")</f>
        <v/>
      </c>
    </row>
    <row r="8" spans="1:6" x14ac:dyDescent="0.25">
      <c r="A8" s="191" t="str">
        <f>+IF(C8&lt;&gt;"",A7+1,"")</f>
        <v/>
      </c>
      <c r="B8" s="362"/>
      <c r="C8" s="362"/>
      <c r="D8" s="194"/>
      <c r="E8" s="363"/>
      <c r="F8" s="195" t="str">
        <f>IF(E8&gt;0,E8*100/FPN!$C$45,"")</f>
        <v/>
      </c>
    </row>
    <row r="9" spans="1:6" x14ac:dyDescent="0.25">
      <c r="A9" s="191" t="str">
        <f t="shared" si="0"/>
        <v/>
      </c>
      <c r="B9" s="364"/>
      <c r="C9" s="361"/>
      <c r="D9" s="194"/>
      <c r="E9" s="365"/>
      <c r="F9" s="195" t="str">
        <f>IF(E9&gt;0,E9*100/FPN!$C$45,"")</f>
        <v/>
      </c>
    </row>
    <row r="10" spans="1:6" x14ac:dyDescent="0.25">
      <c r="A10" s="191" t="str">
        <f t="shared" si="0"/>
        <v/>
      </c>
      <c r="B10" s="192"/>
      <c r="C10" s="194"/>
      <c r="D10" s="194"/>
      <c r="E10" s="194"/>
      <c r="F10" s="195" t="str">
        <f>IF(E10&gt;0,E10*100/FPN!$C$45,"")</f>
        <v/>
      </c>
    </row>
    <row r="11" spans="1:6" x14ac:dyDescent="0.25">
      <c r="A11" s="191" t="str">
        <f t="shared" si="0"/>
        <v/>
      </c>
      <c r="B11" s="192"/>
      <c r="C11" s="194"/>
      <c r="D11" s="194"/>
      <c r="E11" s="194"/>
      <c r="F11" s="195" t="str">
        <f>IF(E11&gt;0,E11*100/FPN!$C$45,"")</f>
        <v/>
      </c>
    </row>
    <row r="12" spans="1:6" x14ac:dyDescent="0.25">
      <c r="A12" s="191" t="str">
        <f t="shared" si="0"/>
        <v/>
      </c>
      <c r="B12" s="192"/>
      <c r="C12" s="194"/>
      <c r="D12" s="194"/>
      <c r="E12" s="194"/>
      <c r="F12" s="195" t="str">
        <f>IF(E12&gt;0,E12*100/FPN!$C$45,"")</f>
        <v/>
      </c>
    </row>
    <row r="13" spans="1:6" x14ac:dyDescent="0.25">
      <c r="A13" s="191" t="str">
        <f t="shared" si="0"/>
        <v/>
      </c>
      <c r="B13" s="192"/>
      <c r="C13" s="194"/>
      <c r="D13" s="194"/>
      <c r="E13" s="194"/>
      <c r="F13" s="195" t="str">
        <f>IF(E13&gt;0,E13*100/FPN!$C$45,"")</f>
        <v/>
      </c>
    </row>
    <row r="14" spans="1:6" x14ac:dyDescent="0.25">
      <c r="A14" s="191" t="str">
        <f t="shared" si="0"/>
        <v/>
      </c>
      <c r="B14" s="192"/>
      <c r="C14" s="194"/>
      <c r="D14" s="194"/>
      <c r="E14" s="194"/>
      <c r="F14" s="195" t="str">
        <f>IF(E14&gt;0,E14*100/FPN!$C$45,"")</f>
        <v/>
      </c>
    </row>
    <row r="15" spans="1:6" x14ac:dyDescent="0.25">
      <c r="A15" s="191" t="str">
        <f t="shared" si="0"/>
        <v/>
      </c>
      <c r="B15" s="192"/>
      <c r="C15" s="194"/>
      <c r="D15" s="194"/>
      <c r="E15" s="194"/>
      <c r="F15" s="195" t="str">
        <f>IF(E15&gt;0,E15*100/FPN!$C$45,"")</f>
        <v/>
      </c>
    </row>
    <row r="16" spans="1:6" x14ac:dyDescent="0.25">
      <c r="A16" s="191" t="str">
        <f t="shared" si="0"/>
        <v/>
      </c>
      <c r="B16" s="192"/>
      <c r="C16" s="194"/>
      <c r="D16" s="194"/>
      <c r="E16" s="194"/>
      <c r="F16" s="195" t="str">
        <f>IF(E16&gt;0,E16*100/FPN!$C$45,"")</f>
        <v/>
      </c>
    </row>
    <row r="17" spans="1:6" x14ac:dyDescent="0.25">
      <c r="A17" s="191" t="str">
        <f t="shared" si="0"/>
        <v/>
      </c>
      <c r="B17" s="192"/>
      <c r="C17" s="194"/>
      <c r="D17" s="194"/>
      <c r="E17" s="194"/>
      <c r="F17" s="195" t="str">
        <f>IF(E17&gt;0,E17*100/FPN!$C$45,"")</f>
        <v/>
      </c>
    </row>
    <row r="18" spans="1:6" x14ac:dyDescent="0.25">
      <c r="A18" s="191" t="str">
        <f t="shared" si="0"/>
        <v/>
      </c>
      <c r="B18" s="192"/>
      <c r="C18" s="194"/>
      <c r="D18" s="194"/>
      <c r="E18" s="194"/>
      <c r="F18" s="195" t="str">
        <f>IF(E18&gt;0,E18*100/FPN!$C$45,"")</f>
        <v/>
      </c>
    </row>
    <row r="19" spans="1:6" x14ac:dyDescent="0.25">
      <c r="A19" s="191" t="str">
        <f t="shared" si="0"/>
        <v/>
      </c>
      <c r="B19" s="192"/>
      <c r="C19" s="194"/>
      <c r="D19" s="194"/>
      <c r="E19" s="194"/>
      <c r="F19" s="195" t="str">
        <f>IF(E19&gt;0,E19*100/FPN!$C$45,"")</f>
        <v/>
      </c>
    </row>
    <row r="20" spans="1:6" x14ac:dyDescent="0.25">
      <c r="A20" s="191" t="str">
        <f t="shared" si="0"/>
        <v/>
      </c>
      <c r="B20" s="192"/>
      <c r="C20" s="194"/>
      <c r="D20" s="194"/>
      <c r="E20" s="194"/>
      <c r="F20" s="195" t="str">
        <f>IF(E20&gt;0,E20*100/FPN!$C$45,"")</f>
        <v/>
      </c>
    </row>
    <row r="21" spans="1:6" x14ac:dyDescent="0.25">
      <c r="A21" s="191" t="str">
        <f t="shared" si="0"/>
        <v/>
      </c>
      <c r="B21" s="192"/>
      <c r="C21" s="194"/>
      <c r="D21" s="194"/>
      <c r="E21" s="194"/>
      <c r="F21" s="195" t="str">
        <f>IF(E21&gt;0,E21*100/FPN!$C$45,"")</f>
        <v/>
      </c>
    </row>
    <row r="22" spans="1:6" x14ac:dyDescent="0.25">
      <c r="A22" s="191" t="str">
        <f t="shared" si="0"/>
        <v/>
      </c>
      <c r="B22" s="192"/>
      <c r="C22" s="194"/>
      <c r="D22" s="194"/>
      <c r="E22" s="194"/>
      <c r="F22" s="195" t="str">
        <f>IF(E22&gt;0,E22*100/FPN!$C$45,"")</f>
        <v/>
      </c>
    </row>
    <row r="23" spans="1:6" x14ac:dyDescent="0.25">
      <c r="A23" s="191" t="str">
        <f t="shared" si="0"/>
        <v/>
      </c>
      <c r="B23" s="192"/>
      <c r="C23" s="194"/>
      <c r="D23" s="194"/>
      <c r="E23" s="194"/>
      <c r="F23" s="195" t="str">
        <f>IF(E23&gt;0,E23*100/FPN!$C$45,"")</f>
        <v/>
      </c>
    </row>
    <row r="24" spans="1:6" x14ac:dyDescent="0.25">
      <c r="A24" s="191" t="str">
        <f t="shared" si="0"/>
        <v/>
      </c>
      <c r="B24" s="192"/>
      <c r="C24" s="194"/>
      <c r="D24" s="194"/>
      <c r="E24" s="194"/>
      <c r="F24" s="195" t="str">
        <f>IF(E24&gt;0,E24*100/FPN!$C$45,"")</f>
        <v/>
      </c>
    </row>
    <row r="25" spans="1:6" x14ac:dyDescent="0.25">
      <c r="A25" s="191" t="str">
        <f t="shared" si="0"/>
        <v/>
      </c>
      <c r="B25" s="192"/>
      <c r="C25" s="194"/>
      <c r="D25" s="194"/>
      <c r="E25" s="194"/>
      <c r="F25" s="195" t="str">
        <f>IF(E25&gt;0,E25*100/FPN!$C$45,"")</f>
        <v/>
      </c>
    </row>
    <row r="26" spans="1:6" x14ac:dyDescent="0.25">
      <c r="A26" s="191" t="str">
        <f t="shared" si="0"/>
        <v/>
      </c>
      <c r="B26" s="192"/>
      <c r="C26" s="194"/>
      <c r="D26" s="194"/>
      <c r="E26" s="194"/>
      <c r="F26" s="195" t="str">
        <f>IF(E26&gt;0,E26*100/FPN!$C$45,"")</f>
        <v/>
      </c>
    </row>
    <row r="27" spans="1:6" x14ac:dyDescent="0.25">
      <c r="A27" s="191" t="str">
        <f t="shared" si="0"/>
        <v/>
      </c>
      <c r="B27" s="192"/>
      <c r="C27" s="194"/>
      <c r="D27" s="194"/>
      <c r="E27" s="194"/>
      <c r="F27" s="195" t="str">
        <f>IF(E27&gt;0,E27*100/FPN!$C$45,"")</f>
        <v/>
      </c>
    </row>
    <row r="28" spans="1:6" x14ac:dyDescent="0.25">
      <c r="A28" s="191" t="str">
        <f t="shared" si="0"/>
        <v/>
      </c>
      <c r="B28" s="192"/>
      <c r="C28" s="194"/>
      <c r="D28" s="194"/>
      <c r="E28" s="194"/>
      <c r="F28" s="195" t="str">
        <f>IF(E28&gt;0,E28*100/FPN!$C$45,"")</f>
        <v/>
      </c>
    </row>
    <row r="29" spans="1:6" x14ac:dyDescent="0.25">
      <c r="A29" s="191" t="str">
        <f t="shared" si="0"/>
        <v/>
      </c>
      <c r="B29" s="192"/>
      <c r="C29" s="194"/>
      <c r="D29" s="194"/>
      <c r="E29" s="194"/>
      <c r="F29" s="195" t="str">
        <f>IF(E29&gt;0,E29*100/FPN!$C$45,"")</f>
        <v/>
      </c>
    </row>
    <row r="30" spans="1:6" x14ac:dyDescent="0.25">
      <c r="A30" s="191" t="str">
        <f t="shared" si="0"/>
        <v/>
      </c>
      <c r="B30" s="192"/>
      <c r="C30" s="194"/>
      <c r="D30" s="194"/>
      <c r="E30" s="194"/>
      <c r="F30" s="195" t="str">
        <f>IF(E30&gt;0,E30*100/FPN!$C$45,"")</f>
        <v/>
      </c>
    </row>
    <row r="31" spans="1:6" x14ac:dyDescent="0.25">
      <c r="A31" s="191" t="str">
        <f t="shared" si="0"/>
        <v/>
      </c>
      <c r="B31" s="192"/>
      <c r="C31" s="194"/>
      <c r="D31" s="194"/>
      <c r="E31" s="194"/>
      <c r="F31" s="195" t="str">
        <f>IF(E31&gt;0,E31*100/FPN!$C$45,"")</f>
        <v/>
      </c>
    </row>
    <row r="32" spans="1:6" x14ac:dyDescent="0.25">
      <c r="A32" s="191" t="str">
        <f t="shared" si="0"/>
        <v/>
      </c>
      <c r="B32" s="192"/>
      <c r="C32" s="194"/>
      <c r="D32" s="194"/>
      <c r="E32" s="194"/>
      <c r="F32" s="195" t="str">
        <f>IF(E32&gt;0,E32*100/FPN!$C$45,"")</f>
        <v/>
      </c>
    </row>
    <row r="33" spans="1:6" x14ac:dyDescent="0.25">
      <c r="A33" s="191" t="str">
        <f t="shared" si="0"/>
        <v/>
      </c>
      <c r="B33" s="192"/>
      <c r="C33" s="194"/>
      <c r="D33" s="194"/>
      <c r="E33" s="194"/>
      <c r="F33" s="195" t="str">
        <f>IF(E33&gt;0,E33*100/FPN!$C$45,"")</f>
        <v/>
      </c>
    </row>
    <row r="34" spans="1:6" x14ac:dyDescent="0.25">
      <c r="A34" s="191" t="str">
        <f t="shared" si="0"/>
        <v/>
      </c>
      <c r="B34" s="192"/>
      <c r="C34" s="194"/>
      <c r="D34" s="194"/>
      <c r="E34" s="194"/>
      <c r="F34" s="195" t="str">
        <f>IF(E34&gt;0,E34*100/FPN!$C$45,"")</f>
        <v/>
      </c>
    </row>
    <row r="35" spans="1:6" x14ac:dyDescent="0.25">
      <c r="A35" s="191" t="str">
        <f t="shared" si="0"/>
        <v/>
      </c>
      <c r="B35" s="192"/>
      <c r="C35" s="194"/>
      <c r="D35" s="194"/>
      <c r="E35" s="194"/>
      <c r="F35" s="195" t="str">
        <f>IF(E35&gt;0,E35*100/FPN!$C$45,"")</f>
        <v/>
      </c>
    </row>
    <row r="36" spans="1:6" x14ac:dyDescent="0.25">
      <c r="A36" s="191" t="str">
        <f t="shared" si="0"/>
        <v/>
      </c>
      <c r="B36" s="192"/>
      <c r="C36" s="194"/>
      <c r="D36" s="194"/>
      <c r="E36" s="194"/>
      <c r="F36" s="195" t="str">
        <f>IF(E36&gt;0,E36*100/FPN!$C$45,"")</f>
        <v/>
      </c>
    </row>
    <row r="37" spans="1:6" x14ac:dyDescent="0.25">
      <c r="A37" s="191" t="str">
        <f t="shared" si="0"/>
        <v/>
      </c>
      <c r="B37" s="192"/>
      <c r="C37" s="194"/>
      <c r="D37" s="194"/>
      <c r="E37" s="194"/>
      <c r="F37" s="195" t="str">
        <f>IF(E37&gt;0,E37*100/FPN!$C$45,"")</f>
        <v/>
      </c>
    </row>
    <row r="38" spans="1:6" x14ac:dyDescent="0.25">
      <c r="A38" s="191" t="str">
        <f t="shared" si="0"/>
        <v/>
      </c>
      <c r="B38" s="192"/>
      <c r="C38" s="194"/>
      <c r="D38" s="194"/>
      <c r="E38" s="194"/>
      <c r="F38" s="195" t="str">
        <f>IF(E38&gt;0,E38*100/FPN!$C$45,"")</f>
        <v/>
      </c>
    </row>
    <row r="39" spans="1:6" x14ac:dyDescent="0.25">
      <c r="A39" s="191" t="str">
        <f t="shared" si="0"/>
        <v/>
      </c>
      <c r="B39" s="192"/>
      <c r="C39" s="194"/>
      <c r="D39" s="194"/>
      <c r="E39" s="194"/>
      <c r="F39" s="195" t="str">
        <f>IF(E39&gt;0,E39*100/FPN!$C$45,"")</f>
        <v/>
      </c>
    </row>
    <row r="40" spans="1:6" x14ac:dyDescent="0.25">
      <c r="A40" s="191" t="str">
        <f t="shared" si="0"/>
        <v/>
      </c>
      <c r="B40" s="192"/>
      <c r="C40" s="194"/>
      <c r="D40" s="194"/>
      <c r="E40" s="194"/>
      <c r="F40" s="195" t="str">
        <f>IF(E40&gt;0,E40*100/FPN!$C$45,"")</f>
        <v/>
      </c>
    </row>
    <row r="41" spans="1:6" x14ac:dyDescent="0.25">
      <c r="A41" s="191" t="str">
        <f t="shared" si="0"/>
        <v/>
      </c>
      <c r="B41" s="192"/>
      <c r="C41" s="194"/>
      <c r="D41" s="194"/>
      <c r="E41" s="194"/>
      <c r="F41" s="195" t="str">
        <f>IF(E41&gt;0,E41*100/FPN!$C$45,"")</f>
        <v/>
      </c>
    </row>
    <row r="42" spans="1:6" x14ac:dyDescent="0.25">
      <c r="A42" s="191" t="str">
        <f t="shared" si="0"/>
        <v/>
      </c>
      <c r="B42" s="192"/>
      <c r="C42" s="194"/>
      <c r="D42" s="194"/>
      <c r="E42" s="194"/>
      <c r="F42" s="195" t="str">
        <f>IF(E42&gt;0,E42*100/FPN!$C$45,"")</f>
        <v/>
      </c>
    </row>
    <row r="43" spans="1:6" x14ac:dyDescent="0.25">
      <c r="A43" s="191" t="str">
        <f t="shared" si="0"/>
        <v/>
      </c>
      <c r="B43" s="192"/>
      <c r="C43" s="194"/>
      <c r="D43" s="194"/>
      <c r="E43" s="194"/>
      <c r="F43" s="195" t="str">
        <f>IF(E43&gt;0,E43*100/FPN!$C$45,"")</f>
        <v/>
      </c>
    </row>
    <row r="44" spans="1:6" x14ac:dyDescent="0.25">
      <c r="A44" s="191" t="str">
        <f t="shared" si="0"/>
        <v/>
      </c>
      <c r="B44" s="192"/>
      <c r="C44" s="194"/>
      <c r="D44" s="194"/>
      <c r="E44" s="194"/>
      <c r="F44" s="195" t="str">
        <f>IF(E44&gt;0,E44*100/FPN!$C$45,"")</f>
        <v/>
      </c>
    </row>
    <row r="45" spans="1:6" x14ac:dyDescent="0.25">
      <c r="A45" s="191" t="str">
        <f t="shared" si="0"/>
        <v/>
      </c>
      <c r="B45" s="192"/>
      <c r="C45" s="194"/>
      <c r="D45" s="194"/>
      <c r="E45" s="194"/>
      <c r="F45" s="195" t="str">
        <f>IF(E45&gt;0,E45*100/FPN!$C$45,"")</f>
        <v/>
      </c>
    </row>
    <row r="46" spans="1:6" x14ac:dyDescent="0.25">
      <c r="A46" s="191" t="str">
        <f t="shared" si="0"/>
        <v/>
      </c>
      <c r="B46" s="192"/>
      <c r="C46" s="194"/>
      <c r="D46" s="194"/>
      <c r="E46" s="194"/>
      <c r="F46" s="195" t="str">
        <f>IF(E46&gt;0,E46*100/FPN!$C$45,"")</f>
        <v/>
      </c>
    </row>
    <row r="47" spans="1:6" x14ac:dyDescent="0.25">
      <c r="A47" s="191" t="str">
        <f t="shared" si="0"/>
        <v/>
      </c>
      <c r="B47" s="192"/>
      <c r="C47" s="194"/>
      <c r="D47" s="194"/>
      <c r="E47" s="194"/>
      <c r="F47" s="195" t="str">
        <f>IF(E47&gt;0,E47*100/FPN!$C$45,"")</f>
        <v/>
      </c>
    </row>
    <row r="48" spans="1:6" ht="15.6" x14ac:dyDescent="0.25">
      <c r="A48" s="191" t="str">
        <f t="shared" si="0"/>
        <v/>
      </c>
      <c r="B48" s="192"/>
      <c r="C48" s="196"/>
      <c r="D48" s="197"/>
      <c r="E48" s="197"/>
      <c r="F48" s="195" t="str">
        <f>IF(E48&gt;0,E48*100/FPN!$C$45,"")</f>
        <v/>
      </c>
    </row>
    <row r="49" spans="1:6" ht="12.75" customHeight="1" x14ac:dyDescent="0.25">
      <c r="A49" s="191" t="str">
        <f t="shared" si="0"/>
        <v/>
      </c>
      <c r="B49" s="192"/>
      <c r="C49" s="196"/>
      <c r="D49" s="196"/>
      <c r="E49" s="198"/>
      <c r="F49" s="195" t="str">
        <f>IF(E49&gt;0,E49*100/FPN!$C$45,"")</f>
        <v/>
      </c>
    </row>
    <row r="50" spans="1:6" ht="15" customHeight="1" x14ac:dyDescent="0.25">
      <c r="A50" s="191" t="str">
        <f t="shared" si="0"/>
        <v/>
      </c>
      <c r="B50" s="192"/>
      <c r="C50" s="199"/>
      <c r="D50" s="199"/>
      <c r="E50" s="198"/>
      <c r="F50" s="195" t="str">
        <f>IF(E50&gt;0,E50*100/FPN!$C$45,"")</f>
        <v/>
      </c>
    </row>
    <row r="51" spans="1:6" ht="12.75" customHeight="1" x14ac:dyDescent="0.25">
      <c r="A51" s="191" t="str">
        <f t="shared" si="0"/>
        <v/>
      </c>
      <c r="B51" s="192"/>
      <c r="C51" s="196"/>
      <c r="D51" s="196"/>
      <c r="E51" s="198"/>
      <c r="F51" s="195" t="str">
        <f>IF(E51&gt;0,E51*100/FPN!$C$45,"")</f>
        <v/>
      </c>
    </row>
    <row r="52" spans="1:6" ht="15.6" x14ac:dyDescent="0.25">
      <c r="A52" s="191" t="str">
        <f t="shared" si="0"/>
        <v/>
      </c>
      <c r="B52" s="192"/>
      <c r="C52" s="198"/>
      <c r="D52" s="198"/>
      <c r="E52" s="198"/>
      <c r="F52" s="195" t="str">
        <f>IF(E52&gt;0,E52*100/FPN!$C$45,"")</f>
        <v/>
      </c>
    </row>
    <row r="53" spans="1:6" x14ac:dyDescent="0.25">
      <c r="A53" s="191" t="str">
        <f t="shared" si="0"/>
        <v/>
      </c>
      <c r="B53" s="192"/>
      <c r="C53" s="200"/>
      <c r="D53" s="200"/>
      <c r="E53" s="200"/>
      <c r="F53" s="195" t="str">
        <f>IF(E53&gt;0,E53*100/FPN!$C$45,"")</f>
        <v/>
      </c>
    </row>
    <row r="54" spans="1:6" x14ac:dyDescent="0.25">
      <c r="A54" s="191" t="str">
        <f t="shared" si="0"/>
        <v/>
      </c>
      <c r="B54" s="192"/>
      <c r="C54" s="200"/>
      <c r="D54" s="200"/>
      <c r="E54" s="200"/>
      <c r="F54" s="195" t="str">
        <f>IF(E54&gt;0,E54*100/FPN!$C$45,"")</f>
        <v/>
      </c>
    </row>
    <row r="55" spans="1:6" x14ac:dyDescent="0.25">
      <c r="A55" s="191" t="str">
        <f t="shared" si="0"/>
        <v/>
      </c>
      <c r="B55" s="192"/>
      <c r="C55" s="200"/>
      <c r="D55" s="200"/>
      <c r="E55" s="200"/>
      <c r="F55" s="195" t="str">
        <f>IF(E55&gt;0,E55*100/FPN!$C$45,"")</f>
        <v/>
      </c>
    </row>
    <row r="56" spans="1:6" x14ac:dyDescent="0.25">
      <c r="A56" s="191" t="str">
        <f t="shared" si="0"/>
        <v/>
      </c>
      <c r="B56" s="192"/>
      <c r="C56" s="200"/>
      <c r="D56" s="200"/>
      <c r="E56" s="200"/>
      <c r="F56" s="195" t="str">
        <f>IF(E56&gt;0,E56*100/FPN!$C$45,"")</f>
        <v/>
      </c>
    </row>
    <row r="57" spans="1:6" x14ac:dyDescent="0.25">
      <c r="A57" s="191" t="str">
        <f t="shared" si="0"/>
        <v/>
      </c>
      <c r="B57" s="192"/>
      <c r="C57" s="200"/>
      <c r="D57" s="200"/>
      <c r="E57" s="200"/>
      <c r="F57" s="195" t="str">
        <f>IF(E57&gt;0,E57*100/FPN!$C$45,"")</f>
        <v/>
      </c>
    </row>
    <row r="58" spans="1:6" x14ac:dyDescent="0.25">
      <c r="A58" s="191" t="str">
        <f t="shared" si="0"/>
        <v/>
      </c>
      <c r="B58" s="192"/>
      <c r="C58" s="200"/>
      <c r="D58" s="200"/>
      <c r="E58" s="200"/>
      <c r="F58" s="195" t="str">
        <f>IF(E58&gt;0,E58*100/FPN!$C$45,"")</f>
        <v/>
      </c>
    </row>
    <row r="59" spans="1:6" x14ac:dyDescent="0.25">
      <c r="A59" s="191" t="str">
        <f t="shared" si="0"/>
        <v/>
      </c>
      <c r="B59" s="192"/>
      <c r="C59" s="200"/>
      <c r="D59" s="200"/>
      <c r="E59" s="200"/>
      <c r="F59" s="195" t="str">
        <f>IF(E59&gt;0,E59*100/FPN!$C$45,"")</f>
        <v/>
      </c>
    </row>
    <row r="60" spans="1:6" x14ac:dyDescent="0.25">
      <c r="A60" s="191" t="str">
        <f t="shared" si="0"/>
        <v/>
      </c>
      <c r="B60" s="192"/>
      <c r="C60" s="200"/>
      <c r="D60" s="200"/>
      <c r="E60" s="200"/>
      <c r="F60" s="195" t="str">
        <f>IF(E60&gt;0,E60*100/FPN!$C$45,"")</f>
        <v/>
      </c>
    </row>
    <row r="61" spans="1:6" x14ac:dyDescent="0.25">
      <c r="A61" s="191" t="str">
        <f t="shared" si="0"/>
        <v/>
      </c>
      <c r="B61" s="192"/>
      <c r="C61" s="200"/>
      <c r="D61" s="200"/>
      <c r="E61" s="200"/>
      <c r="F61" s="195" t="str">
        <f>IF(E61&gt;0,E61*100/FPN!$C$45,"")</f>
        <v/>
      </c>
    </row>
    <row r="62" spans="1:6" x14ac:dyDescent="0.25">
      <c r="A62" s="191" t="str">
        <f t="shared" si="0"/>
        <v/>
      </c>
      <c r="B62" s="192"/>
      <c r="C62" s="200"/>
      <c r="D62" s="200"/>
      <c r="E62" s="200"/>
      <c r="F62" s="195" t="str">
        <f>IF(E62&gt;0,E62*100/FPN!$C$45,"")</f>
        <v/>
      </c>
    </row>
    <row r="63" spans="1:6" x14ac:dyDescent="0.25">
      <c r="A63" s="191" t="str">
        <f t="shared" si="0"/>
        <v/>
      </c>
      <c r="B63" s="192"/>
      <c r="C63" s="200"/>
      <c r="D63" s="200"/>
      <c r="E63" s="200"/>
      <c r="F63" s="195" t="str">
        <f>IF(E63&gt;0,E63*100/FPN!$C$45,"")</f>
        <v/>
      </c>
    </row>
    <row r="64" spans="1:6" x14ac:dyDescent="0.25">
      <c r="A64" s="191" t="str">
        <f t="shared" si="0"/>
        <v/>
      </c>
      <c r="B64" s="192"/>
      <c r="C64" s="200"/>
      <c r="D64" s="200"/>
      <c r="E64" s="200"/>
      <c r="F64" s="195" t="str">
        <f>IF(E64&gt;0,E64*100/FPN!$C$45,"")</f>
        <v/>
      </c>
    </row>
    <row r="65" spans="1:6" x14ac:dyDescent="0.25">
      <c r="A65" s="191" t="str">
        <f t="shared" si="0"/>
        <v/>
      </c>
      <c r="B65" s="192"/>
      <c r="C65" s="200"/>
      <c r="D65" s="200"/>
      <c r="E65" s="200"/>
      <c r="F65" s="195" t="str">
        <f>IF(E65&gt;0,E65*100/FPN!$C$45,"")</f>
        <v/>
      </c>
    </row>
    <row r="66" spans="1:6" x14ac:dyDescent="0.25">
      <c r="A66" s="191" t="str">
        <f t="shared" si="0"/>
        <v/>
      </c>
      <c r="B66" s="192"/>
      <c r="C66" s="200"/>
      <c r="D66" s="200"/>
      <c r="E66" s="200"/>
      <c r="F66" s="195" t="str">
        <f>IF(E66&gt;0,E66*100/FPN!$C$45,"")</f>
        <v/>
      </c>
    </row>
    <row r="67" spans="1:6" x14ac:dyDescent="0.25">
      <c r="A67" s="191" t="str">
        <f t="shared" si="0"/>
        <v/>
      </c>
      <c r="B67" s="192"/>
      <c r="C67" s="200"/>
      <c r="D67" s="200"/>
      <c r="E67" s="200"/>
      <c r="F67" s="195" t="str">
        <f>IF(E67&gt;0,E67*100/FPN!$C$45,"")</f>
        <v/>
      </c>
    </row>
    <row r="68" spans="1:6" x14ac:dyDescent="0.25">
      <c r="A68" s="191" t="str">
        <f t="shared" si="0"/>
        <v/>
      </c>
      <c r="B68" s="192"/>
      <c r="C68" s="200"/>
      <c r="D68" s="200"/>
      <c r="E68" s="200"/>
      <c r="F68" s="195" t="str">
        <f>IF(E68&gt;0,E68*100/FPN!$C$45,"")</f>
        <v/>
      </c>
    </row>
    <row r="69" spans="1:6" x14ac:dyDescent="0.25">
      <c r="A69" s="191" t="str">
        <f t="shared" ref="A69:A101" si="1">+IF(C69&lt;&gt;"",A68+1,"")</f>
        <v/>
      </c>
      <c r="B69" s="192"/>
      <c r="C69" s="200"/>
      <c r="D69" s="200"/>
      <c r="E69" s="200"/>
      <c r="F69" s="195" t="str">
        <f>IF(E69&gt;0,E69*100/FPN!$C$45,"")</f>
        <v/>
      </c>
    </row>
    <row r="70" spans="1:6" x14ac:dyDescent="0.25">
      <c r="A70" s="191" t="str">
        <f t="shared" si="1"/>
        <v/>
      </c>
      <c r="B70" s="192"/>
      <c r="C70" s="200"/>
      <c r="D70" s="200"/>
      <c r="E70" s="200"/>
      <c r="F70" s="195" t="str">
        <f>IF(E70&gt;0,E70*100/FPN!$C$45,"")</f>
        <v/>
      </c>
    </row>
    <row r="71" spans="1:6" x14ac:dyDescent="0.25">
      <c r="A71" s="191" t="str">
        <f t="shared" si="1"/>
        <v/>
      </c>
      <c r="B71" s="192"/>
      <c r="C71" s="200"/>
      <c r="D71" s="200"/>
      <c r="E71" s="200"/>
      <c r="F71" s="195" t="str">
        <f>IF(E71&gt;0,E71*100/FPN!$C$45,"")</f>
        <v/>
      </c>
    </row>
    <row r="72" spans="1:6" x14ac:dyDescent="0.25">
      <c r="A72" s="191" t="str">
        <f t="shared" si="1"/>
        <v/>
      </c>
      <c r="B72" s="192"/>
      <c r="C72" s="200"/>
      <c r="D72" s="200"/>
      <c r="E72" s="200"/>
      <c r="F72" s="195" t="str">
        <f>IF(E72&gt;0,E72*100/FPN!$C$45,"")</f>
        <v/>
      </c>
    </row>
    <row r="73" spans="1:6" x14ac:dyDescent="0.25">
      <c r="A73" s="191" t="str">
        <f t="shared" si="1"/>
        <v/>
      </c>
      <c r="B73" s="192"/>
      <c r="C73" s="200"/>
      <c r="D73" s="200"/>
      <c r="E73" s="200"/>
      <c r="F73" s="195" t="str">
        <f>IF(E73&gt;0,E73*100/FPN!$C$45,"")</f>
        <v/>
      </c>
    </row>
    <row r="74" spans="1:6" x14ac:dyDescent="0.25">
      <c r="A74" s="191" t="str">
        <f t="shared" si="1"/>
        <v/>
      </c>
      <c r="B74" s="192"/>
      <c r="C74" s="200"/>
      <c r="D74" s="200"/>
      <c r="E74" s="200"/>
      <c r="F74" s="195" t="str">
        <f>IF(E74&gt;0,E74*100/FPN!$C$45,"")</f>
        <v/>
      </c>
    </row>
    <row r="75" spans="1:6" x14ac:dyDescent="0.25">
      <c r="A75" s="191" t="str">
        <f t="shared" si="1"/>
        <v/>
      </c>
      <c r="B75" s="192"/>
      <c r="C75" s="200"/>
      <c r="D75" s="200"/>
      <c r="E75" s="200"/>
      <c r="F75" s="195" t="str">
        <f>IF(E75&gt;0,E75*100/FPN!$C$45,"")</f>
        <v/>
      </c>
    </row>
    <row r="76" spans="1:6" x14ac:dyDescent="0.25">
      <c r="A76" s="191" t="str">
        <f t="shared" si="1"/>
        <v/>
      </c>
      <c r="B76" s="192"/>
      <c r="C76" s="200"/>
      <c r="D76" s="200"/>
      <c r="E76" s="200"/>
      <c r="F76" s="195" t="str">
        <f>IF(E76&gt;0,E76*100/FPN!$C$45,"")</f>
        <v/>
      </c>
    </row>
    <row r="77" spans="1:6" x14ac:dyDescent="0.25">
      <c r="A77" s="191" t="str">
        <f t="shared" si="1"/>
        <v/>
      </c>
      <c r="B77" s="192"/>
      <c r="C77" s="200"/>
      <c r="D77" s="200"/>
      <c r="E77" s="200"/>
      <c r="F77" s="195" t="str">
        <f>IF(E77&gt;0,E77*100/FPN!$C$45,"")</f>
        <v/>
      </c>
    </row>
    <row r="78" spans="1:6" x14ac:dyDescent="0.25">
      <c r="A78" s="191" t="str">
        <f t="shared" si="1"/>
        <v/>
      </c>
      <c r="B78" s="192"/>
      <c r="C78" s="200"/>
      <c r="D78" s="200"/>
      <c r="E78" s="200"/>
      <c r="F78" s="195" t="str">
        <f>IF(E78&gt;0,E78*100/FPN!$C$45,"")</f>
        <v/>
      </c>
    </row>
    <row r="79" spans="1:6" x14ac:dyDescent="0.25">
      <c r="A79" s="191" t="str">
        <f t="shared" si="1"/>
        <v/>
      </c>
      <c r="B79" s="192"/>
      <c r="C79" s="200"/>
      <c r="D79" s="200"/>
      <c r="E79" s="200"/>
      <c r="F79" s="195" t="str">
        <f>IF(E79&gt;0,E79*100/FPN!$C$45,"")</f>
        <v/>
      </c>
    </row>
    <row r="80" spans="1:6" x14ac:dyDescent="0.25">
      <c r="A80" s="191" t="str">
        <f t="shared" si="1"/>
        <v/>
      </c>
      <c r="B80" s="192"/>
      <c r="C80" s="200"/>
      <c r="D80" s="200"/>
      <c r="E80" s="200"/>
      <c r="F80" s="195" t="str">
        <f>IF(E80&gt;0,E80*100/FPN!$C$45,"")</f>
        <v/>
      </c>
    </row>
    <row r="81" spans="1:6" x14ac:dyDescent="0.25">
      <c r="A81" s="191" t="str">
        <f t="shared" si="1"/>
        <v/>
      </c>
      <c r="B81" s="192"/>
      <c r="C81" s="200"/>
      <c r="D81" s="200"/>
      <c r="E81" s="200"/>
      <c r="F81" s="195" t="str">
        <f>IF(E81&gt;0,E81*100/FPN!$C$45,"")</f>
        <v/>
      </c>
    </row>
    <row r="82" spans="1:6" x14ac:dyDescent="0.25">
      <c r="A82" s="191" t="str">
        <f t="shared" si="1"/>
        <v/>
      </c>
      <c r="B82" s="192"/>
      <c r="C82" s="200"/>
      <c r="D82" s="200"/>
      <c r="E82" s="200"/>
      <c r="F82" s="195" t="str">
        <f>IF(E82&gt;0,E82*100/FPN!$C$45,"")</f>
        <v/>
      </c>
    </row>
    <row r="83" spans="1:6" x14ac:dyDescent="0.25">
      <c r="A83" s="191" t="str">
        <f t="shared" si="1"/>
        <v/>
      </c>
      <c r="B83" s="192"/>
      <c r="C83" s="200"/>
      <c r="D83" s="200"/>
      <c r="E83" s="200"/>
      <c r="F83" s="195" t="str">
        <f>IF(E83&gt;0,E83*100/FPN!$C$45,"")</f>
        <v/>
      </c>
    </row>
    <row r="84" spans="1:6" x14ac:dyDescent="0.25">
      <c r="A84" s="191" t="str">
        <f t="shared" si="1"/>
        <v/>
      </c>
      <c r="B84" s="192"/>
      <c r="C84" s="200"/>
      <c r="D84" s="200"/>
      <c r="E84" s="200"/>
      <c r="F84" s="195" t="str">
        <f>IF(E84&gt;0,E84*100/FPN!$C$45,"")</f>
        <v/>
      </c>
    </row>
    <row r="85" spans="1:6" x14ac:dyDescent="0.25">
      <c r="A85" s="191" t="str">
        <f t="shared" si="1"/>
        <v/>
      </c>
      <c r="B85" s="192"/>
      <c r="C85" s="200"/>
      <c r="D85" s="200"/>
      <c r="E85" s="200"/>
      <c r="F85" s="195" t="str">
        <f>IF(E85&gt;0,E85*100/FPN!$C$45,"")</f>
        <v/>
      </c>
    </row>
    <row r="86" spans="1:6" x14ac:dyDescent="0.25">
      <c r="A86" s="191" t="str">
        <f t="shared" si="1"/>
        <v/>
      </c>
      <c r="B86" s="192"/>
      <c r="C86" s="200"/>
      <c r="D86" s="200"/>
      <c r="E86" s="200"/>
      <c r="F86" s="195" t="str">
        <f>IF(E86&gt;0,E86*100/FPN!$C$45,"")</f>
        <v/>
      </c>
    </row>
    <row r="87" spans="1:6" x14ac:dyDescent="0.25">
      <c r="A87" s="191" t="str">
        <f t="shared" si="1"/>
        <v/>
      </c>
      <c r="B87" s="192"/>
      <c r="C87" s="200"/>
      <c r="D87" s="200"/>
      <c r="E87" s="200"/>
      <c r="F87" s="195" t="str">
        <f>IF(E87&gt;0,E87*100/FPN!$C$45,"")</f>
        <v/>
      </c>
    </row>
    <row r="88" spans="1:6" x14ac:dyDescent="0.25">
      <c r="A88" s="191" t="str">
        <f t="shared" si="1"/>
        <v/>
      </c>
      <c r="B88" s="192"/>
      <c r="C88" s="200"/>
      <c r="D88" s="200"/>
      <c r="E88" s="200"/>
      <c r="F88" s="195" t="str">
        <f>IF(E88&gt;0,E88*100/FPN!$C$45,"")</f>
        <v/>
      </c>
    </row>
    <row r="89" spans="1:6" x14ac:dyDescent="0.25">
      <c r="A89" s="191" t="str">
        <f t="shared" si="1"/>
        <v/>
      </c>
      <c r="B89" s="192"/>
      <c r="C89" s="200"/>
      <c r="D89" s="200"/>
      <c r="E89" s="200"/>
      <c r="F89" s="195" t="str">
        <f>IF(E89&gt;0,E89*100/FPN!$C$45,"")</f>
        <v/>
      </c>
    </row>
    <row r="90" spans="1:6" x14ac:dyDescent="0.25">
      <c r="A90" s="191" t="str">
        <f t="shared" si="1"/>
        <v/>
      </c>
      <c r="B90" s="192"/>
      <c r="C90" s="200"/>
      <c r="D90" s="200"/>
      <c r="E90" s="200"/>
      <c r="F90" s="195" t="str">
        <f>IF(E90&gt;0,E90*100/FPN!$C$45,"")</f>
        <v/>
      </c>
    </row>
    <row r="91" spans="1:6" x14ac:dyDescent="0.25">
      <c r="A91" s="191" t="str">
        <f t="shared" si="1"/>
        <v/>
      </c>
      <c r="B91" s="192"/>
      <c r="C91" s="200"/>
      <c r="D91" s="200"/>
      <c r="E91" s="200"/>
      <c r="F91" s="195" t="str">
        <f>IF(E91&gt;0,E91*100/FPN!$C$45,"")</f>
        <v/>
      </c>
    </row>
    <row r="92" spans="1:6" x14ac:dyDescent="0.25">
      <c r="A92" s="191" t="str">
        <f t="shared" si="1"/>
        <v/>
      </c>
      <c r="B92" s="192"/>
      <c r="C92" s="200"/>
      <c r="D92" s="200"/>
      <c r="E92" s="200"/>
      <c r="F92" s="195" t="str">
        <f>IF(E92&gt;0,E92*100/FPN!$C$45,"")</f>
        <v/>
      </c>
    </row>
    <row r="93" spans="1:6" x14ac:dyDescent="0.25">
      <c r="A93" s="191" t="str">
        <f t="shared" si="1"/>
        <v/>
      </c>
      <c r="B93" s="192"/>
      <c r="C93" s="200"/>
      <c r="D93" s="200"/>
      <c r="E93" s="200"/>
      <c r="F93" s="195" t="str">
        <f>IF(E93&gt;0,E93*100/FPN!$C$45,"")</f>
        <v/>
      </c>
    </row>
    <row r="94" spans="1:6" x14ac:dyDescent="0.25">
      <c r="A94" s="191" t="str">
        <f t="shared" si="1"/>
        <v/>
      </c>
      <c r="B94" s="192"/>
      <c r="C94" s="200"/>
      <c r="D94" s="200"/>
      <c r="E94" s="200"/>
      <c r="F94" s="195" t="str">
        <f>IF(E94&gt;0,E94*100/FPN!$C$45,"")</f>
        <v/>
      </c>
    </row>
    <row r="95" spans="1:6" x14ac:dyDescent="0.25">
      <c r="A95" s="191" t="str">
        <f t="shared" si="1"/>
        <v/>
      </c>
      <c r="B95" s="192"/>
      <c r="C95" s="200"/>
      <c r="D95" s="200"/>
      <c r="E95" s="200"/>
      <c r="F95" s="195" t="str">
        <f>IF(E95&gt;0,E95*100/FPN!$C$45,"")</f>
        <v/>
      </c>
    </row>
    <row r="96" spans="1:6" x14ac:dyDescent="0.25">
      <c r="A96" s="191" t="str">
        <f t="shared" si="1"/>
        <v/>
      </c>
      <c r="B96" s="192"/>
      <c r="C96" s="200"/>
      <c r="D96" s="200"/>
      <c r="E96" s="200"/>
      <c r="F96" s="195" t="str">
        <f>IF(E96&gt;0,E96*100/FPN!$C$45,"")</f>
        <v/>
      </c>
    </row>
    <row r="97" spans="1:6" x14ac:dyDescent="0.25">
      <c r="A97" s="191" t="str">
        <f t="shared" si="1"/>
        <v/>
      </c>
      <c r="B97" s="192"/>
      <c r="C97" s="200"/>
      <c r="D97" s="200"/>
      <c r="E97" s="200"/>
      <c r="F97" s="195" t="str">
        <f>IF(E97&gt;0,E97*100/FPN!$C$45,"")</f>
        <v/>
      </c>
    </row>
    <row r="98" spans="1:6" x14ac:dyDescent="0.25">
      <c r="A98" s="191" t="str">
        <f t="shared" si="1"/>
        <v/>
      </c>
      <c r="B98" s="192"/>
      <c r="C98" s="200"/>
      <c r="D98" s="200"/>
      <c r="E98" s="200"/>
      <c r="F98" s="195" t="str">
        <f>IF(E98&gt;0,E98*100/FPN!$C$45,"")</f>
        <v/>
      </c>
    </row>
    <row r="99" spans="1:6" x14ac:dyDescent="0.25">
      <c r="A99" s="191" t="str">
        <f t="shared" si="1"/>
        <v/>
      </c>
      <c r="B99" s="192"/>
      <c r="C99" s="200"/>
      <c r="D99" s="200"/>
      <c r="E99" s="200"/>
      <c r="F99" s="195" t="str">
        <f>IF(E99&gt;0,E99*100/FPN!$C$45,"")</f>
        <v/>
      </c>
    </row>
    <row r="100" spans="1:6" x14ac:dyDescent="0.25">
      <c r="A100" s="191" t="str">
        <f>+IF(C100&lt;&gt;"",#REF!+1,"")</f>
        <v/>
      </c>
      <c r="B100" s="192"/>
      <c r="C100" s="200"/>
      <c r="D100" s="200"/>
      <c r="E100" s="200"/>
      <c r="F100" s="195" t="str">
        <f>IF(E100&gt;0,E100*100/FPN!$C$45,"")</f>
        <v/>
      </c>
    </row>
    <row r="101" spans="1:6" x14ac:dyDescent="0.25">
      <c r="A101" s="191" t="str">
        <f t="shared" si="1"/>
        <v/>
      </c>
      <c r="B101" s="192"/>
      <c r="C101" s="200"/>
      <c r="D101" s="200"/>
      <c r="E101" s="200"/>
      <c r="F101" s="195" t="str">
        <f>IF(E101&gt;0,E101*100/FPN!$C$45,"")</f>
        <v/>
      </c>
    </row>
    <row r="102" spans="1:6" ht="13.8" thickBot="1" x14ac:dyDescent="0.3">
      <c r="A102" s="201" t="s">
        <v>545</v>
      </c>
      <c r="B102" s="202"/>
      <c r="C102" s="203"/>
      <c r="D102" s="203"/>
      <c r="E102" s="204">
        <f>SUM(E3:E101)</f>
        <v>0</v>
      </c>
      <c r="F102" s="205">
        <f>SUM(F3:F101)</f>
        <v>0</v>
      </c>
    </row>
    <row r="103" spans="1:6" ht="13.8" thickTop="1" x14ac:dyDescent="0.25"/>
  </sheetData>
  <sheetProtection algorithmName="SHA-512" hashValue="2FlyaXYOGAQ9GBvBBYH0hD6IDGbIM7DTWczZB14PT2uxuxRVahGNAssICSqVabrKQ3SH1fd4o0NmDEcGd++2lQ==" saltValue="VtkxO9A8f8Zow/4QUtD6h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E101" name="Plage1"/>
  </protectedRanges>
  <mergeCells count="2">
    <mergeCell ref="E1:F1"/>
    <mergeCell ref="C1:D1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F24"/>
  <sheetViews>
    <sheetView workbookViewId="0">
      <selection activeCell="B3" sqref="B3"/>
    </sheetView>
  </sheetViews>
  <sheetFormatPr baseColWidth="10" defaultColWidth="11.44140625" defaultRowHeight="13.2" x14ac:dyDescent="0.25"/>
  <cols>
    <col min="1" max="1" width="11.44140625" style="59"/>
    <col min="2" max="2" width="21.44140625" style="59" customWidth="1"/>
    <col min="3" max="3" width="23.44140625" style="59" customWidth="1"/>
    <col min="4" max="4" width="45.6640625" style="59" customWidth="1"/>
    <col min="5" max="16384" width="11.44140625" style="59"/>
  </cols>
  <sheetData>
    <row r="1" spans="1:4" ht="27" thickBot="1" x14ac:dyDescent="0.3">
      <c r="A1" s="92">
        <f>Signaletiq!B9</f>
        <v>202312</v>
      </c>
      <c r="B1" s="206">
        <f>Signaletiq!B3</f>
        <v>0</v>
      </c>
      <c r="D1" s="175" t="s">
        <v>514</v>
      </c>
    </row>
    <row r="2" spans="1:4" x14ac:dyDescent="0.25">
      <c r="A2" s="207" t="s">
        <v>430</v>
      </c>
      <c r="B2" s="208" t="s">
        <v>515</v>
      </c>
      <c r="C2" s="209" t="s">
        <v>516</v>
      </c>
      <c r="D2" s="210" t="s">
        <v>517</v>
      </c>
    </row>
    <row r="3" spans="1:4" x14ac:dyDescent="0.25">
      <c r="A3" s="211" t="str">
        <f>IF(B3&lt;&gt;"",1,"")</f>
        <v/>
      </c>
      <c r="B3" s="43"/>
      <c r="C3" s="43"/>
      <c r="D3" s="6">
        <f>IF(FPN!$C$45=0,"",C3*100/FPN!$C$45)</f>
        <v>0</v>
      </c>
    </row>
    <row r="4" spans="1:4" x14ac:dyDescent="0.25">
      <c r="A4" s="211" t="str">
        <f>IF(B4&lt;&gt;"",A3+1,"")</f>
        <v/>
      </c>
      <c r="B4" s="43"/>
      <c r="C4" s="43"/>
      <c r="D4" s="6">
        <f>IF(FPN!$C$45=0,"",C4*100/FPN!$C$45)</f>
        <v>0</v>
      </c>
    </row>
    <row r="5" spans="1:4" x14ac:dyDescent="0.25">
      <c r="A5" s="211" t="str">
        <f t="shared" ref="A5:A21" si="0">IF(B5&lt;&gt;"",A4+1,"")</f>
        <v/>
      </c>
      <c r="B5" s="43"/>
      <c r="C5" s="43"/>
      <c r="D5" s="6">
        <f>IF(FPN!$C$45=0,"",C5*100/FPN!$C$45)</f>
        <v>0</v>
      </c>
    </row>
    <row r="6" spans="1:4" x14ac:dyDescent="0.25">
      <c r="A6" s="211" t="str">
        <f t="shared" si="0"/>
        <v/>
      </c>
      <c r="B6" s="43"/>
      <c r="C6" s="43"/>
      <c r="D6" s="6">
        <f>IF(FPN!$C$45=0,"",C6*100/FPN!$C$45)</f>
        <v>0</v>
      </c>
    </row>
    <row r="7" spans="1:4" x14ac:dyDescent="0.25">
      <c r="A7" s="211" t="str">
        <f t="shared" si="0"/>
        <v/>
      </c>
      <c r="B7" s="43"/>
      <c r="C7" s="43"/>
      <c r="D7" s="6">
        <f>IF(FPN!$C$45=0,"",C7*100/FPN!$C$45)</f>
        <v>0</v>
      </c>
    </row>
    <row r="8" spans="1:4" x14ac:dyDescent="0.25">
      <c r="A8" s="211" t="str">
        <f t="shared" si="0"/>
        <v/>
      </c>
      <c r="B8" s="43"/>
      <c r="C8" s="43"/>
      <c r="D8" s="6">
        <f>IF(FPN!$C$45=0,"",C8*100/FPN!$C$45)</f>
        <v>0</v>
      </c>
    </row>
    <row r="9" spans="1:4" x14ac:dyDescent="0.25">
      <c r="A9" s="211" t="str">
        <f t="shared" si="0"/>
        <v/>
      </c>
      <c r="B9" s="43"/>
      <c r="C9" s="43"/>
      <c r="D9" s="6">
        <f>IF(FPN!$C$45=0,"",C9*100/FPN!$C$45)</f>
        <v>0</v>
      </c>
    </row>
    <row r="10" spans="1:4" x14ac:dyDescent="0.25">
      <c r="A10" s="211" t="str">
        <f t="shared" si="0"/>
        <v/>
      </c>
      <c r="B10" s="43"/>
      <c r="C10" s="43"/>
      <c r="D10" s="6">
        <f>IF(FPN!$C$45=0,"",C10*100/FPN!$C$45)</f>
        <v>0</v>
      </c>
    </row>
    <row r="11" spans="1:4" x14ac:dyDescent="0.25">
      <c r="A11" s="211" t="str">
        <f t="shared" si="0"/>
        <v/>
      </c>
      <c r="B11" s="43"/>
      <c r="C11" s="43"/>
      <c r="D11" s="6">
        <f>IF(FPN!$C$45=0,"",C11*100/FPN!$C$45)</f>
        <v>0</v>
      </c>
    </row>
    <row r="12" spans="1:4" x14ac:dyDescent="0.25">
      <c r="A12" s="211" t="str">
        <f>IF(B12&lt;&gt;"",A11+1,"")</f>
        <v/>
      </c>
      <c r="B12" s="43"/>
      <c r="C12" s="43"/>
      <c r="D12" s="6">
        <f>IF(FPN!$C$45=0,"",C12*100/FPN!$C$45)</f>
        <v>0</v>
      </c>
    </row>
    <row r="13" spans="1:4" x14ac:dyDescent="0.25">
      <c r="A13" s="211" t="str">
        <f t="shared" si="0"/>
        <v/>
      </c>
      <c r="B13" s="43"/>
      <c r="C13" s="43"/>
      <c r="D13" s="6">
        <f>IF(FPN!$C$45=0,"",C13*100/FPN!$C$45)</f>
        <v>0</v>
      </c>
    </row>
    <row r="14" spans="1:4" x14ac:dyDescent="0.25">
      <c r="A14" s="211" t="str">
        <f t="shared" si="0"/>
        <v/>
      </c>
      <c r="B14" s="43"/>
      <c r="C14" s="43"/>
      <c r="D14" s="6">
        <f>IF(FPN!$C$45=0,"",C14*100/FPN!$C$45)</f>
        <v>0</v>
      </c>
    </row>
    <row r="15" spans="1:4" x14ac:dyDescent="0.25">
      <c r="A15" s="211" t="str">
        <f t="shared" si="0"/>
        <v/>
      </c>
      <c r="B15" s="43"/>
      <c r="C15" s="43"/>
      <c r="D15" s="6">
        <f>IF(FPN!$C$45=0,"",C15*100/FPN!$C$45)</f>
        <v>0</v>
      </c>
    </row>
    <row r="16" spans="1:4" x14ac:dyDescent="0.25">
      <c r="A16" s="211" t="str">
        <f t="shared" si="0"/>
        <v/>
      </c>
      <c r="B16" s="43"/>
      <c r="C16" s="43"/>
      <c r="D16" s="6">
        <f>IF(FPN!$C$45=0,"",C16*100/FPN!$C$45)</f>
        <v>0</v>
      </c>
    </row>
    <row r="17" spans="1:6" x14ac:dyDescent="0.25">
      <c r="A17" s="211" t="str">
        <f t="shared" si="0"/>
        <v/>
      </c>
      <c r="B17" s="43"/>
      <c r="C17" s="43"/>
      <c r="D17" s="6">
        <f>IF(FPN!$C$45=0,"",C17*100/FPN!$C$45)</f>
        <v>0</v>
      </c>
    </row>
    <row r="18" spans="1:6" x14ac:dyDescent="0.25">
      <c r="A18" s="211" t="str">
        <f t="shared" si="0"/>
        <v/>
      </c>
      <c r="B18" s="43"/>
      <c r="C18" s="43"/>
      <c r="D18" s="6">
        <f>IF(FPN!$C$45=0,"",C18*100/FPN!$C$45)</f>
        <v>0</v>
      </c>
    </row>
    <row r="19" spans="1:6" x14ac:dyDescent="0.25">
      <c r="A19" s="211" t="str">
        <f t="shared" si="0"/>
        <v/>
      </c>
      <c r="B19" s="43"/>
      <c r="C19" s="43"/>
      <c r="D19" s="6">
        <f>IF(FPN!$C$45=0,"",C19*100/FPN!$C$45)</f>
        <v>0</v>
      </c>
    </row>
    <row r="20" spans="1:6" x14ac:dyDescent="0.25">
      <c r="A20" s="211" t="str">
        <f t="shared" si="0"/>
        <v/>
      </c>
      <c r="B20" s="43"/>
      <c r="C20" s="43"/>
      <c r="D20" s="6">
        <f>IF(FPN!$C$45=0,"",C20*100/FPN!$C$45)</f>
        <v>0</v>
      </c>
    </row>
    <row r="21" spans="1:6" x14ac:dyDescent="0.25">
      <c r="A21" s="211" t="str">
        <f t="shared" si="0"/>
        <v/>
      </c>
      <c r="B21" s="43"/>
      <c r="C21" s="43"/>
      <c r="D21" s="6">
        <f>IF(FPN!$C$45=0,"",C21*100/FPN!$C$45)</f>
        <v>0</v>
      </c>
    </row>
    <row r="22" spans="1:6" ht="13.8" thickBot="1" x14ac:dyDescent="0.3">
      <c r="A22" s="212" t="s">
        <v>545</v>
      </c>
      <c r="B22" s="213"/>
      <c r="C22" s="213">
        <f>SUM(C3:C21)</f>
        <v>0</v>
      </c>
      <c r="D22" s="7">
        <f>SUM(D3:D21)</f>
        <v>0</v>
      </c>
      <c r="F22" s="214">
        <f>COUNTA(B3:B21)</f>
        <v>0</v>
      </c>
    </row>
    <row r="24" spans="1:6" x14ac:dyDescent="0.25">
      <c r="A24" s="382" t="s">
        <v>576</v>
      </c>
      <c r="B24" s="382"/>
      <c r="C24" s="74">
        <f>15%*[2]FPN!C23</f>
        <v>0</v>
      </c>
    </row>
  </sheetData>
  <sheetProtection algorithmName="SHA-512" hashValue="FCU1QeE73+gwOYKXg86RLJEDRWAZsN1fqa2rWXDmkIHVmDW2wMeFTnnI0jfBQHr4eP4NY7ok8ipWIGPP77lGMg==" saltValue="kF0LvSBnw5/RlDUNjl0PI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C21" name="Plage1"/>
  </protectedRanges>
  <mergeCells count="1">
    <mergeCell ref="A24:B24"/>
  </mergeCells>
  <pageMargins left="0.78740157499999996" right="0.78740157499999996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D3"/>
  <sheetViews>
    <sheetView zoomScale="120" zoomScaleNormal="120" workbookViewId="0">
      <selection activeCell="D22" sqref="D22"/>
    </sheetView>
  </sheetViews>
  <sheetFormatPr baseColWidth="10" defaultColWidth="11.44140625" defaultRowHeight="13.2" x14ac:dyDescent="0.25"/>
  <cols>
    <col min="1" max="1" width="11.44140625" style="59"/>
    <col min="2" max="2" width="21.44140625" style="59" customWidth="1"/>
    <col min="3" max="3" width="23.44140625" style="59" customWidth="1"/>
    <col min="4" max="4" width="48.6640625" style="59" customWidth="1"/>
    <col min="5" max="16384" width="11.44140625" style="59"/>
  </cols>
  <sheetData>
    <row r="1" spans="1:4" ht="27" thickBot="1" x14ac:dyDescent="0.3">
      <c r="A1" s="92">
        <f>Signaletiq!B9</f>
        <v>202312</v>
      </c>
      <c r="B1" s="206">
        <f>Signaletiq!B3</f>
        <v>0</v>
      </c>
      <c r="D1" s="175" t="s">
        <v>514</v>
      </c>
    </row>
    <row r="2" spans="1:4" x14ac:dyDescent="0.25">
      <c r="A2" s="207" t="s">
        <v>430</v>
      </c>
      <c r="B2" s="215" t="s">
        <v>515</v>
      </c>
      <c r="C2" s="216" t="s">
        <v>516</v>
      </c>
      <c r="D2" s="210" t="s">
        <v>517</v>
      </c>
    </row>
    <row r="3" spans="1:4" x14ac:dyDescent="0.25">
      <c r="A3" s="217" t="s">
        <v>557</v>
      </c>
      <c r="B3" s="44" t="str">
        <f>IF(participation!F22=0,"",VLOOKUP(C3,'Div&amp;Part'!$A$3:$B$21,2,FALSE))</f>
        <v/>
      </c>
      <c r="C3" s="44" t="str">
        <f>IF(SUM('Div&amp;Part'!A3:B21)&lt;&gt;0,+LARGE(participation!C3:C21,1),"")</f>
        <v/>
      </c>
      <c r="D3" s="6" t="str">
        <f>IF(FPN!C45=0,"",IF(C3&lt;&gt;"",'participation Ind'!C3*100/FPN!C45,""))</f>
        <v/>
      </c>
    </row>
  </sheetData>
  <sheetProtection algorithmName="SHA-512" hashValue="mRj3EquxjhA6B41ZNNET8mIZ11PxPFFnFolim3zHf7wk9D5p3rPoeyKaSyl6afGsRY3tOfHadVI3fe2HkZ7FMA==" saltValue="f0J6rujT/OPWpA/u2j//S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C3" name="Plage1"/>
  </protectedRanges>
  <pageMargins left="0.78740157499999996" right="0.78740157499999996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E22"/>
  <sheetViews>
    <sheetView workbookViewId="0">
      <selection activeCell="H17" sqref="H17"/>
    </sheetView>
  </sheetViews>
  <sheetFormatPr baseColWidth="10" defaultColWidth="11.44140625" defaultRowHeight="13.2" x14ac:dyDescent="0.25"/>
  <cols>
    <col min="1" max="1" width="11.44140625" style="59"/>
    <col min="2" max="2" width="38.88671875" style="59" customWidth="1"/>
    <col min="3" max="3" width="19" style="59" customWidth="1"/>
    <col min="4" max="4" width="16.44140625" style="59" customWidth="1"/>
    <col min="5" max="5" width="24.109375" style="59" customWidth="1"/>
    <col min="6" max="16384" width="11.44140625" style="59"/>
  </cols>
  <sheetData>
    <row r="1" spans="1:5" x14ac:dyDescent="0.25">
      <c r="A1" s="173"/>
    </row>
    <row r="2" spans="1:5" ht="26.25" customHeight="1" thickBot="1" x14ac:dyDescent="0.3">
      <c r="A2" s="218">
        <f>Signaletiq!B9</f>
        <v>202312</v>
      </c>
      <c r="B2" s="218">
        <f>Signaletiq!B3</f>
        <v>0</v>
      </c>
      <c r="C2" s="218"/>
      <c r="E2" s="114" t="s">
        <v>434</v>
      </c>
    </row>
    <row r="3" spans="1:5" x14ac:dyDescent="0.25">
      <c r="A3" s="219"/>
      <c r="B3" s="220"/>
      <c r="C3" s="221"/>
      <c r="D3" s="221"/>
      <c r="E3" s="220"/>
    </row>
    <row r="4" spans="1:5" x14ac:dyDescent="0.25">
      <c r="A4" s="222" t="s">
        <v>321</v>
      </c>
      <c r="B4" s="223" t="s">
        <v>435</v>
      </c>
      <c r="C4" s="224" t="s">
        <v>438</v>
      </c>
      <c r="D4" s="224" t="s">
        <v>437</v>
      </c>
      <c r="E4" s="224" t="s">
        <v>436</v>
      </c>
    </row>
    <row r="5" spans="1:5" ht="13.8" thickBot="1" x14ac:dyDescent="0.3">
      <c r="A5" s="225"/>
      <c r="B5" s="226"/>
      <c r="C5" s="227"/>
      <c r="D5" s="227"/>
      <c r="E5" s="228"/>
    </row>
    <row r="6" spans="1:5" ht="27.6" thickTop="1" thickBot="1" x14ac:dyDescent="0.3">
      <c r="A6" s="229" t="s">
        <v>439</v>
      </c>
      <c r="B6" s="230" t="s">
        <v>440</v>
      </c>
      <c r="C6" s="231">
        <f>D6*E6</f>
        <v>0</v>
      </c>
      <c r="D6" s="251">
        <v>1</v>
      </c>
      <c r="E6" s="233"/>
    </row>
    <row r="7" spans="1:5" ht="13.8" thickBot="1" x14ac:dyDescent="0.3">
      <c r="A7" s="229" t="s">
        <v>441</v>
      </c>
      <c r="B7" s="230" t="s">
        <v>442</v>
      </c>
      <c r="C7" s="231">
        <f>D7*E7</f>
        <v>120339161.25</v>
      </c>
      <c r="D7" s="251">
        <v>0.75</v>
      </c>
      <c r="E7" s="234">
        <f>actif!E16</f>
        <v>160452215</v>
      </c>
    </row>
    <row r="8" spans="1:5" ht="27" thickBot="1" x14ac:dyDescent="0.3">
      <c r="A8" s="229" t="s">
        <v>443</v>
      </c>
      <c r="B8" s="230" t="s">
        <v>444</v>
      </c>
      <c r="C8" s="231">
        <f>D8*E8</f>
        <v>0</v>
      </c>
      <c r="D8" s="251">
        <v>1</v>
      </c>
      <c r="E8" s="233"/>
    </row>
    <row r="9" spans="1:5" ht="27" thickBot="1" x14ac:dyDescent="0.3">
      <c r="A9" s="229" t="s">
        <v>445</v>
      </c>
      <c r="B9" s="230" t="s">
        <v>446</v>
      </c>
      <c r="C9" s="231">
        <f>D9*E9</f>
        <v>47096655405</v>
      </c>
      <c r="D9" s="251">
        <v>1</v>
      </c>
      <c r="E9" s="234">
        <f>actif!E45+actif!E46+actif!E47+actif!E48</f>
        <v>47096655405</v>
      </c>
    </row>
    <row r="10" spans="1:5" ht="13.8" thickBot="1" x14ac:dyDescent="0.3">
      <c r="A10" s="229" t="s">
        <v>447</v>
      </c>
      <c r="B10" s="230" t="s">
        <v>448</v>
      </c>
      <c r="C10" s="231">
        <f>D10*E10</f>
        <v>3015386110</v>
      </c>
      <c r="D10" s="251">
        <v>1</v>
      </c>
      <c r="E10" s="232">
        <f>actif!E51</f>
        <v>3015386110</v>
      </c>
    </row>
    <row r="11" spans="1:5" ht="27" thickBot="1" x14ac:dyDescent="0.3">
      <c r="A11" s="235" t="s">
        <v>449</v>
      </c>
      <c r="B11" s="223" t="s">
        <v>450</v>
      </c>
      <c r="C11" s="236">
        <f>SUM(C6:C10)</f>
        <v>50232380676.25</v>
      </c>
      <c r="D11" s="252"/>
      <c r="E11" s="237">
        <f>E6+E7+E8+E9+E10</f>
        <v>50272493730</v>
      </c>
    </row>
    <row r="12" spans="1:5" ht="13.8" thickTop="1" x14ac:dyDescent="0.25">
      <c r="A12" s="235"/>
      <c r="B12" s="223"/>
      <c r="C12" s="238"/>
      <c r="D12" s="253"/>
      <c r="E12" s="239"/>
    </row>
    <row r="13" spans="1:5" ht="13.8" thickBot="1" x14ac:dyDescent="0.3">
      <c r="A13" s="229" t="s">
        <v>451</v>
      </c>
      <c r="B13" s="230" t="s">
        <v>452</v>
      </c>
      <c r="C13" s="231">
        <f>D13*E13</f>
        <v>0</v>
      </c>
      <c r="D13" s="251">
        <v>1</v>
      </c>
      <c r="E13" s="233"/>
    </row>
    <row r="14" spans="1:5" ht="13.8" thickBot="1" x14ac:dyDescent="0.3">
      <c r="A14" s="229" t="s">
        <v>453</v>
      </c>
      <c r="B14" s="230" t="s">
        <v>454</v>
      </c>
      <c r="C14" s="231">
        <f>D14*E14</f>
        <v>0</v>
      </c>
      <c r="D14" s="251">
        <v>1</v>
      </c>
      <c r="E14" s="233"/>
    </row>
    <row r="15" spans="1:5" ht="13.8" thickBot="1" x14ac:dyDescent="0.3">
      <c r="A15" s="229" t="s">
        <v>455</v>
      </c>
      <c r="B15" s="230" t="s">
        <v>456</v>
      </c>
      <c r="C15" s="231">
        <f>D15*E15</f>
        <v>35515610900.5</v>
      </c>
      <c r="D15" s="251">
        <v>0.5</v>
      </c>
      <c r="E15" s="234">
        <f>passif!C24</f>
        <v>71031221801</v>
      </c>
    </row>
    <row r="16" spans="1:5" ht="13.8" thickBot="1" x14ac:dyDescent="0.3">
      <c r="A16" s="229" t="s">
        <v>457</v>
      </c>
      <c r="B16" s="230" t="s">
        <v>458</v>
      </c>
      <c r="C16" s="231">
        <f>D16*E16</f>
        <v>0</v>
      </c>
      <c r="D16" s="251">
        <v>1</v>
      </c>
      <c r="E16" s="233"/>
    </row>
    <row r="17" spans="1:5" ht="13.8" thickBot="1" x14ac:dyDescent="0.3">
      <c r="A17" s="240" t="s">
        <v>459</v>
      </c>
      <c r="B17" s="241" t="s">
        <v>460</v>
      </c>
      <c r="C17" s="231">
        <f>D17*E17</f>
        <v>0</v>
      </c>
      <c r="D17" s="254"/>
      <c r="E17" s="242"/>
    </row>
    <row r="18" spans="1:5" ht="13.8" thickTop="1" x14ac:dyDescent="0.25">
      <c r="A18" s="235" t="s">
        <v>461</v>
      </c>
      <c r="B18" s="223" t="s">
        <v>462</v>
      </c>
      <c r="C18" s="243">
        <f>SUM(C13:C17)</f>
        <v>35515610900.5</v>
      </c>
      <c r="D18" s="383"/>
      <c r="E18" s="244">
        <f>SUM(E13:E17)</f>
        <v>71031221801</v>
      </c>
    </row>
    <row r="19" spans="1:5" x14ac:dyDescent="0.25">
      <c r="A19" s="245"/>
      <c r="B19" s="223"/>
      <c r="C19" s="243"/>
      <c r="D19" s="383"/>
      <c r="E19" s="246"/>
    </row>
    <row r="20" spans="1:5" ht="13.8" thickBot="1" x14ac:dyDescent="0.3">
      <c r="A20" s="247" t="s">
        <v>558</v>
      </c>
      <c r="B20" s="248" t="s">
        <v>463</v>
      </c>
      <c r="C20" s="8">
        <f>IF(C18=0,"",(C11*100/C18))</f>
        <v>141.43746764480633</v>
      </c>
      <c r="D20" s="384"/>
      <c r="E20" s="249"/>
    </row>
    <row r="21" spans="1:5" x14ac:dyDescent="0.25">
      <c r="A21" s="173"/>
    </row>
    <row r="22" spans="1:5" x14ac:dyDescent="0.25">
      <c r="A22" s="250"/>
    </row>
  </sheetData>
  <sheetProtection algorithmName="SHA-512" hashValue="FbxNxN5j3561/Q3WWye+BgjTpcrUK9NcRQ66zdZKDPAe6i1FnNPRaw14ABIGqOfnXhAXubTEHGaUgatkiRcd8g==" saltValue="i+YJ2EdJvUBXJ64YXkzBt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E6 E8 E13 E14 E16 E17" name="Plage1"/>
  </protectedRanges>
  <mergeCells count="1">
    <mergeCell ref="D18:D20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I102"/>
  <sheetViews>
    <sheetView zoomScale="85" zoomScaleNormal="85" workbookViewId="0">
      <selection activeCell="I2" sqref="I2"/>
    </sheetView>
  </sheetViews>
  <sheetFormatPr baseColWidth="10" defaultColWidth="11.44140625" defaultRowHeight="13.2" x14ac:dyDescent="0.25"/>
  <cols>
    <col min="1" max="1" width="11.44140625" style="59"/>
    <col min="2" max="2" width="19.33203125" style="59" customWidth="1"/>
    <col min="3" max="3" width="11.44140625" style="59"/>
    <col min="4" max="4" width="12.5546875" style="59" customWidth="1"/>
    <col min="5" max="5" width="13.5546875" style="59" customWidth="1"/>
    <col min="6" max="6" width="11.88671875" style="59" customWidth="1"/>
    <col min="7" max="7" width="22.33203125" style="59" customWidth="1"/>
    <col min="8" max="16384" width="11.44140625" style="59"/>
  </cols>
  <sheetData>
    <row r="1" spans="1:7" ht="40.200000000000003" thickBot="1" x14ac:dyDescent="0.3">
      <c r="A1" s="255">
        <f>Signaletiq!B9</f>
        <v>202312</v>
      </c>
      <c r="B1" s="255">
        <f>Signaletiq!B3</f>
        <v>0</v>
      </c>
      <c r="D1" s="206"/>
      <c r="E1" s="255"/>
      <c r="F1" s="255"/>
      <c r="G1" s="256" t="s">
        <v>464</v>
      </c>
    </row>
    <row r="2" spans="1:7" ht="31.2" thickBot="1" x14ac:dyDescent="0.3">
      <c r="A2" s="257" t="s">
        <v>430</v>
      </c>
      <c r="B2" s="258" t="s">
        <v>465</v>
      </c>
      <c r="C2" s="259" t="s">
        <v>549</v>
      </c>
      <c r="D2" s="259" t="s">
        <v>550</v>
      </c>
      <c r="E2" s="259" t="s">
        <v>551</v>
      </c>
      <c r="F2" s="259" t="s">
        <v>552</v>
      </c>
      <c r="G2" s="258" t="s">
        <v>429</v>
      </c>
    </row>
    <row r="3" spans="1:7" x14ac:dyDescent="0.25">
      <c r="A3" s="260">
        <f>IF(B3&lt;&gt;"",1,"")</f>
        <v>1</v>
      </c>
      <c r="B3" s="261" t="s">
        <v>666</v>
      </c>
      <c r="C3" s="261">
        <v>46870572</v>
      </c>
      <c r="D3" s="261"/>
      <c r="E3" s="261"/>
      <c r="F3" s="261"/>
      <c r="G3" s="262">
        <f>IF(SUM(C3:F3)=0,"",SUM(C3:F3))</f>
        <v>46870572</v>
      </c>
    </row>
    <row r="4" spans="1:7" x14ac:dyDescent="0.25">
      <c r="A4" s="260" t="str">
        <f>IF(B4&lt;&gt;"",A3+1,"")</f>
        <v/>
      </c>
      <c r="B4" s="263"/>
      <c r="C4" s="263"/>
      <c r="D4" s="263"/>
      <c r="E4" s="263"/>
      <c r="F4" s="263"/>
      <c r="G4" s="264" t="str">
        <f>IF(SUM(C4:F4)=0,"",SUM(C4:F4))</f>
        <v/>
      </c>
    </row>
    <row r="5" spans="1:7" x14ac:dyDescent="0.25">
      <c r="A5" s="260" t="str">
        <f t="shared" ref="A5:A68" si="0">IF(B5&lt;&gt;"",A4+1,"")</f>
        <v/>
      </c>
      <c r="B5" s="263"/>
      <c r="C5" s="263"/>
      <c r="D5" s="263"/>
      <c r="E5" s="263"/>
      <c r="F5" s="263"/>
      <c r="G5" s="264" t="str">
        <f t="shared" ref="G5:G68" si="1">IF(SUM(C5:F5)=0,"",SUM(C5:F5))</f>
        <v/>
      </c>
    </row>
    <row r="6" spans="1:7" x14ac:dyDescent="0.25">
      <c r="A6" s="260" t="str">
        <f t="shared" si="0"/>
        <v/>
      </c>
      <c r="B6" s="263"/>
      <c r="C6" s="263"/>
      <c r="D6" s="263"/>
      <c r="E6" s="263"/>
      <c r="F6" s="263"/>
      <c r="G6" s="264" t="str">
        <f t="shared" si="1"/>
        <v/>
      </c>
    </row>
    <row r="7" spans="1:7" x14ac:dyDescent="0.25">
      <c r="A7" s="260" t="str">
        <f t="shared" si="0"/>
        <v/>
      </c>
      <c r="B7" s="263"/>
      <c r="C7" s="263"/>
      <c r="D7" s="263"/>
      <c r="E7" s="263"/>
      <c r="F7" s="263"/>
      <c r="G7" s="264" t="str">
        <f t="shared" si="1"/>
        <v/>
      </c>
    </row>
    <row r="8" spans="1:7" x14ac:dyDescent="0.25">
      <c r="A8" s="260" t="str">
        <f t="shared" si="0"/>
        <v/>
      </c>
      <c r="B8" s="263"/>
      <c r="C8" s="263"/>
      <c r="D8" s="263"/>
      <c r="E8" s="263"/>
      <c r="F8" s="263"/>
      <c r="G8" s="264" t="str">
        <f t="shared" si="1"/>
        <v/>
      </c>
    </row>
    <row r="9" spans="1:7" x14ac:dyDescent="0.25">
      <c r="A9" s="260" t="str">
        <f t="shared" si="0"/>
        <v/>
      </c>
      <c r="B9" s="263"/>
      <c r="C9" s="263"/>
      <c r="D9" s="263"/>
      <c r="E9" s="263"/>
      <c r="F9" s="263"/>
      <c r="G9" s="264" t="str">
        <f t="shared" si="1"/>
        <v/>
      </c>
    </row>
    <row r="10" spans="1:7" x14ac:dyDescent="0.25">
      <c r="A10" s="260" t="str">
        <f t="shared" si="0"/>
        <v/>
      </c>
      <c r="B10" s="263"/>
      <c r="C10" s="263"/>
      <c r="D10" s="263"/>
      <c r="E10" s="263"/>
      <c r="F10" s="263"/>
      <c r="G10" s="264" t="str">
        <f t="shared" si="1"/>
        <v/>
      </c>
    </row>
    <row r="11" spans="1:7" x14ac:dyDescent="0.25">
      <c r="A11" s="260" t="str">
        <f t="shared" si="0"/>
        <v/>
      </c>
      <c r="B11" s="263"/>
      <c r="C11" s="263"/>
      <c r="D11" s="263"/>
      <c r="E11" s="263"/>
      <c r="F11" s="263"/>
      <c r="G11" s="264" t="str">
        <f t="shared" si="1"/>
        <v/>
      </c>
    </row>
    <row r="12" spans="1:7" x14ac:dyDescent="0.25">
      <c r="A12" s="260" t="str">
        <f t="shared" si="0"/>
        <v/>
      </c>
      <c r="B12" s="263"/>
      <c r="C12" s="263"/>
      <c r="D12" s="263"/>
      <c r="E12" s="263"/>
      <c r="F12" s="263"/>
      <c r="G12" s="264" t="str">
        <f t="shared" si="1"/>
        <v/>
      </c>
    </row>
    <row r="13" spans="1:7" x14ac:dyDescent="0.25">
      <c r="A13" s="260" t="str">
        <f t="shared" si="0"/>
        <v/>
      </c>
      <c r="B13" s="263"/>
      <c r="C13" s="263"/>
      <c r="D13" s="263"/>
      <c r="E13" s="263"/>
      <c r="F13" s="263"/>
      <c r="G13" s="264" t="str">
        <f t="shared" si="1"/>
        <v/>
      </c>
    </row>
    <row r="14" spans="1:7" x14ac:dyDescent="0.25">
      <c r="A14" s="260" t="str">
        <f t="shared" si="0"/>
        <v/>
      </c>
      <c r="B14" s="263"/>
      <c r="C14" s="263"/>
      <c r="D14" s="263"/>
      <c r="E14" s="263"/>
      <c r="F14" s="263"/>
      <c r="G14" s="264" t="str">
        <f t="shared" si="1"/>
        <v/>
      </c>
    </row>
    <row r="15" spans="1:7" x14ac:dyDescent="0.25">
      <c r="A15" s="260" t="str">
        <f t="shared" si="0"/>
        <v/>
      </c>
      <c r="B15" s="263"/>
      <c r="C15" s="263"/>
      <c r="D15" s="263"/>
      <c r="E15" s="263"/>
      <c r="F15" s="263"/>
      <c r="G15" s="264" t="str">
        <f t="shared" si="1"/>
        <v/>
      </c>
    </row>
    <row r="16" spans="1:7" x14ac:dyDescent="0.25">
      <c r="A16" s="260" t="str">
        <f t="shared" si="0"/>
        <v/>
      </c>
      <c r="B16" s="263"/>
      <c r="C16" s="263"/>
      <c r="D16" s="263"/>
      <c r="E16" s="263"/>
      <c r="F16" s="263"/>
      <c r="G16" s="264" t="str">
        <f t="shared" si="1"/>
        <v/>
      </c>
    </row>
    <row r="17" spans="1:7" x14ac:dyDescent="0.25">
      <c r="A17" s="260" t="str">
        <f t="shared" si="0"/>
        <v/>
      </c>
      <c r="B17" s="263"/>
      <c r="C17" s="263"/>
      <c r="D17" s="263"/>
      <c r="E17" s="263"/>
      <c r="F17" s="263"/>
      <c r="G17" s="264" t="str">
        <f t="shared" si="1"/>
        <v/>
      </c>
    </row>
    <row r="18" spans="1:7" x14ac:dyDescent="0.25">
      <c r="A18" s="260" t="str">
        <f t="shared" si="0"/>
        <v/>
      </c>
      <c r="B18" s="263"/>
      <c r="C18" s="263"/>
      <c r="D18" s="263"/>
      <c r="E18" s="263"/>
      <c r="F18" s="263"/>
      <c r="G18" s="264" t="str">
        <f t="shared" si="1"/>
        <v/>
      </c>
    </row>
    <row r="19" spans="1:7" x14ac:dyDescent="0.25">
      <c r="A19" s="260" t="str">
        <f t="shared" si="0"/>
        <v/>
      </c>
      <c r="B19" s="263"/>
      <c r="C19" s="263"/>
      <c r="D19" s="263"/>
      <c r="E19" s="263"/>
      <c r="F19" s="263"/>
      <c r="G19" s="264" t="str">
        <f t="shared" si="1"/>
        <v/>
      </c>
    </row>
    <row r="20" spans="1:7" x14ac:dyDescent="0.25">
      <c r="A20" s="260" t="str">
        <f t="shared" si="0"/>
        <v/>
      </c>
      <c r="B20" s="263"/>
      <c r="C20" s="263"/>
      <c r="D20" s="263"/>
      <c r="E20" s="263"/>
      <c r="F20" s="263"/>
      <c r="G20" s="264" t="str">
        <f t="shared" si="1"/>
        <v/>
      </c>
    </row>
    <row r="21" spans="1:7" x14ac:dyDescent="0.25">
      <c r="A21" s="260" t="str">
        <f t="shared" si="0"/>
        <v/>
      </c>
      <c r="B21" s="263"/>
      <c r="C21" s="263"/>
      <c r="D21" s="263"/>
      <c r="E21" s="263"/>
      <c r="F21" s="263"/>
      <c r="G21" s="264" t="str">
        <f t="shared" si="1"/>
        <v/>
      </c>
    </row>
    <row r="22" spans="1:7" x14ac:dyDescent="0.25">
      <c r="A22" s="260" t="str">
        <f t="shared" si="0"/>
        <v/>
      </c>
      <c r="B22" s="263"/>
      <c r="C22" s="263"/>
      <c r="D22" s="263"/>
      <c r="E22" s="263"/>
      <c r="F22" s="263"/>
      <c r="G22" s="264" t="str">
        <f t="shared" si="1"/>
        <v/>
      </c>
    </row>
    <row r="23" spans="1:7" x14ac:dyDescent="0.25">
      <c r="A23" s="260" t="str">
        <f t="shared" si="0"/>
        <v/>
      </c>
      <c r="B23" s="263"/>
      <c r="C23" s="263"/>
      <c r="D23" s="263"/>
      <c r="E23" s="263"/>
      <c r="F23" s="263"/>
      <c r="G23" s="264" t="str">
        <f t="shared" si="1"/>
        <v/>
      </c>
    </row>
    <row r="24" spans="1:7" x14ac:dyDescent="0.25">
      <c r="A24" s="260" t="str">
        <f t="shared" si="0"/>
        <v/>
      </c>
      <c r="B24" s="263"/>
      <c r="C24" s="263"/>
      <c r="D24" s="263"/>
      <c r="E24" s="263"/>
      <c r="F24" s="263"/>
      <c r="G24" s="264" t="str">
        <f t="shared" si="1"/>
        <v/>
      </c>
    </row>
    <row r="25" spans="1:7" x14ac:dyDescent="0.25">
      <c r="A25" s="260" t="str">
        <f t="shared" si="0"/>
        <v/>
      </c>
      <c r="B25" s="263"/>
      <c r="C25" s="263"/>
      <c r="D25" s="263"/>
      <c r="E25" s="263"/>
      <c r="F25" s="263"/>
      <c r="G25" s="264" t="str">
        <f t="shared" si="1"/>
        <v/>
      </c>
    </row>
    <row r="26" spans="1:7" x14ac:dyDescent="0.25">
      <c r="A26" s="260" t="str">
        <f t="shared" si="0"/>
        <v/>
      </c>
      <c r="B26" s="263"/>
      <c r="C26" s="263"/>
      <c r="D26" s="263"/>
      <c r="E26" s="263"/>
      <c r="F26" s="263"/>
      <c r="G26" s="264" t="str">
        <f t="shared" si="1"/>
        <v/>
      </c>
    </row>
    <row r="27" spans="1:7" x14ac:dyDescent="0.25">
      <c r="A27" s="260" t="str">
        <f t="shared" si="0"/>
        <v/>
      </c>
      <c r="B27" s="263"/>
      <c r="C27" s="263"/>
      <c r="D27" s="263"/>
      <c r="E27" s="263"/>
      <c r="F27" s="263"/>
      <c r="G27" s="264" t="str">
        <f t="shared" si="1"/>
        <v/>
      </c>
    </row>
    <row r="28" spans="1:7" x14ac:dyDescent="0.25">
      <c r="A28" s="260" t="str">
        <f t="shared" si="0"/>
        <v/>
      </c>
      <c r="B28" s="263"/>
      <c r="C28" s="263"/>
      <c r="D28" s="263"/>
      <c r="E28" s="263"/>
      <c r="F28" s="263"/>
      <c r="G28" s="264" t="str">
        <f t="shared" si="1"/>
        <v/>
      </c>
    </row>
    <row r="29" spans="1:7" x14ac:dyDescent="0.25">
      <c r="A29" s="260" t="str">
        <f t="shared" si="0"/>
        <v/>
      </c>
      <c r="B29" s="263"/>
      <c r="C29" s="263"/>
      <c r="D29" s="263"/>
      <c r="E29" s="263"/>
      <c r="F29" s="263"/>
      <c r="G29" s="264" t="str">
        <f t="shared" si="1"/>
        <v/>
      </c>
    </row>
    <row r="30" spans="1:7" x14ac:dyDescent="0.25">
      <c r="A30" s="260" t="str">
        <f t="shared" si="0"/>
        <v/>
      </c>
      <c r="B30" s="263"/>
      <c r="C30" s="263"/>
      <c r="D30" s="263"/>
      <c r="E30" s="263"/>
      <c r="F30" s="263"/>
      <c r="G30" s="264" t="str">
        <f t="shared" si="1"/>
        <v/>
      </c>
    </row>
    <row r="31" spans="1:7" x14ac:dyDescent="0.25">
      <c r="A31" s="260" t="str">
        <f t="shared" si="0"/>
        <v/>
      </c>
      <c r="B31" s="263"/>
      <c r="C31" s="263"/>
      <c r="D31" s="263"/>
      <c r="E31" s="263"/>
      <c r="F31" s="263"/>
      <c r="G31" s="264" t="str">
        <f t="shared" si="1"/>
        <v/>
      </c>
    </row>
    <row r="32" spans="1:7" x14ac:dyDescent="0.25">
      <c r="A32" s="260" t="str">
        <f t="shared" si="0"/>
        <v/>
      </c>
      <c r="B32" s="263"/>
      <c r="C32" s="263"/>
      <c r="D32" s="263"/>
      <c r="E32" s="263"/>
      <c r="F32" s="263"/>
      <c r="G32" s="264" t="str">
        <f t="shared" si="1"/>
        <v/>
      </c>
    </row>
    <row r="33" spans="1:7" x14ac:dyDescent="0.25">
      <c r="A33" s="260" t="str">
        <f t="shared" si="0"/>
        <v/>
      </c>
      <c r="B33" s="263"/>
      <c r="C33" s="263"/>
      <c r="D33" s="263"/>
      <c r="E33" s="263"/>
      <c r="F33" s="263"/>
      <c r="G33" s="264" t="str">
        <f t="shared" si="1"/>
        <v/>
      </c>
    </row>
    <row r="34" spans="1:7" x14ac:dyDescent="0.25">
      <c r="A34" s="260" t="str">
        <f t="shared" si="0"/>
        <v/>
      </c>
      <c r="B34" s="263"/>
      <c r="C34" s="263"/>
      <c r="D34" s="263"/>
      <c r="E34" s="263"/>
      <c r="F34" s="263"/>
      <c r="G34" s="264" t="str">
        <f t="shared" si="1"/>
        <v/>
      </c>
    </row>
    <row r="35" spans="1:7" x14ac:dyDescent="0.25">
      <c r="A35" s="260" t="str">
        <f t="shared" si="0"/>
        <v/>
      </c>
      <c r="B35" s="263"/>
      <c r="C35" s="263"/>
      <c r="D35" s="263"/>
      <c r="E35" s="263"/>
      <c r="F35" s="263"/>
      <c r="G35" s="264" t="str">
        <f t="shared" si="1"/>
        <v/>
      </c>
    </row>
    <row r="36" spans="1:7" x14ac:dyDescent="0.25">
      <c r="A36" s="260" t="str">
        <f t="shared" si="0"/>
        <v/>
      </c>
      <c r="B36" s="263"/>
      <c r="C36" s="263"/>
      <c r="D36" s="263"/>
      <c r="E36" s="263"/>
      <c r="F36" s="263"/>
      <c r="G36" s="264" t="str">
        <f t="shared" si="1"/>
        <v/>
      </c>
    </row>
    <row r="37" spans="1:7" x14ac:dyDescent="0.25">
      <c r="A37" s="260" t="str">
        <f t="shared" si="0"/>
        <v/>
      </c>
      <c r="B37" s="263"/>
      <c r="C37" s="263"/>
      <c r="D37" s="263"/>
      <c r="E37" s="263"/>
      <c r="F37" s="263"/>
      <c r="G37" s="264" t="str">
        <f t="shared" si="1"/>
        <v/>
      </c>
    </row>
    <row r="38" spans="1:7" x14ac:dyDescent="0.25">
      <c r="A38" s="260" t="str">
        <f t="shared" si="0"/>
        <v/>
      </c>
      <c r="B38" s="263"/>
      <c r="C38" s="263"/>
      <c r="D38" s="263"/>
      <c r="E38" s="263"/>
      <c r="F38" s="263"/>
      <c r="G38" s="264" t="str">
        <f t="shared" si="1"/>
        <v/>
      </c>
    </row>
    <row r="39" spans="1:7" x14ac:dyDescent="0.25">
      <c r="A39" s="260" t="str">
        <f t="shared" si="0"/>
        <v/>
      </c>
      <c r="B39" s="263"/>
      <c r="C39" s="263"/>
      <c r="D39" s="263"/>
      <c r="E39" s="263"/>
      <c r="F39" s="263"/>
      <c r="G39" s="264" t="str">
        <f t="shared" si="1"/>
        <v/>
      </c>
    </row>
    <row r="40" spans="1:7" x14ac:dyDescent="0.25">
      <c r="A40" s="260" t="str">
        <f t="shared" si="0"/>
        <v/>
      </c>
      <c r="B40" s="263"/>
      <c r="C40" s="263"/>
      <c r="D40" s="263"/>
      <c r="E40" s="263"/>
      <c r="F40" s="263"/>
      <c r="G40" s="264" t="str">
        <f t="shared" si="1"/>
        <v/>
      </c>
    </row>
    <row r="41" spans="1:7" x14ac:dyDescent="0.25">
      <c r="A41" s="260" t="str">
        <f t="shared" si="0"/>
        <v/>
      </c>
      <c r="B41" s="263"/>
      <c r="C41" s="263"/>
      <c r="D41" s="263"/>
      <c r="E41" s="263"/>
      <c r="F41" s="263"/>
      <c r="G41" s="264" t="str">
        <f t="shared" si="1"/>
        <v/>
      </c>
    </row>
    <row r="42" spans="1:7" x14ac:dyDescent="0.25">
      <c r="A42" s="260" t="str">
        <f t="shared" si="0"/>
        <v/>
      </c>
      <c r="B42" s="263"/>
      <c r="C42" s="263"/>
      <c r="D42" s="263"/>
      <c r="E42" s="263"/>
      <c r="F42" s="263"/>
      <c r="G42" s="264" t="str">
        <f t="shared" si="1"/>
        <v/>
      </c>
    </row>
    <row r="43" spans="1:7" x14ac:dyDescent="0.25">
      <c r="A43" s="260" t="str">
        <f t="shared" si="0"/>
        <v/>
      </c>
      <c r="B43" s="263"/>
      <c r="C43" s="263"/>
      <c r="D43" s="263"/>
      <c r="E43" s="263"/>
      <c r="F43" s="263"/>
      <c r="G43" s="264" t="str">
        <f t="shared" si="1"/>
        <v/>
      </c>
    </row>
    <row r="44" spans="1:7" x14ac:dyDescent="0.25">
      <c r="A44" s="260" t="str">
        <f t="shared" si="0"/>
        <v/>
      </c>
      <c r="B44" s="263"/>
      <c r="C44" s="263"/>
      <c r="D44" s="263"/>
      <c r="E44" s="263"/>
      <c r="F44" s="263"/>
      <c r="G44" s="264" t="str">
        <f t="shared" si="1"/>
        <v/>
      </c>
    </row>
    <row r="45" spans="1:7" x14ac:dyDescent="0.25">
      <c r="A45" s="260" t="str">
        <f t="shared" si="0"/>
        <v/>
      </c>
      <c r="B45" s="263"/>
      <c r="C45" s="263"/>
      <c r="D45" s="263"/>
      <c r="E45" s="263"/>
      <c r="F45" s="263"/>
      <c r="G45" s="264" t="str">
        <f t="shared" si="1"/>
        <v/>
      </c>
    </row>
    <row r="46" spans="1:7" x14ac:dyDescent="0.25">
      <c r="A46" s="260" t="str">
        <f t="shared" si="0"/>
        <v/>
      </c>
      <c r="B46" s="263"/>
      <c r="C46" s="263"/>
      <c r="D46" s="263"/>
      <c r="E46" s="263"/>
      <c r="F46" s="263"/>
      <c r="G46" s="264" t="str">
        <f t="shared" si="1"/>
        <v/>
      </c>
    </row>
    <row r="47" spans="1:7" x14ac:dyDescent="0.25">
      <c r="A47" s="260" t="str">
        <f t="shared" si="0"/>
        <v/>
      </c>
      <c r="B47" s="263"/>
      <c r="C47" s="263"/>
      <c r="D47" s="263"/>
      <c r="E47" s="263"/>
      <c r="F47" s="263"/>
      <c r="G47" s="264" t="str">
        <f t="shared" si="1"/>
        <v/>
      </c>
    </row>
    <row r="48" spans="1:7" x14ac:dyDescent="0.25">
      <c r="A48" s="260" t="str">
        <f t="shared" si="0"/>
        <v/>
      </c>
      <c r="B48" s="263"/>
      <c r="C48" s="263"/>
      <c r="D48" s="263"/>
      <c r="E48" s="263"/>
      <c r="F48" s="263"/>
      <c r="G48" s="264" t="str">
        <f t="shared" si="1"/>
        <v/>
      </c>
    </row>
    <row r="49" spans="1:7" x14ac:dyDescent="0.25">
      <c r="A49" s="260" t="str">
        <f t="shared" si="0"/>
        <v/>
      </c>
      <c r="B49" s="263"/>
      <c r="C49" s="263"/>
      <c r="D49" s="263"/>
      <c r="E49" s="263"/>
      <c r="F49" s="263"/>
      <c r="G49" s="264" t="str">
        <f t="shared" si="1"/>
        <v/>
      </c>
    </row>
    <row r="50" spans="1:7" x14ac:dyDescent="0.25">
      <c r="A50" s="260" t="str">
        <f t="shared" si="0"/>
        <v/>
      </c>
      <c r="B50" s="263"/>
      <c r="C50" s="263"/>
      <c r="D50" s="263"/>
      <c r="E50" s="263"/>
      <c r="F50" s="263"/>
      <c r="G50" s="264" t="str">
        <f t="shared" si="1"/>
        <v/>
      </c>
    </row>
    <row r="51" spans="1:7" x14ac:dyDescent="0.25">
      <c r="A51" s="260" t="str">
        <f t="shared" si="0"/>
        <v/>
      </c>
      <c r="B51" s="263"/>
      <c r="C51" s="263"/>
      <c r="D51" s="263"/>
      <c r="E51" s="263"/>
      <c r="F51" s="263"/>
      <c r="G51" s="264" t="str">
        <f t="shared" si="1"/>
        <v/>
      </c>
    </row>
    <row r="52" spans="1:7" x14ac:dyDescent="0.25">
      <c r="A52" s="260" t="str">
        <f t="shared" si="0"/>
        <v/>
      </c>
      <c r="B52" s="263"/>
      <c r="C52" s="263"/>
      <c r="D52" s="263"/>
      <c r="E52" s="263"/>
      <c r="F52" s="263"/>
      <c r="G52" s="264" t="str">
        <f t="shared" si="1"/>
        <v/>
      </c>
    </row>
    <row r="53" spans="1:7" x14ac:dyDescent="0.25">
      <c r="A53" s="260" t="str">
        <f t="shared" si="0"/>
        <v/>
      </c>
      <c r="B53" s="263"/>
      <c r="C53" s="263"/>
      <c r="D53" s="263"/>
      <c r="E53" s="263"/>
      <c r="F53" s="263"/>
      <c r="G53" s="264" t="str">
        <f t="shared" si="1"/>
        <v/>
      </c>
    </row>
    <row r="54" spans="1:7" x14ac:dyDescent="0.25">
      <c r="A54" s="260" t="str">
        <f t="shared" si="0"/>
        <v/>
      </c>
      <c r="B54" s="263"/>
      <c r="C54" s="263"/>
      <c r="D54" s="263"/>
      <c r="E54" s="263"/>
      <c r="F54" s="263"/>
      <c r="G54" s="264" t="str">
        <f t="shared" si="1"/>
        <v/>
      </c>
    </row>
    <row r="55" spans="1:7" x14ac:dyDescent="0.25">
      <c r="A55" s="260" t="str">
        <f t="shared" si="0"/>
        <v/>
      </c>
      <c r="B55" s="263"/>
      <c r="C55" s="263"/>
      <c r="D55" s="263"/>
      <c r="E55" s="263"/>
      <c r="F55" s="263"/>
      <c r="G55" s="264" t="str">
        <f t="shared" si="1"/>
        <v/>
      </c>
    </row>
    <row r="56" spans="1:7" x14ac:dyDescent="0.25">
      <c r="A56" s="260" t="str">
        <f t="shared" si="0"/>
        <v/>
      </c>
      <c r="B56" s="263"/>
      <c r="C56" s="263"/>
      <c r="D56" s="263"/>
      <c r="E56" s="263"/>
      <c r="F56" s="263"/>
      <c r="G56" s="264" t="str">
        <f t="shared" si="1"/>
        <v/>
      </c>
    </row>
    <row r="57" spans="1:7" x14ac:dyDescent="0.25">
      <c r="A57" s="260" t="str">
        <f t="shared" si="0"/>
        <v/>
      </c>
      <c r="B57" s="263"/>
      <c r="C57" s="263"/>
      <c r="D57" s="263"/>
      <c r="E57" s="263"/>
      <c r="F57" s="263"/>
      <c r="G57" s="264" t="str">
        <f t="shared" si="1"/>
        <v/>
      </c>
    </row>
    <row r="58" spans="1:7" x14ac:dyDescent="0.25">
      <c r="A58" s="260" t="str">
        <f t="shared" si="0"/>
        <v/>
      </c>
      <c r="B58" s="263"/>
      <c r="C58" s="263"/>
      <c r="D58" s="263"/>
      <c r="E58" s="263"/>
      <c r="F58" s="263"/>
      <c r="G58" s="264" t="str">
        <f t="shared" si="1"/>
        <v/>
      </c>
    </row>
    <row r="59" spans="1:7" x14ac:dyDescent="0.25">
      <c r="A59" s="260" t="str">
        <f t="shared" si="0"/>
        <v/>
      </c>
      <c r="B59" s="263"/>
      <c r="C59" s="263"/>
      <c r="D59" s="263"/>
      <c r="E59" s="263"/>
      <c r="F59" s="263"/>
      <c r="G59" s="264" t="str">
        <f t="shared" si="1"/>
        <v/>
      </c>
    </row>
    <row r="60" spans="1:7" x14ac:dyDescent="0.25">
      <c r="A60" s="260" t="str">
        <f t="shared" si="0"/>
        <v/>
      </c>
      <c r="B60" s="263"/>
      <c r="C60" s="263"/>
      <c r="D60" s="263"/>
      <c r="E60" s="263"/>
      <c r="F60" s="263"/>
      <c r="G60" s="264" t="str">
        <f t="shared" si="1"/>
        <v/>
      </c>
    </row>
    <row r="61" spans="1:7" x14ac:dyDescent="0.25">
      <c r="A61" s="260" t="str">
        <f t="shared" si="0"/>
        <v/>
      </c>
      <c r="B61" s="263"/>
      <c r="C61" s="263"/>
      <c r="D61" s="263"/>
      <c r="E61" s="263"/>
      <c r="F61" s="263"/>
      <c r="G61" s="264" t="str">
        <f t="shared" si="1"/>
        <v/>
      </c>
    </row>
    <row r="62" spans="1:7" x14ac:dyDescent="0.25">
      <c r="A62" s="260" t="str">
        <f t="shared" si="0"/>
        <v/>
      </c>
      <c r="B62" s="263"/>
      <c r="C62" s="263"/>
      <c r="D62" s="263"/>
      <c r="E62" s="263"/>
      <c r="F62" s="263"/>
      <c r="G62" s="264" t="str">
        <f t="shared" si="1"/>
        <v/>
      </c>
    </row>
    <row r="63" spans="1:7" x14ac:dyDescent="0.25">
      <c r="A63" s="260" t="str">
        <f t="shared" si="0"/>
        <v/>
      </c>
      <c r="B63" s="263"/>
      <c r="C63" s="263"/>
      <c r="D63" s="263"/>
      <c r="E63" s="263"/>
      <c r="F63" s="263"/>
      <c r="G63" s="264" t="str">
        <f t="shared" si="1"/>
        <v/>
      </c>
    </row>
    <row r="64" spans="1:7" x14ac:dyDescent="0.25">
      <c r="A64" s="260" t="str">
        <f t="shared" si="0"/>
        <v/>
      </c>
      <c r="B64" s="263"/>
      <c r="C64" s="263"/>
      <c r="D64" s="263"/>
      <c r="E64" s="263"/>
      <c r="F64" s="263"/>
      <c r="G64" s="264" t="str">
        <f t="shared" si="1"/>
        <v/>
      </c>
    </row>
    <row r="65" spans="1:7" x14ac:dyDescent="0.25">
      <c r="A65" s="260" t="str">
        <f t="shared" si="0"/>
        <v/>
      </c>
      <c r="B65" s="263"/>
      <c r="C65" s="263"/>
      <c r="D65" s="263"/>
      <c r="E65" s="263"/>
      <c r="F65" s="263"/>
      <c r="G65" s="264" t="str">
        <f t="shared" si="1"/>
        <v/>
      </c>
    </row>
    <row r="66" spans="1:7" x14ac:dyDescent="0.25">
      <c r="A66" s="260" t="str">
        <f t="shared" si="0"/>
        <v/>
      </c>
      <c r="B66" s="265"/>
      <c r="C66" s="265"/>
      <c r="D66" s="265"/>
      <c r="E66" s="265"/>
      <c r="F66" s="265"/>
      <c r="G66" s="264" t="str">
        <f t="shared" si="1"/>
        <v/>
      </c>
    </row>
    <row r="67" spans="1:7" x14ac:dyDescent="0.25">
      <c r="A67" s="260" t="str">
        <f t="shared" si="0"/>
        <v/>
      </c>
      <c r="B67" s="265"/>
      <c r="C67" s="265"/>
      <c r="D67" s="265"/>
      <c r="E67" s="265"/>
      <c r="F67" s="265"/>
      <c r="G67" s="264" t="str">
        <f t="shared" si="1"/>
        <v/>
      </c>
    </row>
    <row r="68" spans="1:7" x14ac:dyDescent="0.25">
      <c r="A68" s="260" t="str">
        <f t="shared" si="0"/>
        <v/>
      </c>
      <c r="B68" s="265"/>
      <c r="C68" s="265"/>
      <c r="D68" s="265"/>
      <c r="E68" s="265"/>
      <c r="F68" s="266"/>
      <c r="G68" s="264" t="str">
        <f t="shared" si="1"/>
        <v/>
      </c>
    </row>
    <row r="69" spans="1:7" x14ac:dyDescent="0.25">
      <c r="A69" s="260" t="str">
        <f t="shared" ref="A69:A101" si="2">IF(B69&lt;&gt;"",A68+1,"")</f>
        <v/>
      </c>
      <c r="B69" s="265"/>
      <c r="C69" s="265"/>
      <c r="D69" s="265"/>
      <c r="E69" s="265"/>
      <c r="F69" s="267"/>
      <c r="G69" s="264" t="str">
        <f t="shared" ref="G69:G101" si="3">IF(SUM(C69:F69)=0,"",SUM(C69:F69))</f>
        <v/>
      </c>
    </row>
    <row r="70" spans="1:7" x14ac:dyDescent="0.25">
      <c r="A70" s="260" t="str">
        <f t="shared" si="2"/>
        <v/>
      </c>
      <c r="B70" s="266"/>
      <c r="C70" s="266"/>
      <c r="D70" s="268"/>
      <c r="E70" s="266"/>
      <c r="F70" s="267"/>
      <c r="G70" s="264" t="str">
        <f t="shared" si="3"/>
        <v/>
      </c>
    </row>
    <row r="71" spans="1:7" x14ac:dyDescent="0.25">
      <c r="A71" s="260" t="str">
        <f t="shared" si="2"/>
        <v/>
      </c>
      <c r="B71" s="269"/>
      <c r="C71" s="270"/>
      <c r="D71" s="267"/>
      <c r="E71" s="271"/>
      <c r="F71" s="267"/>
      <c r="G71" s="264" t="str">
        <f t="shared" si="3"/>
        <v/>
      </c>
    </row>
    <row r="72" spans="1:7" x14ac:dyDescent="0.25">
      <c r="A72" s="260" t="str">
        <f t="shared" si="2"/>
        <v/>
      </c>
      <c r="B72" s="267"/>
      <c r="C72" s="267"/>
      <c r="D72" s="267"/>
      <c r="E72" s="267"/>
      <c r="F72" s="267"/>
      <c r="G72" s="264" t="str">
        <f t="shared" si="3"/>
        <v/>
      </c>
    </row>
    <row r="73" spans="1:7" x14ac:dyDescent="0.25">
      <c r="A73" s="260" t="str">
        <f t="shared" si="2"/>
        <v/>
      </c>
      <c r="B73" s="267"/>
      <c r="C73" s="267"/>
      <c r="D73" s="267"/>
      <c r="E73" s="267"/>
      <c r="F73" s="267"/>
      <c r="G73" s="264" t="str">
        <f t="shared" si="3"/>
        <v/>
      </c>
    </row>
    <row r="74" spans="1:7" x14ac:dyDescent="0.25">
      <c r="A74" s="260" t="str">
        <f t="shared" si="2"/>
        <v/>
      </c>
      <c r="B74" s="267"/>
      <c r="C74" s="267"/>
      <c r="D74" s="267"/>
      <c r="E74" s="267"/>
      <c r="F74" s="271"/>
      <c r="G74" s="264" t="str">
        <f t="shared" si="3"/>
        <v/>
      </c>
    </row>
    <row r="75" spans="1:7" x14ac:dyDescent="0.25">
      <c r="A75" s="260" t="str">
        <f t="shared" si="2"/>
        <v/>
      </c>
      <c r="B75" s="267"/>
      <c r="C75" s="267"/>
      <c r="D75" s="267"/>
      <c r="E75" s="267"/>
      <c r="F75" s="271"/>
      <c r="G75" s="264" t="str">
        <f t="shared" si="3"/>
        <v/>
      </c>
    </row>
    <row r="76" spans="1:7" x14ac:dyDescent="0.25">
      <c r="A76" s="260" t="str">
        <f t="shared" si="2"/>
        <v/>
      </c>
      <c r="B76" s="271"/>
      <c r="C76" s="271"/>
      <c r="D76" s="271"/>
      <c r="E76" s="271"/>
      <c r="F76" s="271"/>
      <c r="G76" s="264" t="str">
        <f t="shared" si="3"/>
        <v/>
      </c>
    </row>
    <row r="77" spans="1:7" x14ac:dyDescent="0.25">
      <c r="A77" s="260" t="str">
        <f t="shared" si="2"/>
        <v/>
      </c>
      <c r="B77" s="271"/>
      <c r="C77" s="271"/>
      <c r="D77" s="271"/>
      <c r="E77" s="271"/>
      <c r="F77" s="271"/>
      <c r="G77" s="264" t="str">
        <f t="shared" si="3"/>
        <v/>
      </c>
    </row>
    <row r="78" spans="1:7" x14ac:dyDescent="0.25">
      <c r="A78" s="260" t="str">
        <f t="shared" si="2"/>
        <v/>
      </c>
      <c r="B78" s="271"/>
      <c r="C78" s="271"/>
      <c r="D78" s="271"/>
      <c r="E78" s="271"/>
      <c r="F78" s="271"/>
      <c r="G78" s="264" t="str">
        <f t="shared" si="3"/>
        <v/>
      </c>
    </row>
    <row r="79" spans="1:7" x14ac:dyDescent="0.25">
      <c r="A79" s="260" t="str">
        <f t="shared" si="2"/>
        <v/>
      </c>
      <c r="B79" s="271"/>
      <c r="C79" s="271"/>
      <c r="D79" s="271"/>
      <c r="E79" s="271"/>
      <c r="F79" s="271"/>
      <c r="G79" s="264" t="str">
        <f t="shared" si="3"/>
        <v/>
      </c>
    </row>
    <row r="80" spans="1:7" x14ac:dyDescent="0.25">
      <c r="A80" s="260" t="str">
        <f t="shared" si="2"/>
        <v/>
      </c>
      <c r="B80" s="271"/>
      <c r="C80" s="271"/>
      <c r="D80" s="271"/>
      <c r="E80" s="271"/>
      <c r="F80" s="271"/>
      <c r="G80" s="264" t="str">
        <f t="shared" si="3"/>
        <v/>
      </c>
    </row>
    <row r="81" spans="1:7" x14ac:dyDescent="0.25">
      <c r="A81" s="260" t="str">
        <f t="shared" si="2"/>
        <v/>
      </c>
      <c r="B81" s="271"/>
      <c r="C81" s="271"/>
      <c r="D81" s="271"/>
      <c r="E81" s="271"/>
      <c r="F81" s="271"/>
      <c r="G81" s="264" t="str">
        <f t="shared" si="3"/>
        <v/>
      </c>
    </row>
    <row r="82" spans="1:7" x14ac:dyDescent="0.25">
      <c r="A82" s="260" t="str">
        <f t="shared" si="2"/>
        <v/>
      </c>
      <c r="B82" s="271"/>
      <c r="C82" s="271"/>
      <c r="D82" s="271"/>
      <c r="E82" s="271"/>
      <c r="F82" s="271"/>
      <c r="G82" s="264" t="str">
        <f t="shared" si="3"/>
        <v/>
      </c>
    </row>
    <row r="83" spans="1:7" x14ac:dyDescent="0.25">
      <c r="A83" s="260" t="str">
        <f t="shared" si="2"/>
        <v/>
      </c>
      <c r="B83" s="271"/>
      <c r="C83" s="271"/>
      <c r="D83" s="271"/>
      <c r="E83" s="271"/>
      <c r="F83" s="271"/>
      <c r="G83" s="264" t="str">
        <f t="shared" si="3"/>
        <v/>
      </c>
    </row>
    <row r="84" spans="1:7" x14ac:dyDescent="0.25">
      <c r="A84" s="260" t="str">
        <f t="shared" si="2"/>
        <v/>
      </c>
      <c r="B84" s="271"/>
      <c r="C84" s="271"/>
      <c r="D84" s="271"/>
      <c r="E84" s="271"/>
      <c r="F84" s="271"/>
      <c r="G84" s="264" t="str">
        <f t="shared" si="3"/>
        <v/>
      </c>
    </row>
    <row r="85" spans="1:7" x14ac:dyDescent="0.25">
      <c r="A85" s="260" t="str">
        <f t="shared" si="2"/>
        <v/>
      </c>
      <c r="B85" s="271"/>
      <c r="C85" s="271"/>
      <c r="D85" s="271"/>
      <c r="E85" s="271"/>
      <c r="F85" s="271"/>
      <c r="G85" s="264" t="str">
        <f t="shared" si="3"/>
        <v/>
      </c>
    </row>
    <row r="86" spans="1:7" x14ac:dyDescent="0.25">
      <c r="A86" s="260" t="str">
        <f t="shared" si="2"/>
        <v/>
      </c>
      <c r="B86" s="271"/>
      <c r="C86" s="271"/>
      <c r="D86" s="271"/>
      <c r="E86" s="271"/>
      <c r="F86" s="271"/>
      <c r="G86" s="264" t="str">
        <f t="shared" si="3"/>
        <v/>
      </c>
    </row>
    <row r="87" spans="1:7" x14ac:dyDescent="0.25">
      <c r="A87" s="260" t="str">
        <f t="shared" si="2"/>
        <v/>
      </c>
      <c r="B87" s="271"/>
      <c r="C87" s="271"/>
      <c r="D87" s="271"/>
      <c r="E87" s="271"/>
      <c r="F87" s="271"/>
      <c r="G87" s="264" t="str">
        <f t="shared" si="3"/>
        <v/>
      </c>
    </row>
    <row r="88" spans="1:7" x14ac:dyDescent="0.25">
      <c r="A88" s="260" t="str">
        <f t="shared" si="2"/>
        <v/>
      </c>
      <c r="B88" s="271"/>
      <c r="C88" s="271"/>
      <c r="D88" s="271"/>
      <c r="E88" s="271"/>
      <c r="F88" s="271"/>
      <c r="G88" s="264" t="str">
        <f t="shared" si="3"/>
        <v/>
      </c>
    </row>
    <row r="89" spans="1:7" x14ac:dyDescent="0.25">
      <c r="A89" s="260" t="str">
        <f t="shared" si="2"/>
        <v/>
      </c>
      <c r="B89" s="271"/>
      <c r="C89" s="271"/>
      <c r="D89" s="271"/>
      <c r="E89" s="271"/>
      <c r="F89" s="271"/>
      <c r="G89" s="264" t="str">
        <f t="shared" si="3"/>
        <v/>
      </c>
    </row>
    <row r="90" spans="1:7" x14ac:dyDescent="0.25">
      <c r="A90" s="260" t="str">
        <f t="shared" si="2"/>
        <v/>
      </c>
      <c r="B90" s="271"/>
      <c r="C90" s="271"/>
      <c r="D90" s="271"/>
      <c r="E90" s="271"/>
      <c r="F90" s="271"/>
      <c r="G90" s="264" t="str">
        <f t="shared" si="3"/>
        <v/>
      </c>
    </row>
    <row r="91" spans="1:7" x14ac:dyDescent="0.25">
      <c r="A91" s="260" t="str">
        <f t="shared" si="2"/>
        <v/>
      </c>
      <c r="B91" s="271"/>
      <c r="C91" s="271"/>
      <c r="D91" s="271"/>
      <c r="E91" s="271"/>
      <c r="F91" s="271"/>
      <c r="G91" s="264" t="str">
        <f t="shared" si="3"/>
        <v/>
      </c>
    </row>
    <row r="92" spans="1:7" x14ac:dyDescent="0.25">
      <c r="A92" s="260" t="str">
        <f t="shared" si="2"/>
        <v/>
      </c>
      <c r="B92" s="271"/>
      <c r="C92" s="271"/>
      <c r="D92" s="271"/>
      <c r="E92" s="271"/>
      <c r="F92" s="271"/>
      <c r="G92" s="264" t="str">
        <f t="shared" si="3"/>
        <v/>
      </c>
    </row>
    <row r="93" spans="1:7" x14ac:dyDescent="0.25">
      <c r="A93" s="260" t="str">
        <f t="shared" si="2"/>
        <v/>
      </c>
      <c r="B93" s="271"/>
      <c r="C93" s="271"/>
      <c r="D93" s="271"/>
      <c r="E93" s="271"/>
      <c r="F93" s="271"/>
      <c r="G93" s="264" t="str">
        <f t="shared" si="3"/>
        <v/>
      </c>
    </row>
    <row r="94" spans="1:7" x14ac:dyDescent="0.25">
      <c r="A94" s="260" t="str">
        <f t="shared" si="2"/>
        <v/>
      </c>
      <c r="B94" s="271"/>
      <c r="C94" s="271"/>
      <c r="D94" s="271"/>
      <c r="E94" s="271"/>
      <c r="F94" s="271"/>
      <c r="G94" s="264" t="str">
        <f t="shared" si="3"/>
        <v/>
      </c>
    </row>
    <row r="95" spans="1:7" x14ac:dyDescent="0.25">
      <c r="A95" s="260" t="str">
        <f t="shared" si="2"/>
        <v/>
      </c>
      <c r="B95" s="271"/>
      <c r="C95" s="271"/>
      <c r="D95" s="271"/>
      <c r="E95" s="271"/>
      <c r="F95" s="271"/>
      <c r="G95" s="264" t="str">
        <f t="shared" si="3"/>
        <v/>
      </c>
    </row>
    <row r="96" spans="1:7" x14ac:dyDescent="0.25">
      <c r="A96" s="260" t="str">
        <f t="shared" si="2"/>
        <v/>
      </c>
      <c r="B96" s="271"/>
      <c r="C96" s="271"/>
      <c r="D96" s="271"/>
      <c r="E96" s="271"/>
      <c r="F96" s="271"/>
      <c r="G96" s="264" t="str">
        <f t="shared" si="3"/>
        <v/>
      </c>
    </row>
    <row r="97" spans="1:9" x14ac:dyDescent="0.25">
      <c r="A97" s="260" t="str">
        <f t="shared" si="2"/>
        <v/>
      </c>
      <c r="B97" s="271"/>
      <c r="C97" s="271"/>
      <c r="D97" s="271"/>
      <c r="E97" s="271"/>
      <c r="F97" s="271"/>
      <c r="G97" s="264" t="str">
        <f t="shared" si="3"/>
        <v/>
      </c>
    </row>
    <row r="98" spans="1:9" x14ac:dyDescent="0.25">
      <c r="A98" s="260" t="str">
        <f t="shared" si="2"/>
        <v/>
      </c>
      <c r="B98" s="271"/>
      <c r="C98" s="271"/>
      <c r="D98" s="271"/>
      <c r="E98" s="271"/>
      <c r="F98" s="271"/>
      <c r="G98" s="264" t="str">
        <f t="shared" si="3"/>
        <v/>
      </c>
    </row>
    <row r="99" spans="1:9" x14ac:dyDescent="0.25">
      <c r="A99" s="260" t="str">
        <f t="shared" si="2"/>
        <v/>
      </c>
      <c r="B99" s="271"/>
      <c r="C99" s="271"/>
      <c r="D99" s="271"/>
      <c r="E99" s="271"/>
      <c r="F99" s="271"/>
      <c r="G99" s="264" t="str">
        <f t="shared" si="3"/>
        <v/>
      </c>
    </row>
    <row r="100" spans="1:9" x14ac:dyDescent="0.25">
      <c r="A100" s="260" t="str">
        <f t="shared" si="2"/>
        <v/>
      </c>
      <c r="B100" s="271"/>
      <c r="C100" s="271"/>
      <c r="D100" s="271"/>
      <c r="E100" s="271"/>
      <c r="F100" s="271"/>
      <c r="G100" s="264" t="str">
        <f t="shared" si="3"/>
        <v/>
      </c>
    </row>
    <row r="101" spans="1:9" x14ac:dyDescent="0.25">
      <c r="A101" s="260" t="str">
        <f t="shared" si="2"/>
        <v/>
      </c>
      <c r="B101" s="271"/>
      <c r="C101" s="271"/>
      <c r="D101" s="271"/>
      <c r="E101" s="271"/>
      <c r="F101" s="271"/>
      <c r="G101" s="264" t="str">
        <f t="shared" si="3"/>
        <v/>
      </c>
    </row>
    <row r="102" spans="1:9" ht="13.8" thickBot="1" x14ac:dyDescent="0.3">
      <c r="A102" s="272" t="s">
        <v>545</v>
      </c>
      <c r="B102" s="273"/>
      <c r="C102" s="273">
        <f>IF(SUM(C3:C101)=0,"",SUM(C3:C101))</f>
        <v>46870572</v>
      </c>
      <c r="D102" s="273" t="str">
        <f>IF(SUM(D3:D101)=0,"",SUM(D3:D101))</f>
        <v/>
      </c>
      <c r="E102" s="273" t="str">
        <f>IF(SUM(E3:E101)=0,"",SUM(E3:E101))</f>
        <v/>
      </c>
      <c r="F102" s="273" t="str">
        <f>IF(SUM(F3:F101)=0,"",SUM(F3:F101))</f>
        <v/>
      </c>
      <c r="G102" s="273">
        <f>IF(SUM(G3:G101)=0,"",SUM(G3:G101))</f>
        <v>46870572</v>
      </c>
      <c r="I102" s="214">
        <f>COUNTA(B3:B101)</f>
        <v>1</v>
      </c>
    </row>
  </sheetData>
  <sheetProtection algorithmName="SHA-512" hashValue="B3ob2kgdTQBUlo9hD/HfOUu7dIPT6NIVcz7AH9rcSA+zWkn0bJpYXTjzthLHFOMJRoo+3rAUAgHdGDdFK2FayQ==" saltValue="PxlNk+SHOhxsRenfQ1Tuj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F101" name="Plage1"/>
  </protectedRanges>
  <phoneticPr fontId="26" type="noConversion"/>
  <pageMargins left="0.78740157499999996" right="0.64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C3"/>
  <sheetViews>
    <sheetView workbookViewId="0">
      <selection activeCell="J19" sqref="J19"/>
    </sheetView>
  </sheetViews>
  <sheetFormatPr baseColWidth="10" defaultColWidth="11.44140625" defaultRowHeight="13.2" x14ac:dyDescent="0.25"/>
  <cols>
    <col min="1" max="1" width="11.44140625" style="59"/>
    <col min="2" max="2" width="30.44140625" style="59" customWidth="1"/>
    <col min="3" max="3" width="22.33203125" style="59" customWidth="1"/>
    <col min="4" max="16384" width="11.44140625" style="59"/>
  </cols>
  <sheetData>
    <row r="1" spans="1:3" ht="40.200000000000003" thickBot="1" x14ac:dyDescent="0.3">
      <c r="A1" s="255">
        <f>Signaletiq!B9</f>
        <v>202312</v>
      </c>
      <c r="B1" s="255">
        <f>Signaletiq!B3</f>
        <v>0</v>
      </c>
      <c r="C1" s="256" t="s">
        <v>464</v>
      </c>
    </row>
    <row r="2" spans="1:3" ht="13.8" thickBot="1" x14ac:dyDescent="0.3">
      <c r="A2" s="274" t="s">
        <v>430</v>
      </c>
      <c r="B2" s="275" t="s">
        <v>465</v>
      </c>
      <c r="C2" s="275" t="s">
        <v>429</v>
      </c>
    </row>
    <row r="3" spans="1:3" ht="13.8" thickBot="1" x14ac:dyDescent="0.3">
      <c r="A3" s="274" t="s">
        <v>556</v>
      </c>
      <c r="B3" s="55" t="str">
        <f>IF(('div risque'!G102)=0,"",VLOOKUP(C3,'Div&amp;Part'!A30:F128,6,FALSE))</f>
        <v>SCTC</v>
      </c>
      <c r="C3" s="55">
        <f>IF(SUM('Div&amp;Part'!A30:F128)&lt;&gt;0,+LARGE('Div&amp;Part'!A30:A128,1),"")</f>
        <v>46870572</v>
      </c>
    </row>
  </sheetData>
  <sheetProtection algorithmName="SHA-512" hashValue="4IQ3zZOIjqknLUG9rfNhcTNhFsR2iw3MkhhPTePaX73a62f+WhyAmxlIxMve4HUVRXaHfl8xEWfwDtC15vOcDQ==" saltValue="ofuf98PqSrmY8h5r99A2AQ==" spinCount="100000" sheet="1" objects="1" scenarios="1" formatCells="0" formatColumns="0" formatRows="0" insertColumns="0" insertRows="0" insertHyperlinks="0" deleteColumns="0" deleteRows="0" sort="0" autoFilter="0" pivotTables="0"/>
  <pageMargins left="0.78740157499999996" right="0.64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>
    <pageSetUpPr fitToPage="1"/>
  </sheetPr>
  <dimension ref="A1:C19"/>
  <sheetViews>
    <sheetView workbookViewId="0">
      <selection activeCell="C11" sqref="C11"/>
    </sheetView>
  </sheetViews>
  <sheetFormatPr baseColWidth="10" defaultColWidth="11.44140625" defaultRowHeight="13.2" x14ac:dyDescent="0.25"/>
  <cols>
    <col min="1" max="1" width="12.44140625" style="59" bestFit="1" customWidth="1"/>
    <col min="2" max="2" width="48.44140625" style="59" customWidth="1"/>
    <col min="3" max="3" width="25.44140625" style="59" customWidth="1"/>
    <col min="4" max="16384" width="11.44140625" style="59"/>
  </cols>
  <sheetData>
    <row r="1" spans="1:3" ht="12.75" customHeight="1" x14ac:dyDescent="0.25">
      <c r="A1" s="113">
        <f>Signaletiq!B9</f>
        <v>202312</v>
      </c>
      <c r="B1" s="113">
        <f>Signaletiq!B3</f>
        <v>0</v>
      </c>
      <c r="C1" s="276" t="s">
        <v>466</v>
      </c>
    </row>
    <row r="2" spans="1:3" ht="13.8" thickBot="1" x14ac:dyDescent="0.3">
      <c r="A2" s="277"/>
    </row>
    <row r="3" spans="1:3" ht="14.4" thickTop="1" thickBot="1" x14ac:dyDescent="0.3">
      <c r="A3" s="278" t="s">
        <v>321</v>
      </c>
      <c r="B3" s="279" t="s">
        <v>1</v>
      </c>
      <c r="C3" s="280" t="s">
        <v>322</v>
      </c>
    </row>
    <row r="4" spans="1:3" ht="13.5" customHeight="1" thickTop="1" x14ac:dyDescent="0.25">
      <c r="A4" s="281"/>
      <c r="B4" s="282"/>
      <c r="C4" s="52"/>
    </row>
    <row r="5" spans="1:3" ht="12.75" customHeight="1" x14ac:dyDescent="0.25">
      <c r="A5" s="281"/>
      <c r="B5" s="282"/>
      <c r="C5" s="52"/>
    </row>
    <row r="6" spans="1:3" x14ac:dyDescent="0.25">
      <c r="A6" s="283" t="s">
        <v>467</v>
      </c>
      <c r="B6" s="284" t="s">
        <v>522</v>
      </c>
      <c r="C6" s="52">
        <f>FPN!C45</f>
        <v>13765648151</v>
      </c>
    </row>
    <row r="7" spans="1:3" ht="12.75" customHeight="1" x14ac:dyDescent="0.25">
      <c r="A7" s="285"/>
      <c r="B7" s="284"/>
      <c r="C7" s="52"/>
    </row>
    <row r="8" spans="1:3" ht="13.8" thickBot="1" x14ac:dyDescent="0.3">
      <c r="A8" s="286" t="s">
        <v>468</v>
      </c>
      <c r="B8" s="287"/>
      <c r="C8" s="46"/>
    </row>
    <row r="9" spans="1:3" ht="13.8" thickTop="1" x14ac:dyDescent="0.25">
      <c r="A9" s="281"/>
      <c r="B9" s="288"/>
      <c r="C9" s="52"/>
    </row>
    <row r="10" spans="1:3" x14ac:dyDescent="0.25">
      <c r="A10" s="281"/>
      <c r="B10" s="288"/>
      <c r="C10" s="52"/>
    </row>
    <row r="11" spans="1:3" x14ac:dyDescent="0.25">
      <c r="A11" s="281" t="s">
        <v>469</v>
      </c>
      <c r="B11" s="288" t="s">
        <v>470</v>
      </c>
      <c r="C11" s="56"/>
    </row>
    <row r="12" spans="1:3" x14ac:dyDescent="0.25">
      <c r="A12" s="281"/>
      <c r="B12" s="288"/>
      <c r="C12" s="52"/>
    </row>
    <row r="13" spans="1:3" ht="13.8" thickBot="1" x14ac:dyDescent="0.3">
      <c r="A13" s="281"/>
      <c r="B13" s="288"/>
      <c r="C13" s="52"/>
    </row>
    <row r="14" spans="1:3" ht="13.8" thickTop="1" x14ac:dyDescent="0.25">
      <c r="A14" s="289"/>
      <c r="B14" s="290"/>
      <c r="C14" s="57"/>
    </row>
    <row r="15" spans="1:3" ht="13.8" thickBot="1" x14ac:dyDescent="0.3">
      <c r="A15" s="291" t="s">
        <v>471</v>
      </c>
      <c r="B15" s="292" t="s">
        <v>472</v>
      </c>
      <c r="C15" s="12">
        <f>IF(OR(C11="",C11=0),9999,C6*100/C11)</f>
        <v>9999</v>
      </c>
    </row>
    <row r="16" spans="1:3" ht="13.8" thickTop="1" x14ac:dyDescent="0.25">
      <c r="A16" s="293"/>
    </row>
    <row r="17" spans="1:2" x14ac:dyDescent="0.25">
      <c r="A17" s="293"/>
    </row>
    <row r="18" spans="1:2" x14ac:dyDescent="0.25">
      <c r="A18" s="294"/>
      <c r="B18" s="59" t="s">
        <v>473</v>
      </c>
    </row>
    <row r="19" spans="1:2" x14ac:dyDescent="0.25">
      <c r="A19" s="277"/>
    </row>
  </sheetData>
  <sheetProtection algorithmName="SHA-512" hashValue="JLtBbKLDL9RABlnehjn/cArvAT27a59i8tIogGZyQ1ipuqsKPVueumif0Z7mKDXz4LV6mqnzW6M/N72447Gtdw==" saltValue="ffMwUnXByIIKc739+zpaW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1" name="Plage1"/>
  </protectedRanges>
  <phoneticPr fontId="0" type="noConversion"/>
  <pageMargins left="0.78740157499999996" right="0.78740157499999996" top="0.984251969" bottom="0.984251969" header="0.4921259845" footer="0.4921259845"/>
  <pageSetup paperSize="9" fitToHeight="0" orientation="portrait" r:id="rId1"/>
  <headerFooter alignWithMargins="0">
    <oddHeader>&amp;F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>
    <pageSetUpPr fitToPage="1"/>
  </sheetPr>
  <dimension ref="A1:C26"/>
  <sheetViews>
    <sheetView topLeftCell="A3" workbookViewId="0">
      <selection activeCell="C29" sqref="C29"/>
    </sheetView>
  </sheetViews>
  <sheetFormatPr baseColWidth="10" defaultColWidth="11.44140625" defaultRowHeight="13.2" x14ac:dyDescent="0.25"/>
  <cols>
    <col min="1" max="1" width="11.44140625" style="59"/>
    <col min="2" max="2" width="43.33203125" style="59" customWidth="1"/>
    <col min="3" max="3" width="29.88671875" style="59" customWidth="1"/>
    <col min="4" max="16384" width="11.44140625" style="59"/>
  </cols>
  <sheetData>
    <row r="1" spans="1:3" ht="13.8" thickBot="1" x14ac:dyDescent="0.3">
      <c r="A1" s="59">
        <f>Signaletiq!B9</f>
        <v>202312</v>
      </c>
      <c r="B1" s="59">
        <f>Signaletiq!B3</f>
        <v>0</v>
      </c>
      <c r="C1" s="74" t="s">
        <v>479</v>
      </c>
    </row>
    <row r="2" spans="1:3" ht="13.8" thickTop="1" x14ac:dyDescent="0.25">
      <c r="A2" s="295" t="s">
        <v>555</v>
      </c>
      <c r="B2" s="296" t="s">
        <v>553</v>
      </c>
      <c r="C2" s="296" t="s">
        <v>554</v>
      </c>
    </row>
    <row r="3" spans="1:3" x14ac:dyDescent="0.25">
      <c r="A3" s="297" t="s">
        <v>523</v>
      </c>
      <c r="B3" s="298" t="s">
        <v>480</v>
      </c>
      <c r="C3" s="9">
        <f>passif!C4-passif!C5</f>
        <v>7744504150</v>
      </c>
    </row>
    <row r="4" spans="1:3" x14ac:dyDescent="0.25">
      <c r="A4" s="297" t="s">
        <v>524</v>
      </c>
      <c r="B4" s="298" t="s">
        <v>579</v>
      </c>
      <c r="C4" s="10">
        <v>318678</v>
      </c>
    </row>
    <row r="5" spans="1:3" x14ac:dyDescent="0.25">
      <c r="A5" s="297" t="s">
        <v>525</v>
      </c>
      <c r="B5" s="299" t="s">
        <v>481</v>
      </c>
      <c r="C5" s="10">
        <v>187289</v>
      </c>
    </row>
    <row r="6" spans="1:3" x14ac:dyDescent="0.25">
      <c r="A6" s="297" t="s">
        <v>526</v>
      </c>
      <c r="B6" s="299" t="s">
        <v>482</v>
      </c>
      <c r="C6" s="10">
        <v>90083</v>
      </c>
    </row>
    <row r="7" spans="1:3" x14ac:dyDescent="0.25">
      <c r="A7" s="297" t="s">
        <v>527</v>
      </c>
      <c r="B7" s="298" t="s">
        <v>483</v>
      </c>
      <c r="C7" s="10">
        <v>750</v>
      </c>
    </row>
    <row r="8" spans="1:3" x14ac:dyDescent="0.25">
      <c r="A8" s="297" t="s">
        <v>528</v>
      </c>
      <c r="B8" s="298" t="s">
        <v>484</v>
      </c>
      <c r="C8" s="10">
        <v>121</v>
      </c>
    </row>
    <row r="9" spans="1:3" ht="65.25" customHeight="1" x14ac:dyDescent="0.25">
      <c r="A9" s="300"/>
      <c r="B9" s="301" t="s">
        <v>485</v>
      </c>
      <c r="C9" s="10"/>
    </row>
    <row r="10" spans="1:3" x14ac:dyDescent="0.25">
      <c r="A10" s="297" t="s">
        <v>529</v>
      </c>
      <c r="B10" s="298" t="s">
        <v>486</v>
      </c>
      <c r="C10" s="9">
        <f>passif!C21</f>
        <v>73200832683</v>
      </c>
    </row>
    <row r="11" spans="1:3" x14ac:dyDescent="0.25">
      <c r="A11" s="297" t="s">
        <v>530</v>
      </c>
      <c r="B11" s="299" t="s">
        <v>487</v>
      </c>
      <c r="C11" s="10"/>
    </row>
    <row r="12" spans="1:3" x14ac:dyDescent="0.25">
      <c r="A12" s="297" t="s">
        <v>531</v>
      </c>
      <c r="B12" s="298" t="s">
        <v>488</v>
      </c>
      <c r="C12" s="9">
        <f>actif!C12</f>
        <v>29972014163.916668</v>
      </c>
    </row>
    <row r="13" spans="1:3" x14ac:dyDescent="0.25">
      <c r="A13" s="297" t="s">
        <v>532</v>
      </c>
      <c r="B13" s="299" t="s">
        <v>489</v>
      </c>
      <c r="C13" s="9">
        <f>actif!D12</f>
        <v>5302886233.916667</v>
      </c>
    </row>
    <row r="14" spans="1:3" x14ac:dyDescent="0.25">
      <c r="A14" s="297" t="s">
        <v>533</v>
      </c>
      <c r="B14" s="299" t="s">
        <v>490</v>
      </c>
      <c r="C14" s="9">
        <f>actif!E12</f>
        <v>24669127930</v>
      </c>
    </row>
    <row r="15" spans="1:3" x14ac:dyDescent="0.25">
      <c r="A15" s="297" t="s">
        <v>534</v>
      </c>
      <c r="B15" s="298" t="s">
        <v>491</v>
      </c>
      <c r="C15" s="9">
        <f>actif!E42</f>
        <v>51519078499</v>
      </c>
    </row>
    <row r="16" spans="1:3" x14ac:dyDescent="0.25">
      <c r="A16" s="297" t="s">
        <v>535</v>
      </c>
      <c r="B16" s="299" t="s">
        <v>492</v>
      </c>
      <c r="C16" s="9">
        <f>actif!E48+actif!E49+actif!E50</f>
        <v>48212830977</v>
      </c>
    </row>
    <row r="17" spans="1:3" x14ac:dyDescent="0.25">
      <c r="A17" s="297" t="s">
        <v>536</v>
      </c>
      <c r="B17" s="299" t="s">
        <v>493</v>
      </c>
      <c r="C17" s="9">
        <f>actif!C47</f>
        <v>210167595</v>
      </c>
    </row>
    <row r="18" spans="1:3" x14ac:dyDescent="0.25">
      <c r="A18" s="297" t="s">
        <v>537</v>
      </c>
      <c r="B18" s="299" t="s">
        <v>494</v>
      </c>
      <c r="C18" s="9">
        <f>actif!E45</f>
        <v>80693817</v>
      </c>
    </row>
    <row r="19" spans="1:3" x14ac:dyDescent="0.25">
      <c r="A19" s="297" t="s">
        <v>538</v>
      </c>
      <c r="B19" s="299" t="s">
        <v>495</v>
      </c>
      <c r="C19" s="9">
        <f>actif!E51</f>
        <v>3015386110</v>
      </c>
    </row>
    <row r="20" spans="1:3" x14ac:dyDescent="0.25">
      <c r="A20" s="297" t="s">
        <v>539</v>
      </c>
      <c r="B20" s="298" t="s">
        <v>496</v>
      </c>
      <c r="C20" s="9">
        <f>(C21+C22)/2</f>
        <v>2.15</v>
      </c>
    </row>
    <row r="21" spans="1:3" x14ac:dyDescent="0.25">
      <c r="A21" s="297" t="s">
        <v>540</v>
      </c>
      <c r="B21" s="302" t="s">
        <v>559</v>
      </c>
      <c r="C21" s="10">
        <v>2.5</v>
      </c>
    </row>
    <row r="22" spans="1:3" x14ac:dyDescent="0.25">
      <c r="A22" s="297" t="s">
        <v>541</v>
      </c>
      <c r="B22" s="302" t="s">
        <v>560</v>
      </c>
      <c r="C22" s="10">
        <v>1.8</v>
      </c>
    </row>
    <row r="23" spans="1:3" x14ac:dyDescent="0.25">
      <c r="A23" s="297" t="s">
        <v>542</v>
      </c>
      <c r="B23" s="298" t="s">
        <v>497</v>
      </c>
      <c r="C23" s="9">
        <f>(C24+C25)/2</f>
        <v>13</v>
      </c>
    </row>
    <row r="24" spans="1:3" x14ac:dyDescent="0.25">
      <c r="A24" s="297" t="s">
        <v>543</v>
      </c>
      <c r="B24" s="302" t="s">
        <v>561</v>
      </c>
      <c r="C24" s="10">
        <v>14</v>
      </c>
    </row>
    <row r="25" spans="1:3" ht="15" customHeight="1" thickBot="1" x14ac:dyDescent="0.3">
      <c r="A25" s="303" t="s">
        <v>544</v>
      </c>
      <c r="B25" s="304" t="s">
        <v>562</v>
      </c>
      <c r="C25" s="11">
        <v>12</v>
      </c>
    </row>
    <row r="26" spans="1:3" ht="13.8" thickTop="1" x14ac:dyDescent="0.25"/>
  </sheetData>
  <sheetProtection algorithmName="SHA-512" hashValue="G71Wlotfqd9B9sMsWVJxJXRrpxJgUUl7xqp4w9+5T2YgG9XqU+QXHzDkkthCMqf/6nmGxF/9XVhQTAJCvLD+RA==" saltValue="L6xOyp5znYUZ3IUj3vWx7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1 C21:C22 C24:C25 C4:C9" name="Plage1"/>
  </protectedRanges>
  <phoneticPr fontId="2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F55"/>
  <sheetViews>
    <sheetView tabSelected="1" workbookViewId="0">
      <selection activeCell="J18" sqref="J18"/>
    </sheetView>
  </sheetViews>
  <sheetFormatPr baseColWidth="10" defaultColWidth="11.44140625" defaultRowHeight="13.2" x14ac:dyDescent="0.25"/>
  <cols>
    <col min="1" max="1" width="15.5546875" style="59" customWidth="1"/>
    <col min="2" max="2" width="27.44140625" style="59" customWidth="1"/>
    <col min="3" max="3" width="17.88671875" style="59" customWidth="1"/>
    <col min="4" max="4" width="16.33203125" style="59" customWidth="1"/>
    <col min="5" max="5" width="17.88671875" style="59" customWidth="1"/>
    <col min="6" max="6" width="15" style="59" customWidth="1"/>
    <col min="7" max="16384" width="11.44140625" style="59"/>
  </cols>
  <sheetData>
    <row r="1" spans="1:6" ht="13.8" thickBot="1" x14ac:dyDescent="0.3">
      <c r="A1" s="58">
        <f>Signaletiq!B9</f>
        <v>202312</v>
      </c>
      <c r="B1" s="58">
        <f>Signaletiq!B3</f>
        <v>0</v>
      </c>
      <c r="C1" s="58"/>
      <c r="D1" s="58"/>
      <c r="E1" s="58"/>
      <c r="F1" s="58" t="s">
        <v>512</v>
      </c>
    </row>
    <row r="2" spans="1:6" ht="13.8" thickTop="1" x14ac:dyDescent="0.25">
      <c r="A2" s="368" t="s">
        <v>0</v>
      </c>
      <c r="B2" s="370" t="s">
        <v>1</v>
      </c>
      <c r="C2" s="370" t="s">
        <v>2</v>
      </c>
      <c r="D2" s="60" t="s">
        <v>3</v>
      </c>
      <c r="E2" s="370" t="s">
        <v>5</v>
      </c>
      <c r="F2" s="370" t="s">
        <v>6</v>
      </c>
    </row>
    <row r="3" spans="1:6" ht="13.8" thickBot="1" x14ac:dyDescent="0.3">
      <c r="A3" s="369"/>
      <c r="B3" s="371"/>
      <c r="C3" s="371"/>
      <c r="D3" s="62" t="s">
        <v>4</v>
      </c>
      <c r="E3" s="371"/>
      <c r="F3" s="371"/>
    </row>
    <row r="4" spans="1:6" ht="13.8" thickTop="1" x14ac:dyDescent="0.25">
      <c r="A4" s="63" t="s">
        <v>7</v>
      </c>
      <c r="B4" s="64" t="s">
        <v>8</v>
      </c>
      <c r="C4" s="13">
        <f>SUM(C5:C11)</f>
        <v>14860911615</v>
      </c>
      <c r="D4" s="13">
        <f>SUM(D5:D11)</f>
        <v>4635615298</v>
      </c>
      <c r="E4" s="13">
        <f>SUM(E5:E11)</f>
        <v>10225296317</v>
      </c>
      <c r="F4" s="13">
        <f>SUM(F5:F11)</f>
        <v>9599791314</v>
      </c>
    </row>
    <row r="5" spans="1:6" x14ac:dyDescent="0.25">
      <c r="A5" s="63" t="s">
        <v>9</v>
      </c>
      <c r="B5" s="65" t="s">
        <v>10</v>
      </c>
      <c r="C5" s="14">
        <v>60625865</v>
      </c>
      <c r="D5" s="14">
        <v>0</v>
      </c>
      <c r="E5" s="15">
        <f>C5-D5</f>
        <v>60625865</v>
      </c>
      <c r="F5" s="14">
        <v>43755193</v>
      </c>
    </row>
    <row r="6" spans="1:6" x14ac:dyDescent="0.25">
      <c r="A6" s="63" t="s">
        <v>11</v>
      </c>
      <c r="B6" s="65" t="s">
        <v>12</v>
      </c>
      <c r="C6" s="14">
        <v>341103596</v>
      </c>
      <c r="D6" s="14">
        <v>317401554</v>
      </c>
      <c r="E6" s="15">
        <f t="shared" ref="E6:E53" si="0">C6-D6</f>
        <v>23702042</v>
      </c>
      <c r="F6" s="14">
        <v>25245168</v>
      </c>
    </row>
    <row r="7" spans="1:6" x14ac:dyDescent="0.25">
      <c r="A7" s="63" t="s">
        <v>13</v>
      </c>
      <c r="B7" s="65" t="s">
        <v>14</v>
      </c>
      <c r="C7" s="14">
        <v>1001562216</v>
      </c>
      <c r="D7" s="14">
        <v>1000000</v>
      </c>
      <c r="E7" s="15">
        <f t="shared" si="0"/>
        <v>1000562216</v>
      </c>
      <c r="F7" s="14">
        <v>889952949</v>
      </c>
    </row>
    <row r="8" spans="1:6" x14ac:dyDescent="0.25">
      <c r="A8" s="63" t="s">
        <v>15</v>
      </c>
      <c r="B8" s="65" t="s">
        <v>16</v>
      </c>
      <c r="C8" s="16">
        <v>7467001828</v>
      </c>
      <c r="D8" s="16">
        <v>4283999882</v>
      </c>
      <c r="E8" s="15">
        <f t="shared" si="0"/>
        <v>3183001946</v>
      </c>
      <c r="F8" s="14">
        <v>2861064959</v>
      </c>
    </row>
    <row r="9" spans="1:6" ht="20.399999999999999" x14ac:dyDescent="0.25">
      <c r="A9" s="63" t="s">
        <v>17</v>
      </c>
      <c r="B9" s="65" t="s">
        <v>18</v>
      </c>
      <c r="C9" s="16">
        <v>809125230</v>
      </c>
      <c r="D9" s="14">
        <v>16007422</v>
      </c>
      <c r="E9" s="15">
        <f t="shared" si="0"/>
        <v>793117808</v>
      </c>
      <c r="F9" s="14">
        <v>924793361</v>
      </c>
    </row>
    <row r="10" spans="1:6" x14ac:dyDescent="0.25">
      <c r="A10" s="63" t="s">
        <v>19</v>
      </c>
      <c r="B10" s="65" t="s">
        <v>20</v>
      </c>
      <c r="C10" s="14">
        <v>475609800</v>
      </c>
      <c r="D10" s="14">
        <v>0</v>
      </c>
      <c r="E10" s="15">
        <f t="shared" si="0"/>
        <v>475609800</v>
      </c>
      <c r="F10" s="14">
        <v>466982472</v>
      </c>
    </row>
    <row r="11" spans="1:6" ht="13.8" thickBot="1" x14ac:dyDescent="0.3">
      <c r="A11" s="66" t="s">
        <v>21</v>
      </c>
      <c r="B11" s="67" t="s">
        <v>22</v>
      </c>
      <c r="C11" s="17">
        <v>4705883080</v>
      </c>
      <c r="D11" s="18">
        <v>17206440</v>
      </c>
      <c r="E11" s="19">
        <f t="shared" si="0"/>
        <v>4688676640</v>
      </c>
      <c r="F11" s="18">
        <v>4387997212</v>
      </c>
    </row>
    <row r="12" spans="1:6" ht="13.8" thickTop="1" x14ac:dyDescent="0.25">
      <c r="A12" s="63" t="s">
        <v>23</v>
      </c>
      <c r="B12" s="64" t="s">
        <v>24</v>
      </c>
      <c r="C12" s="13">
        <f>SUM(C13:C19)</f>
        <v>29972014163.916668</v>
      </c>
      <c r="D12" s="13">
        <f>SUM(D13:D19)</f>
        <v>5302886233.916667</v>
      </c>
      <c r="E12" s="20">
        <f>SUM(E13:E19)</f>
        <v>24669127930</v>
      </c>
      <c r="F12" s="13">
        <f>SUM(F13:F19)</f>
        <v>21537569623</v>
      </c>
    </row>
    <row r="13" spans="1:6" x14ac:dyDescent="0.25">
      <c r="A13" s="63" t="s">
        <v>25</v>
      </c>
      <c r="B13" s="65" t="s">
        <v>26</v>
      </c>
      <c r="C13" s="16">
        <f>+[1]COMBINE_RESEAU_MUFID!$D$215+[1]COMBINE_RESEAU_MUFID!$D$224</f>
        <v>2550914215</v>
      </c>
      <c r="D13" s="21">
        <v>0</v>
      </c>
      <c r="E13" s="15">
        <f t="shared" si="0"/>
        <v>2550914215</v>
      </c>
      <c r="F13" s="14">
        <f>+[1]COMBINE_RESEAU_MUFID!$H$215+[1]COMBINE_RESEAU_MUFID!$H$224</f>
        <v>2072501968</v>
      </c>
    </row>
    <row r="14" spans="1:6" x14ac:dyDescent="0.25">
      <c r="A14" s="63" t="s">
        <v>27</v>
      </c>
      <c r="B14" s="65" t="s">
        <v>28</v>
      </c>
      <c r="C14" s="14">
        <f>+[1]COMBINE_RESEAU_MUFID!$D$216+[1]COMBINE_RESEAU_MUFID!$D$225</f>
        <v>3044834814</v>
      </c>
      <c r="D14" s="14">
        <v>0</v>
      </c>
      <c r="E14" s="15">
        <f t="shared" si="0"/>
        <v>3044834814</v>
      </c>
      <c r="F14" s="14">
        <f>+[1]COMBINE_RESEAU_MUFID!$H$216+[1]COMBINE_RESEAU_MUFID!$H$225</f>
        <v>2689282108</v>
      </c>
    </row>
    <row r="15" spans="1:6" x14ac:dyDescent="0.25">
      <c r="A15" s="63" t="s">
        <v>29</v>
      </c>
      <c r="B15" s="65" t="s">
        <v>30</v>
      </c>
      <c r="C15" s="14">
        <f>+[1]COMBINE_RESEAU_MUFID!$D$217+[1]COMBINE_RESEAU_MUFID!$D$226</f>
        <v>15626622736</v>
      </c>
      <c r="D15" s="14">
        <v>0</v>
      </c>
      <c r="E15" s="15">
        <f t="shared" si="0"/>
        <v>15626622736</v>
      </c>
      <c r="F15" s="14">
        <f>+[1]COMBINE_RESEAU_MUFID!$H$217+[1]COMBINE_RESEAU_MUFID!$H$226</f>
        <v>14317068026</v>
      </c>
    </row>
    <row r="16" spans="1:6" x14ac:dyDescent="0.25">
      <c r="A16" s="63" t="s">
        <v>31</v>
      </c>
      <c r="B16" s="65" t="s">
        <v>32</v>
      </c>
      <c r="C16" s="14">
        <f>+[1]COMBINE_RESEAU_MUFID!$D$218</f>
        <v>160452215</v>
      </c>
      <c r="D16" s="14">
        <v>0</v>
      </c>
      <c r="E16" s="15">
        <f t="shared" si="0"/>
        <v>160452215</v>
      </c>
      <c r="F16" s="14">
        <f>+[1]COMBINE_RESEAU_MUFID!$H$218</f>
        <v>139016332</v>
      </c>
    </row>
    <row r="17" spans="1:6" x14ac:dyDescent="0.25">
      <c r="A17" s="63" t="s">
        <v>33</v>
      </c>
      <c r="B17" s="65" t="s">
        <v>34</v>
      </c>
      <c r="C17" s="14">
        <f>+[1]COMBINE_RESEAU_MUFID!$D$219+[1]COMBINE_RESEAU_MUFID!$D$228</f>
        <v>2891580725</v>
      </c>
      <c r="D17" s="14">
        <v>0</v>
      </c>
      <c r="E17" s="15">
        <f t="shared" si="0"/>
        <v>2891580725</v>
      </c>
      <c r="F17" s="14">
        <f>+[1]COMBINE_RESEAU_MUFID!$H$219</f>
        <v>2097691658</v>
      </c>
    </row>
    <row r="18" spans="1:6" x14ac:dyDescent="0.25">
      <c r="A18" s="63" t="s">
        <v>35</v>
      </c>
      <c r="B18" s="65" t="s">
        <v>36</v>
      </c>
      <c r="C18" s="14">
        <f>+[1]COMBINE_RESEAU_MUFID!$D$220</f>
        <v>178339280</v>
      </c>
      <c r="D18" s="14">
        <v>0</v>
      </c>
      <c r="E18" s="15">
        <f t="shared" si="0"/>
        <v>178339280</v>
      </c>
      <c r="F18" s="14">
        <f>+[1]COMBINE_RESEAU_MUFID!$H$220</f>
        <v>82644271</v>
      </c>
    </row>
    <row r="19" spans="1:6" ht="13.8" thickBot="1" x14ac:dyDescent="0.3">
      <c r="A19" s="66" t="s">
        <v>37</v>
      </c>
      <c r="B19" s="67" t="s">
        <v>38</v>
      </c>
      <c r="C19" s="18">
        <f>+[1]COMBINE_RESEAU_MUFID!$D$221</f>
        <v>5519270178.916667</v>
      </c>
      <c r="D19" s="18">
        <f>+[1]COMBINE_RESEAU_MUFID!$E$221</f>
        <v>5302886233.916667</v>
      </c>
      <c r="E19" s="19">
        <f t="shared" si="0"/>
        <v>216383945</v>
      </c>
      <c r="F19" s="18">
        <f>+[1]COMBINE_RESEAU_MUFID!$H$221+[1]COMBINE_RESEAU_MUFID!$H$228</f>
        <v>139365260</v>
      </c>
    </row>
    <row r="20" spans="1:6" ht="27" customHeight="1" thickTop="1" thickBot="1" x14ac:dyDescent="0.3">
      <c r="A20" s="66" t="s">
        <v>39</v>
      </c>
      <c r="B20" s="62" t="s">
        <v>40</v>
      </c>
      <c r="C20" s="22">
        <v>7819771</v>
      </c>
      <c r="D20" s="22">
        <v>3879250</v>
      </c>
      <c r="E20" s="23">
        <f t="shared" si="0"/>
        <v>3940521</v>
      </c>
      <c r="F20" s="18">
        <v>3238464</v>
      </c>
    </row>
    <row r="21" spans="1:6" ht="13.8" thickTop="1" x14ac:dyDescent="0.25">
      <c r="A21" s="63" t="s">
        <v>41</v>
      </c>
      <c r="B21" s="64" t="s">
        <v>42</v>
      </c>
      <c r="C21" s="13">
        <f>SUM(C22:C27)</f>
        <v>2663399662</v>
      </c>
      <c r="D21" s="13">
        <f>SUM(D22:D27)</f>
        <v>1301666900</v>
      </c>
      <c r="E21" s="20">
        <f>SUM(E22:E27)</f>
        <v>1361732762</v>
      </c>
      <c r="F21" s="13">
        <f>SUM(F22:F27)</f>
        <v>1127287143</v>
      </c>
    </row>
    <row r="22" spans="1:6" x14ac:dyDescent="0.25">
      <c r="A22" s="63" t="s">
        <v>43</v>
      </c>
      <c r="B22" s="65" t="s">
        <v>44</v>
      </c>
      <c r="C22" s="14">
        <v>0</v>
      </c>
      <c r="D22" s="14">
        <v>0</v>
      </c>
      <c r="E22" s="15">
        <f t="shared" si="0"/>
        <v>0</v>
      </c>
      <c r="F22" s="14">
        <v>0</v>
      </c>
    </row>
    <row r="23" spans="1:6" x14ac:dyDescent="0.25">
      <c r="A23" s="63" t="s">
        <v>45</v>
      </c>
      <c r="B23" s="65" t="s">
        <v>46</v>
      </c>
      <c r="C23" s="14">
        <v>94084778</v>
      </c>
      <c r="D23" s="14">
        <v>0</v>
      </c>
      <c r="E23" s="15">
        <f t="shared" si="0"/>
        <v>94084778</v>
      </c>
      <c r="F23" s="14">
        <v>96162162</v>
      </c>
    </row>
    <row r="24" spans="1:6" x14ac:dyDescent="0.25">
      <c r="A24" s="63" t="s">
        <v>47</v>
      </c>
      <c r="B24" s="65" t="s">
        <v>48</v>
      </c>
      <c r="C24" s="14">
        <v>82472998</v>
      </c>
      <c r="D24" s="14">
        <v>0</v>
      </c>
      <c r="E24" s="15">
        <f t="shared" si="0"/>
        <v>82472998</v>
      </c>
      <c r="F24" s="14">
        <v>90540615</v>
      </c>
    </row>
    <row r="25" spans="1:6" x14ac:dyDescent="0.25">
      <c r="A25" s="63" t="s">
        <v>49</v>
      </c>
      <c r="B25" s="65" t="s">
        <v>50</v>
      </c>
      <c r="C25" s="14">
        <v>0</v>
      </c>
      <c r="D25" s="14">
        <v>0</v>
      </c>
      <c r="E25" s="15">
        <f t="shared" si="0"/>
        <v>0</v>
      </c>
      <c r="F25" s="14">
        <v>4327499</v>
      </c>
    </row>
    <row r="26" spans="1:6" x14ac:dyDescent="0.25">
      <c r="A26" s="63" t="s">
        <v>51</v>
      </c>
      <c r="B26" s="65" t="s">
        <v>52</v>
      </c>
      <c r="C26" s="16">
        <v>1115159332</v>
      </c>
      <c r="D26" s="21">
        <v>0</v>
      </c>
      <c r="E26" s="15">
        <f t="shared" si="0"/>
        <v>1115159332</v>
      </c>
      <c r="F26" s="14">
        <v>892901695</v>
      </c>
    </row>
    <row r="27" spans="1:6" ht="13.8" thickBot="1" x14ac:dyDescent="0.3">
      <c r="A27" s="66" t="s">
        <v>53</v>
      </c>
      <c r="B27" s="67" t="s">
        <v>54</v>
      </c>
      <c r="C27" s="18">
        <v>1371682554</v>
      </c>
      <c r="D27" s="18">
        <v>1301666900</v>
      </c>
      <c r="E27" s="19">
        <f t="shared" si="0"/>
        <v>70015654</v>
      </c>
      <c r="F27" s="18">
        <v>43355172</v>
      </c>
    </row>
    <row r="28" spans="1:6" ht="13.8" thickTop="1" x14ac:dyDescent="0.25">
      <c r="A28" s="63" t="s">
        <v>55</v>
      </c>
      <c r="B28" s="64" t="s">
        <v>56</v>
      </c>
      <c r="C28" s="13">
        <f>SUM(C29:C30)</f>
        <v>72380296</v>
      </c>
      <c r="D28" s="13">
        <f>SUM(D29:D30)</f>
        <v>29245000</v>
      </c>
      <c r="E28" s="20">
        <f>SUM(E29:E30)</f>
        <v>43135296</v>
      </c>
      <c r="F28" s="13">
        <f>SUM(F29:F30)</f>
        <v>50374118</v>
      </c>
    </row>
    <row r="29" spans="1:6" x14ac:dyDescent="0.25">
      <c r="A29" s="63" t="s">
        <v>57</v>
      </c>
      <c r="B29" s="65" t="s">
        <v>58</v>
      </c>
      <c r="C29" s="14">
        <v>43135296</v>
      </c>
      <c r="D29" s="14">
        <v>0</v>
      </c>
      <c r="E29" s="15">
        <f t="shared" si="0"/>
        <v>43135296</v>
      </c>
      <c r="F29" s="14">
        <v>50374118</v>
      </c>
    </row>
    <row r="30" spans="1:6" ht="14.25" customHeight="1" thickBot="1" x14ac:dyDescent="0.3">
      <c r="A30" s="66" t="s">
        <v>59</v>
      </c>
      <c r="B30" s="67" t="s">
        <v>60</v>
      </c>
      <c r="C30" s="18">
        <v>29245000</v>
      </c>
      <c r="D30" s="18">
        <v>29245000</v>
      </c>
      <c r="E30" s="19">
        <f t="shared" si="0"/>
        <v>0</v>
      </c>
      <c r="F30" s="18">
        <v>0</v>
      </c>
    </row>
    <row r="31" spans="1:6" ht="13.8" thickTop="1" x14ac:dyDescent="0.25">
      <c r="A31" s="63" t="s">
        <v>61</v>
      </c>
      <c r="B31" s="64" t="s">
        <v>62</v>
      </c>
      <c r="C31" s="13">
        <f>SUM(C32:C34)</f>
        <v>1308814858</v>
      </c>
      <c r="D31" s="13">
        <f>SUM(D32:D34)</f>
        <v>0</v>
      </c>
      <c r="E31" s="20">
        <f>SUM(E32:E34)</f>
        <v>1308814858</v>
      </c>
      <c r="F31" s="13">
        <f>SUM(F32:F34)</f>
        <v>1120191492</v>
      </c>
    </row>
    <row r="32" spans="1:6" x14ac:dyDescent="0.25">
      <c r="A32" s="63" t="s">
        <v>63</v>
      </c>
      <c r="B32" s="65" t="s">
        <v>64</v>
      </c>
      <c r="C32" s="14">
        <v>143319947</v>
      </c>
      <c r="D32" s="14"/>
      <c r="E32" s="15">
        <f t="shared" si="0"/>
        <v>143319947</v>
      </c>
      <c r="F32" s="14">
        <v>150358262</v>
      </c>
    </row>
    <row r="33" spans="1:6" x14ac:dyDescent="0.25">
      <c r="A33" s="63" t="s">
        <v>65</v>
      </c>
      <c r="B33" s="65" t="s">
        <v>66</v>
      </c>
      <c r="C33" s="14">
        <v>1027530167</v>
      </c>
      <c r="D33" s="14"/>
      <c r="E33" s="15">
        <f t="shared" si="0"/>
        <v>1027530167</v>
      </c>
      <c r="F33" s="14">
        <v>851302164</v>
      </c>
    </row>
    <row r="34" spans="1:6" ht="13.8" thickBot="1" x14ac:dyDescent="0.3">
      <c r="A34" s="66" t="s">
        <v>67</v>
      </c>
      <c r="B34" s="67" t="s">
        <v>68</v>
      </c>
      <c r="C34" s="18">
        <v>137964744</v>
      </c>
      <c r="D34" s="18"/>
      <c r="E34" s="19">
        <f t="shared" si="0"/>
        <v>137964744</v>
      </c>
      <c r="F34" s="18">
        <v>118531066</v>
      </c>
    </row>
    <row r="35" spans="1:6" ht="13.8" thickTop="1" x14ac:dyDescent="0.25">
      <c r="A35" s="63" t="s">
        <v>69</v>
      </c>
      <c r="B35" s="64" t="s">
        <v>70</v>
      </c>
      <c r="C35" s="13">
        <f>SUM(C36:C41)</f>
        <v>22556291</v>
      </c>
      <c r="D35" s="13">
        <f>SUM(D36:D41)</f>
        <v>14237296</v>
      </c>
      <c r="E35" s="20">
        <f>SUM(E36:E41)</f>
        <v>8318995</v>
      </c>
      <c r="F35" s="13">
        <f>SUM(F36:F41)</f>
        <v>11496258</v>
      </c>
    </row>
    <row r="36" spans="1:6" x14ac:dyDescent="0.25">
      <c r="A36" s="63" t="s">
        <v>71</v>
      </c>
      <c r="B36" s="65" t="s">
        <v>72</v>
      </c>
      <c r="C36" s="14">
        <v>7584495</v>
      </c>
      <c r="D36" s="14">
        <v>0</v>
      </c>
      <c r="E36" s="15">
        <f t="shared" si="0"/>
        <v>7584495</v>
      </c>
      <c r="F36" s="14">
        <v>7614008</v>
      </c>
    </row>
    <row r="37" spans="1:6" x14ac:dyDescent="0.25">
      <c r="A37" s="63" t="s">
        <v>73</v>
      </c>
      <c r="B37" s="65" t="s">
        <v>74</v>
      </c>
      <c r="C37" s="14">
        <v>0</v>
      </c>
      <c r="D37" s="14">
        <v>0</v>
      </c>
      <c r="E37" s="15">
        <f t="shared" si="0"/>
        <v>0</v>
      </c>
      <c r="F37" s="14">
        <v>0</v>
      </c>
    </row>
    <row r="38" spans="1:6" x14ac:dyDescent="0.25">
      <c r="A38" s="63" t="s">
        <v>75</v>
      </c>
      <c r="B38" s="65" t="s">
        <v>76</v>
      </c>
      <c r="C38" s="14">
        <v>0</v>
      </c>
      <c r="D38" s="14">
        <v>0</v>
      </c>
      <c r="E38" s="15">
        <f t="shared" si="0"/>
        <v>0</v>
      </c>
      <c r="F38" s="14">
        <v>0</v>
      </c>
    </row>
    <row r="39" spans="1:6" x14ac:dyDescent="0.25">
      <c r="A39" s="63" t="s">
        <v>77</v>
      </c>
      <c r="B39" s="65" t="s">
        <v>78</v>
      </c>
      <c r="C39" s="14">
        <v>734500</v>
      </c>
      <c r="D39" s="14">
        <v>0</v>
      </c>
      <c r="E39" s="15">
        <f t="shared" si="0"/>
        <v>734500</v>
      </c>
      <c r="F39" s="14">
        <v>734500</v>
      </c>
    </row>
    <row r="40" spans="1:6" x14ac:dyDescent="0.25">
      <c r="A40" s="63" t="s">
        <v>79</v>
      </c>
      <c r="B40" s="65" t="s">
        <v>80</v>
      </c>
      <c r="C40" s="14">
        <v>0</v>
      </c>
      <c r="D40" s="14">
        <v>0</v>
      </c>
      <c r="E40" s="15">
        <f t="shared" si="0"/>
        <v>0</v>
      </c>
      <c r="F40" s="14">
        <v>0</v>
      </c>
    </row>
    <row r="41" spans="1:6" ht="13.8" thickBot="1" x14ac:dyDescent="0.3">
      <c r="A41" s="66" t="s">
        <v>81</v>
      </c>
      <c r="B41" s="67" t="s">
        <v>82</v>
      </c>
      <c r="C41" s="18">
        <v>14237296</v>
      </c>
      <c r="D41" s="18">
        <v>14237296</v>
      </c>
      <c r="E41" s="19">
        <f t="shared" si="0"/>
        <v>0</v>
      </c>
      <c r="F41" s="18">
        <v>3147750</v>
      </c>
    </row>
    <row r="42" spans="1:6" ht="13.8" thickTop="1" x14ac:dyDescent="0.25">
      <c r="A42" s="63" t="s">
        <v>83</v>
      </c>
      <c r="B42" s="64" t="s">
        <v>84</v>
      </c>
      <c r="C42" s="13">
        <f>SUM(C43:C51)</f>
        <v>51519078499</v>
      </c>
      <c r="D42" s="13">
        <f>SUM(D43:D51)</f>
        <v>0</v>
      </c>
      <c r="E42" s="20">
        <f>SUM(E43:E51)</f>
        <v>51519078499</v>
      </c>
      <c r="F42" s="13">
        <f>SUM(F43:F51)</f>
        <v>45790560435</v>
      </c>
    </row>
    <row r="43" spans="1:6" x14ac:dyDescent="0.25">
      <c r="A43" s="63" t="s">
        <v>85</v>
      </c>
      <c r="B43" s="65" t="s">
        <v>86</v>
      </c>
      <c r="C43" s="14">
        <v>0</v>
      </c>
      <c r="D43" s="14"/>
      <c r="E43" s="15">
        <f t="shared" si="0"/>
        <v>0</v>
      </c>
      <c r="F43" s="14">
        <v>0</v>
      </c>
    </row>
    <row r="44" spans="1:6" x14ac:dyDescent="0.25">
      <c r="A44" s="63" t="s">
        <v>87</v>
      </c>
      <c r="B44" s="65" t="s">
        <v>88</v>
      </c>
      <c r="C44" s="14">
        <v>0</v>
      </c>
      <c r="D44" s="14"/>
      <c r="E44" s="15">
        <f t="shared" si="0"/>
        <v>0</v>
      </c>
      <c r="F44" s="14">
        <v>0</v>
      </c>
    </row>
    <row r="45" spans="1:6" ht="20.399999999999999" x14ac:dyDescent="0.25">
      <c r="A45" s="63" t="s">
        <v>89</v>
      </c>
      <c r="B45" s="65" t="s">
        <v>90</v>
      </c>
      <c r="C45" s="14">
        <v>80693817</v>
      </c>
      <c r="D45" s="14"/>
      <c r="E45" s="15">
        <f t="shared" si="0"/>
        <v>80693817</v>
      </c>
      <c r="F45" s="14">
        <v>45151921</v>
      </c>
    </row>
    <row r="46" spans="1:6" ht="20.399999999999999" x14ac:dyDescent="0.25">
      <c r="A46" s="63" t="s">
        <v>91</v>
      </c>
      <c r="B46" s="65" t="s">
        <v>92</v>
      </c>
      <c r="C46" s="14">
        <v>0</v>
      </c>
      <c r="D46" s="14"/>
      <c r="E46" s="15">
        <f t="shared" si="0"/>
        <v>0</v>
      </c>
      <c r="F46" s="14">
        <v>-19040000</v>
      </c>
    </row>
    <row r="47" spans="1:6" ht="20.399999999999999" x14ac:dyDescent="0.25">
      <c r="A47" s="63" t="s">
        <v>93</v>
      </c>
      <c r="B47" s="65" t="s">
        <v>94</v>
      </c>
      <c r="C47" s="14">
        <v>210167595</v>
      </c>
      <c r="D47" s="14"/>
      <c r="E47" s="15">
        <f t="shared" si="0"/>
        <v>210167595</v>
      </c>
      <c r="F47" s="14">
        <v>291967640</v>
      </c>
    </row>
    <row r="48" spans="1:6" ht="20.399999999999999" x14ac:dyDescent="0.25">
      <c r="A48" s="63" t="s">
        <v>95</v>
      </c>
      <c r="B48" s="65" t="s">
        <v>96</v>
      </c>
      <c r="C48" s="16">
        <v>46805793993</v>
      </c>
      <c r="D48" s="14"/>
      <c r="E48" s="15">
        <f t="shared" si="0"/>
        <v>46805793993</v>
      </c>
      <c r="F48" s="14">
        <v>41691471053</v>
      </c>
    </row>
    <row r="49" spans="1:6" ht="20.399999999999999" x14ac:dyDescent="0.25">
      <c r="A49" s="63" t="s">
        <v>97</v>
      </c>
      <c r="B49" s="65" t="s">
        <v>98</v>
      </c>
      <c r="C49" s="14">
        <v>1407036984</v>
      </c>
      <c r="D49" s="14"/>
      <c r="E49" s="15">
        <f t="shared" si="0"/>
        <v>1407036984</v>
      </c>
      <c r="F49" s="14">
        <v>816561578</v>
      </c>
    </row>
    <row r="50" spans="1:6" ht="20.399999999999999" x14ac:dyDescent="0.25">
      <c r="A50" s="63" t="s">
        <v>99</v>
      </c>
      <c r="B50" s="65" t="s">
        <v>100</v>
      </c>
      <c r="C50" s="14">
        <v>0</v>
      </c>
      <c r="D50" s="14"/>
      <c r="E50" s="15">
        <f t="shared" si="0"/>
        <v>0</v>
      </c>
      <c r="F50" s="14">
        <v>0</v>
      </c>
    </row>
    <row r="51" spans="1:6" ht="13.8" thickBot="1" x14ac:dyDescent="0.3">
      <c r="A51" s="66" t="s">
        <v>101</v>
      </c>
      <c r="B51" s="67" t="s">
        <v>102</v>
      </c>
      <c r="C51" s="18">
        <v>3015386110</v>
      </c>
      <c r="D51" s="18"/>
      <c r="E51" s="19">
        <f t="shared" si="0"/>
        <v>3015386110</v>
      </c>
      <c r="F51" s="18">
        <v>2964448243</v>
      </c>
    </row>
    <row r="52" spans="1:6" ht="21.6" thickTop="1" thickBot="1" x14ac:dyDescent="0.3">
      <c r="A52" s="66" t="s">
        <v>103</v>
      </c>
      <c r="B52" s="62" t="s">
        <v>104</v>
      </c>
      <c r="C52" s="359">
        <v>7944849</v>
      </c>
      <c r="D52" s="22"/>
      <c r="E52" s="24">
        <f t="shared" si="0"/>
        <v>7944849</v>
      </c>
      <c r="F52" s="22">
        <v>7944849</v>
      </c>
    </row>
    <row r="53" spans="1:6" ht="21.6" thickTop="1" thickBot="1" x14ac:dyDescent="0.3">
      <c r="A53" s="66" t="s">
        <v>105</v>
      </c>
      <c r="B53" s="62" t="s">
        <v>106</v>
      </c>
      <c r="C53" s="25"/>
      <c r="D53" s="25"/>
      <c r="E53" s="24">
        <f t="shared" si="0"/>
        <v>0</v>
      </c>
      <c r="F53" s="25"/>
    </row>
    <row r="54" spans="1:6" ht="16.8" thickTop="1" thickBot="1" x14ac:dyDescent="0.3">
      <c r="A54" s="68"/>
      <c r="B54" s="62" t="s">
        <v>107</v>
      </c>
      <c r="C54" s="26">
        <f>C53+C52+C42+C35+C31+C28+C21+C20+C12+C4</f>
        <v>100434920004.91667</v>
      </c>
      <c r="D54" s="26">
        <f>D53+D52+D42+D35+D31+D28+D21+D20+D12+D4</f>
        <v>11287529977.916668</v>
      </c>
      <c r="E54" s="26">
        <f>E53+E52+E42+E35+E31+E28+E21+E20+E12+E4</f>
        <v>89147390027</v>
      </c>
      <c r="F54" s="26">
        <f>F53+F52+F42+F35+F31+F28+F21+F20+F12+F4</f>
        <v>79248453696</v>
      </c>
    </row>
    <row r="55" spans="1:6" ht="13.8" thickTop="1" x14ac:dyDescent="0.25"/>
  </sheetData>
  <sheetProtection algorithmName="SHA-512" hashValue="WVTIojRRsQML65j/RsEJ6qwYPxVHZWrelAyhboZIQuCeScY9NGFgdjUDoMy6ZIgep7/hRUSfzjW6BCcAL4fdWw==" saltValue="8Q4/oMXzkeGqU4/5GQk6G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5:D11 F5:F11 C13:D20 F13:F20 C22:D27 F22:F27 F29:F30 C29:D30 C32:D34 F32:F34 C36:D41 F36:F41 F43:F52 C43:D52" name="Plage1"/>
  </protectedRanges>
  <mergeCells count="5">
    <mergeCell ref="A2:A3"/>
    <mergeCell ref="B2:B3"/>
    <mergeCell ref="C2:C3"/>
    <mergeCell ref="E2:E3"/>
    <mergeCell ref="F2:F3"/>
  </mergeCells>
  <phoneticPr fontId="0" type="noConversion"/>
  <pageMargins left="0.78740157499999996" right="0.78740157499999996" top="0.55000000000000004" bottom="0.61" header="0.4921259845" footer="0.4921259845"/>
  <pageSetup paperSize="9" scale="7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"/>
  <sheetViews>
    <sheetView workbookViewId="0">
      <selection activeCell="I26" sqref="I26"/>
    </sheetView>
  </sheetViews>
  <sheetFormatPr baseColWidth="10" defaultRowHeight="13.2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M128"/>
  <sheetViews>
    <sheetView workbookViewId="0">
      <selection activeCell="G21" sqref="G21"/>
    </sheetView>
  </sheetViews>
  <sheetFormatPr baseColWidth="10" defaultRowHeight="13.2" x14ac:dyDescent="0.25"/>
  <cols>
    <col min="13" max="13" width="31.88671875" bestFit="1" customWidth="1"/>
  </cols>
  <sheetData>
    <row r="1" spans="1:13" x14ac:dyDescent="0.25">
      <c r="A1" s="385" t="s">
        <v>566</v>
      </c>
      <c r="B1" s="385"/>
      <c r="G1" t="s">
        <v>628</v>
      </c>
      <c r="J1" t="s">
        <v>598</v>
      </c>
      <c r="M1" t="s">
        <v>633</v>
      </c>
    </row>
    <row r="3" spans="1:13" x14ac:dyDescent="0.25">
      <c r="A3">
        <f>participation!C3</f>
        <v>0</v>
      </c>
      <c r="B3">
        <f>participation!B3</f>
        <v>0</v>
      </c>
      <c r="G3" t="s">
        <v>629</v>
      </c>
      <c r="H3" s="1"/>
      <c r="I3" s="1"/>
      <c r="J3" s="1" t="s">
        <v>631</v>
      </c>
      <c r="K3" s="1"/>
      <c r="M3" t="s">
        <v>636</v>
      </c>
    </row>
    <row r="4" spans="1:13" x14ac:dyDescent="0.25">
      <c r="A4">
        <f>participation!C4</f>
        <v>0</v>
      </c>
      <c r="B4">
        <f>participation!B4</f>
        <v>0</v>
      </c>
      <c r="G4" t="s">
        <v>630</v>
      </c>
      <c r="H4" s="1"/>
      <c r="I4" s="1"/>
      <c r="J4" s="1" t="s">
        <v>632</v>
      </c>
      <c r="K4" s="1"/>
      <c r="M4" t="s">
        <v>635</v>
      </c>
    </row>
    <row r="5" spans="1:13" x14ac:dyDescent="0.25">
      <c r="A5">
        <f>participation!C5</f>
        <v>0</v>
      </c>
      <c r="B5">
        <f>participation!B5</f>
        <v>0</v>
      </c>
      <c r="H5" s="1"/>
      <c r="I5" s="1"/>
      <c r="J5" s="1"/>
      <c r="K5" s="1"/>
      <c r="M5" t="s">
        <v>634</v>
      </c>
    </row>
    <row r="6" spans="1:13" x14ac:dyDescent="0.25">
      <c r="A6">
        <f>participation!C6</f>
        <v>0</v>
      </c>
      <c r="B6">
        <f>participation!B6</f>
        <v>0</v>
      </c>
      <c r="H6" s="1"/>
      <c r="I6" s="1"/>
      <c r="J6" s="1"/>
      <c r="K6" s="1"/>
    </row>
    <row r="7" spans="1:13" x14ac:dyDescent="0.25">
      <c r="A7">
        <f>participation!C7</f>
        <v>0</v>
      </c>
      <c r="B7">
        <f>participation!B7</f>
        <v>0</v>
      </c>
      <c r="H7" s="1"/>
      <c r="I7" s="1"/>
      <c r="J7" s="1"/>
      <c r="K7" s="1"/>
    </row>
    <row r="8" spans="1:13" x14ac:dyDescent="0.25">
      <c r="A8">
        <f>participation!C8</f>
        <v>0</v>
      </c>
      <c r="B8">
        <f>participation!B8</f>
        <v>0</v>
      </c>
      <c r="H8" s="1"/>
      <c r="I8" s="1"/>
      <c r="J8" s="1"/>
      <c r="K8" s="1"/>
    </row>
    <row r="9" spans="1:13" x14ac:dyDescent="0.25">
      <c r="A9">
        <f>participation!C9</f>
        <v>0</v>
      </c>
      <c r="B9">
        <f>participation!B9</f>
        <v>0</v>
      </c>
      <c r="H9" s="1"/>
      <c r="I9" s="1"/>
      <c r="J9" s="1"/>
      <c r="K9" s="1"/>
    </row>
    <row r="10" spans="1:13" x14ac:dyDescent="0.25">
      <c r="A10">
        <f>participation!C10</f>
        <v>0</v>
      </c>
      <c r="B10">
        <f>participation!B10</f>
        <v>0</v>
      </c>
      <c r="H10" s="1"/>
      <c r="I10" s="1"/>
      <c r="J10" s="1"/>
      <c r="K10" s="1"/>
    </row>
    <row r="11" spans="1:13" x14ac:dyDescent="0.25">
      <c r="A11">
        <f>participation!C11</f>
        <v>0</v>
      </c>
      <c r="B11">
        <f>participation!B11</f>
        <v>0</v>
      </c>
      <c r="H11" s="1"/>
      <c r="I11" s="1"/>
      <c r="J11" s="1"/>
      <c r="K11" s="1"/>
    </row>
    <row r="12" spans="1:13" x14ac:dyDescent="0.25">
      <c r="A12">
        <f>participation!C12</f>
        <v>0</v>
      </c>
      <c r="B12">
        <f>participation!B12</f>
        <v>0</v>
      </c>
      <c r="H12" s="1"/>
      <c r="I12" s="1"/>
      <c r="J12" s="1"/>
      <c r="K12" s="1"/>
    </row>
    <row r="13" spans="1:13" x14ac:dyDescent="0.25">
      <c r="A13">
        <f>participation!C13</f>
        <v>0</v>
      </c>
      <c r="B13">
        <f>participation!B13</f>
        <v>0</v>
      </c>
      <c r="H13" s="1"/>
      <c r="I13" s="1"/>
      <c r="J13" s="1"/>
      <c r="K13" s="1"/>
    </row>
    <row r="14" spans="1:13" x14ac:dyDescent="0.25">
      <c r="A14">
        <f>participation!C14</f>
        <v>0</v>
      </c>
      <c r="B14">
        <f>participation!B14</f>
        <v>0</v>
      </c>
      <c r="H14" s="1"/>
      <c r="I14" s="1"/>
      <c r="J14" s="1"/>
      <c r="K14" s="1"/>
    </row>
    <row r="15" spans="1:13" x14ac:dyDescent="0.25">
      <c r="A15">
        <f>participation!C15</f>
        <v>0</v>
      </c>
      <c r="B15">
        <f>participation!B15</f>
        <v>0</v>
      </c>
      <c r="H15" s="1"/>
      <c r="I15" s="1"/>
      <c r="J15" s="1"/>
      <c r="K15" s="1"/>
    </row>
    <row r="16" spans="1:13" x14ac:dyDescent="0.25">
      <c r="A16">
        <f>participation!C16</f>
        <v>0</v>
      </c>
      <c r="B16">
        <f>participation!B16</f>
        <v>0</v>
      </c>
      <c r="H16" s="1"/>
      <c r="I16" s="1"/>
      <c r="J16" s="1"/>
      <c r="K16" s="1"/>
    </row>
    <row r="17" spans="1:11" x14ac:dyDescent="0.25">
      <c r="A17">
        <f>participation!C17</f>
        <v>0</v>
      </c>
      <c r="B17">
        <f>participation!B17</f>
        <v>0</v>
      </c>
      <c r="H17" s="1"/>
      <c r="I17" s="1"/>
      <c r="J17" s="1"/>
      <c r="K17" s="1"/>
    </row>
    <row r="18" spans="1:11" x14ac:dyDescent="0.25">
      <c r="A18">
        <f>participation!C18</f>
        <v>0</v>
      </c>
      <c r="B18">
        <f>participation!B18</f>
        <v>0</v>
      </c>
      <c r="H18" s="1"/>
      <c r="I18" s="1"/>
      <c r="J18" s="1"/>
      <c r="K18" s="1"/>
    </row>
    <row r="19" spans="1:11" x14ac:dyDescent="0.25">
      <c r="A19">
        <f>participation!C19</f>
        <v>0</v>
      </c>
      <c r="B19">
        <f>participation!B19</f>
        <v>0</v>
      </c>
      <c r="H19" s="1"/>
      <c r="I19" s="1"/>
      <c r="J19" s="1"/>
      <c r="K19" s="1"/>
    </row>
    <row r="20" spans="1:11" x14ac:dyDescent="0.25">
      <c r="A20">
        <f>participation!C20</f>
        <v>0</v>
      </c>
      <c r="B20">
        <f>participation!B20</f>
        <v>0</v>
      </c>
      <c r="H20" s="1"/>
      <c r="I20" s="1"/>
      <c r="J20" s="1"/>
      <c r="K20" s="1"/>
    </row>
    <row r="21" spans="1:11" x14ac:dyDescent="0.25">
      <c r="A21">
        <f>participation!C21</f>
        <v>0</v>
      </c>
      <c r="B21">
        <f>participation!B21</f>
        <v>0</v>
      </c>
      <c r="H21" s="1"/>
      <c r="I21" s="1"/>
      <c r="K21" s="1"/>
    </row>
    <row r="29" spans="1:11" x14ac:dyDescent="0.25">
      <c r="B29" s="385" t="s">
        <v>567</v>
      </c>
      <c r="C29" s="385"/>
      <c r="D29" s="385"/>
      <c r="E29" s="385"/>
      <c r="F29" s="385"/>
    </row>
    <row r="30" spans="1:11" x14ac:dyDescent="0.25">
      <c r="A30" s="1">
        <f>+'div risque'!G3</f>
        <v>46870572</v>
      </c>
      <c r="B30" s="1">
        <f>'div risque'!C3</f>
        <v>46870572</v>
      </c>
      <c r="C30" s="1">
        <f>'div risque'!D3</f>
        <v>0</v>
      </c>
      <c r="D30" s="1">
        <f>'div risque'!E3</f>
        <v>0</v>
      </c>
      <c r="E30" s="1">
        <f>'div risque'!F3</f>
        <v>0</v>
      </c>
      <c r="F30" t="str">
        <f>'div risque'!B3</f>
        <v>SCTC</v>
      </c>
    </row>
    <row r="31" spans="1:11" x14ac:dyDescent="0.25">
      <c r="A31" s="1" t="str">
        <f>+'div risque'!G4</f>
        <v/>
      </c>
      <c r="B31" s="1">
        <f>'div risque'!C4</f>
        <v>0</v>
      </c>
      <c r="C31" s="1">
        <f>'div risque'!D4</f>
        <v>0</v>
      </c>
      <c r="D31" s="1">
        <f>'div risque'!E4</f>
        <v>0</v>
      </c>
      <c r="E31" s="1">
        <f>'div risque'!F4</f>
        <v>0</v>
      </c>
      <c r="F31">
        <f>'div risque'!B4</f>
        <v>0</v>
      </c>
    </row>
    <row r="32" spans="1:11" x14ac:dyDescent="0.25">
      <c r="A32" s="1" t="str">
        <f>+'div risque'!G5</f>
        <v/>
      </c>
      <c r="B32" s="1">
        <f>'div risque'!C5</f>
        <v>0</v>
      </c>
      <c r="C32" s="1">
        <f>'div risque'!D5</f>
        <v>0</v>
      </c>
      <c r="D32" s="1">
        <f>'div risque'!E5</f>
        <v>0</v>
      </c>
      <c r="E32" s="1">
        <f>'div risque'!F5</f>
        <v>0</v>
      </c>
      <c r="F32">
        <f>'div risque'!B5</f>
        <v>0</v>
      </c>
    </row>
    <row r="33" spans="1:6" x14ac:dyDescent="0.25">
      <c r="A33" s="1" t="str">
        <f>+'div risque'!G6</f>
        <v/>
      </c>
      <c r="B33" s="1">
        <f>'div risque'!C6</f>
        <v>0</v>
      </c>
      <c r="C33" s="1">
        <f>'div risque'!D6</f>
        <v>0</v>
      </c>
      <c r="D33" s="1">
        <f>'div risque'!E6</f>
        <v>0</v>
      </c>
      <c r="E33" s="1">
        <f>'div risque'!F6</f>
        <v>0</v>
      </c>
      <c r="F33">
        <f>'div risque'!B6</f>
        <v>0</v>
      </c>
    </row>
    <row r="34" spans="1:6" x14ac:dyDescent="0.25">
      <c r="A34" s="1" t="str">
        <f>+'div risque'!G7</f>
        <v/>
      </c>
      <c r="B34" s="1">
        <f>'div risque'!C7</f>
        <v>0</v>
      </c>
      <c r="C34" s="1">
        <f>'div risque'!D7</f>
        <v>0</v>
      </c>
      <c r="D34" s="1">
        <f>'div risque'!E7</f>
        <v>0</v>
      </c>
      <c r="E34" s="1">
        <f>'div risque'!F7</f>
        <v>0</v>
      </c>
      <c r="F34">
        <f>'div risque'!B7</f>
        <v>0</v>
      </c>
    </row>
    <row r="35" spans="1:6" x14ac:dyDescent="0.25">
      <c r="A35" s="1" t="str">
        <f>+'div risque'!G8</f>
        <v/>
      </c>
      <c r="B35" s="1">
        <f>'div risque'!C8</f>
        <v>0</v>
      </c>
      <c r="C35" s="1">
        <f>'div risque'!D8</f>
        <v>0</v>
      </c>
      <c r="D35" s="1">
        <f>'div risque'!E8</f>
        <v>0</v>
      </c>
      <c r="E35" s="1">
        <f>'div risque'!F8</f>
        <v>0</v>
      </c>
      <c r="F35">
        <f>'div risque'!B8</f>
        <v>0</v>
      </c>
    </row>
    <row r="36" spans="1:6" x14ac:dyDescent="0.25">
      <c r="A36" s="1" t="str">
        <f>+'div risque'!G9</f>
        <v/>
      </c>
      <c r="B36" s="1">
        <f>'div risque'!C9</f>
        <v>0</v>
      </c>
      <c r="C36" s="1">
        <f>'div risque'!D9</f>
        <v>0</v>
      </c>
      <c r="D36" s="1">
        <f>'div risque'!E9</f>
        <v>0</v>
      </c>
      <c r="E36" s="1">
        <f>'div risque'!F9</f>
        <v>0</v>
      </c>
      <c r="F36">
        <f>'div risque'!B9</f>
        <v>0</v>
      </c>
    </row>
    <row r="37" spans="1:6" x14ac:dyDescent="0.25">
      <c r="A37" s="1" t="str">
        <f>+'div risque'!G10</f>
        <v/>
      </c>
      <c r="B37" s="1">
        <f>'div risque'!C10</f>
        <v>0</v>
      </c>
      <c r="C37" s="1">
        <f>'div risque'!D10</f>
        <v>0</v>
      </c>
      <c r="D37" s="1">
        <f>'div risque'!E10</f>
        <v>0</v>
      </c>
      <c r="E37" s="1">
        <f>'div risque'!F10</f>
        <v>0</v>
      </c>
      <c r="F37">
        <f>'div risque'!B10</f>
        <v>0</v>
      </c>
    </row>
    <row r="38" spans="1:6" x14ac:dyDescent="0.25">
      <c r="A38" s="1" t="str">
        <f>+'div risque'!G11</f>
        <v/>
      </c>
      <c r="B38" s="1">
        <f>'div risque'!C11</f>
        <v>0</v>
      </c>
      <c r="C38" s="1">
        <f>'div risque'!D11</f>
        <v>0</v>
      </c>
      <c r="D38" s="1">
        <f>'div risque'!E11</f>
        <v>0</v>
      </c>
      <c r="E38" s="1">
        <f>'div risque'!F11</f>
        <v>0</v>
      </c>
      <c r="F38">
        <f>'div risque'!B11</f>
        <v>0</v>
      </c>
    </row>
    <row r="39" spans="1:6" x14ac:dyDescent="0.25">
      <c r="A39" s="1" t="str">
        <f>+'div risque'!G12</f>
        <v/>
      </c>
      <c r="B39" s="1">
        <f>'div risque'!C12</f>
        <v>0</v>
      </c>
      <c r="C39" s="1">
        <f>'div risque'!D12</f>
        <v>0</v>
      </c>
      <c r="D39" s="1">
        <f>'div risque'!E12</f>
        <v>0</v>
      </c>
      <c r="E39" s="1">
        <f>'div risque'!F12</f>
        <v>0</v>
      </c>
      <c r="F39">
        <f>'div risque'!B12</f>
        <v>0</v>
      </c>
    </row>
    <row r="40" spans="1:6" x14ac:dyDescent="0.25">
      <c r="A40" s="1" t="str">
        <f>+'div risque'!G13</f>
        <v/>
      </c>
      <c r="B40" s="1">
        <f>'div risque'!C13</f>
        <v>0</v>
      </c>
      <c r="C40" s="1">
        <f>'div risque'!D13</f>
        <v>0</v>
      </c>
      <c r="D40" s="1">
        <f>'div risque'!E13</f>
        <v>0</v>
      </c>
      <c r="E40" s="1">
        <f>'div risque'!F13</f>
        <v>0</v>
      </c>
      <c r="F40">
        <f>'div risque'!B13</f>
        <v>0</v>
      </c>
    </row>
    <row r="41" spans="1:6" x14ac:dyDescent="0.25">
      <c r="A41" s="1" t="str">
        <f>+'div risque'!G14</f>
        <v/>
      </c>
      <c r="B41" s="1">
        <f>'div risque'!C14</f>
        <v>0</v>
      </c>
      <c r="C41" s="1">
        <f>'div risque'!D14</f>
        <v>0</v>
      </c>
      <c r="D41" s="1">
        <f>'div risque'!E14</f>
        <v>0</v>
      </c>
      <c r="E41" s="1">
        <f>'div risque'!F14</f>
        <v>0</v>
      </c>
      <c r="F41">
        <f>'div risque'!B14</f>
        <v>0</v>
      </c>
    </row>
    <row r="42" spans="1:6" x14ac:dyDescent="0.25">
      <c r="A42" s="1" t="str">
        <f>+'div risque'!G15</f>
        <v/>
      </c>
      <c r="B42" s="1">
        <f>'div risque'!C15</f>
        <v>0</v>
      </c>
      <c r="C42" s="1">
        <f>'div risque'!D15</f>
        <v>0</v>
      </c>
      <c r="D42" s="1">
        <f>'div risque'!E15</f>
        <v>0</v>
      </c>
      <c r="E42" s="1">
        <f>'div risque'!F15</f>
        <v>0</v>
      </c>
      <c r="F42">
        <f>'div risque'!B15</f>
        <v>0</v>
      </c>
    </row>
    <row r="43" spans="1:6" x14ac:dyDescent="0.25">
      <c r="A43" s="1" t="str">
        <f>+'div risque'!G16</f>
        <v/>
      </c>
      <c r="B43" s="1">
        <f>'div risque'!C16</f>
        <v>0</v>
      </c>
      <c r="C43" s="1">
        <f>'div risque'!D16</f>
        <v>0</v>
      </c>
      <c r="D43" s="1">
        <f>'div risque'!E16</f>
        <v>0</v>
      </c>
      <c r="E43" s="1">
        <f>'div risque'!F16</f>
        <v>0</v>
      </c>
      <c r="F43">
        <f>'div risque'!B16</f>
        <v>0</v>
      </c>
    </row>
    <row r="44" spans="1:6" x14ac:dyDescent="0.25">
      <c r="A44" s="1" t="str">
        <f>+'div risque'!G17</f>
        <v/>
      </c>
      <c r="B44" s="1">
        <f>'div risque'!C17</f>
        <v>0</v>
      </c>
      <c r="C44" s="1">
        <f>'div risque'!D17</f>
        <v>0</v>
      </c>
      <c r="D44" s="1">
        <f>'div risque'!E17</f>
        <v>0</v>
      </c>
      <c r="E44" s="1">
        <f>'div risque'!F17</f>
        <v>0</v>
      </c>
      <c r="F44">
        <f>'div risque'!B17</f>
        <v>0</v>
      </c>
    </row>
    <row r="45" spans="1:6" x14ac:dyDescent="0.25">
      <c r="A45" s="1" t="str">
        <f>+'div risque'!G18</f>
        <v/>
      </c>
      <c r="B45" s="1">
        <f>'div risque'!C18</f>
        <v>0</v>
      </c>
      <c r="C45" s="1">
        <f>'div risque'!D18</f>
        <v>0</v>
      </c>
      <c r="D45" s="1">
        <f>'div risque'!E18</f>
        <v>0</v>
      </c>
      <c r="E45" s="1">
        <f>'div risque'!F18</f>
        <v>0</v>
      </c>
      <c r="F45">
        <f>'div risque'!B18</f>
        <v>0</v>
      </c>
    </row>
    <row r="46" spans="1:6" x14ac:dyDescent="0.25">
      <c r="A46" s="1" t="str">
        <f>+'div risque'!G19</f>
        <v/>
      </c>
      <c r="B46" s="1">
        <f>'div risque'!C19</f>
        <v>0</v>
      </c>
      <c r="C46" s="1">
        <f>'div risque'!D19</f>
        <v>0</v>
      </c>
      <c r="D46" s="1">
        <f>'div risque'!E19</f>
        <v>0</v>
      </c>
      <c r="E46" s="1">
        <f>'div risque'!F19</f>
        <v>0</v>
      </c>
      <c r="F46">
        <f>'div risque'!B19</f>
        <v>0</v>
      </c>
    </row>
    <row r="47" spans="1:6" x14ac:dyDescent="0.25">
      <c r="A47" s="1" t="str">
        <f>+'div risque'!G20</f>
        <v/>
      </c>
      <c r="B47" s="1">
        <f>'div risque'!C20</f>
        <v>0</v>
      </c>
      <c r="C47" s="1">
        <f>'div risque'!D20</f>
        <v>0</v>
      </c>
      <c r="D47" s="1">
        <f>'div risque'!E20</f>
        <v>0</v>
      </c>
      <c r="E47" s="1">
        <f>'div risque'!F20</f>
        <v>0</v>
      </c>
      <c r="F47">
        <f>'div risque'!B20</f>
        <v>0</v>
      </c>
    </row>
    <row r="48" spans="1:6" x14ac:dyDescent="0.25">
      <c r="A48" s="1" t="str">
        <f>+'div risque'!G21</f>
        <v/>
      </c>
      <c r="B48" s="1">
        <f>'div risque'!C21</f>
        <v>0</v>
      </c>
      <c r="C48" s="1">
        <f>'div risque'!D21</f>
        <v>0</v>
      </c>
      <c r="D48" s="1">
        <f>'div risque'!E21</f>
        <v>0</v>
      </c>
      <c r="E48" s="1">
        <f>'div risque'!F21</f>
        <v>0</v>
      </c>
      <c r="F48">
        <f>'div risque'!B21</f>
        <v>0</v>
      </c>
    </row>
    <row r="49" spans="1:6" x14ac:dyDescent="0.25">
      <c r="A49" s="1" t="str">
        <f>+'div risque'!G22</f>
        <v/>
      </c>
      <c r="B49" s="1">
        <f>'div risque'!C22</f>
        <v>0</v>
      </c>
      <c r="C49" s="1">
        <f>'div risque'!D22</f>
        <v>0</v>
      </c>
      <c r="D49" s="1">
        <f>'div risque'!E22</f>
        <v>0</v>
      </c>
      <c r="E49" s="1">
        <f>'div risque'!F22</f>
        <v>0</v>
      </c>
      <c r="F49">
        <f>'div risque'!B22</f>
        <v>0</v>
      </c>
    </row>
    <row r="50" spans="1:6" x14ac:dyDescent="0.25">
      <c r="A50" s="1" t="str">
        <f>+'div risque'!G23</f>
        <v/>
      </c>
      <c r="B50" s="1">
        <f>'div risque'!C23</f>
        <v>0</v>
      </c>
      <c r="C50" s="1">
        <f>'div risque'!D23</f>
        <v>0</v>
      </c>
      <c r="D50" s="1">
        <f>'div risque'!E23</f>
        <v>0</v>
      </c>
      <c r="E50" s="1">
        <f>'div risque'!F23</f>
        <v>0</v>
      </c>
      <c r="F50">
        <f>'div risque'!B23</f>
        <v>0</v>
      </c>
    </row>
    <row r="51" spans="1:6" x14ac:dyDescent="0.25">
      <c r="A51" s="1" t="str">
        <f>+'div risque'!G24</f>
        <v/>
      </c>
      <c r="B51" s="1">
        <f>'div risque'!C24</f>
        <v>0</v>
      </c>
      <c r="C51" s="1">
        <f>'div risque'!D24</f>
        <v>0</v>
      </c>
      <c r="D51" s="1">
        <f>'div risque'!E24</f>
        <v>0</v>
      </c>
      <c r="E51" s="1">
        <f>'div risque'!F24</f>
        <v>0</v>
      </c>
      <c r="F51">
        <f>'div risque'!B24</f>
        <v>0</v>
      </c>
    </row>
    <row r="52" spans="1:6" x14ac:dyDescent="0.25">
      <c r="A52" s="1" t="str">
        <f>+'div risque'!G25</f>
        <v/>
      </c>
      <c r="B52" s="1">
        <f>'div risque'!C25</f>
        <v>0</v>
      </c>
      <c r="C52" s="1">
        <f>'div risque'!D25</f>
        <v>0</v>
      </c>
      <c r="D52" s="1">
        <f>'div risque'!E25</f>
        <v>0</v>
      </c>
      <c r="E52" s="1">
        <f>'div risque'!F25</f>
        <v>0</v>
      </c>
      <c r="F52">
        <f>'div risque'!B25</f>
        <v>0</v>
      </c>
    </row>
    <row r="53" spans="1:6" x14ac:dyDescent="0.25">
      <c r="A53" s="1" t="str">
        <f>+'div risque'!G26</f>
        <v/>
      </c>
      <c r="B53" s="1">
        <f>'div risque'!C26</f>
        <v>0</v>
      </c>
      <c r="C53" s="1">
        <f>'div risque'!D26</f>
        <v>0</v>
      </c>
      <c r="D53" s="1">
        <f>'div risque'!E26</f>
        <v>0</v>
      </c>
      <c r="E53" s="1">
        <f>'div risque'!F26</f>
        <v>0</v>
      </c>
      <c r="F53">
        <f>'div risque'!B26</f>
        <v>0</v>
      </c>
    </row>
    <row r="54" spans="1:6" x14ac:dyDescent="0.25">
      <c r="A54" s="1" t="str">
        <f>+'div risque'!G27</f>
        <v/>
      </c>
      <c r="B54" s="1">
        <f>'div risque'!C27</f>
        <v>0</v>
      </c>
      <c r="C54" s="1">
        <f>'div risque'!D27</f>
        <v>0</v>
      </c>
      <c r="D54" s="1">
        <f>'div risque'!E27</f>
        <v>0</v>
      </c>
      <c r="E54" s="1">
        <f>'div risque'!F27</f>
        <v>0</v>
      </c>
      <c r="F54">
        <f>'div risque'!B27</f>
        <v>0</v>
      </c>
    </row>
    <row r="55" spans="1:6" x14ac:dyDescent="0.25">
      <c r="A55" s="1" t="str">
        <f>+'div risque'!G28</f>
        <v/>
      </c>
      <c r="B55" s="1">
        <f>'div risque'!C28</f>
        <v>0</v>
      </c>
      <c r="C55" s="1">
        <f>'div risque'!D28</f>
        <v>0</v>
      </c>
      <c r="D55" s="1">
        <f>'div risque'!E28</f>
        <v>0</v>
      </c>
      <c r="E55" s="1">
        <f>'div risque'!F28</f>
        <v>0</v>
      </c>
      <c r="F55">
        <f>'div risque'!B28</f>
        <v>0</v>
      </c>
    </row>
    <row r="56" spans="1:6" x14ac:dyDescent="0.25">
      <c r="A56" s="1" t="str">
        <f>+'div risque'!G29</f>
        <v/>
      </c>
      <c r="B56" s="1">
        <f>'div risque'!C29</f>
        <v>0</v>
      </c>
      <c r="C56" s="1">
        <f>'div risque'!D29</f>
        <v>0</v>
      </c>
      <c r="D56" s="1">
        <f>'div risque'!E29</f>
        <v>0</v>
      </c>
      <c r="E56" s="1">
        <f>'div risque'!F29</f>
        <v>0</v>
      </c>
      <c r="F56">
        <f>'div risque'!B29</f>
        <v>0</v>
      </c>
    </row>
    <row r="57" spans="1:6" x14ac:dyDescent="0.25">
      <c r="A57" s="1" t="str">
        <f>+'div risque'!G30</f>
        <v/>
      </c>
      <c r="B57" s="1">
        <f>'div risque'!C30</f>
        <v>0</v>
      </c>
      <c r="C57" s="1">
        <f>'div risque'!D30</f>
        <v>0</v>
      </c>
      <c r="D57" s="1">
        <f>'div risque'!E30</f>
        <v>0</v>
      </c>
      <c r="E57" s="1">
        <f>'div risque'!F30</f>
        <v>0</v>
      </c>
      <c r="F57">
        <f>'div risque'!B30</f>
        <v>0</v>
      </c>
    </row>
    <row r="58" spans="1:6" x14ac:dyDescent="0.25">
      <c r="A58" s="1" t="str">
        <f>+'div risque'!G31</f>
        <v/>
      </c>
      <c r="B58" s="1">
        <f>'div risque'!C31</f>
        <v>0</v>
      </c>
      <c r="C58" s="1">
        <f>'div risque'!D31</f>
        <v>0</v>
      </c>
      <c r="D58" s="1">
        <f>'div risque'!E31</f>
        <v>0</v>
      </c>
      <c r="E58" s="1">
        <f>'div risque'!F31</f>
        <v>0</v>
      </c>
      <c r="F58">
        <f>'div risque'!B31</f>
        <v>0</v>
      </c>
    </row>
    <row r="59" spans="1:6" x14ac:dyDescent="0.25">
      <c r="A59" s="1" t="str">
        <f>+'div risque'!G32</f>
        <v/>
      </c>
      <c r="B59" s="1">
        <f>'div risque'!C32</f>
        <v>0</v>
      </c>
      <c r="C59" s="1">
        <f>'div risque'!D32</f>
        <v>0</v>
      </c>
      <c r="D59" s="1">
        <f>'div risque'!E32</f>
        <v>0</v>
      </c>
      <c r="E59" s="1">
        <f>'div risque'!F32</f>
        <v>0</v>
      </c>
      <c r="F59">
        <f>'div risque'!B32</f>
        <v>0</v>
      </c>
    </row>
    <row r="60" spans="1:6" x14ac:dyDescent="0.25">
      <c r="A60" s="1" t="str">
        <f>+'div risque'!G33</f>
        <v/>
      </c>
      <c r="B60" s="1">
        <f>'div risque'!C33</f>
        <v>0</v>
      </c>
      <c r="C60" s="1">
        <f>'div risque'!D33</f>
        <v>0</v>
      </c>
      <c r="D60" s="1">
        <f>'div risque'!E33</f>
        <v>0</v>
      </c>
      <c r="E60" s="1">
        <f>'div risque'!F33</f>
        <v>0</v>
      </c>
      <c r="F60">
        <f>'div risque'!B33</f>
        <v>0</v>
      </c>
    </row>
    <row r="61" spans="1:6" x14ac:dyDescent="0.25">
      <c r="A61" s="1" t="str">
        <f>+'div risque'!G34</f>
        <v/>
      </c>
      <c r="B61" s="1">
        <f>'div risque'!C34</f>
        <v>0</v>
      </c>
      <c r="C61" s="1">
        <f>'div risque'!D34</f>
        <v>0</v>
      </c>
      <c r="D61" s="1">
        <f>'div risque'!E34</f>
        <v>0</v>
      </c>
      <c r="E61" s="1">
        <f>'div risque'!F34</f>
        <v>0</v>
      </c>
      <c r="F61">
        <f>'div risque'!B34</f>
        <v>0</v>
      </c>
    </row>
    <row r="62" spans="1:6" x14ac:dyDescent="0.25">
      <c r="A62" s="1" t="str">
        <f>+'div risque'!G35</f>
        <v/>
      </c>
      <c r="B62" s="1">
        <f>'div risque'!C35</f>
        <v>0</v>
      </c>
      <c r="C62" s="1">
        <f>'div risque'!D35</f>
        <v>0</v>
      </c>
      <c r="D62" s="1">
        <f>'div risque'!E35</f>
        <v>0</v>
      </c>
      <c r="E62" s="1">
        <f>'div risque'!F35</f>
        <v>0</v>
      </c>
      <c r="F62">
        <f>'div risque'!B35</f>
        <v>0</v>
      </c>
    </row>
    <row r="63" spans="1:6" x14ac:dyDescent="0.25">
      <c r="A63" s="1" t="str">
        <f>+'div risque'!G36</f>
        <v/>
      </c>
      <c r="B63" s="1">
        <f>'div risque'!C36</f>
        <v>0</v>
      </c>
      <c r="C63" s="1">
        <f>'div risque'!D36</f>
        <v>0</v>
      </c>
      <c r="D63" s="1">
        <f>'div risque'!E36</f>
        <v>0</v>
      </c>
      <c r="E63" s="1">
        <f>'div risque'!F36</f>
        <v>0</v>
      </c>
      <c r="F63">
        <f>'div risque'!B36</f>
        <v>0</v>
      </c>
    </row>
    <row r="64" spans="1:6" x14ac:dyDescent="0.25">
      <c r="A64" s="1" t="str">
        <f>+'div risque'!G37</f>
        <v/>
      </c>
      <c r="B64" s="1">
        <f>'div risque'!C37</f>
        <v>0</v>
      </c>
      <c r="C64" s="1">
        <f>'div risque'!D37</f>
        <v>0</v>
      </c>
      <c r="D64" s="1">
        <f>'div risque'!E37</f>
        <v>0</v>
      </c>
      <c r="E64" s="1">
        <f>'div risque'!F37</f>
        <v>0</v>
      </c>
      <c r="F64">
        <f>'div risque'!B37</f>
        <v>0</v>
      </c>
    </row>
    <row r="65" spans="1:6" x14ac:dyDescent="0.25">
      <c r="A65" s="1" t="str">
        <f>+'div risque'!G38</f>
        <v/>
      </c>
      <c r="B65" s="1">
        <f>'div risque'!C38</f>
        <v>0</v>
      </c>
      <c r="C65" s="1">
        <f>'div risque'!D38</f>
        <v>0</v>
      </c>
      <c r="D65" s="1">
        <f>'div risque'!E38</f>
        <v>0</v>
      </c>
      <c r="E65" s="1">
        <f>'div risque'!F38</f>
        <v>0</v>
      </c>
      <c r="F65">
        <f>'div risque'!B38</f>
        <v>0</v>
      </c>
    </row>
    <row r="66" spans="1:6" x14ac:dyDescent="0.25">
      <c r="A66" s="1" t="str">
        <f>+'div risque'!G39</f>
        <v/>
      </c>
      <c r="B66" s="1">
        <f>'div risque'!C39</f>
        <v>0</v>
      </c>
      <c r="C66" s="1">
        <f>'div risque'!D39</f>
        <v>0</v>
      </c>
      <c r="D66" s="1">
        <f>'div risque'!E39</f>
        <v>0</v>
      </c>
      <c r="E66" s="1">
        <f>'div risque'!F39</f>
        <v>0</v>
      </c>
      <c r="F66">
        <f>'div risque'!B39</f>
        <v>0</v>
      </c>
    </row>
    <row r="67" spans="1:6" x14ac:dyDescent="0.25">
      <c r="A67" s="1" t="str">
        <f>+'div risque'!G40</f>
        <v/>
      </c>
      <c r="B67" s="1">
        <f>'div risque'!C40</f>
        <v>0</v>
      </c>
      <c r="C67" s="1">
        <f>'div risque'!D40</f>
        <v>0</v>
      </c>
      <c r="D67" s="1">
        <f>'div risque'!E40</f>
        <v>0</v>
      </c>
      <c r="E67" s="1">
        <f>'div risque'!F40</f>
        <v>0</v>
      </c>
      <c r="F67">
        <f>'div risque'!B40</f>
        <v>0</v>
      </c>
    </row>
    <row r="68" spans="1:6" x14ac:dyDescent="0.25">
      <c r="A68" s="1" t="str">
        <f>+'div risque'!G41</f>
        <v/>
      </c>
      <c r="B68" s="1">
        <f>'div risque'!C41</f>
        <v>0</v>
      </c>
      <c r="C68" s="1">
        <f>'div risque'!D41</f>
        <v>0</v>
      </c>
      <c r="D68" s="1">
        <f>'div risque'!E41</f>
        <v>0</v>
      </c>
      <c r="E68" s="1">
        <f>'div risque'!F41</f>
        <v>0</v>
      </c>
      <c r="F68">
        <f>'div risque'!B41</f>
        <v>0</v>
      </c>
    </row>
    <row r="69" spans="1:6" x14ac:dyDescent="0.25">
      <c r="A69" s="1" t="str">
        <f>+'div risque'!G42</f>
        <v/>
      </c>
      <c r="B69" s="1">
        <f>'div risque'!C42</f>
        <v>0</v>
      </c>
      <c r="C69" s="1">
        <f>'div risque'!D42</f>
        <v>0</v>
      </c>
      <c r="D69" s="1">
        <f>'div risque'!E42</f>
        <v>0</v>
      </c>
      <c r="E69" s="1">
        <f>'div risque'!F42</f>
        <v>0</v>
      </c>
      <c r="F69">
        <f>'div risque'!B42</f>
        <v>0</v>
      </c>
    </row>
    <row r="70" spans="1:6" x14ac:dyDescent="0.25">
      <c r="A70" s="1" t="str">
        <f>+'div risque'!G43</f>
        <v/>
      </c>
      <c r="B70" s="1">
        <f>'div risque'!C43</f>
        <v>0</v>
      </c>
      <c r="C70" s="1">
        <f>'div risque'!D43</f>
        <v>0</v>
      </c>
      <c r="D70" s="1">
        <f>'div risque'!E43</f>
        <v>0</v>
      </c>
      <c r="E70" s="1">
        <f>'div risque'!F43</f>
        <v>0</v>
      </c>
      <c r="F70">
        <f>'div risque'!B43</f>
        <v>0</v>
      </c>
    </row>
    <row r="71" spans="1:6" x14ac:dyDescent="0.25">
      <c r="A71" s="1" t="str">
        <f>+'div risque'!G44</f>
        <v/>
      </c>
      <c r="B71" s="1">
        <f>'div risque'!C44</f>
        <v>0</v>
      </c>
      <c r="C71" s="1">
        <f>'div risque'!D44</f>
        <v>0</v>
      </c>
      <c r="D71" s="1">
        <f>'div risque'!E44</f>
        <v>0</v>
      </c>
      <c r="E71" s="1">
        <f>'div risque'!F44</f>
        <v>0</v>
      </c>
      <c r="F71">
        <f>'div risque'!B44</f>
        <v>0</v>
      </c>
    </row>
    <row r="72" spans="1:6" x14ac:dyDescent="0.25">
      <c r="A72" s="1" t="str">
        <f>+'div risque'!G45</f>
        <v/>
      </c>
      <c r="B72" s="1">
        <f>'div risque'!C45</f>
        <v>0</v>
      </c>
      <c r="C72" s="1">
        <f>'div risque'!D45</f>
        <v>0</v>
      </c>
      <c r="D72" s="1">
        <f>'div risque'!E45</f>
        <v>0</v>
      </c>
      <c r="E72" s="1">
        <f>'div risque'!F45</f>
        <v>0</v>
      </c>
      <c r="F72">
        <f>'div risque'!B45</f>
        <v>0</v>
      </c>
    </row>
    <row r="73" spans="1:6" x14ac:dyDescent="0.25">
      <c r="A73" s="1" t="str">
        <f>+'div risque'!G46</f>
        <v/>
      </c>
      <c r="B73" s="1">
        <f>'div risque'!C46</f>
        <v>0</v>
      </c>
      <c r="C73" s="1">
        <f>'div risque'!D46</f>
        <v>0</v>
      </c>
      <c r="D73" s="1">
        <f>'div risque'!E46</f>
        <v>0</v>
      </c>
      <c r="E73" s="1">
        <f>'div risque'!F46</f>
        <v>0</v>
      </c>
      <c r="F73">
        <f>'div risque'!B46</f>
        <v>0</v>
      </c>
    </row>
    <row r="74" spans="1:6" x14ac:dyDescent="0.25">
      <c r="A74" s="1" t="str">
        <f>+'div risque'!G47</f>
        <v/>
      </c>
      <c r="B74" s="1">
        <f>'div risque'!C47</f>
        <v>0</v>
      </c>
      <c r="C74" s="1">
        <f>'div risque'!D47</f>
        <v>0</v>
      </c>
      <c r="D74" s="1">
        <f>'div risque'!E47</f>
        <v>0</v>
      </c>
      <c r="E74" s="1">
        <f>'div risque'!F47</f>
        <v>0</v>
      </c>
      <c r="F74">
        <f>'div risque'!B47</f>
        <v>0</v>
      </c>
    </row>
    <row r="75" spans="1:6" x14ac:dyDescent="0.25">
      <c r="A75" s="1" t="str">
        <f>+'div risque'!G48</f>
        <v/>
      </c>
      <c r="B75" s="1">
        <f>'div risque'!C48</f>
        <v>0</v>
      </c>
      <c r="C75" s="1">
        <f>'div risque'!D48</f>
        <v>0</v>
      </c>
      <c r="D75" s="1">
        <f>'div risque'!E48</f>
        <v>0</v>
      </c>
      <c r="E75" s="1">
        <f>'div risque'!F48</f>
        <v>0</v>
      </c>
      <c r="F75">
        <f>'div risque'!B48</f>
        <v>0</v>
      </c>
    </row>
    <row r="76" spans="1:6" x14ac:dyDescent="0.25">
      <c r="A76" s="1" t="str">
        <f>+'div risque'!G49</f>
        <v/>
      </c>
      <c r="B76" s="1">
        <f>'div risque'!C49</f>
        <v>0</v>
      </c>
      <c r="C76" s="1">
        <f>'div risque'!D49</f>
        <v>0</v>
      </c>
      <c r="D76" s="1">
        <f>'div risque'!E49</f>
        <v>0</v>
      </c>
      <c r="E76" s="1">
        <f>'div risque'!F49</f>
        <v>0</v>
      </c>
      <c r="F76">
        <f>'div risque'!B49</f>
        <v>0</v>
      </c>
    </row>
    <row r="77" spans="1:6" x14ac:dyDescent="0.25">
      <c r="A77" s="1" t="str">
        <f>+'div risque'!G50</f>
        <v/>
      </c>
      <c r="B77" s="1">
        <f>'div risque'!C50</f>
        <v>0</v>
      </c>
      <c r="C77" s="1">
        <f>'div risque'!D50</f>
        <v>0</v>
      </c>
      <c r="D77" s="1">
        <f>'div risque'!E50</f>
        <v>0</v>
      </c>
      <c r="E77" s="1">
        <f>'div risque'!F50</f>
        <v>0</v>
      </c>
      <c r="F77">
        <f>'div risque'!B50</f>
        <v>0</v>
      </c>
    </row>
    <row r="78" spans="1:6" x14ac:dyDescent="0.25">
      <c r="A78" s="1" t="str">
        <f>+'div risque'!G51</f>
        <v/>
      </c>
      <c r="B78" s="1">
        <f>'div risque'!C51</f>
        <v>0</v>
      </c>
      <c r="C78" s="1">
        <f>'div risque'!D51</f>
        <v>0</v>
      </c>
      <c r="D78" s="1">
        <f>'div risque'!E51</f>
        <v>0</v>
      </c>
      <c r="E78" s="1">
        <f>'div risque'!F51</f>
        <v>0</v>
      </c>
      <c r="F78">
        <f>'div risque'!B51</f>
        <v>0</v>
      </c>
    </row>
    <row r="79" spans="1:6" x14ac:dyDescent="0.25">
      <c r="A79" s="1" t="str">
        <f>+'div risque'!G52</f>
        <v/>
      </c>
      <c r="B79" s="1">
        <f>'div risque'!C52</f>
        <v>0</v>
      </c>
      <c r="C79" s="1">
        <f>'div risque'!D52</f>
        <v>0</v>
      </c>
      <c r="D79" s="1">
        <f>'div risque'!E52</f>
        <v>0</v>
      </c>
      <c r="E79" s="1">
        <f>'div risque'!F52</f>
        <v>0</v>
      </c>
      <c r="F79">
        <f>'div risque'!B52</f>
        <v>0</v>
      </c>
    </row>
    <row r="80" spans="1:6" x14ac:dyDescent="0.25">
      <c r="A80" s="1" t="str">
        <f>+'div risque'!G53</f>
        <v/>
      </c>
      <c r="B80" s="1">
        <f>'div risque'!C53</f>
        <v>0</v>
      </c>
      <c r="C80" s="1">
        <f>'div risque'!D53</f>
        <v>0</v>
      </c>
      <c r="D80" s="1">
        <f>'div risque'!E53</f>
        <v>0</v>
      </c>
      <c r="E80" s="1">
        <f>'div risque'!F53</f>
        <v>0</v>
      </c>
      <c r="F80">
        <f>'div risque'!B53</f>
        <v>0</v>
      </c>
    </row>
    <row r="81" spans="1:6" x14ac:dyDescent="0.25">
      <c r="A81" s="1" t="str">
        <f>+'div risque'!G54</f>
        <v/>
      </c>
      <c r="B81" s="1">
        <f>'div risque'!C54</f>
        <v>0</v>
      </c>
      <c r="C81" s="1">
        <f>'div risque'!D54</f>
        <v>0</v>
      </c>
      <c r="D81" s="1">
        <f>'div risque'!E54</f>
        <v>0</v>
      </c>
      <c r="E81" s="1">
        <f>'div risque'!F54</f>
        <v>0</v>
      </c>
      <c r="F81">
        <f>'div risque'!B54</f>
        <v>0</v>
      </c>
    </row>
    <row r="82" spans="1:6" x14ac:dyDescent="0.25">
      <c r="A82" s="1" t="str">
        <f>+'div risque'!G55</f>
        <v/>
      </c>
      <c r="B82" s="1">
        <f>'div risque'!C55</f>
        <v>0</v>
      </c>
      <c r="C82" s="1">
        <f>'div risque'!D55</f>
        <v>0</v>
      </c>
      <c r="D82" s="1">
        <f>'div risque'!E55</f>
        <v>0</v>
      </c>
      <c r="E82" s="1">
        <f>'div risque'!F55</f>
        <v>0</v>
      </c>
      <c r="F82">
        <f>'div risque'!B55</f>
        <v>0</v>
      </c>
    </row>
    <row r="83" spans="1:6" x14ac:dyDescent="0.25">
      <c r="A83" s="1" t="str">
        <f>+'div risque'!G56</f>
        <v/>
      </c>
      <c r="B83" s="1">
        <f>'div risque'!C56</f>
        <v>0</v>
      </c>
      <c r="C83" s="1">
        <f>'div risque'!D56</f>
        <v>0</v>
      </c>
      <c r="D83" s="1">
        <f>'div risque'!E56</f>
        <v>0</v>
      </c>
      <c r="E83" s="1">
        <f>'div risque'!F56</f>
        <v>0</v>
      </c>
      <c r="F83">
        <f>'div risque'!B56</f>
        <v>0</v>
      </c>
    </row>
    <row r="84" spans="1:6" x14ac:dyDescent="0.25">
      <c r="A84" s="1" t="str">
        <f>+'div risque'!G57</f>
        <v/>
      </c>
      <c r="B84" s="1">
        <f>'div risque'!C57</f>
        <v>0</v>
      </c>
      <c r="C84" s="1">
        <f>'div risque'!D57</f>
        <v>0</v>
      </c>
      <c r="D84" s="1">
        <f>'div risque'!E57</f>
        <v>0</v>
      </c>
      <c r="E84" s="1">
        <f>'div risque'!F57</f>
        <v>0</v>
      </c>
      <c r="F84">
        <f>'div risque'!B57</f>
        <v>0</v>
      </c>
    </row>
    <row r="85" spans="1:6" x14ac:dyDescent="0.25">
      <c r="A85" s="1" t="str">
        <f>+'div risque'!G58</f>
        <v/>
      </c>
      <c r="B85" s="1">
        <f>'div risque'!C58</f>
        <v>0</v>
      </c>
      <c r="C85" s="1">
        <f>'div risque'!D58</f>
        <v>0</v>
      </c>
      <c r="D85" s="1">
        <f>'div risque'!E58</f>
        <v>0</v>
      </c>
      <c r="E85" s="1">
        <f>'div risque'!F58</f>
        <v>0</v>
      </c>
      <c r="F85">
        <f>'div risque'!B58</f>
        <v>0</v>
      </c>
    </row>
    <row r="86" spans="1:6" x14ac:dyDescent="0.25">
      <c r="A86" s="1" t="str">
        <f>+'div risque'!G59</f>
        <v/>
      </c>
      <c r="B86" s="1">
        <f>'div risque'!C59</f>
        <v>0</v>
      </c>
      <c r="C86" s="1">
        <f>'div risque'!D59</f>
        <v>0</v>
      </c>
      <c r="D86" s="1">
        <f>'div risque'!E59</f>
        <v>0</v>
      </c>
      <c r="E86" s="1">
        <f>'div risque'!F59</f>
        <v>0</v>
      </c>
      <c r="F86">
        <f>'div risque'!B59</f>
        <v>0</v>
      </c>
    </row>
    <row r="87" spans="1:6" x14ac:dyDescent="0.25">
      <c r="A87" s="1" t="str">
        <f>+'div risque'!G60</f>
        <v/>
      </c>
      <c r="B87" s="1">
        <f>'div risque'!C60</f>
        <v>0</v>
      </c>
      <c r="C87" s="1">
        <f>'div risque'!D60</f>
        <v>0</v>
      </c>
      <c r="D87" s="1">
        <f>'div risque'!E60</f>
        <v>0</v>
      </c>
      <c r="E87" s="1">
        <f>'div risque'!F60</f>
        <v>0</v>
      </c>
      <c r="F87">
        <f>'div risque'!B60</f>
        <v>0</v>
      </c>
    </row>
    <row r="88" spans="1:6" x14ac:dyDescent="0.25">
      <c r="A88" s="1" t="str">
        <f>+'div risque'!G61</f>
        <v/>
      </c>
      <c r="B88" s="1">
        <f>'div risque'!C61</f>
        <v>0</v>
      </c>
      <c r="C88" s="1">
        <f>'div risque'!D61</f>
        <v>0</v>
      </c>
      <c r="D88" s="1">
        <f>'div risque'!E61</f>
        <v>0</v>
      </c>
      <c r="E88" s="1">
        <f>'div risque'!F61</f>
        <v>0</v>
      </c>
      <c r="F88">
        <f>'div risque'!B61</f>
        <v>0</v>
      </c>
    </row>
    <row r="89" spans="1:6" x14ac:dyDescent="0.25">
      <c r="A89" s="1" t="str">
        <f>+'div risque'!G62</f>
        <v/>
      </c>
      <c r="B89" s="1">
        <f>'div risque'!C62</f>
        <v>0</v>
      </c>
      <c r="C89" s="1">
        <f>'div risque'!D62</f>
        <v>0</v>
      </c>
      <c r="D89" s="1">
        <f>'div risque'!E62</f>
        <v>0</v>
      </c>
      <c r="E89" s="1">
        <f>'div risque'!F62</f>
        <v>0</v>
      </c>
      <c r="F89">
        <f>'div risque'!B62</f>
        <v>0</v>
      </c>
    </row>
    <row r="90" spans="1:6" x14ac:dyDescent="0.25">
      <c r="A90" s="1" t="str">
        <f>+'div risque'!G63</f>
        <v/>
      </c>
      <c r="B90" s="1">
        <f>'div risque'!C63</f>
        <v>0</v>
      </c>
      <c r="C90" s="1">
        <f>'div risque'!D63</f>
        <v>0</v>
      </c>
      <c r="D90" s="1">
        <f>'div risque'!E63</f>
        <v>0</v>
      </c>
      <c r="E90" s="1">
        <f>'div risque'!F63</f>
        <v>0</v>
      </c>
      <c r="F90">
        <f>'div risque'!B63</f>
        <v>0</v>
      </c>
    </row>
    <row r="91" spans="1:6" x14ac:dyDescent="0.25">
      <c r="A91" s="1" t="str">
        <f>+'div risque'!G64</f>
        <v/>
      </c>
      <c r="B91" s="1">
        <f>'div risque'!C64</f>
        <v>0</v>
      </c>
      <c r="C91" s="1">
        <f>'div risque'!D64</f>
        <v>0</v>
      </c>
      <c r="D91" s="1">
        <f>'div risque'!E64</f>
        <v>0</v>
      </c>
      <c r="E91" s="1">
        <f>'div risque'!F64</f>
        <v>0</v>
      </c>
      <c r="F91">
        <f>'div risque'!B64</f>
        <v>0</v>
      </c>
    </row>
    <row r="92" spans="1:6" x14ac:dyDescent="0.25">
      <c r="A92" s="1" t="str">
        <f>+'div risque'!G65</f>
        <v/>
      </c>
      <c r="B92" s="1">
        <f>'div risque'!C65</f>
        <v>0</v>
      </c>
      <c r="C92" s="1">
        <f>'div risque'!D65</f>
        <v>0</v>
      </c>
      <c r="D92" s="1">
        <f>'div risque'!E65</f>
        <v>0</v>
      </c>
      <c r="E92" s="1">
        <f>'div risque'!F65</f>
        <v>0</v>
      </c>
      <c r="F92">
        <f>'div risque'!B65</f>
        <v>0</v>
      </c>
    </row>
    <row r="93" spans="1:6" x14ac:dyDescent="0.25">
      <c r="A93" s="1" t="str">
        <f>+'div risque'!G66</f>
        <v/>
      </c>
      <c r="B93" s="1">
        <f>'div risque'!C66</f>
        <v>0</v>
      </c>
      <c r="C93" s="1">
        <f>'div risque'!D66</f>
        <v>0</v>
      </c>
      <c r="D93" s="1">
        <f>'div risque'!E66</f>
        <v>0</v>
      </c>
      <c r="E93" s="1">
        <f>'div risque'!F66</f>
        <v>0</v>
      </c>
      <c r="F93">
        <f>'div risque'!B66</f>
        <v>0</v>
      </c>
    </row>
    <row r="94" spans="1:6" x14ac:dyDescent="0.25">
      <c r="A94" s="1" t="str">
        <f>+'div risque'!G67</f>
        <v/>
      </c>
      <c r="B94" s="1">
        <f>'div risque'!C67</f>
        <v>0</v>
      </c>
      <c r="C94" s="1">
        <f>'div risque'!D67</f>
        <v>0</v>
      </c>
      <c r="D94" s="1">
        <f>'div risque'!E67</f>
        <v>0</v>
      </c>
      <c r="E94" s="1">
        <f>'div risque'!F67</f>
        <v>0</v>
      </c>
      <c r="F94">
        <f>'div risque'!B67</f>
        <v>0</v>
      </c>
    </row>
    <row r="95" spans="1:6" x14ac:dyDescent="0.25">
      <c r="A95" s="1" t="str">
        <f>+'div risque'!G68</f>
        <v/>
      </c>
      <c r="B95" s="1">
        <f>'div risque'!C68</f>
        <v>0</v>
      </c>
      <c r="C95" s="1">
        <f>'div risque'!D68</f>
        <v>0</v>
      </c>
      <c r="D95" s="1">
        <f>'div risque'!E68</f>
        <v>0</v>
      </c>
      <c r="E95" s="1">
        <f>'div risque'!F68</f>
        <v>0</v>
      </c>
      <c r="F95">
        <f>'div risque'!B68</f>
        <v>0</v>
      </c>
    </row>
    <row r="96" spans="1:6" x14ac:dyDescent="0.25">
      <c r="A96" s="1" t="str">
        <f>+'div risque'!G69</f>
        <v/>
      </c>
      <c r="B96" s="1">
        <f>'div risque'!C69</f>
        <v>0</v>
      </c>
      <c r="C96" s="1">
        <f>'div risque'!D69</f>
        <v>0</v>
      </c>
      <c r="D96" s="1">
        <f>'div risque'!E69</f>
        <v>0</v>
      </c>
      <c r="E96" s="1">
        <f>'div risque'!F69</f>
        <v>0</v>
      </c>
      <c r="F96">
        <f>'div risque'!B69</f>
        <v>0</v>
      </c>
    </row>
    <row r="97" spans="1:6" x14ac:dyDescent="0.25">
      <c r="A97" s="1" t="str">
        <f>+'div risque'!G70</f>
        <v/>
      </c>
      <c r="B97" s="1">
        <f>'div risque'!C70</f>
        <v>0</v>
      </c>
      <c r="C97" s="1">
        <f>'div risque'!D70</f>
        <v>0</v>
      </c>
      <c r="D97" s="1">
        <f>'div risque'!E70</f>
        <v>0</v>
      </c>
      <c r="E97" s="1">
        <f>'div risque'!F70</f>
        <v>0</v>
      </c>
      <c r="F97">
        <f>'div risque'!B70</f>
        <v>0</v>
      </c>
    </row>
    <row r="98" spans="1:6" x14ac:dyDescent="0.25">
      <c r="A98" s="1" t="str">
        <f>+'div risque'!G71</f>
        <v/>
      </c>
      <c r="B98" s="1">
        <f>'div risque'!C71</f>
        <v>0</v>
      </c>
      <c r="C98" s="1">
        <f>'div risque'!D71</f>
        <v>0</v>
      </c>
      <c r="D98" s="1">
        <f>'div risque'!E71</f>
        <v>0</v>
      </c>
      <c r="E98" s="1">
        <f>'div risque'!F71</f>
        <v>0</v>
      </c>
      <c r="F98">
        <f>'div risque'!B71</f>
        <v>0</v>
      </c>
    </row>
    <row r="99" spans="1:6" x14ac:dyDescent="0.25">
      <c r="A99" s="1" t="str">
        <f>+'div risque'!G72</f>
        <v/>
      </c>
      <c r="B99" s="1">
        <f>'div risque'!C72</f>
        <v>0</v>
      </c>
      <c r="C99" s="1">
        <f>'div risque'!D72</f>
        <v>0</v>
      </c>
      <c r="D99" s="1">
        <f>'div risque'!E72</f>
        <v>0</v>
      </c>
      <c r="E99" s="1">
        <f>'div risque'!F72</f>
        <v>0</v>
      </c>
      <c r="F99">
        <f>'div risque'!B72</f>
        <v>0</v>
      </c>
    </row>
    <row r="100" spans="1:6" x14ac:dyDescent="0.25">
      <c r="A100" s="1" t="str">
        <f>+'div risque'!G73</f>
        <v/>
      </c>
      <c r="B100" s="1">
        <f>'div risque'!C73</f>
        <v>0</v>
      </c>
      <c r="C100" s="1">
        <f>'div risque'!D73</f>
        <v>0</v>
      </c>
      <c r="D100" s="1">
        <f>'div risque'!E73</f>
        <v>0</v>
      </c>
      <c r="E100" s="1">
        <f>'div risque'!F73</f>
        <v>0</v>
      </c>
      <c r="F100">
        <f>'div risque'!B73</f>
        <v>0</v>
      </c>
    </row>
    <row r="101" spans="1:6" x14ac:dyDescent="0.25">
      <c r="A101" s="1" t="str">
        <f>+'div risque'!G74</f>
        <v/>
      </c>
      <c r="B101" s="1">
        <f>'div risque'!C74</f>
        <v>0</v>
      </c>
      <c r="C101" s="1">
        <f>'div risque'!D74</f>
        <v>0</v>
      </c>
      <c r="D101" s="1">
        <f>'div risque'!E74</f>
        <v>0</v>
      </c>
      <c r="E101" s="1">
        <f>'div risque'!F74</f>
        <v>0</v>
      </c>
      <c r="F101">
        <f>'div risque'!B74</f>
        <v>0</v>
      </c>
    </row>
    <row r="102" spans="1:6" x14ac:dyDescent="0.25">
      <c r="A102" s="1" t="str">
        <f>+'div risque'!G75</f>
        <v/>
      </c>
      <c r="B102" s="1">
        <f>'div risque'!C75</f>
        <v>0</v>
      </c>
      <c r="C102" s="1">
        <f>'div risque'!D75</f>
        <v>0</v>
      </c>
      <c r="D102" s="1">
        <f>'div risque'!E75</f>
        <v>0</v>
      </c>
      <c r="E102" s="1">
        <f>'div risque'!F75</f>
        <v>0</v>
      </c>
      <c r="F102">
        <f>'div risque'!B75</f>
        <v>0</v>
      </c>
    </row>
    <row r="103" spans="1:6" x14ac:dyDescent="0.25">
      <c r="A103" s="1" t="str">
        <f>+'div risque'!G76</f>
        <v/>
      </c>
      <c r="B103" s="1">
        <f>'div risque'!C76</f>
        <v>0</v>
      </c>
      <c r="C103" s="1">
        <f>'div risque'!D76</f>
        <v>0</v>
      </c>
      <c r="D103" s="1">
        <f>'div risque'!E76</f>
        <v>0</v>
      </c>
      <c r="E103" s="1">
        <f>'div risque'!F76</f>
        <v>0</v>
      </c>
      <c r="F103">
        <f>'div risque'!B76</f>
        <v>0</v>
      </c>
    </row>
    <row r="104" spans="1:6" x14ac:dyDescent="0.25">
      <c r="A104" s="1" t="str">
        <f>+'div risque'!G77</f>
        <v/>
      </c>
      <c r="B104" s="1">
        <f>'div risque'!C77</f>
        <v>0</v>
      </c>
      <c r="C104" s="1">
        <f>'div risque'!D77</f>
        <v>0</v>
      </c>
      <c r="D104" s="1">
        <f>'div risque'!E77</f>
        <v>0</v>
      </c>
      <c r="E104" s="1">
        <f>'div risque'!F77</f>
        <v>0</v>
      </c>
      <c r="F104">
        <f>'div risque'!B77</f>
        <v>0</v>
      </c>
    </row>
    <row r="105" spans="1:6" x14ac:dyDescent="0.25">
      <c r="A105" s="1" t="str">
        <f>+'div risque'!G78</f>
        <v/>
      </c>
      <c r="B105" s="1">
        <f>'div risque'!C78</f>
        <v>0</v>
      </c>
      <c r="C105" s="1">
        <f>'div risque'!D78</f>
        <v>0</v>
      </c>
      <c r="D105" s="1">
        <f>'div risque'!E78</f>
        <v>0</v>
      </c>
      <c r="E105" s="1">
        <f>'div risque'!F78</f>
        <v>0</v>
      </c>
      <c r="F105">
        <f>'div risque'!B78</f>
        <v>0</v>
      </c>
    </row>
    <row r="106" spans="1:6" x14ac:dyDescent="0.25">
      <c r="A106" s="1" t="str">
        <f>+'div risque'!G79</f>
        <v/>
      </c>
      <c r="B106" s="1">
        <f>'div risque'!C79</f>
        <v>0</v>
      </c>
      <c r="C106" s="1">
        <f>'div risque'!D79</f>
        <v>0</v>
      </c>
      <c r="D106" s="1">
        <f>'div risque'!E79</f>
        <v>0</v>
      </c>
      <c r="E106" s="1">
        <f>'div risque'!F79</f>
        <v>0</v>
      </c>
      <c r="F106">
        <f>'div risque'!B79</f>
        <v>0</v>
      </c>
    </row>
    <row r="107" spans="1:6" x14ac:dyDescent="0.25">
      <c r="A107" s="1" t="str">
        <f>+'div risque'!G80</f>
        <v/>
      </c>
      <c r="B107" s="1">
        <f>'div risque'!C80</f>
        <v>0</v>
      </c>
      <c r="C107" s="1">
        <f>'div risque'!D80</f>
        <v>0</v>
      </c>
      <c r="D107" s="1">
        <f>'div risque'!E80</f>
        <v>0</v>
      </c>
      <c r="E107" s="1">
        <f>'div risque'!F80</f>
        <v>0</v>
      </c>
      <c r="F107">
        <f>'div risque'!B80</f>
        <v>0</v>
      </c>
    </row>
    <row r="108" spans="1:6" x14ac:dyDescent="0.25">
      <c r="A108" s="1" t="str">
        <f>+'div risque'!G81</f>
        <v/>
      </c>
      <c r="B108" s="1">
        <f>'div risque'!C81</f>
        <v>0</v>
      </c>
      <c r="C108" s="1">
        <f>'div risque'!D81</f>
        <v>0</v>
      </c>
      <c r="D108" s="1">
        <f>'div risque'!E81</f>
        <v>0</v>
      </c>
      <c r="E108" s="1">
        <f>'div risque'!F81</f>
        <v>0</v>
      </c>
      <c r="F108">
        <f>'div risque'!B81</f>
        <v>0</v>
      </c>
    </row>
    <row r="109" spans="1:6" x14ac:dyDescent="0.25">
      <c r="A109" s="1" t="str">
        <f>+'div risque'!G82</f>
        <v/>
      </c>
      <c r="B109" s="1">
        <f>'div risque'!C82</f>
        <v>0</v>
      </c>
      <c r="C109" s="1">
        <f>'div risque'!D82</f>
        <v>0</v>
      </c>
      <c r="D109" s="1">
        <f>'div risque'!E82</f>
        <v>0</v>
      </c>
      <c r="E109" s="1">
        <f>'div risque'!F82</f>
        <v>0</v>
      </c>
      <c r="F109">
        <f>'div risque'!B82</f>
        <v>0</v>
      </c>
    </row>
    <row r="110" spans="1:6" x14ac:dyDescent="0.25">
      <c r="A110" s="1" t="str">
        <f>+'div risque'!G83</f>
        <v/>
      </c>
      <c r="B110" s="1">
        <f>'div risque'!C83</f>
        <v>0</v>
      </c>
      <c r="C110" s="1">
        <f>'div risque'!D83</f>
        <v>0</v>
      </c>
      <c r="D110" s="1">
        <f>'div risque'!E83</f>
        <v>0</v>
      </c>
      <c r="E110" s="1">
        <f>'div risque'!F83</f>
        <v>0</v>
      </c>
      <c r="F110">
        <f>'div risque'!B83</f>
        <v>0</v>
      </c>
    </row>
    <row r="111" spans="1:6" x14ac:dyDescent="0.25">
      <c r="A111" s="1" t="str">
        <f>+'div risque'!G84</f>
        <v/>
      </c>
      <c r="B111" s="1">
        <f>'div risque'!C84</f>
        <v>0</v>
      </c>
      <c r="C111" s="1">
        <f>'div risque'!D84</f>
        <v>0</v>
      </c>
      <c r="D111" s="1">
        <f>'div risque'!E84</f>
        <v>0</v>
      </c>
      <c r="E111" s="1">
        <f>'div risque'!F84</f>
        <v>0</v>
      </c>
      <c r="F111">
        <f>'div risque'!B84</f>
        <v>0</v>
      </c>
    </row>
    <row r="112" spans="1:6" x14ac:dyDescent="0.25">
      <c r="A112" s="1" t="str">
        <f>+'div risque'!G85</f>
        <v/>
      </c>
      <c r="B112" s="1">
        <f>'div risque'!C85</f>
        <v>0</v>
      </c>
      <c r="C112" s="1">
        <f>'div risque'!D85</f>
        <v>0</v>
      </c>
      <c r="D112" s="1">
        <f>'div risque'!E85</f>
        <v>0</v>
      </c>
      <c r="E112" s="1">
        <f>'div risque'!F85</f>
        <v>0</v>
      </c>
      <c r="F112">
        <f>'div risque'!B85</f>
        <v>0</v>
      </c>
    </row>
    <row r="113" spans="1:6" x14ac:dyDescent="0.25">
      <c r="A113" s="1" t="str">
        <f>+'div risque'!G86</f>
        <v/>
      </c>
      <c r="B113" s="1">
        <f>'div risque'!C86</f>
        <v>0</v>
      </c>
      <c r="C113" s="1">
        <f>'div risque'!D86</f>
        <v>0</v>
      </c>
      <c r="D113" s="1">
        <f>'div risque'!E86</f>
        <v>0</v>
      </c>
      <c r="E113" s="1">
        <f>'div risque'!F86</f>
        <v>0</v>
      </c>
      <c r="F113">
        <f>'div risque'!B86</f>
        <v>0</v>
      </c>
    </row>
    <row r="114" spans="1:6" x14ac:dyDescent="0.25">
      <c r="A114" s="1" t="str">
        <f>+'div risque'!G87</f>
        <v/>
      </c>
      <c r="B114" s="1">
        <f>'div risque'!C87</f>
        <v>0</v>
      </c>
      <c r="C114" s="1">
        <f>'div risque'!D87</f>
        <v>0</v>
      </c>
      <c r="D114" s="1">
        <f>'div risque'!E87</f>
        <v>0</v>
      </c>
      <c r="E114" s="1">
        <f>'div risque'!F87</f>
        <v>0</v>
      </c>
      <c r="F114">
        <f>'div risque'!B87</f>
        <v>0</v>
      </c>
    </row>
    <row r="115" spans="1:6" x14ac:dyDescent="0.25">
      <c r="A115" s="1" t="str">
        <f>+'div risque'!G88</f>
        <v/>
      </c>
      <c r="B115" s="1">
        <f>'div risque'!C88</f>
        <v>0</v>
      </c>
      <c r="C115" s="1">
        <f>'div risque'!D88</f>
        <v>0</v>
      </c>
      <c r="D115" s="1">
        <f>'div risque'!E88</f>
        <v>0</v>
      </c>
      <c r="E115" s="1">
        <f>'div risque'!F88</f>
        <v>0</v>
      </c>
      <c r="F115">
        <f>'div risque'!B88</f>
        <v>0</v>
      </c>
    </row>
    <row r="116" spans="1:6" x14ac:dyDescent="0.25">
      <c r="A116" s="1" t="str">
        <f>+'div risque'!G89</f>
        <v/>
      </c>
      <c r="B116" s="1">
        <f>'div risque'!C89</f>
        <v>0</v>
      </c>
      <c r="C116" s="1">
        <f>'div risque'!D89</f>
        <v>0</v>
      </c>
      <c r="D116" s="1">
        <f>'div risque'!E89</f>
        <v>0</v>
      </c>
      <c r="E116" s="1">
        <f>'div risque'!F89</f>
        <v>0</v>
      </c>
      <c r="F116">
        <f>'div risque'!B89</f>
        <v>0</v>
      </c>
    </row>
    <row r="117" spans="1:6" x14ac:dyDescent="0.25">
      <c r="A117" s="1" t="str">
        <f>+'div risque'!G90</f>
        <v/>
      </c>
      <c r="B117" s="1">
        <f>'div risque'!C90</f>
        <v>0</v>
      </c>
      <c r="C117" s="1">
        <f>'div risque'!D90</f>
        <v>0</v>
      </c>
      <c r="D117" s="1">
        <f>'div risque'!E90</f>
        <v>0</v>
      </c>
      <c r="E117" s="1">
        <f>'div risque'!F90</f>
        <v>0</v>
      </c>
      <c r="F117">
        <f>'div risque'!B90</f>
        <v>0</v>
      </c>
    </row>
    <row r="118" spans="1:6" x14ac:dyDescent="0.25">
      <c r="A118" s="1" t="str">
        <f>+'div risque'!G91</f>
        <v/>
      </c>
      <c r="B118" s="1">
        <f>'div risque'!C91</f>
        <v>0</v>
      </c>
      <c r="C118" s="1">
        <f>'div risque'!D91</f>
        <v>0</v>
      </c>
      <c r="D118" s="1">
        <f>'div risque'!E91</f>
        <v>0</v>
      </c>
      <c r="E118" s="1">
        <f>'div risque'!F91</f>
        <v>0</v>
      </c>
      <c r="F118">
        <f>'div risque'!B91</f>
        <v>0</v>
      </c>
    </row>
    <row r="119" spans="1:6" x14ac:dyDescent="0.25">
      <c r="A119" s="1" t="str">
        <f>+'div risque'!G92</f>
        <v/>
      </c>
      <c r="B119" s="1">
        <f>'div risque'!C92</f>
        <v>0</v>
      </c>
      <c r="C119" s="1">
        <f>'div risque'!D92</f>
        <v>0</v>
      </c>
      <c r="D119" s="1">
        <f>'div risque'!E92</f>
        <v>0</v>
      </c>
      <c r="E119" s="1">
        <f>'div risque'!F92</f>
        <v>0</v>
      </c>
      <c r="F119">
        <f>'div risque'!B92</f>
        <v>0</v>
      </c>
    </row>
    <row r="120" spans="1:6" x14ac:dyDescent="0.25">
      <c r="A120" s="1" t="str">
        <f>+'div risque'!G93</f>
        <v/>
      </c>
      <c r="B120" s="1">
        <f>'div risque'!C93</f>
        <v>0</v>
      </c>
      <c r="C120" s="1">
        <f>'div risque'!D93</f>
        <v>0</v>
      </c>
      <c r="D120" s="1">
        <f>'div risque'!E93</f>
        <v>0</v>
      </c>
      <c r="E120" s="1">
        <f>'div risque'!F93</f>
        <v>0</v>
      </c>
      <c r="F120">
        <f>'div risque'!B93</f>
        <v>0</v>
      </c>
    </row>
    <row r="121" spans="1:6" x14ac:dyDescent="0.25">
      <c r="A121" s="1" t="str">
        <f>+'div risque'!G94</f>
        <v/>
      </c>
      <c r="B121" s="1">
        <f>'div risque'!C94</f>
        <v>0</v>
      </c>
      <c r="C121" s="1">
        <f>'div risque'!D94</f>
        <v>0</v>
      </c>
      <c r="D121" s="1">
        <f>'div risque'!E94</f>
        <v>0</v>
      </c>
      <c r="E121" s="1">
        <f>'div risque'!F94</f>
        <v>0</v>
      </c>
      <c r="F121">
        <f>'div risque'!B94</f>
        <v>0</v>
      </c>
    </row>
    <row r="122" spans="1:6" x14ac:dyDescent="0.25">
      <c r="A122" s="1" t="str">
        <f>+'div risque'!G95</f>
        <v/>
      </c>
      <c r="B122" s="1">
        <f>'div risque'!C95</f>
        <v>0</v>
      </c>
      <c r="C122" s="1">
        <f>'div risque'!D95</f>
        <v>0</v>
      </c>
      <c r="D122" s="1">
        <f>'div risque'!E95</f>
        <v>0</v>
      </c>
      <c r="E122" s="1">
        <f>'div risque'!F95</f>
        <v>0</v>
      </c>
      <c r="F122">
        <f>'div risque'!B95</f>
        <v>0</v>
      </c>
    </row>
    <row r="123" spans="1:6" x14ac:dyDescent="0.25">
      <c r="A123" s="1" t="str">
        <f>+'div risque'!G96</f>
        <v/>
      </c>
      <c r="B123" s="1">
        <f>'div risque'!C96</f>
        <v>0</v>
      </c>
      <c r="C123" s="1">
        <f>'div risque'!D96</f>
        <v>0</v>
      </c>
      <c r="D123" s="1">
        <f>'div risque'!E96</f>
        <v>0</v>
      </c>
      <c r="E123" s="1">
        <f>'div risque'!F96</f>
        <v>0</v>
      </c>
      <c r="F123">
        <f>'div risque'!B96</f>
        <v>0</v>
      </c>
    </row>
    <row r="124" spans="1:6" x14ac:dyDescent="0.25">
      <c r="A124" s="1" t="str">
        <f>+'div risque'!G97</f>
        <v/>
      </c>
      <c r="B124" s="1">
        <f>'div risque'!C97</f>
        <v>0</v>
      </c>
      <c r="C124" s="1">
        <f>'div risque'!D97</f>
        <v>0</v>
      </c>
      <c r="D124" s="1">
        <f>'div risque'!E97</f>
        <v>0</v>
      </c>
      <c r="E124" s="1">
        <f>'div risque'!F97</f>
        <v>0</v>
      </c>
      <c r="F124">
        <f>'div risque'!B97</f>
        <v>0</v>
      </c>
    </row>
    <row r="125" spans="1:6" x14ac:dyDescent="0.25">
      <c r="A125" s="1" t="str">
        <f>+'div risque'!G98</f>
        <v/>
      </c>
      <c r="B125" s="1">
        <f>'div risque'!C98</f>
        <v>0</v>
      </c>
      <c r="C125" s="1">
        <f>'div risque'!D98</f>
        <v>0</v>
      </c>
      <c r="D125" s="1">
        <f>'div risque'!E98</f>
        <v>0</v>
      </c>
      <c r="E125" s="1">
        <f>'div risque'!F98</f>
        <v>0</v>
      </c>
      <c r="F125">
        <f>'div risque'!B98</f>
        <v>0</v>
      </c>
    </row>
    <row r="126" spans="1:6" x14ac:dyDescent="0.25">
      <c r="A126" s="1" t="str">
        <f>+'div risque'!G99</f>
        <v/>
      </c>
      <c r="B126" s="1">
        <f>'div risque'!C99</f>
        <v>0</v>
      </c>
      <c r="C126" s="1">
        <f>'div risque'!D99</f>
        <v>0</v>
      </c>
      <c r="D126" s="1">
        <f>'div risque'!E99</f>
        <v>0</v>
      </c>
      <c r="E126" s="1">
        <f>'div risque'!F99</f>
        <v>0</v>
      </c>
      <c r="F126">
        <f>'div risque'!B99</f>
        <v>0</v>
      </c>
    </row>
    <row r="127" spans="1:6" x14ac:dyDescent="0.25">
      <c r="A127" s="1" t="str">
        <f>+'div risque'!G100</f>
        <v/>
      </c>
      <c r="B127" s="1">
        <f>'div risque'!C100</f>
        <v>0</v>
      </c>
      <c r="C127" s="1">
        <f>'div risque'!D100</f>
        <v>0</v>
      </c>
      <c r="D127" s="1">
        <f>'div risque'!E100</f>
        <v>0</v>
      </c>
      <c r="E127" s="1">
        <f>'div risque'!F100</f>
        <v>0</v>
      </c>
      <c r="F127">
        <f>'div risque'!B100</f>
        <v>0</v>
      </c>
    </row>
    <row r="128" spans="1:6" x14ac:dyDescent="0.25">
      <c r="A128" s="1" t="str">
        <f>+'div risque'!G101</f>
        <v/>
      </c>
      <c r="B128" s="1">
        <f>'div risque'!C101</f>
        <v>0</v>
      </c>
      <c r="C128" s="1">
        <f>'div risque'!D101</f>
        <v>0</v>
      </c>
      <c r="D128" s="1">
        <f>'div risque'!E101</f>
        <v>0</v>
      </c>
      <c r="E128" s="1">
        <f>'div risque'!F101</f>
        <v>0</v>
      </c>
      <c r="F128">
        <f>'div risque'!B101</f>
        <v>0</v>
      </c>
    </row>
  </sheetData>
  <sheetProtection password="C55A" sheet="1" objects="1" scenarios="1" formatCells="0" formatColumns="0" formatRows="0" insertColumns="0" insertRows="0" insertHyperlinks="0" deleteColumns="0" deleteRows="0" sort="0" autoFilter="0" pivotTables="0"/>
  <mergeCells count="2">
    <mergeCell ref="A1:B1"/>
    <mergeCell ref="B29: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F54"/>
  <sheetViews>
    <sheetView topLeftCell="B27" zoomScaleNormal="100" workbookViewId="0">
      <selection activeCell="C52" sqref="C52:D52"/>
    </sheetView>
  </sheetViews>
  <sheetFormatPr baseColWidth="10" defaultColWidth="11.44140625" defaultRowHeight="13.2" x14ac:dyDescent="0.25"/>
  <cols>
    <col min="1" max="1" width="13.88671875" style="59" customWidth="1"/>
    <col min="2" max="2" width="44.44140625" style="59" customWidth="1"/>
    <col min="3" max="3" width="25.44140625" style="59" customWidth="1"/>
    <col min="4" max="4" width="25" style="59" customWidth="1"/>
    <col min="5" max="5" width="11.44140625" style="59"/>
    <col min="6" max="6" width="13.88671875" style="59" bestFit="1" customWidth="1"/>
    <col min="7" max="16384" width="11.44140625" style="59"/>
  </cols>
  <sheetData>
    <row r="1" spans="1:4" ht="13.8" thickBot="1" x14ac:dyDescent="0.3">
      <c r="A1" s="69">
        <f>Signaletiq!B9</f>
        <v>202312</v>
      </c>
      <c r="B1" s="70">
        <f>Signaletiq!B3</f>
        <v>0</v>
      </c>
      <c r="C1" s="372" t="s">
        <v>513</v>
      </c>
      <c r="D1" s="373"/>
    </row>
    <row r="2" spans="1:4" ht="14.4" thickTop="1" thickBot="1" x14ac:dyDescent="0.3">
      <c r="A2" s="71" t="s">
        <v>0</v>
      </c>
      <c r="B2" s="72" t="s">
        <v>1</v>
      </c>
      <c r="C2" s="72" t="s">
        <v>108</v>
      </c>
      <c r="D2" s="72" t="s">
        <v>109</v>
      </c>
    </row>
    <row r="3" spans="1:4" ht="13.8" thickTop="1" x14ac:dyDescent="0.25">
      <c r="A3" s="63" t="s">
        <v>110</v>
      </c>
      <c r="B3" s="64" t="s">
        <v>111</v>
      </c>
      <c r="C3" s="13">
        <f>SUM(C4:C15)</f>
        <v>13906087563</v>
      </c>
      <c r="D3" s="13">
        <f>SUM(D4:D15)</f>
        <v>13107312376</v>
      </c>
    </row>
    <row r="4" spans="1:4" x14ac:dyDescent="0.25">
      <c r="A4" s="63" t="s">
        <v>112</v>
      </c>
      <c r="B4" s="65" t="s">
        <v>113</v>
      </c>
      <c r="C4" s="14">
        <v>7744504150</v>
      </c>
      <c r="D4" s="14">
        <v>7130773959</v>
      </c>
    </row>
    <row r="5" spans="1:4" x14ac:dyDescent="0.25">
      <c r="A5" s="63" t="s">
        <v>114</v>
      </c>
      <c r="B5" s="65" t="s">
        <v>115</v>
      </c>
      <c r="C5" s="14">
        <v>0</v>
      </c>
      <c r="D5" s="14">
        <v>0</v>
      </c>
    </row>
    <row r="6" spans="1:4" x14ac:dyDescent="0.25">
      <c r="A6" s="63" t="s">
        <v>116</v>
      </c>
      <c r="B6" s="65" t="s">
        <v>117</v>
      </c>
      <c r="C6" s="14">
        <v>38481728</v>
      </c>
      <c r="D6" s="14">
        <v>43438208</v>
      </c>
    </row>
    <row r="7" spans="1:4" x14ac:dyDescent="0.25">
      <c r="A7" s="63" t="s">
        <v>118</v>
      </c>
      <c r="B7" s="65" t="s">
        <v>119</v>
      </c>
      <c r="C7" s="16">
        <v>382834306</v>
      </c>
      <c r="D7" s="14">
        <v>359346936</v>
      </c>
    </row>
    <row r="8" spans="1:4" x14ac:dyDescent="0.25">
      <c r="A8" s="63" t="s">
        <v>120</v>
      </c>
      <c r="B8" s="65" t="s">
        <v>121</v>
      </c>
      <c r="C8" s="14">
        <v>1404428565</v>
      </c>
      <c r="D8" s="14">
        <v>1300576711</v>
      </c>
    </row>
    <row r="9" spans="1:4" x14ac:dyDescent="0.25">
      <c r="A9" s="63" t="s">
        <v>122</v>
      </c>
      <c r="B9" s="65" t="s">
        <v>123</v>
      </c>
      <c r="C9" s="14">
        <v>3938644522</v>
      </c>
      <c r="D9" s="14">
        <v>3714214699</v>
      </c>
    </row>
    <row r="10" spans="1:4" x14ac:dyDescent="0.25">
      <c r="A10" s="63" t="s">
        <v>124</v>
      </c>
      <c r="B10" s="65" t="s">
        <v>125</v>
      </c>
      <c r="C10" s="16">
        <v>3144542889</v>
      </c>
      <c r="D10" s="14">
        <v>3064507334</v>
      </c>
    </row>
    <row r="11" spans="1:4" x14ac:dyDescent="0.25">
      <c r="A11" s="63" t="s">
        <v>126</v>
      </c>
      <c r="B11" s="65" t="s">
        <v>127</v>
      </c>
      <c r="C11" s="14">
        <v>48166656</v>
      </c>
      <c r="D11" s="14">
        <v>48166656</v>
      </c>
    </row>
    <row r="12" spans="1:4" x14ac:dyDescent="0.25">
      <c r="A12" s="63" t="s">
        <v>128</v>
      </c>
      <c r="B12" s="65" t="s">
        <v>129</v>
      </c>
      <c r="C12" s="14">
        <v>110498090</v>
      </c>
      <c r="D12" s="14">
        <v>126352498</v>
      </c>
    </row>
    <row r="13" spans="1:4" x14ac:dyDescent="0.25">
      <c r="A13" s="63" t="s">
        <v>130</v>
      </c>
      <c r="B13" s="65" t="s">
        <v>131</v>
      </c>
      <c r="C13" s="14">
        <v>-2931893347</v>
      </c>
      <c r="D13" s="14">
        <v>-2783308783</v>
      </c>
    </row>
    <row r="14" spans="1:4" x14ac:dyDescent="0.25">
      <c r="A14" s="63" t="s">
        <v>132</v>
      </c>
      <c r="B14" s="65" t="s">
        <v>133</v>
      </c>
      <c r="C14" s="14">
        <v>11277200</v>
      </c>
      <c r="D14" s="14">
        <v>11277200</v>
      </c>
    </row>
    <row r="15" spans="1:4" ht="13.8" thickBot="1" x14ac:dyDescent="0.3">
      <c r="A15" s="66" t="s">
        <v>134</v>
      </c>
      <c r="B15" s="67" t="s">
        <v>135</v>
      </c>
      <c r="C15" s="18">
        <v>14602804</v>
      </c>
      <c r="D15" s="18">
        <v>91966958</v>
      </c>
    </row>
    <row r="16" spans="1:4" ht="15.75" customHeight="1" thickTop="1" thickBot="1" x14ac:dyDescent="0.3">
      <c r="A16" s="66" t="s">
        <v>136</v>
      </c>
      <c r="B16" s="62" t="s">
        <v>137</v>
      </c>
      <c r="C16" s="22">
        <v>0</v>
      </c>
      <c r="D16" s="22"/>
    </row>
    <row r="17" spans="1:6" ht="14.4" thickTop="1" thickBot="1" x14ac:dyDescent="0.3">
      <c r="A17" s="66" t="s">
        <v>138</v>
      </c>
      <c r="B17" s="62" t="s">
        <v>139</v>
      </c>
      <c r="C17" s="22"/>
      <c r="D17" s="22"/>
      <c r="F17" s="59" t="s">
        <v>319</v>
      </c>
    </row>
    <row r="18" spans="1:6" ht="13.8" thickTop="1" x14ac:dyDescent="0.25">
      <c r="A18" s="63" t="s">
        <v>140</v>
      </c>
      <c r="B18" s="64" t="s">
        <v>141</v>
      </c>
      <c r="C18" s="13">
        <f>SUM(C19:C20)</f>
        <v>7800480</v>
      </c>
      <c r="D18" s="13">
        <f>SUM(D19:D20)</f>
        <v>0</v>
      </c>
    </row>
    <row r="19" spans="1:6" x14ac:dyDescent="0.25">
      <c r="A19" s="63" t="s">
        <v>142</v>
      </c>
      <c r="B19" s="65" t="s">
        <v>143</v>
      </c>
      <c r="C19" s="14">
        <v>7800480</v>
      </c>
      <c r="D19" s="14">
        <v>0</v>
      </c>
    </row>
    <row r="20" spans="1:6" ht="13.8" thickBot="1" x14ac:dyDescent="0.3">
      <c r="A20" s="66" t="s">
        <v>144</v>
      </c>
      <c r="B20" s="67" t="s">
        <v>145</v>
      </c>
      <c r="C20" s="18">
        <v>0</v>
      </c>
      <c r="D20" s="18">
        <v>0</v>
      </c>
    </row>
    <row r="21" spans="1:6" ht="13.8" thickTop="1" x14ac:dyDescent="0.25">
      <c r="A21" s="63" t="s">
        <v>146</v>
      </c>
      <c r="B21" s="64" t="s">
        <v>147</v>
      </c>
      <c r="C21" s="13">
        <f>SUM(C22:C25)</f>
        <v>73200832683</v>
      </c>
      <c r="D21" s="13">
        <f>SUM(D22:D25)</f>
        <v>64020320475</v>
      </c>
    </row>
    <row r="22" spans="1:6" x14ac:dyDescent="0.25">
      <c r="A22" s="63" t="s">
        <v>148</v>
      </c>
      <c r="B22" s="65" t="s">
        <v>149</v>
      </c>
      <c r="C22" s="16">
        <v>183708651</v>
      </c>
      <c r="D22" s="14">
        <v>122532492</v>
      </c>
    </row>
    <row r="23" spans="1:6" x14ac:dyDescent="0.25">
      <c r="A23" s="63" t="s">
        <v>150</v>
      </c>
      <c r="B23" s="65" t="s">
        <v>195</v>
      </c>
      <c r="C23" s="16">
        <v>70177500</v>
      </c>
      <c r="D23" s="14">
        <v>38734000</v>
      </c>
    </row>
    <row r="24" spans="1:6" x14ac:dyDescent="0.25">
      <c r="A24" s="63" t="s">
        <v>151</v>
      </c>
      <c r="B24" s="65" t="s">
        <v>196</v>
      </c>
      <c r="C24" s="14">
        <f>+[1]COMBINE_RESEAU_MUFID!$D$334+[1]COMBINE_RESEAU_MUFID!$D$337</f>
        <v>71031221801</v>
      </c>
      <c r="D24" s="14">
        <f>+[1]COMBINE_RESEAU_MUFID!$E$334+[1]COMBINE_RESEAU_MUFID!$E$337</f>
        <v>62174716755</v>
      </c>
    </row>
    <row r="25" spans="1:6" ht="13.8" thickBot="1" x14ac:dyDescent="0.3">
      <c r="A25" s="66" t="s">
        <v>152</v>
      </c>
      <c r="B25" s="67" t="s">
        <v>153</v>
      </c>
      <c r="C25" s="18">
        <v>1915724731</v>
      </c>
      <c r="D25" s="18">
        <v>1684337228</v>
      </c>
    </row>
    <row r="26" spans="1:6" ht="13.8" thickTop="1" x14ac:dyDescent="0.25">
      <c r="A26" s="63" t="s">
        <v>154</v>
      </c>
      <c r="B26" s="64" t="s">
        <v>155</v>
      </c>
      <c r="C26" s="13">
        <f>SUM(C27:C31)</f>
        <v>1225800967</v>
      </c>
      <c r="D26" s="13">
        <f>SUM(D27:D31)</f>
        <v>1109280575</v>
      </c>
    </row>
    <row r="27" spans="1:6" x14ac:dyDescent="0.25">
      <c r="A27" s="63" t="s">
        <v>156</v>
      </c>
      <c r="B27" s="65" t="s">
        <v>44</v>
      </c>
      <c r="C27" s="14">
        <v>13560000</v>
      </c>
      <c r="D27" s="14">
        <v>13560000</v>
      </c>
    </row>
    <row r="28" spans="1:6" x14ac:dyDescent="0.25">
      <c r="A28" s="63" t="s">
        <v>157</v>
      </c>
      <c r="B28" s="65" t="s">
        <v>46</v>
      </c>
      <c r="C28" s="14">
        <v>33</v>
      </c>
      <c r="D28" s="14">
        <v>1384531</v>
      </c>
    </row>
    <row r="29" spans="1:6" x14ac:dyDescent="0.25">
      <c r="A29" s="63" t="s">
        <v>158</v>
      </c>
      <c r="B29" s="65" t="s">
        <v>48</v>
      </c>
      <c r="C29" s="14">
        <v>128014024</v>
      </c>
      <c r="D29" s="14">
        <v>121413577</v>
      </c>
    </row>
    <row r="30" spans="1:6" x14ac:dyDescent="0.25">
      <c r="A30" s="63" t="s">
        <v>159</v>
      </c>
      <c r="B30" s="65" t="s">
        <v>50</v>
      </c>
      <c r="C30" s="14">
        <v>412781510</v>
      </c>
      <c r="D30" s="14">
        <v>346015984</v>
      </c>
    </row>
    <row r="31" spans="1:6" ht="13.8" thickBot="1" x14ac:dyDescent="0.3">
      <c r="A31" s="66" t="s">
        <v>160</v>
      </c>
      <c r="B31" s="67" t="s">
        <v>161</v>
      </c>
      <c r="C31" s="17">
        <v>671445400</v>
      </c>
      <c r="D31" s="18">
        <v>626906483</v>
      </c>
    </row>
    <row r="32" spans="1:6" ht="14.4" thickTop="1" thickBot="1" x14ac:dyDescent="0.3">
      <c r="A32" s="66" t="s">
        <v>162</v>
      </c>
      <c r="B32" s="62" t="s">
        <v>163</v>
      </c>
      <c r="C32" s="22">
        <v>43135296</v>
      </c>
      <c r="D32" s="22">
        <v>49589118</v>
      </c>
    </row>
    <row r="33" spans="1:4" ht="13.8" thickTop="1" x14ac:dyDescent="0.25">
      <c r="A33" s="63" t="s">
        <v>164</v>
      </c>
      <c r="B33" s="64" t="s">
        <v>165</v>
      </c>
      <c r="C33" s="13">
        <f>SUM(C34:C36)</f>
        <v>462709650</v>
      </c>
      <c r="D33" s="13">
        <f>SUM(D34:D36)</f>
        <v>563370418</v>
      </c>
    </row>
    <row r="34" spans="1:4" x14ac:dyDescent="0.25">
      <c r="A34" s="63" t="s">
        <v>166</v>
      </c>
      <c r="B34" s="65" t="s">
        <v>167</v>
      </c>
      <c r="C34" s="14">
        <v>181961646</v>
      </c>
      <c r="D34" s="14">
        <v>257700863</v>
      </c>
    </row>
    <row r="35" spans="1:4" x14ac:dyDescent="0.25">
      <c r="A35" s="63" t="s">
        <v>168</v>
      </c>
      <c r="B35" s="65" t="s">
        <v>169</v>
      </c>
      <c r="C35" s="14">
        <v>256022429</v>
      </c>
      <c r="D35" s="14">
        <v>262770624</v>
      </c>
    </row>
    <row r="36" spans="1:4" ht="13.8" thickBot="1" x14ac:dyDescent="0.3">
      <c r="A36" s="66" t="s">
        <v>170</v>
      </c>
      <c r="B36" s="67" t="s">
        <v>68</v>
      </c>
      <c r="C36" s="18">
        <v>24725575</v>
      </c>
      <c r="D36" s="18">
        <v>42898931</v>
      </c>
    </row>
    <row r="37" spans="1:4" ht="13.8" thickTop="1" x14ac:dyDescent="0.25">
      <c r="A37" s="63" t="s">
        <v>171</v>
      </c>
      <c r="B37" s="64" t="s">
        <v>70</v>
      </c>
      <c r="C37" s="13">
        <f>SUM(C38:C42)</f>
        <v>2202789</v>
      </c>
      <c r="D37" s="13">
        <f>SUM(D38:D42)</f>
        <v>2202789</v>
      </c>
    </row>
    <row r="38" spans="1:4" x14ac:dyDescent="0.25">
      <c r="A38" s="63" t="s">
        <v>172</v>
      </c>
      <c r="B38" s="65" t="s">
        <v>72</v>
      </c>
      <c r="C38" s="14">
        <v>2202789</v>
      </c>
      <c r="D38" s="14">
        <v>2202789</v>
      </c>
    </row>
    <row r="39" spans="1:4" x14ac:dyDescent="0.25">
      <c r="A39" s="63" t="s">
        <v>173</v>
      </c>
      <c r="B39" s="65" t="s">
        <v>74</v>
      </c>
      <c r="C39" s="14"/>
      <c r="D39" s="14"/>
    </row>
    <row r="40" spans="1:4" x14ac:dyDescent="0.25">
      <c r="A40" s="63" t="s">
        <v>174</v>
      </c>
      <c r="B40" s="65" t="s">
        <v>76</v>
      </c>
      <c r="C40" s="14"/>
      <c r="D40" s="14"/>
    </row>
    <row r="41" spans="1:4" x14ac:dyDescent="0.25">
      <c r="A41" s="63" t="s">
        <v>175</v>
      </c>
      <c r="B41" s="65" t="s">
        <v>78</v>
      </c>
      <c r="C41" s="14"/>
      <c r="D41" s="14"/>
    </row>
    <row r="42" spans="1:4" ht="13.8" thickBot="1" x14ac:dyDescent="0.3">
      <c r="A42" s="66" t="s">
        <v>176</v>
      </c>
      <c r="B42" s="67" t="s">
        <v>80</v>
      </c>
      <c r="C42" s="18"/>
      <c r="D42" s="18"/>
    </row>
    <row r="43" spans="1:4" ht="13.8" thickTop="1" x14ac:dyDescent="0.25">
      <c r="A43" s="63" t="s">
        <v>177</v>
      </c>
      <c r="B43" s="64" t="s">
        <v>84</v>
      </c>
      <c r="C43" s="13">
        <f>SUM(C44:C50)</f>
        <v>1125759</v>
      </c>
      <c r="D43" s="13">
        <f>SUM(D44:D50)</f>
        <v>758360</v>
      </c>
    </row>
    <row r="44" spans="1:4" x14ac:dyDescent="0.25">
      <c r="A44" s="63" t="s">
        <v>178</v>
      </c>
      <c r="B44" s="65" t="s">
        <v>179</v>
      </c>
      <c r="C44" s="14"/>
      <c r="D44" s="14"/>
    </row>
    <row r="45" spans="1:4" x14ac:dyDescent="0.25">
      <c r="A45" s="63" t="s">
        <v>180</v>
      </c>
      <c r="B45" s="65" t="s">
        <v>88</v>
      </c>
      <c r="C45" s="14"/>
      <c r="D45" s="14"/>
    </row>
    <row r="46" spans="1:4" x14ac:dyDescent="0.25">
      <c r="A46" s="63" t="s">
        <v>181</v>
      </c>
      <c r="B46" s="65" t="s">
        <v>182</v>
      </c>
      <c r="C46" s="14"/>
      <c r="D46" s="14"/>
    </row>
    <row r="47" spans="1:4" x14ac:dyDescent="0.25">
      <c r="A47" s="63" t="s">
        <v>183</v>
      </c>
      <c r="B47" s="65" t="s">
        <v>184</v>
      </c>
      <c r="C47" s="14"/>
      <c r="D47" s="14"/>
    </row>
    <row r="48" spans="1:4" x14ac:dyDescent="0.25">
      <c r="A48" s="63" t="s">
        <v>185</v>
      </c>
      <c r="B48" s="65" t="s">
        <v>186</v>
      </c>
      <c r="C48" s="14"/>
      <c r="D48" s="14"/>
    </row>
    <row r="49" spans="1:4" x14ac:dyDescent="0.25">
      <c r="A49" s="63" t="s">
        <v>187</v>
      </c>
      <c r="B49" s="65" t="s">
        <v>188</v>
      </c>
      <c r="C49" s="14">
        <v>791123</v>
      </c>
      <c r="D49" s="14">
        <v>758360</v>
      </c>
    </row>
    <row r="50" spans="1:4" ht="13.8" thickBot="1" x14ac:dyDescent="0.3">
      <c r="A50" s="66" t="s">
        <v>189</v>
      </c>
      <c r="B50" s="67" t="s">
        <v>190</v>
      </c>
      <c r="C50" s="18">
        <v>334636</v>
      </c>
      <c r="D50" s="18">
        <v>0</v>
      </c>
    </row>
    <row r="51" spans="1:4" ht="14.4" thickTop="1" thickBot="1" x14ac:dyDescent="0.3">
      <c r="A51" s="66" t="s">
        <v>191</v>
      </c>
      <c r="B51" s="62" t="s">
        <v>104</v>
      </c>
      <c r="C51" s="22">
        <v>475235</v>
      </c>
      <c r="D51" s="22">
        <v>1038989</v>
      </c>
    </row>
    <row r="52" spans="1:4" ht="14.4" thickTop="1" thickBot="1" x14ac:dyDescent="0.3">
      <c r="A52" s="66" t="s">
        <v>192</v>
      </c>
      <c r="B52" s="62" t="s">
        <v>193</v>
      </c>
      <c r="C52" s="25">
        <v>205921802</v>
      </c>
      <c r="D52" s="25">
        <v>257659313</v>
      </c>
    </row>
    <row r="53" spans="1:4" ht="16.8" thickTop="1" thickBot="1" x14ac:dyDescent="0.3">
      <c r="A53" s="68"/>
      <c r="B53" s="62" t="s">
        <v>107</v>
      </c>
      <c r="C53" s="27">
        <f>+C52+C51+C43+C37+C33+C32+C26+C21+C18+C17+C16+C3</f>
        <v>89056092224</v>
      </c>
      <c r="D53" s="27">
        <f>+D52+D51+D43+D37+D33+D32+D26+D21+D18+D17+D16+D3</f>
        <v>79111532413</v>
      </c>
    </row>
    <row r="54" spans="1:4" ht="13.8" thickTop="1" x14ac:dyDescent="0.25">
      <c r="A54" s="73" t="s">
        <v>194</v>
      </c>
    </row>
  </sheetData>
  <sheetProtection algorithmName="SHA-512" hashValue="/vDZMtt/DnsW8AC52kQyfMOh3Iy2BTj4W6+g/9FJ5tZ4P2MZ19p4mH9ZUtXmV4uo/s4DUwYQpbs7hBEMsZAqOw==" saltValue="G/cP4QR4yl+J5Q9CEoTZ9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7 C19:D20 C22:D25 C27:D32 C34:D36 C38:D42 C44:D51" name="Plage1"/>
  </protectedRanges>
  <mergeCells count="1">
    <mergeCell ref="C1:D1"/>
  </mergeCells>
  <phoneticPr fontId="0" type="noConversion"/>
  <pageMargins left="0.78740157499999996" right="0.78740157499999996" top="0.56000000000000005" bottom="0.55000000000000004" header="0.4921259845" footer="0.4921259845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D10"/>
  <sheetViews>
    <sheetView topLeftCell="C1" workbookViewId="0">
      <selection activeCell="D7" sqref="D7"/>
    </sheetView>
  </sheetViews>
  <sheetFormatPr baseColWidth="10" defaultColWidth="11.44140625" defaultRowHeight="13.2" x14ac:dyDescent="0.25"/>
  <cols>
    <col min="1" max="1" width="11.44140625" style="59"/>
    <col min="2" max="2" width="40.88671875" style="59" customWidth="1"/>
    <col min="3" max="3" width="24.6640625" style="59" customWidth="1"/>
    <col min="4" max="4" width="25.33203125" style="59" customWidth="1"/>
    <col min="5" max="16384" width="11.44140625" style="59"/>
  </cols>
  <sheetData>
    <row r="1" spans="1:4" ht="13.8" thickBot="1" x14ac:dyDescent="0.3">
      <c r="A1" s="69">
        <f>Signaletiq!B9</f>
        <v>202312</v>
      </c>
      <c r="B1" s="70">
        <f>Signaletiq!B3</f>
        <v>0</v>
      </c>
      <c r="D1" s="74" t="s">
        <v>568</v>
      </c>
    </row>
    <row r="2" spans="1:4" ht="16.2" thickBot="1" x14ac:dyDescent="0.3">
      <c r="A2" s="75" t="s">
        <v>546</v>
      </c>
      <c r="B2" s="75" t="s">
        <v>553</v>
      </c>
      <c r="C2" s="76" t="s">
        <v>574</v>
      </c>
      <c r="D2" s="76" t="s">
        <v>575</v>
      </c>
    </row>
    <row r="3" spans="1:4" ht="24.75" customHeight="1" thickTop="1" thickBot="1" x14ac:dyDescent="0.3">
      <c r="A3" s="77">
        <f>IF(B3&lt;&gt;"",1,"")</f>
        <v>1</v>
      </c>
      <c r="B3" s="78" t="s">
        <v>572</v>
      </c>
      <c r="C3" s="79"/>
      <c r="D3" s="80"/>
    </row>
    <row r="4" spans="1:4" ht="26.25" customHeight="1" thickTop="1" thickBot="1" x14ac:dyDescent="0.3">
      <c r="A4" s="77">
        <f t="shared" ref="A4:A9" si="0">IF(B4&lt;&gt;"",A3+1,"")</f>
        <v>2</v>
      </c>
      <c r="B4" s="78" t="s">
        <v>571</v>
      </c>
      <c r="C4" s="79"/>
      <c r="D4" s="80">
        <v>26500000</v>
      </c>
    </row>
    <row r="5" spans="1:4" ht="16.8" thickTop="1" thickBot="1" x14ac:dyDescent="0.3">
      <c r="A5" s="77">
        <f t="shared" si="0"/>
        <v>3</v>
      </c>
      <c r="B5" s="78" t="s">
        <v>563</v>
      </c>
      <c r="C5" s="79"/>
      <c r="D5" s="80">
        <v>59000000</v>
      </c>
    </row>
    <row r="6" spans="1:4" ht="27.75" customHeight="1" thickTop="1" thickBot="1" x14ac:dyDescent="0.3">
      <c r="A6" s="77">
        <f t="shared" si="0"/>
        <v>4</v>
      </c>
      <c r="B6" s="78" t="s">
        <v>570</v>
      </c>
      <c r="C6" s="79"/>
      <c r="D6" s="80">
        <v>1021260538</v>
      </c>
    </row>
    <row r="7" spans="1:4" ht="25.5" customHeight="1" thickTop="1" thickBot="1" x14ac:dyDescent="0.3">
      <c r="A7" s="77">
        <f t="shared" si="0"/>
        <v>5</v>
      </c>
      <c r="B7" s="78" t="s">
        <v>569</v>
      </c>
      <c r="C7" s="79"/>
      <c r="D7" s="80"/>
    </row>
    <row r="8" spans="1:4" ht="23.25" customHeight="1" thickTop="1" thickBot="1" x14ac:dyDescent="0.3">
      <c r="A8" s="77">
        <f t="shared" si="0"/>
        <v>6</v>
      </c>
      <c r="B8" s="78" t="s">
        <v>564</v>
      </c>
      <c r="C8" s="79"/>
      <c r="D8" s="80"/>
    </row>
    <row r="9" spans="1:4" ht="27.75" customHeight="1" thickTop="1" thickBot="1" x14ac:dyDescent="0.3">
      <c r="A9" s="77">
        <f t="shared" si="0"/>
        <v>7</v>
      </c>
      <c r="B9" s="78" t="s">
        <v>565</v>
      </c>
      <c r="C9" s="79"/>
      <c r="D9" s="80"/>
    </row>
    <row r="10" spans="1:4" ht="33" customHeight="1" thickBot="1" x14ac:dyDescent="0.3">
      <c r="A10" s="81" t="s">
        <v>545</v>
      </c>
      <c r="B10" s="81"/>
      <c r="C10" s="82" t="str">
        <f>IF(SUM(C3:C9)=0,"",SUM(C3:C9))</f>
        <v/>
      </c>
      <c r="D10" s="82">
        <f>IF(SUM(D3:D9)=0,"",SUM(D3:D9))</f>
        <v>1106760538</v>
      </c>
    </row>
  </sheetData>
  <sheetProtection algorithmName="SHA-512" hashValue="dz+F5cw7LDVFgeZsQ/IyaSpkKtmqkW0q4UakEYab1pynsk3hk3EqOHSGyF882B3uT2M6Uqoe7U12bTd6mWvHZw==" saltValue="01AJkOiw4ZEhZcaeVKk1L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3:D9" name="Plage2"/>
  </protectedRanges>
  <phoneticPr fontId="2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D39"/>
  <sheetViews>
    <sheetView topLeftCell="A14" workbookViewId="0">
      <selection activeCell="E35" sqref="E35"/>
    </sheetView>
  </sheetViews>
  <sheetFormatPr baseColWidth="10" defaultColWidth="11.44140625" defaultRowHeight="13.2" x14ac:dyDescent="0.25"/>
  <cols>
    <col min="1" max="1" width="15.109375" style="59" customWidth="1"/>
    <col min="2" max="2" width="31.44140625" style="59" customWidth="1"/>
    <col min="3" max="3" width="21.6640625" style="59" customWidth="1"/>
    <col min="4" max="4" width="18" style="59" customWidth="1"/>
    <col min="5" max="6" width="11.88671875" style="59" bestFit="1" customWidth="1"/>
    <col min="7" max="7" width="12.88671875" style="59" bestFit="1" customWidth="1"/>
    <col min="8" max="16384" width="11.44140625" style="59"/>
  </cols>
  <sheetData>
    <row r="1" spans="1:4" ht="13.8" thickBot="1" x14ac:dyDescent="0.3">
      <c r="A1" s="83">
        <f>Signaletiq!B9</f>
        <v>202312</v>
      </c>
      <c r="B1" s="83">
        <f>Signaletiq!B3</f>
        <v>0</v>
      </c>
      <c r="C1" s="374" t="s">
        <v>197</v>
      </c>
      <c r="D1" s="374"/>
    </row>
    <row r="2" spans="1:4" ht="14.4" thickTop="1" thickBot="1" x14ac:dyDescent="0.3">
      <c r="A2" s="71" t="s">
        <v>0</v>
      </c>
      <c r="B2" s="72" t="s">
        <v>197</v>
      </c>
      <c r="C2" s="84" t="s">
        <v>198</v>
      </c>
      <c r="D2" s="85" t="s">
        <v>199</v>
      </c>
    </row>
    <row r="3" spans="1:4" ht="13.8" thickTop="1" x14ac:dyDescent="0.25">
      <c r="A3" s="63" t="s">
        <v>200</v>
      </c>
      <c r="B3" s="64" t="s">
        <v>201</v>
      </c>
      <c r="C3" s="13">
        <f>SUM(C4:C9)</f>
        <v>866297064</v>
      </c>
      <c r="D3" s="13">
        <f>SUM(D4:D9)</f>
        <v>721873576</v>
      </c>
    </row>
    <row r="4" spans="1:4" ht="20.399999999999999" x14ac:dyDescent="0.25">
      <c r="A4" s="63" t="s">
        <v>202</v>
      </c>
      <c r="B4" s="65" t="s">
        <v>203</v>
      </c>
      <c r="C4" s="28">
        <v>539824</v>
      </c>
      <c r="D4" s="29">
        <v>3698458</v>
      </c>
    </row>
    <row r="5" spans="1:4" x14ac:dyDescent="0.25">
      <c r="A5" s="63" t="s">
        <v>204</v>
      </c>
      <c r="B5" s="65" t="s">
        <v>205</v>
      </c>
      <c r="C5" s="30">
        <v>789084914</v>
      </c>
      <c r="D5" s="29">
        <v>645506192</v>
      </c>
    </row>
    <row r="6" spans="1:4" x14ac:dyDescent="0.25">
      <c r="A6" s="63" t="s">
        <v>206</v>
      </c>
      <c r="B6" s="65" t="s">
        <v>207</v>
      </c>
      <c r="C6" s="28">
        <v>3990030</v>
      </c>
      <c r="D6" s="29">
        <v>6600624</v>
      </c>
    </row>
    <row r="7" spans="1:4" x14ac:dyDescent="0.25">
      <c r="A7" s="63" t="s">
        <v>208</v>
      </c>
      <c r="B7" s="65" t="s">
        <v>209</v>
      </c>
      <c r="C7" s="28">
        <v>3555506</v>
      </c>
      <c r="D7" s="29">
        <v>4422511</v>
      </c>
    </row>
    <row r="8" spans="1:4" ht="20.399999999999999" x14ac:dyDescent="0.25">
      <c r="A8" s="63" t="s">
        <v>210</v>
      </c>
      <c r="B8" s="65" t="s">
        <v>211</v>
      </c>
      <c r="C8" s="31">
        <v>0</v>
      </c>
      <c r="D8" s="29">
        <v>18000</v>
      </c>
    </row>
    <row r="9" spans="1:4" ht="13.8" thickBot="1" x14ac:dyDescent="0.3">
      <c r="A9" s="66" t="s">
        <v>212</v>
      </c>
      <c r="B9" s="67" t="s">
        <v>213</v>
      </c>
      <c r="C9" s="32">
        <v>69126790</v>
      </c>
      <c r="D9" s="33">
        <v>61627791</v>
      </c>
    </row>
    <row r="10" spans="1:4" ht="14.4" thickTop="1" thickBot="1" x14ac:dyDescent="0.3">
      <c r="A10" s="66" t="s">
        <v>214</v>
      </c>
      <c r="B10" s="62" t="s">
        <v>215</v>
      </c>
      <c r="C10" s="22">
        <v>255825</v>
      </c>
      <c r="D10" s="22">
        <v>1473955</v>
      </c>
    </row>
    <row r="11" spans="1:4" ht="13.8" thickTop="1" x14ac:dyDescent="0.25">
      <c r="A11" s="63" t="s">
        <v>216</v>
      </c>
      <c r="B11" s="64" t="s">
        <v>217</v>
      </c>
      <c r="C11" s="13">
        <f>SUM(C12:C13)</f>
        <v>1999787434</v>
      </c>
      <c r="D11" s="13">
        <f>SUM(D12:D13)</f>
        <v>1733599901</v>
      </c>
    </row>
    <row r="12" spans="1:4" x14ac:dyDescent="0.25">
      <c r="A12" s="63" t="s">
        <v>218</v>
      </c>
      <c r="B12" s="65" t="s">
        <v>219</v>
      </c>
      <c r="C12" s="28">
        <v>1802137969</v>
      </c>
      <c r="D12" s="29">
        <v>1561829518</v>
      </c>
    </row>
    <row r="13" spans="1:4" ht="13.8" thickBot="1" x14ac:dyDescent="0.3">
      <c r="A13" s="66" t="s">
        <v>220</v>
      </c>
      <c r="B13" s="67" t="s">
        <v>221</v>
      </c>
      <c r="C13" s="32">
        <v>197649465</v>
      </c>
      <c r="D13" s="33">
        <v>171770383</v>
      </c>
    </row>
    <row r="14" spans="1:4" ht="13.8" thickTop="1" x14ac:dyDescent="0.25">
      <c r="A14" s="63" t="s">
        <v>222</v>
      </c>
      <c r="B14" s="64" t="s">
        <v>223</v>
      </c>
      <c r="C14" s="13">
        <f>SUM(C15:C27)</f>
        <v>2889785311</v>
      </c>
      <c r="D14" s="13">
        <f>SUM(D15:D27)</f>
        <v>2643552122</v>
      </c>
    </row>
    <row r="15" spans="1:4" x14ac:dyDescent="0.25">
      <c r="A15" s="63" t="s">
        <v>224</v>
      </c>
      <c r="B15" s="65" t="s">
        <v>225</v>
      </c>
      <c r="C15" s="28">
        <v>293459167</v>
      </c>
      <c r="D15" s="29">
        <v>235025334</v>
      </c>
    </row>
    <row r="16" spans="1:4" x14ac:dyDescent="0.25">
      <c r="A16" s="63" t="s">
        <v>226</v>
      </c>
      <c r="B16" s="65" t="s">
        <v>227</v>
      </c>
      <c r="C16" s="28">
        <v>135375510</v>
      </c>
      <c r="D16" s="29">
        <v>119335237</v>
      </c>
    </row>
    <row r="17" spans="1:4" x14ac:dyDescent="0.25">
      <c r="A17" s="63" t="s">
        <v>228</v>
      </c>
      <c r="B17" s="65" t="s">
        <v>229</v>
      </c>
      <c r="C17" s="28">
        <v>90118200</v>
      </c>
      <c r="D17" s="29">
        <v>78997450</v>
      </c>
    </row>
    <row r="18" spans="1:4" x14ac:dyDescent="0.25">
      <c r="A18" s="63" t="s">
        <v>230</v>
      </c>
      <c r="B18" s="65" t="s">
        <v>231</v>
      </c>
      <c r="C18" s="28">
        <v>83832129</v>
      </c>
      <c r="D18" s="29">
        <v>87559145</v>
      </c>
    </row>
    <row r="19" spans="1:4" x14ac:dyDescent="0.25">
      <c r="A19" s="63" t="s">
        <v>232</v>
      </c>
      <c r="B19" s="65" t="s">
        <v>233</v>
      </c>
      <c r="C19" s="28">
        <v>97756025</v>
      </c>
      <c r="D19" s="29">
        <v>95513697</v>
      </c>
    </row>
    <row r="20" spans="1:4" x14ac:dyDescent="0.25">
      <c r="A20" s="63" t="s">
        <v>234</v>
      </c>
      <c r="B20" s="65" t="s">
        <v>235</v>
      </c>
      <c r="C20" s="28">
        <v>310309923</v>
      </c>
      <c r="D20" s="29">
        <v>317900226</v>
      </c>
    </row>
    <row r="21" spans="1:4" x14ac:dyDescent="0.25">
      <c r="A21" s="63" t="s">
        <v>236</v>
      </c>
      <c r="B21" s="65" t="s">
        <v>237</v>
      </c>
      <c r="C21" s="28">
        <v>528666185</v>
      </c>
      <c r="D21" s="29">
        <v>427762994</v>
      </c>
    </row>
    <row r="22" spans="1:4" x14ac:dyDescent="0.25">
      <c r="A22" s="63" t="s">
        <v>238</v>
      </c>
      <c r="B22" s="65" t="s">
        <v>239</v>
      </c>
      <c r="C22" s="28">
        <v>118774912</v>
      </c>
      <c r="D22" s="29">
        <v>102468700</v>
      </c>
    </row>
    <row r="23" spans="1:4" x14ac:dyDescent="0.25">
      <c r="A23" s="63" t="s">
        <v>240</v>
      </c>
      <c r="B23" s="65" t="s">
        <v>241</v>
      </c>
      <c r="C23" s="28">
        <v>38302178</v>
      </c>
      <c r="D23" s="29">
        <v>30612705</v>
      </c>
    </row>
    <row r="24" spans="1:4" x14ac:dyDescent="0.25">
      <c r="A24" s="63" t="s">
        <v>242</v>
      </c>
      <c r="B24" s="65" t="s">
        <v>243</v>
      </c>
      <c r="C24" s="31">
        <v>138038253</v>
      </c>
      <c r="D24" s="29">
        <v>115835193</v>
      </c>
    </row>
    <row r="25" spans="1:4" ht="20.399999999999999" x14ac:dyDescent="0.25">
      <c r="A25" s="63" t="s">
        <v>244</v>
      </c>
      <c r="B25" s="65" t="s">
        <v>245</v>
      </c>
      <c r="C25" s="28">
        <v>8125000</v>
      </c>
      <c r="D25" s="29">
        <v>8558925</v>
      </c>
    </row>
    <row r="26" spans="1:4" ht="20.399999999999999" x14ac:dyDescent="0.25">
      <c r="A26" s="63" t="s">
        <v>246</v>
      </c>
      <c r="B26" s="65" t="s">
        <v>247</v>
      </c>
      <c r="C26" s="28">
        <v>211268248</v>
      </c>
      <c r="D26" s="29">
        <v>247914314</v>
      </c>
    </row>
    <row r="27" spans="1:4" ht="13.8" thickBot="1" x14ac:dyDescent="0.3">
      <c r="A27" s="66" t="s">
        <v>248</v>
      </c>
      <c r="B27" s="67" t="s">
        <v>249</v>
      </c>
      <c r="C27" s="34">
        <v>835759581</v>
      </c>
      <c r="D27" s="33">
        <v>776068202</v>
      </c>
    </row>
    <row r="28" spans="1:4" ht="14.4" thickTop="1" thickBot="1" x14ac:dyDescent="0.3">
      <c r="A28" s="86" t="s">
        <v>250</v>
      </c>
      <c r="B28" s="72" t="s">
        <v>251</v>
      </c>
      <c r="C28" s="35">
        <v>7956902</v>
      </c>
      <c r="D28" s="36">
        <v>3172024</v>
      </c>
    </row>
    <row r="29" spans="1:4" ht="14.4" thickTop="1" thickBot="1" x14ac:dyDescent="0.3">
      <c r="A29" s="66" t="s">
        <v>252</v>
      </c>
      <c r="B29" s="62" t="s">
        <v>253</v>
      </c>
      <c r="C29" s="37">
        <f>+[1]COMBINE_RESEAU_MUFID!$D$40+[1]COMBINE_RESEAU_MUFID!$D$52</f>
        <v>311172654</v>
      </c>
      <c r="D29" s="33">
        <f>+[1]COMBINE_RESEAU_MUFID!$E$40+[1]COMBINE_RESEAU_MUFID!$E$52</f>
        <v>289522917</v>
      </c>
    </row>
    <row r="30" spans="1:4" ht="13.8" thickTop="1" x14ac:dyDescent="0.25">
      <c r="A30" s="63" t="s">
        <v>254</v>
      </c>
      <c r="B30" s="64" t="s">
        <v>255</v>
      </c>
      <c r="C30" s="13">
        <f>SUM(C31:C33)</f>
        <v>1924248522</v>
      </c>
      <c r="D30" s="13">
        <f>SUM(D31:D33)</f>
        <v>1618880706.9400001</v>
      </c>
    </row>
    <row r="31" spans="1:4" x14ac:dyDescent="0.25">
      <c r="A31" s="63" t="s">
        <v>256</v>
      </c>
      <c r="B31" s="65" t="s">
        <v>257</v>
      </c>
      <c r="C31" s="28">
        <v>466985886</v>
      </c>
      <c r="D31" s="29">
        <v>436788087</v>
      </c>
    </row>
    <row r="32" spans="1:4" ht="20.399999999999999" x14ac:dyDescent="0.25">
      <c r="A32" s="63" t="s">
        <v>258</v>
      </c>
      <c r="B32" s="65" t="s">
        <v>259</v>
      </c>
      <c r="C32" s="28">
        <v>1300037254</v>
      </c>
      <c r="D32" s="29">
        <v>1099874698.9400001</v>
      </c>
    </row>
    <row r="33" spans="1:4" ht="13.8" thickBot="1" x14ac:dyDescent="0.3">
      <c r="A33" s="66" t="s">
        <v>260</v>
      </c>
      <c r="B33" s="67" t="s">
        <v>261</v>
      </c>
      <c r="C33" s="32">
        <v>157225382</v>
      </c>
      <c r="D33" s="33">
        <v>82217921</v>
      </c>
    </row>
    <row r="34" spans="1:4" ht="13.8" thickTop="1" x14ac:dyDescent="0.25">
      <c r="A34" s="63" t="s">
        <v>262</v>
      </c>
      <c r="B34" s="64" t="s">
        <v>263</v>
      </c>
      <c r="C34" s="13">
        <f>SUM(C35:C36)</f>
        <v>68581924</v>
      </c>
      <c r="D34" s="13">
        <f>SUM(D35:D36)</f>
        <v>86846379</v>
      </c>
    </row>
    <row r="35" spans="1:4" x14ac:dyDescent="0.25">
      <c r="A35" s="63" t="s">
        <v>264</v>
      </c>
      <c r="B35" s="65" t="s">
        <v>265</v>
      </c>
      <c r="C35" s="31">
        <v>706396</v>
      </c>
      <c r="D35" s="29">
        <v>39049445</v>
      </c>
    </row>
    <row r="36" spans="1:4" ht="13.8" thickBot="1" x14ac:dyDescent="0.3">
      <c r="A36" s="66" t="s">
        <v>266</v>
      </c>
      <c r="B36" s="67" t="s">
        <v>267</v>
      </c>
      <c r="C36" s="32">
        <v>67875528</v>
      </c>
      <c r="D36" s="33">
        <v>47796934</v>
      </c>
    </row>
    <row r="37" spans="1:4" ht="14.4" thickTop="1" thickBot="1" x14ac:dyDescent="0.3">
      <c r="A37" s="66" t="s">
        <v>268</v>
      </c>
      <c r="B37" s="62" t="s">
        <v>269</v>
      </c>
      <c r="C37" s="37">
        <v>205921802</v>
      </c>
      <c r="D37" s="33">
        <v>258199313.20999908</v>
      </c>
    </row>
    <row r="38" spans="1:4" ht="16.8" thickTop="1" thickBot="1" x14ac:dyDescent="0.3">
      <c r="A38" s="68"/>
      <c r="B38" s="62" t="s">
        <v>270</v>
      </c>
      <c r="C38" s="38">
        <f>+C37+C34+C30+C29+C28+C14+C11+C10+C3</f>
        <v>8274007438</v>
      </c>
      <c r="D38" s="38">
        <f>+D37+D34+D30+D29+D28+D14+D11+D10+D3</f>
        <v>7357120894.1499996</v>
      </c>
    </row>
    <row r="39" spans="1:4" ht="14.4" thickTop="1" x14ac:dyDescent="0.25">
      <c r="A39" s="87"/>
    </row>
  </sheetData>
  <sheetProtection algorithmName="SHA-512" hashValue="UXvjzhr5YURk3sGEhggBCFwEQwEnCfIjFyrz3/k5vSHeHWVZ72FLQK0ELaBGAW1oFZ4JiewEjvcl5oGJhUZQyA==" saltValue="nkCqesWuJvcGQRXXVs3Go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0 C12:D13 C15:D29 C31:D33 C35:D37" name="Plage1"/>
  </protectedRanges>
  <mergeCells count="1">
    <mergeCell ref="C1:D1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27"/>
  <sheetViews>
    <sheetView workbookViewId="0">
      <selection activeCell="C22" sqref="C22:D24"/>
    </sheetView>
  </sheetViews>
  <sheetFormatPr baseColWidth="10" defaultColWidth="11.44140625" defaultRowHeight="13.2" x14ac:dyDescent="0.25"/>
  <cols>
    <col min="1" max="1" width="13.88671875" style="59" customWidth="1"/>
    <col min="2" max="2" width="31.44140625" style="59" customWidth="1"/>
    <col min="3" max="3" width="21.6640625" style="59" customWidth="1"/>
    <col min="4" max="4" width="18" style="59" customWidth="1"/>
    <col min="5" max="6" width="11.88671875" style="59" bestFit="1" customWidth="1"/>
    <col min="7" max="7" width="12.88671875" style="59" bestFit="1" customWidth="1"/>
    <col min="8" max="16384" width="11.44140625" style="59"/>
  </cols>
  <sheetData>
    <row r="1" spans="1:4" ht="13.8" thickBot="1" x14ac:dyDescent="0.3">
      <c r="A1" s="88">
        <f>Signaletiq!B9</f>
        <v>202312</v>
      </c>
      <c r="B1" s="88">
        <f>Signaletiq!B3</f>
        <v>0</v>
      </c>
      <c r="C1" s="375" t="s">
        <v>271</v>
      </c>
      <c r="D1" s="375"/>
    </row>
    <row r="2" spans="1:4" ht="14.4" thickTop="1" thickBot="1" x14ac:dyDescent="0.3">
      <c r="A2" s="71" t="s">
        <v>0</v>
      </c>
      <c r="B2" s="72" t="s">
        <v>271</v>
      </c>
      <c r="C2" s="84" t="s">
        <v>272</v>
      </c>
      <c r="D2" s="85" t="s">
        <v>199</v>
      </c>
    </row>
    <row r="3" spans="1:4" ht="13.8" thickTop="1" x14ac:dyDescent="0.25">
      <c r="A3" s="63" t="s">
        <v>273</v>
      </c>
      <c r="B3" s="64" t="s">
        <v>274</v>
      </c>
      <c r="C3" s="13">
        <f>SUM(C4:C11)</f>
        <v>6764540211</v>
      </c>
      <c r="D3" s="13">
        <f>SUM(D4:D11)</f>
        <v>5950235975</v>
      </c>
    </row>
    <row r="4" spans="1:4" ht="20.399999999999999" x14ac:dyDescent="0.25">
      <c r="A4" s="63" t="s">
        <v>275</v>
      </c>
      <c r="B4" s="65" t="s">
        <v>203</v>
      </c>
      <c r="C4" s="16">
        <v>1436522408</v>
      </c>
      <c r="D4" s="14">
        <v>1202440079</v>
      </c>
    </row>
    <row r="5" spans="1:4" x14ac:dyDescent="0.25">
      <c r="A5" s="63" t="s">
        <v>276</v>
      </c>
      <c r="B5" s="65" t="s">
        <v>277</v>
      </c>
      <c r="C5" s="28">
        <v>100500</v>
      </c>
      <c r="D5" s="29">
        <v>0</v>
      </c>
    </row>
    <row r="6" spans="1:4" x14ac:dyDescent="0.25">
      <c r="A6" s="63" t="s">
        <v>278</v>
      </c>
      <c r="B6" s="65" t="s">
        <v>279</v>
      </c>
      <c r="C6" s="30">
        <v>0</v>
      </c>
      <c r="D6" s="29">
        <v>1275000</v>
      </c>
    </row>
    <row r="7" spans="1:4" x14ac:dyDescent="0.25">
      <c r="A7" s="63" t="s">
        <v>280</v>
      </c>
      <c r="B7" s="65" t="s">
        <v>281</v>
      </c>
      <c r="C7" s="30">
        <v>3775147620</v>
      </c>
      <c r="D7" s="29">
        <v>3333879951</v>
      </c>
    </row>
    <row r="8" spans="1:4" x14ac:dyDescent="0.25">
      <c r="A8" s="63" t="s">
        <v>282</v>
      </c>
      <c r="B8" s="65" t="s">
        <v>283</v>
      </c>
      <c r="C8" s="30">
        <v>6985507</v>
      </c>
      <c r="D8" s="29">
        <v>6218919</v>
      </c>
    </row>
    <row r="9" spans="1:4" x14ac:dyDescent="0.25">
      <c r="A9" s="63" t="s">
        <v>284</v>
      </c>
      <c r="B9" s="65" t="s">
        <v>285</v>
      </c>
      <c r="C9" s="30">
        <v>276303947</v>
      </c>
      <c r="D9" s="29">
        <v>226514666</v>
      </c>
    </row>
    <row r="10" spans="1:4" ht="20.399999999999999" x14ac:dyDescent="0.25">
      <c r="A10" s="63" t="s">
        <v>286</v>
      </c>
      <c r="B10" s="65" t="s">
        <v>287</v>
      </c>
      <c r="C10" s="28">
        <v>50204284</v>
      </c>
      <c r="D10" s="29">
        <v>41629718</v>
      </c>
    </row>
    <row r="11" spans="1:4" ht="13.8" thickBot="1" x14ac:dyDescent="0.3">
      <c r="A11" s="66" t="s">
        <v>288</v>
      </c>
      <c r="B11" s="67" t="s">
        <v>289</v>
      </c>
      <c r="C11" s="39">
        <v>1219275945</v>
      </c>
      <c r="D11" s="33">
        <v>1138277642</v>
      </c>
    </row>
    <row r="12" spans="1:4" ht="14.4" thickTop="1" thickBot="1" x14ac:dyDescent="0.3">
      <c r="A12" s="66" t="s">
        <v>290</v>
      </c>
      <c r="B12" s="62" t="s">
        <v>291</v>
      </c>
      <c r="C12" s="37">
        <v>52793761</v>
      </c>
      <c r="D12" s="33">
        <v>45133813</v>
      </c>
    </row>
    <row r="13" spans="1:4" ht="13.8" thickTop="1" x14ac:dyDescent="0.25">
      <c r="A13" s="63" t="s">
        <v>292</v>
      </c>
      <c r="B13" s="64" t="s">
        <v>293</v>
      </c>
      <c r="C13" s="13">
        <f>SUM(C14:C16)</f>
        <v>290067020</v>
      </c>
      <c r="D13" s="13">
        <f>SUM(D14:D16)</f>
        <v>280923827</v>
      </c>
    </row>
    <row r="14" spans="1:4" x14ac:dyDescent="0.25">
      <c r="A14" s="63" t="s">
        <v>294</v>
      </c>
      <c r="B14" s="65" t="s">
        <v>295</v>
      </c>
      <c r="C14" s="28">
        <v>71737185</v>
      </c>
      <c r="D14" s="29">
        <v>119006153</v>
      </c>
    </row>
    <row r="15" spans="1:4" x14ac:dyDescent="0.25">
      <c r="A15" s="63" t="s">
        <v>296</v>
      </c>
      <c r="B15" s="65" t="s">
        <v>297</v>
      </c>
      <c r="C15" s="31">
        <v>83408226</v>
      </c>
      <c r="D15" s="29">
        <v>64734855</v>
      </c>
    </row>
    <row r="16" spans="1:4" ht="13.8" thickBot="1" x14ac:dyDescent="0.3">
      <c r="A16" s="66" t="s">
        <v>298</v>
      </c>
      <c r="B16" s="67" t="s">
        <v>299</v>
      </c>
      <c r="C16" s="34">
        <f>+[1]COMBINE_RESEAU_MUFID!$D$115+[1]COMBINE_RESEAU_MUFID!$D$116</f>
        <v>134921609</v>
      </c>
      <c r="D16" s="33">
        <f>+[1]COMBINE_RESEAU_MUFID!$E$115+[1]COMBINE_RESEAU_MUFID!$E$116</f>
        <v>97182819</v>
      </c>
    </row>
    <row r="17" spans="1:4" ht="13.8" thickTop="1" x14ac:dyDescent="0.25">
      <c r="A17" s="63" t="s">
        <v>300</v>
      </c>
      <c r="B17" s="64" t="s">
        <v>301</v>
      </c>
      <c r="C17" s="13">
        <f>SUM(C18:C20)</f>
        <v>287500466</v>
      </c>
      <c r="D17" s="13">
        <f>SUM(D18:D20)</f>
        <v>263009596</v>
      </c>
    </row>
    <row r="18" spans="1:4" x14ac:dyDescent="0.25">
      <c r="A18" s="63" t="s">
        <v>302</v>
      </c>
      <c r="B18" s="65" t="s">
        <v>303</v>
      </c>
      <c r="C18" s="31">
        <v>23644084</v>
      </c>
      <c r="D18" s="29">
        <v>29051993</v>
      </c>
    </row>
    <row r="19" spans="1:4" x14ac:dyDescent="0.25">
      <c r="A19" s="63" t="s">
        <v>304</v>
      </c>
      <c r="B19" s="65" t="s">
        <v>305</v>
      </c>
      <c r="C19" s="31">
        <v>66585000</v>
      </c>
      <c r="D19" s="29">
        <v>50255296</v>
      </c>
    </row>
    <row r="20" spans="1:4" ht="13.8" thickBot="1" x14ac:dyDescent="0.3">
      <c r="A20" s="66" t="s">
        <v>306</v>
      </c>
      <c r="B20" s="67" t="s">
        <v>307</v>
      </c>
      <c r="C20" s="34">
        <v>197271382</v>
      </c>
      <c r="D20" s="33">
        <v>183702307</v>
      </c>
    </row>
    <row r="21" spans="1:4" ht="13.8" thickTop="1" x14ac:dyDescent="0.25">
      <c r="A21" s="63" t="s">
        <v>308</v>
      </c>
      <c r="B21" s="64" t="s">
        <v>309</v>
      </c>
      <c r="C21" s="13">
        <f>SUM(C22:C24)</f>
        <v>879105980</v>
      </c>
      <c r="D21" s="13">
        <f>SUM(D22:D24)</f>
        <v>817817683.14999998</v>
      </c>
    </row>
    <row r="22" spans="1:4" x14ac:dyDescent="0.25">
      <c r="A22" s="63" t="s">
        <v>310</v>
      </c>
      <c r="B22" s="65" t="s">
        <v>311</v>
      </c>
      <c r="C22" s="31">
        <v>0</v>
      </c>
      <c r="D22" s="29">
        <v>4200000</v>
      </c>
    </row>
    <row r="23" spans="1:4" x14ac:dyDescent="0.25">
      <c r="A23" s="63" t="s">
        <v>312</v>
      </c>
      <c r="B23" s="65" t="s">
        <v>313</v>
      </c>
      <c r="C23" s="28">
        <v>833911914</v>
      </c>
      <c r="D23" s="29">
        <v>810255683.14999998</v>
      </c>
    </row>
    <row r="24" spans="1:4" ht="13.8" thickBot="1" x14ac:dyDescent="0.3">
      <c r="A24" s="66" t="s">
        <v>314</v>
      </c>
      <c r="B24" s="67" t="s">
        <v>315</v>
      </c>
      <c r="C24" s="32">
        <v>45194066</v>
      </c>
      <c r="D24" s="33">
        <v>3362000</v>
      </c>
    </row>
    <row r="25" spans="1:4" s="89" customFormat="1" ht="14.4" thickTop="1" thickBot="1" x14ac:dyDescent="0.3">
      <c r="A25" s="61" t="s">
        <v>316</v>
      </c>
      <c r="B25" s="62" t="s">
        <v>317</v>
      </c>
      <c r="C25" s="40"/>
      <c r="D25" s="41"/>
    </row>
    <row r="26" spans="1:4" ht="16.8" thickTop="1" thickBot="1" x14ac:dyDescent="0.3">
      <c r="A26" s="68"/>
      <c r="B26" s="62" t="s">
        <v>318</v>
      </c>
      <c r="C26" s="42">
        <f>+C25+C21+C17+C13+C12+C3</f>
        <v>8274007438</v>
      </c>
      <c r="D26" s="42">
        <f>+D25+D21+D17+D13+D12+D3</f>
        <v>7357120894.1499996</v>
      </c>
    </row>
    <row r="27" spans="1:4" ht="16.2" thickTop="1" x14ac:dyDescent="0.3">
      <c r="A27" s="90"/>
    </row>
  </sheetData>
  <sheetProtection algorithmName="SHA-512" hashValue="JbkXVuOpWFTQnkhcWHhk0Q9kdV3suleOZXui6GVQoJfNsK0rKeMJ6xhn+JoANsnbTtHmoUCtJ6b3zpO/WvH3gQ==" saltValue="DIXRWHz6LpT0CaNvKbZob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2 C14:D16 C18:D20 C22:D25" name="Plage1"/>
  </protectedRanges>
  <mergeCells count="1">
    <mergeCell ref="C1:D1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C47"/>
  <sheetViews>
    <sheetView topLeftCell="C1" workbookViewId="0">
      <selection activeCell="E49" sqref="E49"/>
    </sheetView>
  </sheetViews>
  <sheetFormatPr baseColWidth="10" defaultColWidth="11.44140625" defaultRowHeight="13.2" x14ac:dyDescent="0.25"/>
  <cols>
    <col min="1" max="1" width="14.6640625" style="59" customWidth="1"/>
    <col min="2" max="2" width="49" style="59" customWidth="1"/>
    <col min="3" max="3" width="39.5546875" style="59" customWidth="1"/>
    <col min="4" max="16384" width="11.44140625" style="59"/>
  </cols>
  <sheetData>
    <row r="1" spans="1:3" ht="13.8" thickBot="1" x14ac:dyDescent="0.3">
      <c r="A1" s="91">
        <f>Signaletiq!B9</f>
        <v>202312</v>
      </c>
      <c r="B1" s="92">
        <f>Signaletiq!B3</f>
        <v>0</v>
      </c>
      <c r="C1" s="93" t="s">
        <v>320</v>
      </c>
    </row>
    <row r="2" spans="1:3" ht="15" customHeight="1" thickTop="1" thickBot="1" x14ac:dyDescent="0.35">
      <c r="A2" s="94" t="s">
        <v>321</v>
      </c>
      <c r="B2" s="95" t="s">
        <v>381</v>
      </c>
      <c r="C2" s="94" t="s">
        <v>322</v>
      </c>
    </row>
    <row r="3" spans="1:3" ht="12.75" customHeight="1" thickTop="1" x14ac:dyDescent="0.25">
      <c r="A3" s="96" t="s">
        <v>323</v>
      </c>
      <c r="B3" s="97" t="s">
        <v>324</v>
      </c>
      <c r="C3" s="98">
        <f>passif!C4-passif!C5</f>
        <v>7744504150</v>
      </c>
    </row>
    <row r="4" spans="1:3" ht="12.75" customHeight="1" x14ac:dyDescent="0.25">
      <c r="A4" s="96"/>
      <c r="B4" s="97"/>
      <c r="C4" s="98"/>
    </row>
    <row r="5" spans="1:3" ht="12.75" customHeight="1" x14ac:dyDescent="0.25">
      <c r="A5" s="96" t="s">
        <v>325</v>
      </c>
      <c r="B5" s="97" t="s">
        <v>117</v>
      </c>
      <c r="C5" s="98">
        <f>passif!C6</f>
        <v>38481728</v>
      </c>
    </row>
    <row r="6" spans="1:3" ht="12.75" customHeight="1" x14ac:dyDescent="0.25">
      <c r="A6" s="96"/>
      <c r="B6" s="97"/>
      <c r="C6" s="98"/>
    </row>
    <row r="7" spans="1:3" ht="12.75" customHeight="1" x14ac:dyDescent="0.25">
      <c r="A7" s="96" t="s">
        <v>326</v>
      </c>
      <c r="B7" s="97" t="s">
        <v>121</v>
      </c>
      <c r="C7" s="98">
        <f>passif!C8</f>
        <v>1404428565</v>
      </c>
    </row>
    <row r="8" spans="1:3" ht="12.75" customHeight="1" x14ac:dyDescent="0.25">
      <c r="A8" s="96"/>
      <c r="B8" s="97"/>
      <c r="C8" s="98"/>
    </row>
    <row r="9" spans="1:3" ht="12.75" customHeight="1" x14ac:dyDescent="0.25">
      <c r="A9" s="96" t="s">
        <v>327</v>
      </c>
      <c r="B9" s="97" t="s">
        <v>119</v>
      </c>
      <c r="C9" s="98">
        <f>passif!C7</f>
        <v>382834306</v>
      </c>
    </row>
    <row r="10" spans="1:3" ht="12.75" customHeight="1" x14ac:dyDescent="0.25">
      <c r="A10" s="96"/>
      <c r="B10" s="97"/>
      <c r="C10" s="98"/>
    </row>
    <row r="11" spans="1:3" ht="12.75" customHeight="1" x14ac:dyDescent="0.25">
      <c r="A11" s="96" t="s">
        <v>328</v>
      </c>
      <c r="B11" s="97" t="s">
        <v>123</v>
      </c>
      <c r="C11" s="98">
        <f>passif!C9</f>
        <v>3938644522</v>
      </c>
    </row>
    <row r="12" spans="1:3" ht="12.75" customHeight="1" x14ac:dyDescent="0.25">
      <c r="A12" s="96"/>
      <c r="B12" s="97"/>
      <c r="C12" s="98"/>
    </row>
    <row r="13" spans="1:3" ht="12.75" customHeight="1" x14ac:dyDescent="0.25">
      <c r="A13" s="96" t="s">
        <v>329</v>
      </c>
      <c r="B13" s="97" t="s">
        <v>330</v>
      </c>
      <c r="C13" s="99"/>
    </row>
    <row r="14" spans="1:3" ht="12.75" customHeight="1" x14ac:dyDescent="0.25">
      <c r="A14" s="96"/>
      <c r="B14" s="97"/>
      <c r="C14" s="98"/>
    </row>
    <row r="15" spans="1:3" ht="12.75" customHeight="1" x14ac:dyDescent="0.25">
      <c r="A15" s="96" t="s">
        <v>331</v>
      </c>
      <c r="B15" s="97" t="s">
        <v>332</v>
      </c>
      <c r="C15" s="99">
        <f>+passif!C10</f>
        <v>3144542889</v>
      </c>
    </row>
    <row r="16" spans="1:3" ht="12.75" customHeight="1" x14ac:dyDescent="0.25">
      <c r="A16" s="96"/>
      <c r="B16" s="97"/>
      <c r="C16" s="98"/>
    </row>
    <row r="17" spans="1:3" ht="12.75" customHeight="1" x14ac:dyDescent="0.25">
      <c r="A17" s="96" t="s">
        <v>333</v>
      </c>
      <c r="B17" s="97" t="s">
        <v>334</v>
      </c>
      <c r="C17" s="98">
        <f>passif!C12</f>
        <v>110498090</v>
      </c>
    </row>
    <row r="18" spans="1:3" ht="12.75" customHeight="1" x14ac:dyDescent="0.25">
      <c r="A18" s="96"/>
      <c r="B18" s="97"/>
      <c r="C18" s="98"/>
    </row>
    <row r="19" spans="1:3" ht="12.75" customHeight="1" x14ac:dyDescent="0.25">
      <c r="A19" s="96" t="s">
        <v>335</v>
      </c>
      <c r="B19" s="97" t="s">
        <v>336</v>
      </c>
      <c r="C19" s="98">
        <f>passif!C14</f>
        <v>11277200</v>
      </c>
    </row>
    <row r="20" spans="1:3" ht="12.75" customHeight="1" x14ac:dyDescent="0.25">
      <c r="A20" s="96"/>
      <c r="B20" s="97"/>
      <c r="C20" s="98"/>
    </row>
    <row r="21" spans="1:3" ht="12.75" customHeight="1" x14ac:dyDescent="0.25">
      <c r="A21" s="96" t="s">
        <v>337</v>
      </c>
      <c r="B21" s="97" t="s">
        <v>338</v>
      </c>
      <c r="C21" s="98">
        <f>IF(passif!C13&gt;0,passif!C13,0)</f>
        <v>0</v>
      </c>
    </row>
    <row r="22" spans="1:3" ht="12.75" customHeight="1" x14ac:dyDescent="0.25">
      <c r="A22" s="96"/>
      <c r="B22" s="97"/>
      <c r="C22" s="100"/>
    </row>
    <row r="23" spans="1:3" ht="27" thickBot="1" x14ac:dyDescent="0.3">
      <c r="A23" s="101" t="s">
        <v>339</v>
      </c>
      <c r="B23" s="102" t="s">
        <v>340</v>
      </c>
      <c r="C23" s="98">
        <f>IF(passif!C15&gt;0,passif!C15,"")</f>
        <v>14602804</v>
      </c>
    </row>
    <row r="24" spans="1:3" ht="14.4" thickTop="1" thickBot="1" x14ac:dyDescent="0.3">
      <c r="A24" s="101" t="s">
        <v>341</v>
      </c>
      <c r="B24" s="103" t="s">
        <v>342</v>
      </c>
      <c r="C24" s="76">
        <f>SUM(C3:C23)</f>
        <v>16789814254</v>
      </c>
    </row>
    <row r="25" spans="1:3" ht="13.5" customHeight="1" thickTop="1" x14ac:dyDescent="0.25">
      <c r="A25" s="96"/>
      <c r="B25" s="97"/>
      <c r="C25" s="98"/>
    </row>
    <row r="26" spans="1:3" ht="12.75" customHeight="1" x14ac:dyDescent="0.25">
      <c r="A26" s="96" t="s">
        <v>343</v>
      </c>
      <c r="B26" s="97" t="s">
        <v>344</v>
      </c>
      <c r="C26" s="98">
        <f>IF(passif!C13&gt;0,0,passif!C13*(-1))</f>
        <v>2931893347</v>
      </c>
    </row>
    <row r="27" spans="1:3" ht="12.75" customHeight="1" x14ac:dyDescent="0.25">
      <c r="A27" s="96"/>
      <c r="B27" s="97"/>
      <c r="C27" s="98"/>
    </row>
    <row r="28" spans="1:3" ht="12.75" customHeight="1" x14ac:dyDescent="0.25">
      <c r="A28" s="96" t="s">
        <v>345</v>
      </c>
      <c r="B28" s="97" t="s">
        <v>346</v>
      </c>
      <c r="C28" s="98"/>
    </row>
    <row r="29" spans="1:3" ht="12.75" customHeight="1" x14ac:dyDescent="0.25">
      <c r="A29" s="96"/>
      <c r="B29" s="97"/>
      <c r="C29" s="98"/>
    </row>
    <row r="30" spans="1:3" ht="26.4" x14ac:dyDescent="0.25">
      <c r="A30" s="96" t="s">
        <v>347</v>
      </c>
      <c r="B30" s="97" t="s">
        <v>348</v>
      </c>
      <c r="C30" s="98">
        <f>actif!E52+actif!E53</f>
        <v>7944849</v>
      </c>
    </row>
    <row r="31" spans="1:3" ht="12.75" customHeight="1" x14ac:dyDescent="0.25">
      <c r="A31" s="96"/>
      <c r="B31" s="97" t="s">
        <v>319</v>
      </c>
      <c r="C31" s="100"/>
    </row>
    <row r="32" spans="1:3" ht="12.75" customHeight="1" x14ac:dyDescent="0.25">
      <c r="A32" s="96" t="s">
        <v>349</v>
      </c>
      <c r="B32" s="97" t="s">
        <v>350</v>
      </c>
      <c r="C32" s="100">
        <f>actif!E5+actif!E6</f>
        <v>84327907</v>
      </c>
    </row>
    <row r="33" spans="1:3" ht="12.75" customHeight="1" x14ac:dyDescent="0.25">
      <c r="A33" s="96"/>
      <c r="B33" s="97"/>
      <c r="C33" s="98"/>
    </row>
    <row r="34" spans="1:3" ht="12.75" customHeight="1" x14ac:dyDescent="0.25">
      <c r="A34" s="96" t="s">
        <v>351</v>
      </c>
      <c r="B34" s="97" t="s">
        <v>352</v>
      </c>
      <c r="C34" s="99"/>
    </row>
    <row r="35" spans="1:3" ht="12.75" customHeight="1" x14ac:dyDescent="0.25">
      <c r="A35" s="96"/>
      <c r="B35" s="97"/>
      <c r="C35" s="98"/>
    </row>
    <row r="36" spans="1:3" ht="13.5" customHeight="1" thickBot="1" x14ac:dyDescent="0.3">
      <c r="A36" s="101" t="s">
        <v>353</v>
      </c>
      <c r="B36" s="102" t="s">
        <v>354</v>
      </c>
      <c r="C36" s="104"/>
    </row>
    <row r="37" spans="1:3" ht="14.4" thickTop="1" thickBot="1" x14ac:dyDescent="0.3">
      <c r="A37" s="101" t="s">
        <v>355</v>
      </c>
      <c r="B37" s="105" t="s">
        <v>356</v>
      </c>
      <c r="C37" s="106">
        <f>C36+C34+C32+C30+C28+C26</f>
        <v>3024166103</v>
      </c>
    </row>
    <row r="38" spans="1:3" ht="13.5" customHeight="1" thickTop="1" x14ac:dyDescent="0.25">
      <c r="A38" s="96"/>
      <c r="B38" s="97"/>
      <c r="C38" s="107"/>
    </row>
    <row r="39" spans="1:3" ht="12.75" customHeight="1" x14ac:dyDescent="0.25">
      <c r="A39" s="96" t="s">
        <v>357</v>
      </c>
      <c r="B39" s="97" t="s">
        <v>358</v>
      </c>
      <c r="C39" s="99"/>
    </row>
    <row r="40" spans="1:3" ht="12.75" customHeight="1" x14ac:dyDescent="0.25">
      <c r="A40" s="96"/>
      <c r="B40" s="97"/>
      <c r="C40" s="98"/>
    </row>
    <row r="41" spans="1:3" ht="12.75" customHeight="1" x14ac:dyDescent="0.25">
      <c r="A41" s="96" t="s">
        <v>359</v>
      </c>
      <c r="B41" s="97" t="s">
        <v>360</v>
      </c>
      <c r="C41" s="99"/>
    </row>
    <row r="42" spans="1:3" ht="13.8" thickBot="1" x14ac:dyDescent="0.3">
      <c r="A42" s="101" t="s">
        <v>361</v>
      </c>
      <c r="B42" s="102" t="s">
        <v>362</v>
      </c>
      <c r="C42" s="104"/>
    </row>
    <row r="43" spans="1:3" ht="14.4" thickTop="1" thickBot="1" x14ac:dyDescent="0.3">
      <c r="A43" s="101" t="s">
        <v>363</v>
      </c>
      <c r="B43" s="105" t="s">
        <v>364</v>
      </c>
      <c r="C43" s="106">
        <f>+C42+C41+C39</f>
        <v>0</v>
      </c>
    </row>
    <row r="44" spans="1:3" ht="13.5" customHeight="1" thickTop="1" x14ac:dyDescent="0.25">
      <c r="A44" s="96"/>
      <c r="B44" s="108"/>
      <c r="C44" s="109"/>
    </row>
    <row r="45" spans="1:3" ht="12.75" customHeight="1" x14ac:dyDescent="0.25">
      <c r="A45" s="96" t="s">
        <v>365</v>
      </c>
      <c r="B45" s="108" t="s">
        <v>366</v>
      </c>
      <c r="C45" s="110">
        <f>C24-C37+C43</f>
        <v>13765648151</v>
      </c>
    </row>
    <row r="46" spans="1:3" ht="12.75" customHeight="1" thickBot="1" x14ac:dyDescent="0.3">
      <c r="A46" s="111"/>
      <c r="B46" s="105" t="s">
        <v>367</v>
      </c>
      <c r="C46" s="112"/>
    </row>
    <row r="47" spans="1:3" ht="13.8" thickTop="1" x14ac:dyDescent="0.25"/>
  </sheetData>
  <sheetProtection algorithmName="SHA-512" hashValue="AbJkmKouzuMzlQilPytke1IiE5G99Dx5xotHKOt5KN/smxpLIpV7EyPoCgQGAXMRpw1snBSfzZ1r4NwAa0TS0Q==" saltValue="rdECev9Nz2WHa6z7PpPux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1:C42" name="Plage7"/>
    <protectedRange sqref="C39" name="Plage6"/>
    <protectedRange sqref="C36" name="Plage5"/>
    <protectedRange sqref="C34" name="Plage4"/>
    <protectedRange sqref="C15" name="Plage2"/>
    <protectedRange sqref="C13" name="Plage1"/>
  </protectedRanges>
  <phoneticPr fontId="0" type="noConversion"/>
  <pageMargins left="0.78740157499999996" right="0.78740157499999996" top="0.64" bottom="0.67" header="0.4921259845" footer="0.4921259845"/>
  <pageSetup paperSize="9" scale="8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C27"/>
  <sheetViews>
    <sheetView workbookViewId="0">
      <selection activeCell="C26" sqref="C26"/>
    </sheetView>
  </sheetViews>
  <sheetFormatPr baseColWidth="10" defaultColWidth="11.44140625" defaultRowHeight="13.2" x14ac:dyDescent="0.25"/>
  <cols>
    <col min="1" max="1" width="16.88671875" style="59" customWidth="1"/>
    <col min="2" max="2" width="50.6640625" style="59" customWidth="1"/>
    <col min="3" max="3" width="25.44140625" style="59" customWidth="1"/>
    <col min="4" max="16384" width="11.44140625" style="59"/>
  </cols>
  <sheetData>
    <row r="1" spans="1:3" ht="40.200000000000003" thickBot="1" x14ac:dyDescent="0.3">
      <c r="A1" s="113">
        <f>Signaletiq!B9</f>
        <v>202312</v>
      </c>
      <c r="B1" s="59">
        <f>Signaletiq!B3</f>
        <v>0</v>
      </c>
      <c r="C1" s="114" t="s">
        <v>368</v>
      </c>
    </row>
    <row r="2" spans="1:3" ht="28.5" customHeight="1" thickTop="1" thickBot="1" x14ac:dyDescent="0.35">
      <c r="A2" s="115" t="s">
        <v>321</v>
      </c>
      <c r="B2" s="116" t="s">
        <v>381</v>
      </c>
      <c r="C2" s="117" t="s">
        <v>475</v>
      </c>
    </row>
    <row r="3" spans="1:3" ht="14.25" customHeight="1" thickTop="1" x14ac:dyDescent="0.25">
      <c r="A3" s="118" t="s">
        <v>369</v>
      </c>
      <c r="B3" s="119" t="s">
        <v>518</v>
      </c>
      <c r="C3" s="120">
        <f>passif!C9</f>
        <v>3938644522</v>
      </c>
    </row>
    <row r="4" spans="1:3" ht="12.75" customHeight="1" x14ac:dyDescent="0.25">
      <c r="A4" s="121"/>
      <c r="B4" s="122"/>
      <c r="C4" s="120"/>
    </row>
    <row r="5" spans="1:3" ht="14.25" customHeight="1" x14ac:dyDescent="0.25">
      <c r="A5" s="123" t="s">
        <v>370</v>
      </c>
      <c r="B5" s="124" t="s">
        <v>498</v>
      </c>
      <c r="C5" s="125">
        <f>IF((SUM(passif!C13,passif!C15)-(SUM(actif!E52,actif!E53)))&lt;0,(SUM(passif!C13,passif!C15)-(SUM(actif!E52,actif!E53))),0)</f>
        <v>-2925235392</v>
      </c>
    </row>
    <row r="6" spans="1:3" ht="14.25" customHeight="1" x14ac:dyDescent="0.25">
      <c r="A6" s="118"/>
      <c r="B6" s="126" t="s">
        <v>319</v>
      </c>
      <c r="C6" s="125"/>
    </row>
    <row r="7" spans="1:3" ht="14.25" customHeight="1" x14ac:dyDescent="0.25">
      <c r="A7" s="118" t="s">
        <v>371</v>
      </c>
      <c r="B7" s="119" t="s">
        <v>499</v>
      </c>
      <c r="C7" s="120">
        <f>C3+C5</f>
        <v>1013409130</v>
      </c>
    </row>
    <row r="8" spans="1:3" ht="12.75" customHeight="1" x14ac:dyDescent="0.25">
      <c r="A8" s="121"/>
      <c r="B8" s="122" t="s">
        <v>372</v>
      </c>
      <c r="C8" s="127"/>
    </row>
    <row r="9" spans="1:3" ht="15.6" x14ac:dyDescent="0.25">
      <c r="A9" s="123" t="s">
        <v>373</v>
      </c>
      <c r="B9" s="128"/>
      <c r="C9" s="129"/>
    </row>
    <row r="10" spans="1:3" ht="14.25" customHeight="1" x14ac:dyDescent="0.25">
      <c r="A10" s="118"/>
      <c r="B10" s="130"/>
      <c r="C10" s="125"/>
    </row>
    <row r="11" spans="1:3" ht="14.25" customHeight="1" x14ac:dyDescent="0.25">
      <c r="A11" s="123" t="s">
        <v>374</v>
      </c>
      <c r="B11" s="131" t="s">
        <v>500</v>
      </c>
      <c r="C11" s="125">
        <f>+passif!C4-passif!C5</f>
        <v>7744504150</v>
      </c>
    </row>
    <row r="12" spans="1:3" ht="14.25" customHeight="1" x14ac:dyDescent="0.25">
      <c r="A12" s="118"/>
      <c r="B12" s="130"/>
      <c r="C12" s="132"/>
    </row>
    <row r="13" spans="1:3" ht="14.25" customHeight="1" x14ac:dyDescent="0.25">
      <c r="A13" s="118" t="s">
        <v>375</v>
      </c>
      <c r="B13" s="119" t="s">
        <v>501</v>
      </c>
      <c r="C13" s="133">
        <f>C11*(40/100)</f>
        <v>3097801660</v>
      </c>
    </row>
    <row r="14" spans="1:3" ht="12.75" customHeight="1" x14ac:dyDescent="0.25">
      <c r="A14" s="121"/>
      <c r="B14" s="122" t="s">
        <v>476</v>
      </c>
      <c r="C14" s="134"/>
    </row>
    <row r="15" spans="1:3" ht="14.25" customHeight="1" x14ac:dyDescent="0.25">
      <c r="A15" s="118"/>
      <c r="B15" s="376" t="s">
        <v>319</v>
      </c>
      <c r="C15" s="125"/>
    </row>
    <row r="16" spans="1:3" ht="14.25" customHeight="1" x14ac:dyDescent="0.25">
      <c r="A16" s="123" t="s">
        <v>376</v>
      </c>
      <c r="B16" s="377"/>
      <c r="C16" s="127"/>
    </row>
    <row r="17" spans="1:3" ht="14.25" customHeight="1" x14ac:dyDescent="0.25">
      <c r="A17" s="118"/>
      <c r="B17" s="119"/>
      <c r="C17" s="125"/>
    </row>
    <row r="18" spans="1:3" ht="14.25" customHeight="1" x14ac:dyDescent="0.25">
      <c r="A18" s="118" t="s">
        <v>377</v>
      </c>
      <c r="B18" s="135" t="s">
        <v>502</v>
      </c>
      <c r="C18" s="120">
        <f>IF(C13&gt;C7,C13-C7,0)</f>
        <v>2084392530</v>
      </c>
    </row>
    <row r="19" spans="1:3" ht="12.75" customHeight="1" x14ac:dyDescent="0.25">
      <c r="A19" s="121"/>
      <c r="B19" s="122" t="s">
        <v>419</v>
      </c>
      <c r="C19" s="127"/>
    </row>
    <row r="20" spans="1:3" ht="15.6" x14ac:dyDescent="0.25">
      <c r="A20" s="123" t="s">
        <v>378</v>
      </c>
      <c r="B20" s="128"/>
      <c r="C20" s="129"/>
    </row>
    <row r="21" spans="1:3" ht="14.25" customHeight="1" x14ac:dyDescent="0.25">
      <c r="A21" s="118"/>
      <c r="B21" s="119"/>
      <c r="C21" s="125"/>
    </row>
    <row r="22" spans="1:3" ht="14.25" customHeight="1" thickBot="1" x14ac:dyDescent="0.35">
      <c r="A22" s="136" t="s">
        <v>379</v>
      </c>
      <c r="B22" s="137" t="s">
        <v>477</v>
      </c>
      <c r="C22" s="138">
        <f>passif!C8</f>
        <v>1404428565</v>
      </c>
    </row>
    <row r="23" spans="1:3" ht="13.8" thickTop="1" x14ac:dyDescent="0.25"/>
    <row r="26" spans="1:3" ht="13.8" x14ac:dyDescent="0.25">
      <c r="A26" s="139" t="s">
        <v>420</v>
      </c>
    </row>
    <row r="27" spans="1:3" x14ac:dyDescent="0.25">
      <c r="A27" s="74" t="s">
        <v>421</v>
      </c>
    </row>
  </sheetData>
  <sheetProtection algorithmName="SHA-512" hashValue="40Dzi0910uRiwxV071iYkZb/dm3g6sGsddRRy/AaW0vmazBB5tGj17MqZwYA77nDm8GRa6iSinquFqDHsBgqkw==" saltValue="c25A3ghiLRejDE+xUfYQeg==" spinCount="100000" sheet="1" objects="1" scenarios="1" formatCells="0" formatColumns="0" formatRows="0" insertColumns="0" insertRows="0" insertHyperlinks="0" deleteColumns="0" deleteRows="0" sort="0" autoFilter="0" pivotTables="0"/>
  <mergeCells count="1">
    <mergeCell ref="B15:B16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C28"/>
  <sheetViews>
    <sheetView workbookViewId="0">
      <selection activeCell="F15" sqref="F15"/>
    </sheetView>
  </sheetViews>
  <sheetFormatPr baseColWidth="10" defaultColWidth="11.44140625" defaultRowHeight="13.2" x14ac:dyDescent="0.25"/>
  <cols>
    <col min="1" max="1" width="16.6640625" style="59" customWidth="1"/>
    <col min="2" max="2" width="52" style="59" customWidth="1"/>
    <col min="3" max="3" width="24.109375" style="59" customWidth="1"/>
    <col min="4" max="16384" width="11.44140625" style="59"/>
  </cols>
  <sheetData>
    <row r="1" spans="1:3" ht="39" customHeight="1" thickBot="1" x14ac:dyDescent="0.3">
      <c r="A1" s="140">
        <f>Signaletiq!B9</f>
        <v>202312</v>
      </c>
      <c r="B1" s="140">
        <f>Signaletiq!B3</f>
        <v>0</v>
      </c>
      <c r="C1" s="141" t="s">
        <v>380</v>
      </c>
    </row>
    <row r="2" spans="1:3" ht="14.4" thickTop="1" thickBot="1" x14ac:dyDescent="0.3">
      <c r="A2" s="94" t="s">
        <v>321</v>
      </c>
      <c r="B2" s="94" t="s">
        <v>381</v>
      </c>
      <c r="C2" s="94" t="s">
        <v>322</v>
      </c>
    </row>
    <row r="3" spans="1:3" ht="12.75" customHeight="1" thickTop="1" x14ac:dyDescent="0.25">
      <c r="A3" s="96" t="s">
        <v>382</v>
      </c>
      <c r="B3" s="97" t="s">
        <v>383</v>
      </c>
      <c r="C3" s="142">
        <f>FPN!C45</f>
        <v>13765648151</v>
      </c>
    </row>
    <row r="4" spans="1:3" ht="16.2" thickBot="1" x14ac:dyDescent="0.3">
      <c r="A4" s="111"/>
      <c r="B4" s="68"/>
      <c r="C4" s="143"/>
    </row>
    <row r="5" spans="1:3" ht="13.5" customHeight="1" thickTop="1" x14ac:dyDescent="0.25">
      <c r="A5" s="96"/>
      <c r="B5" s="108"/>
      <c r="C5" s="109"/>
    </row>
    <row r="6" spans="1:3" ht="13.5" customHeight="1" thickBot="1" x14ac:dyDescent="0.3">
      <c r="A6" s="101" t="s">
        <v>384</v>
      </c>
      <c r="B6" s="105" t="s">
        <v>342</v>
      </c>
      <c r="C6" s="112">
        <f>C3</f>
        <v>13765648151</v>
      </c>
    </row>
    <row r="7" spans="1:3" ht="13.5" customHeight="1" thickTop="1" x14ac:dyDescent="0.25">
      <c r="A7" s="96"/>
      <c r="B7" s="97"/>
      <c r="C7" s="107"/>
    </row>
    <row r="8" spans="1:3" ht="12.75" customHeight="1" x14ac:dyDescent="0.25">
      <c r="A8" s="96" t="s">
        <v>385</v>
      </c>
      <c r="B8" s="97" t="s">
        <v>386</v>
      </c>
      <c r="C8" s="98">
        <f>actif!E13+actif!E14+actif!E15+actif!E16</f>
        <v>21382823980</v>
      </c>
    </row>
    <row r="9" spans="1:3" ht="12.75" customHeight="1" x14ac:dyDescent="0.25">
      <c r="A9" s="96"/>
      <c r="B9" s="97"/>
      <c r="C9" s="142"/>
    </row>
    <row r="10" spans="1:3" ht="26.4" x14ac:dyDescent="0.25">
      <c r="A10" s="96" t="s">
        <v>387</v>
      </c>
      <c r="B10" s="97" t="s">
        <v>388</v>
      </c>
      <c r="C10" s="142">
        <f>actif!E11</f>
        <v>4688676640</v>
      </c>
    </row>
    <row r="11" spans="1:3" ht="15.6" x14ac:dyDescent="0.25">
      <c r="A11" s="144"/>
      <c r="B11" s="145"/>
      <c r="C11" s="142"/>
    </row>
    <row r="12" spans="1:3" ht="12.75" customHeight="1" x14ac:dyDescent="0.25">
      <c r="A12" s="96"/>
      <c r="B12" s="97"/>
      <c r="C12" s="142"/>
    </row>
    <row r="13" spans="1:3" ht="12.75" customHeight="1" x14ac:dyDescent="0.25">
      <c r="A13" s="96" t="s">
        <v>389</v>
      </c>
      <c r="B13" s="97" t="s">
        <v>390</v>
      </c>
      <c r="C13" s="142">
        <f>actif!E17+actif!E18+actif!E19</f>
        <v>3286303950</v>
      </c>
    </row>
    <row r="14" spans="1:3" ht="15.6" x14ac:dyDescent="0.25">
      <c r="A14" s="144"/>
      <c r="B14" s="145"/>
      <c r="C14" s="142"/>
    </row>
    <row r="15" spans="1:3" ht="27" thickBot="1" x14ac:dyDescent="0.3">
      <c r="A15" s="101" t="s">
        <v>391</v>
      </c>
      <c r="B15" s="102" t="s">
        <v>392</v>
      </c>
      <c r="C15" s="146">
        <f>actif!E50</f>
        <v>0</v>
      </c>
    </row>
    <row r="16" spans="1:3" ht="13.5" customHeight="1" thickTop="1" x14ac:dyDescent="0.25">
      <c r="A16" s="96"/>
      <c r="B16" s="147"/>
      <c r="C16" s="109"/>
    </row>
    <row r="17" spans="1:3" ht="13.5" customHeight="1" thickBot="1" x14ac:dyDescent="0.3">
      <c r="A17" s="101" t="s">
        <v>393</v>
      </c>
      <c r="B17" s="148" t="s">
        <v>394</v>
      </c>
      <c r="C17" s="112">
        <f>C8+C10+C13+C15</f>
        <v>29357804570</v>
      </c>
    </row>
    <row r="18" spans="1:3" ht="13.5" customHeight="1" thickTop="1" x14ac:dyDescent="0.25">
      <c r="A18" s="96"/>
      <c r="B18" s="149"/>
      <c r="C18" s="150"/>
    </row>
    <row r="19" spans="1:3" ht="12.75" customHeight="1" x14ac:dyDescent="0.25">
      <c r="A19" s="96" t="s">
        <v>395</v>
      </c>
      <c r="B19" s="149" t="s">
        <v>396</v>
      </c>
      <c r="C19" s="142">
        <f>FPN!C36</f>
        <v>0</v>
      </c>
    </row>
    <row r="20" spans="1:3" ht="16.2" thickBot="1" x14ac:dyDescent="0.3">
      <c r="A20" s="111"/>
      <c r="B20" s="68"/>
      <c r="C20" s="143"/>
    </row>
    <row r="21" spans="1:3" ht="13.5" customHeight="1" thickTop="1" x14ac:dyDescent="0.25">
      <c r="A21" s="96"/>
      <c r="B21" s="147"/>
      <c r="C21" s="109"/>
    </row>
    <row r="22" spans="1:3" ht="16.2" thickBot="1" x14ac:dyDescent="0.3">
      <c r="A22" s="101" t="s">
        <v>397</v>
      </c>
      <c r="B22" s="151" t="s">
        <v>364</v>
      </c>
      <c r="C22" s="112">
        <f>C19</f>
        <v>0</v>
      </c>
    </row>
    <row r="23" spans="1:3" ht="13.5" customHeight="1" thickTop="1" x14ac:dyDescent="0.25">
      <c r="A23" s="96"/>
      <c r="B23" s="147"/>
      <c r="C23" s="152"/>
    </row>
    <row r="24" spans="1:3" ht="12.75" customHeight="1" x14ac:dyDescent="0.25">
      <c r="A24" s="96" t="s">
        <v>398</v>
      </c>
      <c r="B24" s="147" t="s">
        <v>399</v>
      </c>
      <c r="C24" s="4">
        <f>IF((C17-C22)=0,"",C6*100/(C17-C22))</f>
        <v>46.889228784725844</v>
      </c>
    </row>
    <row r="25" spans="1:3" ht="16.2" thickBot="1" x14ac:dyDescent="0.3">
      <c r="A25" s="111"/>
      <c r="B25" s="68"/>
      <c r="C25" s="153"/>
    </row>
    <row r="26" spans="1:3" ht="15.6" thickTop="1" x14ac:dyDescent="0.25">
      <c r="A26" s="154"/>
    </row>
    <row r="28" spans="1:3" x14ac:dyDescent="0.25">
      <c r="B28" s="74" t="s">
        <v>478</v>
      </c>
    </row>
  </sheetData>
  <sheetProtection algorithmName="SHA-512" hashValue="ZwgFDAKnhvKajvtxedu8Tb9q8MvQGGtT7BBWEkQgq+IvJmdGjLvSjyvgfgU0+TxTMnguVdu6sBeg4RlQnVOmlw==" saltValue="Xh9OZuiw6DTx+dpAPBf+AQ==" spinCount="100000" sheet="1" objects="1" scenarios="1" formatCells="0" formatColumns="0" formatRows="0" insertColumns="0" insertRows="0" insertHyperlinks="0" deleteColumns="0" deleteRows="0" sort="0" autoFilter="0" pivotTables="0"/>
  <phoneticPr fontId="0" type="noConversion"/>
  <pageMargins left="0.78740157499999996" right="0.78740157499999996" top="0.7" bottom="0.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Signaletiq</vt:lpstr>
      <vt:lpstr>actif</vt:lpstr>
      <vt:lpstr>passif</vt:lpstr>
      <vt:lpstr>HORS_BILAN</vt:lpstr>
      <vt:lpstr>cpte de result Charges</vt:lpstr>
      <vt:lpstr>cpte de result Produits</vt:lpstr>
      <vt:lpstr>FPN</vt:lpstr>
      <vt:lpstr>FS</vt:lpstr>
      <vt:lpstr>Couv risque</vt:lpstr>
      <vt:lpstr>Couv immob</vt:lpstr>
      <vt:lpstr>Couv CRD</vt:lpstr>
      <vt:lpstr>Engag appar</vt:lpstr>
      <vt:lpstr>participation</vt:lpstr>
      <vt:lpstr>participation Ind</vt:lpstr>
      <vt:lpstr>liquidite</vt:lpstr>
      <vt:lpstr>div risque</vt:lpstr>
      <vt:lpstr>div risque Ind</vt:lpstr>
      <vt:lpstr>Financement</vt:lpstr>
      <vt:lpstr>Statistiques</vt:lpstr>
      <vt:lpstr>temoin</vt:lpstr>
      <vt:lpstr>Div&amp;Part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Leny Euridice Tavouka</dc:creator>
  <cp:lastModifiedBy>hp</cp:lastModifiedBy>
  <cp:lastPrinted>2014-04-12T08:52:35Z</cp:lastPrinted>
  <dcterms:created xsi:type="dcterms:W3CDTF">2007-12-25T13:45:55Z</dcterms:created>
  <dcterms:modified xsi:type="dcterms:W3CDTF">2024-05-14T16:30:43Z</dcterms:modified>
</cp:coreProperties>
</file>