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defaultThemeVersion="124226"/>
  <workbookProtection lockStructure="1"/>
  <bookViews>
    <workbookView xWindow="0" yWindow="0" windowWidth="20730" windowHeight="10320" tabRatio="919" activeTab="6"/>
  </bookViews>
  <sheets>
    <sheet name="Signaletiq" sheetId="19" r:id="rId1"/>
    <sheet name="actif" sheetId="1" r:id="rId2"/>
    <sheet name="passif" sheetId="2" r:id="rId3"/>
    <sheet name="HORS_BILAN" sheetId="13" r:id="rId4"/>
    <sheet name="cpte de result Charges" sheetId="3" r:id="rId5"/>
    <sheet name="cpte de result Produits" sheetId="12" r:id="rId6"/>
    <sheet name="FPN" sheetId="9" r:id="rId7"/>
    <sheet name="Couv risque" sheetId="8" r:id="rId8"/>
    <sheet name="Couv immob" sheetId="7" r:id="rId9"/>
    <sheet name="Couv CRD" sheetId="18" r:id="rId10"/>
    <sheet name="Engag appar" sheetId="10" r:id="rId11"/>
    <sheet name="participation" sheetId="14" r:id="rId12"/>
    <sheet name="participation Ind" sheetId="20" r:id="rId13"/>
    <sheet name="liquidite" sheetId="5" r:id="rId14"/>
    <sheet name="Statistiques" sheetId="17" r:id="rId15"/>
    <sheet name="div risque" sheetId="15" r:id="rId16"/>
    <sheet name="div risque Ind" sheetId="23" r:id="rId17"/>
    <sheet name="Financement" sheetId="16" r:id="rId18"/>
    <sheet name="temoin" sheetId="21" r:id="rId19"/>
    <sheet name="Div&amp;Part" sheetId="22" state="hidden" r:id="rId20"/>
  </sheets>
  <calcPr calcId="124519"/>
</workbook>
</file>

<file path=xl/calcChain.xml><?xml version="1.0" encoding="utf-8"?>
<calcChain xmlns="http://schemas.openxmlformats.org/spreadsheetml/2006/main">
  <c r="A132" i="19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B113"/>
  <c r="A131"/>
  <c r="A130"/>
  <c r="A129"/>
  <c r="A128"/>
  <c r="A127"/>
  <c r="A126"/>
  <c r="A125"/>
  <c r="A116"/>
  <c r="A117" s="1"/>
  <c r="A118" s="1"/>
  <c r="A119" s="1"/>
  <c r="A120" s="1"/>
  <c r="A121" s="1"/>
  <c r="A122" s="1"/>
  <c r="A123" s="1"/>
  <c r="A124" s="1"/>
  <c r="A115"/>
  <c r="C113"/>
  <c r="A49"/>
  <c r="A50" s="1"/>
  <c r="A35"/>
  <c r="A26"/>
  <c r="A36"/>
  <c r="A37"/>
  <c r="A38"/>
  <c r="A51"/>
  <c r="A110"/>
  <c r="A109"/>
  <c r="A108"/>
  <c r="A107"/>
  <c r="A106"/>
  <c r="A105"/>
  <c r="A104"/>
  <c r="A103"/>
  <c r="A102"/>
  <c r="A101"/>
  <c r="A100"/>
  <c r="A99"/>
  <c r="D95"/>
  <c r="C95"/>
  <c r="A94"/>
  <c r="A93"/>
  <c r="A92"/>
  <c r="A91"/>
  <c r="A90"/>
  <c r="A89"/>
  <c r="A88"/>
  <c r="A87"/>
  <c r="A86"/>
  <c r="A85"/>
  <c r="A84"/>
  <c r="A75"/>
  <c r="A76" s="1"/>
  <c r="A77" s="1"/>
  <c r="A78" s="1"/>
  <c r="A79" s="1"/>
  <c r="A80" s="1"/>
  <c r="A81" s="1"/>
  <c r="A82" s="1"/>
  <c r="A83" s="1"/>
  <c r="G72"/>
  <c r="F66"/>
  <c r="E66"/>
  <c r="D66"/>
  <c r="C66"/>
  <c r="A45"/>
  <c r="A44"/>
  <c r="A42"/>
  <c r="A43" s="1"/>
  <c r="A31"/>
  <c r="A30"/>
  <c r="A29"/>
  <c r="A28"/>
  <c r="A27"/>
  <c r="E51" i="1"/>
  <c r="C17" i="16"/>
  <c r="C23" i="17"/>
  <c r="C20"/>
  <c r="C3"/>
  <c r="B1"/>
  <c r="A1"/>
  <c r="B1" i="16"/>
  <c r="A1"/>
  <c r="B1" i="23"/>
  <c r="A1"/>
  <c r="B31" i="22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28"/>
  <c r="C128"/>
  <c r="D128"/>
  <c r="E128"/>
  <c r="F128"/>
  <c r="F30"/>
  <c r="E30"/>
  <c r="D30"/>
  <c r="C30"/>
  <c r="B30"/>
  <c r="C3" i="23"/>
  <c r="B1" i="15"/>
  <c r="A1"/>
  <c r="F102"/>
  <c r="E102"/>
  <c r="D102"/>
  <c r="C102"/>
  <c r="G102" s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3"/>
  <c r="A4"/>
  <c r="A5"/>
  <c r="A6"/>
  <c r="A7"/>
  <c r="G5"/>
  <c r="A32" i="22" s="1"/>
  <c r="G6" i="15"/>
  <c r="A33" i="22" s="1"/>
  <c r="G7" i="15"/>
  <c r="A34" i="22" s="1"/>
  <c r="G8" i="15"/>
  <c r="A35" i="22" s="1"/>
  <c r="G9" i="15"/>
  <c r="A36" i="22" s="1"/>
  <c r="G10" i="15"/>
  <c r="A37" i="22" s="1"/>
  <c r="G11" i="15"/>
  <c r="A38" i="22" s="1"/>
  <c r="G12" i="15"/>
  <c r="A39" i="22" s="1"/>
  <c r="G13" i="15"/>
  <c r="A40" i="22" s="1"/>
  <c r="G14" i="15"/>
  <c r="A41" i="22" s="1"/>
  <c r="G15" i="15"/>
  <c r="A42" i="22" s="1"/>
  <c r="G16" i="15"/>
  <c r="A43" i="22" s="1"/>
  <c r="G17" i="15"/>
  <c r="A44" i="22" s="1"/>
  <c r="G18" i="15"/>
  <c r="A45" i="22" s="1"/>
  <c r="G19" i="15"/>
  <c r="A46" i="22" s="1"/>
  <c r="G20" i="15"/>
  <c r="A47" i="22" s="1"/>
  <c r="G21" i="15"/>
  <c r="A48" i="22" s="1"/>
  <c r="G22" i="15"/>
  <c r="A49" i="22" s="1"/>
  <c r="G23" i="15"/>
  <c r="A50" i="22" s="1"/>
  <c r="G24" i="15"/>
  <c r="A51" i="22" s="1"/>
  <c r="G25" i="15"/>
  <c r="A52" i="22" s="1"/>
  <c r="G26" i="15"/>
  <c r="A53" i="22" s="1"/>
  <c r="G27" i="15"/>
  <c r="A54" i="22" s="1"/>
  <c r="G28" i="15"/>
  <c r="A55" i="22" s="1"/>
  <c r="G29" i="15"/>
  <c r="A56" i="22" s="1"/>
  <c r="G30" i="15"/>
  <c r="A57" i="22" s="1"/>
  <c r="G31" i="15"/>
  <c r="A58" i="22" s="1"/>
  <c r="G32" i="15"/>
  <c r="A59" i="22" s="1"/>
  <c r="G33" i="15"/>
  <c r="A60" i="22" s="1"/>
  <c r="G34" i="15"/>
  <c r="A61" i="22" s="1"/>
  <c r="G35" i="15"/>
  <c r="A62" i="22" s="1"/>
  <c r="G36" i="15"/>
  <c r="A63" i="22" s="1"/>
  <c r="G37" i="15"/>
  <c r="A64" i="22" s="1"/>
  <c r="G38" i="15"/>
  <c r="A65" i="22" s="1"/>
  <c r="G39" i="15"/>
  <c r="A66" i="22" s="1"/>
  <c r="G40" i="15"/>
  <c r="A67" i="22" s="1"/>
  <c r="G41" i="15"/>
  <c r="A68" i="22" s="1"/>
  <c r="G42" i="15"/>
  <c r="A69" i="22" s="1"/>
  <c r="G43" i="15"/>
  <c r="A70" i="22" s="1"/>
  <c r="G44" i="15"/>
  <c r="A71" i="22" s="1"/>
  <c r="G45" i="15"/>
  <c r="A72" i="22" s="1"/>
  <c r="G46" i="15"/>
  <c r="A73" i="22" s="1"/>
  <c r="G47" i="15"/>
  <c r="A74" i="22" s="1"/>
  <c r="G48" i="15"/>
  <c r="A75" i="22" s="1"/>
  <c r="G49" i="15"/>
  <c r="A76" i="22" s="1"/>
  <c r="G50" i="15"/>
  <c r="A77" i="22" s="1"/>
  <c r="G51" i="15"/>
  <c r="A78" i="22" s="1"/>
  <c r="G52" i="15"/>
  <c r="A79" i="22" s="1"/>
  <c r="G53" i="15"/>
  <c r="A80" i="22" s="1"/>
  <c r="G54" i="15"/>
  <c r="A81" i="22" s="1"/>
  <c r="G55" i="15"/>
  <c r="A82" i="22" s="1"/>
  <c r="G56" i="15"/>
  <c r="A83" i="22" s="1"/>
  <c r="G57" i="15"/>
  <c r="A84" i="22" s="1"/>
  <c r="G58" i="15"/>
  <c r="A85" i="22" s="1"/>
  <c r="G59" i="15"/>
  <c r="A86" i="22" s="1"/>
  <c r="G60" i="15"/>
  <c r="A87" i="22" s="1"/>
  <c r="G61" i="15"/>
  <c r="A88" i="22" s="1"/>
  <c r="G62" i="15"/>
  <c r="A89" i="22" s="1"/>
  <c r="G63" i="15"/>
  <c r="A90" i="22" s="1"/>
  <c r="G64" i="15"/>
  <c r="A91" i="22" s="1"/>
  <c r="G65" i="15"/>
  <c r="A92" i="22" s="1"/>
  <c r="G66" i="15"/>
  <c r="A93" i="22" s="1"/>
  <c r="G67" i="15"/>
  <c r="A94" i="22" s="1"/>
  <c r="G68" i="15"/>
  <c r="A95" i="22" s="1"/>
  <c r="G69" i="15"/>
  <c r="A96" i="22" s="1"/>
  <c r="G70" i="15"/>
  <c r="A97" i="22" s="1"/>
  <c r="G71" i="15"/>
  <c r="A98" i="22" s="1"/>
  <c r="G72" i="15"/>
  <c r="A99" i="22" s="1"/>
  <c r="G73" i="15"/>
  <c r="A100" i="22" s="1"/>
  <c r="G74" i="15"/>
  <c r="A101" i="22" s="1"/>
  <c r="G75" i="15"/>
  <c r="A102" i="22" s="1"/>
  <c r="G76" i="15"/>
  <c r="A103" i="22" s="1"/>
  <c r="G77" i="15"/>
  <c r="A104" i="22" s="1"/>
  <c r="G78" i="15"/>
  <c r="A105" i="22" s="1"/>
  <c r="G79" i="15"/>
  <c r="A106" i="22" s="1"/>
  <c r="G80" i="15"/>
  <c r="A107" i="22" s="1"/>
  <c r="G81" i="15"/>
  <c r="A108" i="22" s="1"/>
  <c r="G82" i="15"/>
  <c r="A109" i="22" s="1"/>
  <c r="G83" i="15"/>
  <c r="A110" i="22" s="1"/>
  <c r="G84" i="15"/>
  <c r="A111" i="22" s="1"/>
  <c r="G85" i="15"/>
  <c r="A112" i="22" s="1"/>
  <c r="G86" i="15"/>
  <c r="A113" i="22" s="1"/>
  <c r="G87" i="15"/>
  <c r="A114" i="22" s="1"/>
  <c r="G88" i="15"/>
  <c r="A115" i="22" s="1"/>
  <c r="G89" i="15"/>
  <c r="A116" i="22" s="1"/>
  <c r="G90" i="15"/>
  <c r="A117" i="22" s="1"/>
  <c r="G91" i="15"/>
  <c r="A118" i="22" s="1"/>
  <c r="G92" i="15"/>
  <c r="A119" i="22" s="1"/>
  <c r="G93" i="15"/>
  <c r="A120" i="22" s="1"/>
  <c r="G94" i="15"/>
  <c r="A121" i="22" s="1"/>
  <c r="G95" i="15"/>
  <c r="A122" i="22" s="1"/>
  <c r="G96" i="15"/>
  <c r="A123" i="22" s="1"/>
  <c r="G97" i="15"/>
  <c r="A124" i="22" s="1"/>
  <c r="G98" i="15"/>
  <c r="A125" i="22" s="1"/>
  <c r="G99" i="15"/>
  <c r="A126" i="22" s="1"/>
  <c r="G100" i="15"/>
  <c r="A127" i="22" s="1"/>
  <c r="G101" i="15"/>
  <c r="A128" i="22" s="1"/>
  <c r="G4" i="15"/>
  <c r="A31" i="22" s="1"/>
  <c r="G3" i="15"/>
  <c r="A30" i="22" s="1"/>
  <c r="C16" i="5"/>
  <c r="C15"/>
  <c r="C13"/>
  <c r="C12"/>
  <c r="C7"/>
  <c r="C5"/>
  <c r="E14"/>
  <c r="C14" s="1"/>
  <c r="B1"/>
  <c r="A1"/>
  <c r="A4" i="22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B3"/>
  <c r="A3"/>
  <c r="C3" i="20" s="1"/>
  <c r="B1" i="14"/>
  <c r="B1" i="20" s="1"/>
  <c r="A1" i="14"/>
  <c r="A1" i="20" s="1"/>
  <c r="C22" i="14"/>
  <c r="B3" i="20" s="1"/>
  <c r="A21" i="14"/>
  <c r="A20"/>
  <c r="A19"/>
  <c r="A18"/>
  <c r="A17"/>
  <c r="A16"/>
  <c r="A15"/>
  <c r="A14"/>
  <c r="A13"/>
  <c r="A12"/>
  <c r="A11"/>
  <c r="A10"/>
  <c r="A9"/>
  <c r="A8"/>
  <c r="A7"/>
  <c r="A6"/>
  <c r="A5"/>
  <c r="A4"/>
  <c r="A3"/>
  <c r="F11" i="1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E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3"/>
  <c r="A4" s="1"/>
  <c r="A5" s="1"/>
  <c r="A6" s="1"/>
  <c r="A7" s="1"/>
  <c r="A8" s="1"/>
  <c r="A9" s="1"/>
  <c r="A10" s="1"/>
  <c r="A11" s="1"/>
  <c r="B1"/>
  <c r="A1"/>
  <c r="B1" i="18"/>
  <c r="A1"/>
  <c r="B1" i="7"/>
  <c r="A1"/>
  <c r="B1" i="8"/>
  <c r="A1"/>
  <c r="C4" i="9"/>
  <c r="B1"/>
  <c r="A1"/>
  <c r="B1" i="12"/>
  <c r="A1"/>
  <c r="B1" i="3"/>
  <c r="A1"/>
  <c r="B1" i="13"/>
  <c r="A1"/>
  <c r="D10"/>
  <c r="C10"/>
  <c r="B1" i="2"/>
  <c r="A1"/>
  <c r="B1" i="1"/>
  <c r="A1"/>
  <c r="C24" i="9"/>
  <c r="C31"/>
  <c r="C22"/>
  <c r="C29"/>
  <c r="C20"/>
  <c r="C18"/>
  <c r="C12"/>
  <c r="C10"/>
  <c r="C8"/>
  <c r="C6"/>
  <c r="C22" i="8"/>
  <c r="C25" s="1"/>
  <c r="C47" i="9"/>
  <c r="D13" i="12"/>
  <c r="C13"/>
  <c r="D16"/>
  <c r="C16"/>
  <c r="D20"/>
  <c r="C20"/>
  <c r="D3"/>
  <c r="C3"/>
  <c r="C3" i="3"/>
  <c r="D33"/>
  <c r="C33"/>
  <c r="D29"/>
  <c r="C29"/>
  <c r="D14"/>
  <c r="C14"/>
  <c r="D11"/>
  <c r="C11"/>
  <c r="D3"/>
  <c r="C3" i="2"/>
  <c r="D40"/>
  <c r="C40"/>
  <c r="D34"/>
  <c r="C34"/>
  <c r="D30"/>
  <c r="C30"/>
  <c r="D23"/>
  <c r="C23"/>
  <c r="D18"/>
  <c r="C18"/>
  <c r="C10" i="17" s="1"/>
  <c r="D3" i="2"/>
  <c r="E13" i="1"/>
  <c r="E14"/>
  <c r="E15"/>
  <c r="E16"/>
  <c r="E6" i="5" s="1"/>
  <c r="C6" s="1"/>
  <c r="E17" i="1"/>
  <c r="E18"/>
  <c r="E19"/>
  <c r="E20"/>
  <c r="E22"/>
  <c r="E23"/>
  <c r="E24"/>
  <c r="E25"/>
  <c r="E26"/>
  <c r="E27"/>
  <c r="E29"/>
  <c r="E30"/>
  <c r="E32"/>
  <c r="E33"/>
  <c r="E34"/>
  <c r="E36"/>
  <c r="E37"/>
  <c r="E38"/>
  <c r="E39"/>
  <c r="E40"/>
  <c r="E41"/>
  <c r="E43"/>
  <c r="E44"/>
  <c r="E45"/>
  <c r="C17" i="17" s="1"/>
  <c r="E46" i="1"/>
  <c r="E47"/>
  <c r="C18" i="17" s="1"/>
  <c r="E48" i="1"/>
  <c r="C18" i="8" s="1"/>
  <c r="E49" i="1"/>
  <c r="E9" i="5" s="1"/>
  <c r="C9" s="1"/>
  <c r="E50" i="1"/>
  <c r="E6"/>
  <c r="E7"/>
  <c r="E8"/>
  <c r="E9"/>
  <c r="E10"/>
  <c r="E11"/>
  <c r="C13" i="8" s="1"/>
  <c r="E5" i="1"/>
  <c r="D42"/>
  <c r="F42"/>
  <c r="C42"/>
  <c r="E42" s="1"/>
  <c r="C15" i="17" s="1"/>
  <c r="D35" i="1"/>
  <c r="F35"/>
  <c r="C35"/>
  <c r="E35" s="1"/>
  <c r="D31"/>
  <c r="F31"/>
  <c r="C31"/>
  <c r="E31" s="1"/>
  <c r="D28"/>
  <c r="F28"/>
  <c r="C28"/>
  <c r="D21"/>
  <c r="F21"/>
  <c r="C21"/>
  <c r="D12"/>
  <c r="C13" i="17" s="1"/>
  <c r="F12" i="1"/>
  <c r="C12"/>
  <c r="C12" i="17" s="1"/>
  <c r="D4" i="1"/>
  <c r="F4"/>
  <c r="C4"/>
  <c r="B3" i="23" l="1"/>
  <c r="C33" i="9"/>
  <c r="C25" i="12"/>
  <c r="C19" i="17"/>
  <c r="C17" i="5"/>
  <c r="E17"/>
  <c r="C16" i="8"/>
  <c r="D25" i="12"/>
  <c r="D38" i="3"/>
  <c r="D48" i="2"/>
  <c r="E28" i="1"/>
  <c r="F52"/>
  <c r="E21"/>
  <c r="C18" i="18"/>
  <c r="C25" i="9"/>
  <c r="C38" i="3"/>
  <c r="C48" i="2"/>
  <c r="C11" i="8"/>
  <c r="E8" i="5"/>
  <c r="C8" s="1"/>
  <c r="C16" i="17"/>
  <c r="C10" i="5"/>
  <c r="C19" s="1"/>
  <c r="C52" i="1"/>
  <c r="D52"/>
  <c r="E12"/>
  <c r="E10" i="5"/>
  <c r="E4" i="1"/>
  <c r="C16" i="7" s="1"/>
  <c r="C18" s="1"/>
  <c r="C37" i="9"/>
  <c r="C20" i="8" l="1"/>
  <c r="C40" i="9"/>
  <c r="C49" s="1"/>
  <c r="F8" i="10" s="1"/>
  <c r="E52" i="1"/>
  <c r="C14" i="17"/>
  <c r="C6" i="18"/>
  <c r="C12" s="1"/>
  <c r="C24"/>
  <c r="D17" i="14" l="1"/>
  <c r="D8"/>
  <c r="F9" i="10"/>
  <c r="F10"/>
  <c r="F4"/>
  <c r="F3"/>
  <c r="F5"/>
  <c r="F6"/>
  <c r="F7"/>
  <c r="C6" i="8"/>
  <c r="C9" s="1"/>
  <c r="C27" s="1"/>
  <c r="D21" i="14"/>
  <c r="C15" i="18"/>
  <c r="C27" s="1"/>
  <c r="C29" s="1"/>
  <c r="C7" i="7"/>
  <c r="C13" s="1"/>
  <c r="C22" s="1"/>
  <c r="D7" i="14"/>
  <c r="D5"/>
  <c r="D18"/>
  <c r="D4"/>
  <c r="D19"/>
  <c r="D16"/>
  <c r="C24"/>
  <c r="D13"/>
  <c r="D12"/>
  <c r="D20"/>
  <c r="D14"/>
  <c r="D15"/>
  <c r="D3" i="20"/>
  <c r="D10" i="14"/>
  <c r="C8" i="16"/>
  <c r="D3" i="14"/>
  <c r="D9"/>
  <c r="D11"/>
  <c r="D6"/>
  <c r="F102" i="10" l="1"/>
  <c r="D22" i="14"/>
</calcChain>
</file>

<file path=xl/sharedStrings.xml><?xml version="1.0" encoding="utf-8"?>
<sst xmlns="http://schemas.openxmlformats.org/spreadsheetml/2006/main" count="772" uniqueCount="692">
  <si>
    <t>Réf.</t>
  </si>
  <si>
    <t>Intitulé</t>
  </si>
  <si>
    <t>Brut</t>
  </si>
  <si>
    <t>Amort.</t>
  </si>
  <si>
    <t>Prov.</t>
  </si>
  <si>
    <t>Net N</t>
  </si>
  <si>
    <t>Net N-1</t>
  </si>
  <si>
    <t>EG01</t>
  </si>
  <si>
    <t>IMMOBILISATIONS</t>
  </si>
  <si>
    <t>EG02</t>
  </si>
  <si>
    <t>Frais immobilisés</t>
  </si>
  <si>
    <t>EG03</t>
  </si>
  <si>
    <t>Valeurs incorporelles immobilisées</t>
  </si>
  <si>
    <t>EG04</t>
  </si>
  <si>
    <t>Terrains</t>
  </si>
  <si>
    <t>EG05</t>
  </si>
  <si>
    <t>Autres immobilisations corporelles</t>
  </si>
  <si>
    <t>EG06</t>
  </si>
  <si>
    <t>Immobilisations en cours Avances et Acomptes</t>
  </si>
  <si>
    <t>EG07</t>
  </si>
  <si>
    <t>Dépôts et cautionnements</t>
  </si>
  <si>
    <t>EG08</t>
  </si>
  <si>
    <t>Titres de participation et  titres publics</t>
  </si>
  <si>
    <t>EG09</t>
  </si>
  <si>
    <t>CREDITS A LA CLIENTELE</t>
  </si>
  <si>
    <t>EG10</t>
  </si>
  <si>
    <t>Crédits sains à long terme</t>
  </si>
  <si>
    <t>EG11</t>
  </si>
  <si>
    <t>Crédits sains à moyen terme</t>
  </si>
  <si>
    <t>EG12</t>
  </si>
  <si>
    <t>Crédits sains à court terme</t>
  </si>
  <si>
    <t>EG13</t>
  </si>
  <si>
    <t>Comptes débiteurs sains</t>
  </si>
  <si>
    <t>EG14</t>
  </si>
  <si>
    <t>Crédits impayés</t>
  </si>
  <si>
    <t>EG15</t>
  </si>
  <si>
    <t>Crédits immobilisés</t>
  </si>
  <si>
    <t>EG16</t>
  </si>
  <si>
    <t>Crédits douteux</t>
  </si>
  <si>
    <t>EG17</t>
  </si>
  <si>
    <t>STOCK DE MARCHANDISES ET AUTRES OPERATIONS ASSIMILEES</t>
  </si>
  <si>
    <t>EG18</t>
  </si>
  <si>
    <t xml:space="preserve">COMPTES DE TIERS </t>
  </si>
  <si>
    <t>EG19</t>
  </si>
  <si>
    <t>Fournisseurs</t>
  </si>
  <si>
    <t>EG20</t>
  </si>
  <si>
    <t>Personnel</t>
  </si>
  <si>
    <t>EG21</t>
  </si>
  <si>
    <t>Etat</t>
  </si>
  <si>
    <t>EG22</t>
  </si>
  <si>
    <t>Actionnaires</t>
  </si>
  <si>
    <t>EG23</t>
  </si>
  <si>
    <t>Débiteurs divers</t>
  </si>
  <si>
    <t>EG24</t>
  </si>
  <si>
    <t>Créances diverses en souffrance</t>
  </si>
  <si>
    <t>EG25</t>
  </si>
  <si>
    <t>ENCAISSEMENTS</t>
  </si>
  <si>
    <t>EG26</t>
  </si>
  <si>
    <t>Valeurs à encaisser</t>
  </si>
  <si>
    <t>EG27</t>
  </si>
  <si>
    <t>Valeur à l’encaissement en souffrance</t>
  </si>
  <si>
    <t>EG28</t>
  </si>
  <si>
    <t>COMPTE DE REGULARISATION</t>
  </si>
  <si>
    <t>EG29</t>
  </si>
  <si>
    <t>Charges comptabilisées d’avance</t>
  </si>
  <si>
    <t>EG30</t>
  </si>
  <si>
    <t>Produits à recevoir</t>
  </si>
  <si>
    <t>EG31</t>
  </si>
  <si>
    <t>Autres opérations de régularisations</t>
  </si>
  <si>
    <t>EG32</t>
  </si>
  <si>
    <t>COMPTES DE LIAISON</t>
  </si>
  <si>
    <t>EG33</t>
  </si>
  <si>
    <t xml:space="preserve">Liaison siège et agences </t>
  </si>
  <si>
    <t>EG34</t>
  </si>
  <si>
    <t>Liaison organe faîtier et EMF affiliés</t>
  </si>
  <si>
    <t>EG35</t>
  </si>
  <si>
    <t xml:space="preserve">Liaison entre EMF affiliés </t>
  </si>
  <si>
    <t>EG36</t>
  </si>
  <si>
    <t>Liaison entre agences hors réseau</t>
  </si>
  <si>
    <t>EG37</t>
  </si>
  <si>
    <t>Liaison interne</t>
  </si>
  <si>
    <t>EG38</t>
  </si>
  <si>
    <t>Opérations diverses en souffrance réseau</t>
  </si>
  <si>
    <t>EG39</t>
  </si>
  <si>
    <t>COMPTE DE TRESORERIE</t>
  </si>
  <si>
    <t>EG40</t>
  </si>
  <si>
    <t>Titres de trésorerie</t>
  </si>
  <si>
    <t>EG41</t>
  </si>
  <si>
    <t>Marché monétaire</t>
  </si>
  <si>
    <t>EG42</t>
  </si>
  <si>
    <t>Comptes à vue et à terme auprès des EMF</t>
  </si>
  <si>
    <t>EG43</t>
  </si>
  <si>
    <t>Comptes à vue et à terme auprès des banques et établissements financier</t>
  </si>
  <si>
    <t>EG44</t>
  </si>
  <si>
    <t>Autres comptes à vue et à terme de correspondants</t>
  </si>
  <si>
    <t>EG45</t>
  </si>
  <si>
    <t>Créances en souffrance sur les correspondants</t>
  </si>
  <si>
    <t>EG46</t>
  </si>
  <si>
    <t>Caisse</t>
  </si>
  <si>
    <t>EG47</t>
  </si>
  <si>
    <t>RESULTAT EN ATTENTE D’APPROBATION</t>
  </si>
  <si>
    <t>EG48</t>
  </si>
  <si>
    <t>EXCEDENT DE CHARGES SUR LES PRODUITS</t>
  </si>
  <si>
    <t>TOTAL GENERAL</t>
  </si>
  <si>
    <t xml:space="preserve"> N</t>
  </si>
  <si>
    <t xml:space="preserve"> N-1</t>
  </si>
  <si>
    <t>RG01</t>
  </si>
  <si>
    <t>CAPITAUX PROPRES</t>
  </si>
  <si>
    <t>RG02</t>
  </si>
  <si>
    <t>Capital social</t>
  </si>
  <si>
    <t>RG03</t>
  </si>
  <si>
    <t>Actionnaires, capital souscrit non appelé (-)</t>
  </si>
  <si>
    <t>RG04</t>
  </si>
  <si>
    <t>Primes liées au capital</t>
  </si>
  <si>
    <t>RG05</t>
  </si>
  <si>
    <t>Réserves légales</t>
  </si>
  <si>
    <t>RG06</t>
  </si>
  <si>
    <t>Réserves obligatoires et réglementaires</t>
  </si>
  <si>
    <t>RG07</t>
  </si>
  <si>
    <t>Réserves libres</t>
  </si>
  <si>
    <t>RG08</t>
  </si>
  <si>
    <t xml:space="preserve">Report à nouveau </t>
  </si>
  <si>
    <t>RG09</t>
  </si>
  <si>
    <t>Provisions et réserves réglementées</t>
  </si>
  <si>
    <t>RG10</t>
  </si>
  <si>
    <t>Fonds constitués</t>
  </si>
  <si>
    <t>RG11</t>
  </si>
  <si>
    <t>Subventions d’investissement</t>
  </si>
  <si>
    <t>RG12</t>
  </si>
  <si>
    <t>Provisions pour risques généraux</t>
  </si>
  <si>
    <t>RG13</t>
  </si>
  <si>
    <t>Résultat après certification</t>
  </si>
  <si>
    <t>RG14</t>
  </si>
  <si>
    <t xml:space="preserve">PROV. POUR RISQUES ET CHARGES </t>
  </si>
  <si>
    <t>RG15</t>
  </si>
  <si>
    <t>EMPRUNT A L.T. et M.T.</t>
  </si>
  <si>
    <t>RG16</t>
  </si>
  <si>
    <t>DEPOTS DE LA CLIENTELE</t>
  </si>
  <si>
    <t>RG17</t>
  </si>
  <si>
    <t>Dépôts à régime spécial</t>
  </si>
  <si>
    <t>RG18</t>
  </si>
  <si>
    <t xml:space="preserve">Dépôts à terme </t>
  </si>
  <si>
    <t>RG19</t>
  </si>
  <si>
    <t>Dépôts à vue</t>
  </si>
  <si>
    <t>RG20</t>
  </si>
  <si>
    <t>Autres comptes de la clientèle</t>
  </si>
  <si>
    <t>RG21</t>
  </si>
  <si>
    <t>DETTES A COURT TERME</t>
  </si>
  <si>
    <t>RG22</t>
  </si>
  <si>
    <t xml:space="preserve">Fournisseurs </t>
  </si>
  <si>
    <t>RG23</t>
  </si>
  <si>
    <t>RG24</t>
  </si>
  <si>
    <t>RG25</t>
  </si>
  <si>
    <t>Associés</t>
  </si>
  <si>
    <t>RG26</t>
  </si>
  <si>
    <t>Créditeurs divers</t>
  </si>
  <si>
    <t>RG27</t>
  </si>
  <si>
    <t>COMPTES D’ENCAISSEMENT</t>
  </si>
  <si>
    <t>RG28</t>
  </si>
  <si>
    <t>COMPTES DE REGULARISATION</t>
  </si>
  <si>
    <t>RG29</t>
  </si>
  <si>
    <t>Charges à payer</t>
  </si>
  <si>
    <t>RG30</t>
  </si>
  <si>
    <t>Produits comptabilisés d’avance</t>
  </si>
  <si>
    <t>RG31</t>
  </si>
  <si>
    <t>Autres opérations de régularisation</t>
  </si>
  <si>
    <t>RG32</t>
  </si>
  <si>
    <t>RG33</t>
  </si>
  <si>
    <t>RG34</t>
  </si>
  <si>
    <t>RG35</t>
  </si>
  <si>
    <t>RG36</t>
  </si>
  <si>
    <t>RG37</t>
  </si>
  <si>
    <t>RG38</t>
  </si>
  <si>
    <t>COMPTES DE TRESORERIE</t>
  </si>
  <si>
    <t>RG39</t>
  </si>
  <si>
    <t>Valeur de trésorerie reçue</t>
  </si>
  <si>
    <t>RG40</t>
  </si>
  <si>
    <t>RG41</t>
  </si>
  <si>
    <t>Comptes à vue et à terme des autres EMF</t>
  </si>
  <si>
    <t>RG42</t>
  </si>
  <si>
    <t>Comptes à vue et à terme des banques et établissements financiers</t>
  </si>
  <si>
    <t>RG43</t>
  </si>
  <si>
    <t>RG44</t>
  </si>
  <si>
    <t>BENEFICE EN ATTENTE D’APPROBATION</t>
  </si>
  <si>
    <t>RG45</t>
  </si>
  <si>
    <t>EXCEDENT DE PRODUITS SUR LES CHARGES</t>
  </si>
  <si>
    <t>CHARGES</t>
  </si>
  <si>
    <t xml:space="preserve">                    Montant N</t>
  </si>
  <si>
    <t>Montant N-1</t>
  </si>
  <si>
    <t>XG01</t>
  </si>
  <si>
    <t>Charges d’exploitation financière</t>
  </si>
  <si>
    <t>XG02</t>
  </si>
  <si>
    <t>Intérêts sur opérations de trésorerie et inter bancaire</t>
  </si>
  <si>
    <t>XG03</t>
  </si>
  <si>
    <t>Intérêts sur les dépôts à vue clientèle</t>
  </si>
  <si>
    <t>XG04</t>
  </si>
  <si>
    <t>Intérêts sur les dépôts à terme clientèle</t>
  </si>
  <si>
    <t>XG05</t>
  </si>
  <si>
    <t>Intérêts sur les emprunts</t>
  </si>
  <si>
    <t>XG06</t>
  </si>
  <si>
    <t>Commissions et frais sur opérations de transfert de fonds</t>
  </si>
  <si>
    <t>XG07</t>
  </si>
  <si>
    <t>Autres commissions et frais bancaires</t>
  </si>
  <si>
    <t>XG08</t>
  </si>
  <si>
    <t>Charges liées aux opérations accessoires</t>
  </si>
  <si>
    <t>XG09</t>
  </si>
  <si>
    <t>Charges de personnel</t>
  </si>
  <si>
    <t>XG10</t>
  </si>
  <si>
    <t>Frais de personnel</t>
  </si>
  <si>
    <t>XG11</t>
  </si>
  <si>
    <t>Charges sociales</t>
  </si>
  <si>
    <t>XG12</t>
  </si>
  <si>
    <t>Autres charges générales d’exploitation</t>
  </si>
  <si>
    <t>XG13</t>
  </si>
  <si>
    <t>Fournitures de bureau</t>
  </si>
  <si>
    <t>XG14</t>
  </si>
  <si>
    <t>Eau,  électricité, gaz et carburant</t>
  </si>
  <si>
    <t>XG15</t>
  </si>
  <si>
    <t>Locations</t>
  </si>
  <si>
    <t>XG16</t>
  </si>
  <si>
    <t>Entretiens et réparations</t>
  </si>
  <si>
    <t>XG17</t>
  </si>
  <si>
    <t>Primes d’assurances</t>
  </si>
  <si>
    <t>XG18</t>
  </si>
  <si>
    <t>Publicité,  relations publiques, réceptions</t>
  </si>
  <si>
    <t>XG19</t>
  </si>
  <si>
    <t>Transports et déplacements</t>
  </si>
  <si>
    <t>XG20</t>
  </si>
  <si>
    <t>Frais de télécommunication</t>
  </si>
  <si>
    <t>XG21</t>
  </si>
  <si>
    <t>Frais de formation</t>
  </si>
  <si>
    <t>XG22</t>
  </si>
  <si>
    <t>Frais de mission</t>
  </si>
  <si>
    <t>XG23</t>
  </si>
  <si>
    <t>Cotisations à l’association professionnelle des EMF</t>
  </si>
  <si>
    <t>XG24</t>
  </si>
  <si>
    <t>Frais de Conseil d’Administration, Assemblées Générales et jetons de présence</t>
  </si>
  <si>
    <t>XG25</t>
  </si>
  <si>
    <t>Autres charges consommées</t>
  </si>
  <si>
    <t>XG26</t>
  </si>
  <si>
    <t>Impôts et taxes</t>
  </si>
  <si>
    <t>XG27</t>
  </si>
  <si>
    <t>Amortissements et Provisions</t>
  </si>
  <si>
    <t>XG28</t>
  </si>
  <si>
    <t>Dotations aux amortissements</t>
  </si>
  <si>
    <t>XG29</t>
  </si>
  <si>
    <t>Dotations aux provisions sur créances clientèle</t>
  </si>
  <si>
    <t>XG30</t>
  </si>
  <si>
    <t>Dotations autres provisions</t>
  </si>
  <si>
    <t>XG31</t>
  </si>
  <si>
    <t>Charges exceptionnelles</t>
  </si>
  <si>
    <t>XG32</t>
  </si>
  <si>
    <t>Valeurs comptables des éléments d’actifs cédés</t>
  </si>
  <si>
    <t>XG33</t>
  </si>
  <si>
    <t>Autres charges exceptionnelles</t>
  </si>
  <si>
    <t>XG34</t>
  </si>
  <si>
    <t>Impôt sur le bénéfice</t>
  </si>
  <si>
    <t>XG35</t>
  </si>
  <si>
    <t>Bénéfice de l’exercice avant certification</t>
  </si>
  <si>
    <t>TOTAL DES CHARGES</t>
  </si>
  <si>
    <t>PRODUITS</t>
  </si>
  <si>
    <t>Montant N</t>
  </si>
  <si>
    <t>YG01</t>
  </si>
  <si>
    <t>Produits d’exploitation financières</t>
  </si>
  <si>
    <t>YG02</t>
  </si>
  <si>
    <t>Produits sur opérations de trésorerie et inter bancaire</t>
  </si>
  <si>
    <t>YG03</t>
  </si>
  <si>
    <t>Intérêts sur les crédits à L.T. clientèle</t>
  </si>
  <si>
    <t>YG04</t>
  </si>
  <si>
    <t>Intérêts sur les crédits à M.T. clientèle</t>
  </si>
  <si>
    <t>YG05</t>
  </si>
  <si>
    <t>Intérêts sur les crédits à C.T. clientèle</t>
  </si>
  <si>
    <t>YG06</t>
  </si>
  <si>
    <t>Intérêts sur les comptes débiteurs clientèle</t>
  </si>
  <si>
    <t>YG07</t>
  </si>
  <si>
    <t xml:space="preserve">Intérêts sur les prêts </t>
  </si>
  <si>
    <t>YG08</t>
  </si>
  <si>
    <t>Commissions et frais perçus sur opérations de transfert de fonds</t>
  </si>
  <si>
    <t>YG09</t>
  </si>
  <si>
    <t>Autres commissions et produits bancaires</t>
  </si>
  <si>
    <t>YG10</t>
  </si>
  <si>
    <t>Produits sur les opérations accessoires</t>
  </si>
  <si>
    <t>YG11</t>
  </si>
  <si>
    <t>Autres produits et subventions</t>
  </si>
  <si>
    <t>YG12</t>
  </si>
  <si>
    <t>Produits divers</t>
  </si>
  <si>
    <t>YG13</t>
  </si>
  <si>
    <t>Subvention d’exploitation</t>
  </si>
  <si>
    <t>YG14</t>
  </si>
  <si>
    <t>Produits exceptionnels</t>
  </si>
  <si>
    <t>YG15</t>
  </si>
  <si>
    <t>Reprise sur subvention d’investissement</t>
  </si>
  <si>
    <t>YG16</t>
  </si>
  <si>
    <t>Produits de cessions d’éléments d’actif</t>
  </si>
  <si>
    <t>YG17</t>
  </si>
  <si>
    <t>Autres produits exceptionnels</t>
  </si>
  <si>
    <t>YG18</t>
  </si>
  <si>
    <t>Reprises Amortissements et Provisions</t>
  </si>
  <si>
    <t>YG19</t>
  </si>
  <si>
    <t xml:space="preserve">Reprises d’amortissements </t>
  </si>
  <si>
    <t>YG20</t>
  </si>
  <si>
    <t>Reprises de provisions sur créances clientèle</t>
  </si>
  <si>
    <t>YG21</t>
  </si>
  <si>
    <t xml:space="preserve">Autres Reprises de provisions </t>
  </si>
  <si>
    <t>YG22</t>
  </si>
  <si>
    <t>Pertes de l’exercice</t>
  </si>
  <si>
    <t>TOTAL DES PRODUITS</t>
  </si>
  <si>
    <t>Référence</t>
  </si>
  <si>
    <t>Libellé</t>
  </si>
  <si>
    <t>Montant</t>
  </si>
  <si>
    <t>KL01</t>
  </si>
  <si>
    <t>Capital social libéré ou dotation</t>
  </si>
  <si>
    <t>KL02</t>
  </si>
  <si>
    <t>KL03</t>
  </si>
  <si>
    <t>KL04</t>
  </si>
  <si>
    <t>KL05</t>
  </si>
  <si>
    <t>KL06</t>
  </si>
  <si>
    <t>Fonds de garantie et assurance mutuelle</t>
  </si>
  <si>
    <t>KL07</t>
  </si>
  <si>
    <t xml:space="preserve">Autres fonds de financement </t>
  </si>
  <si>
    <t>KL08</t>
  </si>
  <si>
    <t>Subventions à caractère de réserve (équipement)</t>
  </si>
  <si>
    <t>KL09</t>
  </si>
  <si>
    <t>Provisions pour risques généraux (non affectées)</t>
  </si>
  <si>
    <t>KL10</t>
  </si>
  <si>
    <t>Report à nouveau créditeur</t>
  </si>
  <si>
    <t>KL11</t>
  </si>
  <si>
    <t>Bénéfice net du dernier exercice clos après certification et avant distribution</t>
  </si>
  <si>
    <t>KL12</t>
  </si>
  <si>
    <t>Sous total A</t>
  </si>
  <si>
    <t>KL13</t>
  </si>
  <si>
    <t>Actions propres rachetées et détenues</t>
  </si>
  <si>
    <t>KL14</t>
  </si>
  <si>
    <t>Report à nouveau débiteur</t>
  </si>
  <si>
    <t>KL15</t>
  </si>
  <si>
    <t>Pertes du dernier exercice clos en attente d’approbation</t>
  </si>
  <si>
    <t>KL16</t>
  </si>
  <si>
    <t>Résultat déficitaire intermédiaire de l’exercice en cours</t>
  </si>
  <si>
    <t>KL17</t>
  </si>
  <si>
    <t>Dividendes à distribuer</t>
  </si>
  <si>
    <t>KL18</t>
  </si>
  <si>
    <t>Frais et immobilisations incorporelles</t>
  </si>
  <si>
    <t>KL19</t>
  </si>
  <si>
    <t>Provisions complémentaires</t>
  </si>
  <si>
    <t>KL20</t>
  </si>
  <si>
    <t>Sous total B</t>
  </si>
  <si>
    <t>KL21</t>
  </si>
  <si>
    <t xml:space="preserve">Réserves de réévaluation </t>
  </si>
  <si>
    <t>KL22</t>
  </si>
  <si>
    <t>Comptes bloqués d’associés à plus d’un an</t>
  </si>
  <si>
    <t>KL23</t>
  </si>
  <si>
    <t>Titres et emprunts subordonnés</t>
  </si>
  <si>
    <t>KL24</t>
  </si>
  <si>
    <t>Sous total C</t>
  </si>
  <si>
    <t>KL25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</si>
  <si>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</si>
  <si>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</si>
  <si>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</si>
  <si>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</si>
  <si>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</si>
  <si>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</si>
  <si>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</si>
  <si>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</si>
  <si>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</si>
  <si>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</si>
  <si>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</si>
  <si>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</si>
  <si>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</si>
  <si>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</si>
  <si>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</si>
  <si>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</si>
  <si>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</si>
  <si>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</si>
  <si>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</si>
  <si>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</si>
  <si>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</si>
  <si>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</si>
  <si>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</si>
  <si>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</si>
  <si>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</si>
  <si>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</si>
  <si>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</si>
  <si>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</si>
  <si>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</si>
  <si>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</si>
  <si>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</si>
  <si>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Fonds patrimoniaux ou fonds propres nets (D)</t>
  </si>
  <si>
    <t>Dépôts des membres ou de la clientèle (E)</t>
  </si>
  <si>
    <t>Immobilisations nettes  (G)</t>
  </si>
  <si>
    <t xml:space="preserve">Solde    H =  D + E -  F - G </t>
  </si>
  <si>
    <t>C/H</t>
  </si>
  <si>
    <t>CALCUL DE LA NORME DES ENGAGEMENTS DES APPARENTES</t>
  </si>
  <si>
    <t>N°</t>
  </si>
  <si>
    <t>Nom du bénéficiaire</t>
  </si>
  <si>
    <t>Nature du crédit</t>
  </si>
  <si>
    <t>Montant du crédit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</si>
  <si>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</si>
  <si>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</si>
  <si>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</si>
  <si>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</si>
  <si>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</si>
  <si>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</si>
  <si>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</si>
  <si>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</si>
  <si>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</si>
  <si>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</si>
  <si>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</si>
  <si>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</si>
  <si>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</si>
  <si>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</si>
  <si>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</si>
  <si>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</si>
  <si>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</si>
  <si>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</si>
  <si>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</si>
  <si>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</si>
  <si>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</si>
  <si>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</si>
  <si>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</si>
  <si>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</si>
  <si>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</si>
  <si>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</si>
  <si>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</si>
  <si>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</si>
  <si>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</si>
  <si>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Code EMF :</t>
  </si>
  <si>
    <t>Nom EMF :</t>
  </si>
  <si>
    <t>Sigle :</t>
  </si>
  <si>
    <t>Pays :</t>
  </si>
  <si>
    <t>FONDS PROPRES NETS (A-B+C)</t>
  </si>
  <si>
    <t>Total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</si>
  <si>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</si>
  <si>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</si>
  <si>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</si>
  <si>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</si>
  <si>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</si>
  <si>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</si>
  <si>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</si>
  <si>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</si>
  <si>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</si>
  <si>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</si>
  <si>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</si>
  <si>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</si>
  <si>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</si>
  <si>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</si>
  <si>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r>
      <t xml:space="preserve">Fonds propres nets ou fonds patrimoniaux nets   :       </t>
    </r>
    <r>
      <rPr>
        <b/>
        <sz val="10"/>
        <rFont val="Arial"/>
        <family val="2"/>
      </rPr>
      <t>(A)</t>
    </r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</si>
  <si>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</si>
  <si>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</si>
  <si>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</si>
  <si>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</si>
  <si>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</si>
  <si>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</si>
  <si>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</si>
  <si>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</si>
  <si>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</si>
  <si>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</si>
  <si>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</si>
  <si>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</si>
  <si>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</si>
  <si>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</si>
  <si>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</si>
  <si>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Caisses</t>
  </si>
  <si>
    <t>Taux de rémunération des dépôts</t>
  </si>
  <si>
    <t>Taux de rémunération des crédits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</si>
  <si>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</si>
  <si>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</si>
  <si>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</si>
  <si>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</si>
  <si>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</si>
  <si>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</si>
  <si>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</si>
  <si>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</si>
  <si>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</si>
  <si>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Norme minimale   =  70% pour les EMF indépendants</t>
  </si>
  <si>
    <t xml:space="preserve">          65% pour les EMF affiliés à un réseau</t>
  </si>
  <si>
    <t>Encours net de crédits accordés     (A)</t>
  </si>
  <si>
    <t>Dépôts auprès de la société mère (F)</t>
  </si>
  <si>
    <t>Réseau :</t>
  </si>
  <si>
    <t xml:space="preserve"> ACTIF</t>
  </si>
  <si>
    <t>PASSIF</t>
  </si>
  <si>
    <t>N° Ordre</t>
  </si>
  <si>
    <t>Montant garanties reçues</t>
  </si>
  <si>
    <t>Libellés</t>
  </si>
  <si>
    <t>Montant garanties données</t>
  </si>
  <si>
    <t>TOTAL</t>
  </si>
  <si>
    <t>Engagements des correspondants</t>
  </si>
  <si>
    <t>Engagements de la clientèle</t>
  </si>
  <si>
    <t>Engagements de crédit bail</t>
  </si>
  <si>
    <t>Ops. Sur titres et valeurs affectees en garantie</t>
  </si>
  <si>
    <t>Engagments reçus de l'Etat et des orgs. publics</t>
  </si>
  <si>
    <t>Opérations en devises</t>
  </si>
  <si>
    <t>Engagements par signature douteux</t>
  </si>
  <si>
    <t>HORS BILAN</t>
  </si>
  <si>
    <t>CALCUL DES FONDS PROPRES NETS</t>
  </si>
  <si>
    <t>CALCUL DU RATIO DE COUVERTURE DES RISQUES</t>
  </si>
  <si>
    <t>CALCUL DU RATIO DE COUVERTURE DES IMMOBILISATIONS</t>
  </si>
  <si>
    <t>pourcentage par rapport aux fonds patrimoniaux ou propres nets</t>
  </si>
  <si>
    <t>CALCUL DU COEFFICIENT DE LA LIQUIDITE</t>
  </si>
  <si>
    <t>(F) Maximum autorisé :    (15%  x   FPN) =</t>
  </si>
  <si>
    <t>Participations</t>
  </si>
  <si>
    <t>Division de risques</t>
  </si>
  <si>
    <t>PP01</t>
  </si>
  <si>
    <t>VQ13</t>
  </si>
  <si>
    <t>DR01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</si>
  <si>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</si>
  <si>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</si>
  <si>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</si>
  <si>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</si>
  <si>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Références</t>
  </si>
  <si>
    <t>Année N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</si>
  <si>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</si>
  <si>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</si>
  <si>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</si>
  <si>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</si>
  <si>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</si>
  <si>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</si>
  <si>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</si>
  <si>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</si>
  <si>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</si>
  <si>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</si>
  <si>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</si>
  <si>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</si>
  <si>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</si>
  <si>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</si>
  <si>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</si>
  <si>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Dépôts auprès de l’organe faîtier</t>
  </si>
  <si>
    <t>ST16</t>
  </si>
  <si>
    <t>ST17</t>
  </si>
  <si>
    <t>ST18</t>
  </si>
  <si>
    <t>Taux maximum sur les dépôts (nombre entier)</t>
  </si>
  <si>
    <t>ST19</t>
  </si>
  <si>
    <t>Taux minimum sur les dépôts (nombre entier)</t>
  </si>
  <si>
    <t>ST20</t>
  </si>
  <si>
    <t>ST21</t>
  </si>
  <si>
    <t>Taux maximum sur les crédits (nombre entier)</t>
  </si>
  <si>
    <t>ST22</t>
  </si>
  <si>
    <t>Taux minimum sur crédits (nombre entier)</t>
  </si>
  <si>
    <t>Référence du crédit</t>
  </si>
  <si>
    <t>Date arrêté (AnnéeMois; Exple: 201312) :</t>
  </si>
  <si>
    <t>Nombre de clients</t>
  </si>
  <si>
    <t>Fonction dirigeants</t>
  </si>
  <si>
    <t>Qualité du commissaire aux comptes</t>
  </si>
  <si>
    <t>Qualité de l'administrateur</t>
  </si>
  <si>
    <t>Directeur général</t>
  </si>
  <si>
    <t>Commissaire aux comptes titulaire</t>
  </si>
  <si>
    <t>Admnistrateur sociétaire ou actionnaire (PCA)</t>
  </si>
  <si>
    <t>Directeur général adjoint</t>
  </si>
  <si>
    <t>Commissaire aux comptes suppléant</t>
  </si>
  <si>
    <t>Admnistrateur sociétaire ou actionnaire</t>
  </si>
  <si>
    <t>Admnistrateur indépendant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</si>
  <si>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</si>
  <si>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</si>
  <si>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</si>
  <si>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</si>
  <si>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</si>
  <si>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</si>
  <si>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</si>
  <si>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</si>
  <si>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</si>
  <si>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</si>
  <si>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</si>
  <si>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</si>
  <si>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</si>
  <si>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</si>
  <si>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</si>
  <si>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</si>
  <si>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</si>
  <si>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</si>
  <si>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</si>
  <si>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</si>
  <si>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</si>
  <si>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</si>
  <si>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</si>
  <si>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</si>
  <si>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</si>
  <si>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</si>
  <si>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N-1</t>
  </si>
  <si>
    <t>N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</si>
  <si>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</si>
  <si>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</si>
  <si>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</si>
  <si>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</si>
  <si>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</si>
  <si>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</si>
  <si>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</si>
  <si>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</si>
  <si>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</si>
  <si>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</si>
  <si>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</si>
  <si>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r>
      <t>nom ou raison sociale des actionnaires</t>
    </r>
    <r>
      <rPr>
        <b/>
        <sz val="13"/>
        <rFont val="Times New Roman"/>
        <family val="1"/>
      </rPr>
      <t xml:space="preserve"> </t>
    </r>
  </si>
  <si>
    <t>Part du capital détenue (en %) N-1</t>
  </si>
  <si>
    <t>Part du capital détenue (en %) N</t>
  </si>
  <si>
    <t>////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</si>
  <si>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</si>
  <si>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</si>
  <si>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</si>
  <si>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</si>
  <si>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</si>
  <si>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</si>
  <si>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</si>
  <si>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</si>
  <si>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</si>
  <si>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</si>
  <si>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</si>
  <si>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</si>
  <si>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</si>
  <si>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</si>
  <si>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</si>
  <si>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</si>
  <si>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</si>
  <si>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Référence habiltation du SG de la COBAC</t>
  </si>
  <si>
    <t xml:space="preserve">date habilitataion  </t>
  </si>
  <si>
    <t>4- INFORMATIONS SUR LES UTILISATEURS eSESAME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</si>
  <si>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</si>
  <si>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</si>
  <si>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</si>
  <si>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</si>
  <si>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</si>
  <si>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</si>
  <si>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</si>
  <si>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</si>
  <si>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</si>
  <si>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</si>
  <si>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</si>
  <si>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</si>
  <si>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</si>
  <si>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</si>
  <si>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</si>
  <si>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</si>
  <si>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</si>
  <si>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</si>
  <si>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Nom de l'agence/Guichet</t>
  </si>
  <si>
    <t>EMF de 2ème et 3ème CATEGORIE</t>
  </si>
  <si>
    <t>CREDIT COOPERATIF ET PARTICIPATIF DU CAMEROUN</t>
  </si>
  <si>
    <t>CCPC SA</t>
  </si>
  <si>
    <t>CAMEROUN</t>
  </si>
  <si>
    <t>DOUALA</t>
  </si>
  <si>
    <t>Douala</t>
  </si>
  <si>
    <t>ccpcsa@gmail.com</t>
  </si>
  <si>
    <t>SA</t>
  </si>
  <si>
    <t>Administrateur Provisoire</t>
  </si>
  <si>
    <t>MASSOMA EKWALA Jean Bosco</t>
  </si>
  <si>
    <t>D - 2021/404</t>
  </si>
  <si>
    <t>Titulaire</t>
  </si>
  <si>
    <t>NGUESSI MARCEL</t>
  </si>
  <si>
    <t>D - 2007/037</t>
  </si>
  <si>
    <t>07/415/CF</t>
  </si>
  <si>
    <t>E.C 203</t>
  </si>
  <si>
    <t>massoma.ekwalla@yahoo.com</t>
  </si>
  <si>
    <t>YONBANG Emmanuel</t>
  </si>
  <si>
    <t>Suppleant</t>
  </si>
  <si>
    <t>cabinetmarcelnguessi@yahoo.fr</t>
  </si>
  <si>
    <t>COB/0631/DSEMF/DCPEMF/ULN</t>
  </si>
  <si>
    <t>henri.emalieu@gmail.com</t>
  </si>
  <si>
    <t>EMALIEU HENRI</t>
  </si>
  <si>
    <t>AUDITEUR</t>
  </si>
  <si>
    <t>M NEIM SYLVESTRE</t>
  </si>
  <si>
    <t>SCI BOUGAINVILLIERS</t>
  </si>
  <si>
    <t>SCI KASSALAFAM</t>
  </si>
  <si>
    <t>Mme TCHUENTE NEIM VALERIE</t>
  </si>
  <si>
    <t>M NEIM JEAN BERNARD</t>
  </si>
  <si>
    <t>M TAYOU ESSAIE DELOR</t>
  </si>
  <si>
    <t>SUCCESSION SIMO TAGNE</t>
  </si>
  <si>
    <t>Mme KANMOGNE MICHELINE</t>
  </si>
  <si>
    <t>HOLDING GOLD</t>
  </si>
  <si>
    <t>CCPC AKWA</t>
  </si>
  <si>
    <t>CCPC MBOPPI</t>
  </si>
  <si>
    <t>CCPC SANDAGA</t>
  </si>
  <si>
    <t>CCPC NKOULOULOU</t>
  </si>
  <si>
    <t>CCPC DAKAR</t>
  </si>
  <si>
    <t>YAOUNDE</t>
  </si>
  <si>
    <t>CCPC MOKOLO</t>
  </si>
  <si>
    <t>CCPC INTENDANCE</t>
  </si>
  <si>
    <t>BAFOUSSAM</t>
  </si>
  <si>
    <t>BAYANGAM</t>
  </si>
  <si>
    <t>FOUNBOT</t>
  </si>
  <si>
    <t>CCPC BAFOUSSAM</t>
  </si>
  <si>
    <t>CCPC BAYANGAM</t>
  </si>
  <si>
    <t>CCPC FOUNBOT</t>
  </si>
  <si>
    <t>BOGNE NEIM ROBERT</t>
  </si>
  <si>
    <t>NGUEMNIN FOKO ZEPHIRIN</t>
  </si>
  <si>
    <t>SILICON TECHNOLOGIES</t>
  </si>
  <si>
    <t>TCHEDZIE KOM MARTIN</t>
  </si>
  <si>
    <t>UBA</t>
  </si>
  <si>
    <t>10033 05201 01001000044 91</t>
  </si>
  <si>
    <t>ECOBANK</t>
  </si>
  <si>
    <t>10029 00001 02001489801 54</t>
  </si>
  <si>
    <t>BGFI</t>
  </si>
  <si>
    <t>10035 01100 70003076011 54</t>
  </si>
  <si>
    <t>SOHAING ANDRE</t>
  </si>
  <si>
    <t>NETAO MULTISERVICES SARL</t>
  </si>
  <si>
    <t>SOHAING NEIM SYVESTRE BRAZZA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</si>
</sst>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3" formatCode="_-* #,##0.00\ _€_-;\-* #,##0.00\ _€_-;_-* &quot;-&quot;??\ _€_-;_-@_-"/>
    <numFmt numFmtId="164" formatCode="[$-40C]d\-mmm\-yyyy;@"/>
    <numFmt numFmtId="165" formatCode="_-* #,##0\ _€_-;\-* #,##0\ _€_-;_-* &quot;-&quot;??\ _€_-;_-@_-"/>
  </numFmts>
  <fonts count="38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sz val="11"/>
      <color theme="1"/>
      <name val="Century Gothic"/>
      <family val="2"/>
    </font>
    <font>
      <sz val="8.0500000000000007"/>
      <name val="Times New Roman"/>
      <family val="1"/>
    </font>
    <font>
      <sz val="8.0500000000000007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7" fillId="0" borderId="0"/>
    <xf numFmtId="9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406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0" fillId="0" borderId="0" xfId="0" applyNumberFormat="1" applyAlignment="1" applyProtection="1">
      <protection hidden="1"/>
    </xf>
    <xf numFmtId="1" fontId="3" fillId="2" borderId="1" xfId="3" applyNumberFormat="1" applyFont="1" applyFill="1" applyBorder="1" applyAlignment="1" applyProtection="1">
      <alignment vertical="center" wrapText="1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3" fillId="3" borderId="3" xfId="3" applyNumberFormat="1" applyFont="1" applyFill="1" applyBorder="1" applyAlignment="1" applyProtection="1">
      <alignment vertical="top"/>
      <protection hidden="1"/>
    </xf>
    <xf numFmtId="1" fontId="12" fillId="3" borderId="4" xfId="3" applyNumberFormat="1" applyFont="1" applyFill="1" applyBorder="1" applyProtection="1">
      <protection hidden="1"/>
    </xf>
    <xf numFmtId="1" fontId="14" fillId="2" borderId="5" xfId="3" applyNumberFormat="1" applyFont="1" applyFill="1" applyBorder="1" applyAlignment="1" applyProtection="1">
      <alignment horizontal="right" vertical="top"/>
      <protection hidden="1"/>
    </xf>
    <xf numFmtId="1" fontId="2" fillId="0" borderId="11" xfId="0" applyNumberFormat="1" applyFont="1" applyBorder="1" applyAlignment="1" applyProtection="1">
      <alignment vertical="top" wrapText="1"/>
      <protection hidden="1"/>
    </xf>
    <xf numFmtId="1" fontId="0" fillId="0" borderId="12" xfId="0" applyNumberFormat="1" applyBorder="1" applyProtection="1">
      <protection hidden="1"/>
    </xf>
    <xf numFmtId="1" fontId="8" fillId="0" borderId="13" xfId="0" applyNumberFormat="1" applyFont="1" applyBorder="1" applyAlignment="1" applyProtection="1">
      <alignment vertical="top" wrapText="1"/>
      <protection hidden="1"/>
    </xf>
    <xf numFmtId="1" fontId="8" fillId="0" borderId="14" xfId="0" applyNumberFormat="1" applyFont="1" applyBorder="1" applyAlignment="1" applyProtection="1">
      <alignment vertical="top" wrapText="1"/>
      <protection hidden="1"/>
    </xf>
    <xf numFmtId="1" fontId="8" fillId="0" borderId="15" xfId="0" applyNumberFormat="1" applyFont="1" applyBorder="1" applyAlignment="1" applyProtection="1">
      <alignment vertical="top" wrapText="1"/>
      <protection hidden="1"/>
    </xf>
    <xf numFmtId="1" fontId="8" fillId="0" borderId="16" xfId="0" applyNumberFormat="1" applyFont="1" applyBorder="1" applyAlignment="1" applyProtection="1">
      <alignment vertical="top" wrapText="1"/>
      <protection hidden="1"/>
    </xf>
    <xf numFmtId="1" fontId="8" fillId="0" borderId="13" xfId="1" applyNumberFormat="1" applyFont="1" applyBorder="1" applyAlignment="1" applyProtection="1">
      <alignment horizontal="right" vertical="top" wrapText="1"/>
      <protection hidden="1"/>
    </xf>
    <xf numFmtId="1" fontId="8" fillId="0" borderId="15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4" fillId="0" borderId="15" xfId="0" applyNumberFormat="1" applyFont="1" applyBorder="1" applyAlignment="1" applyProtection="1">
      <alignment vertical="top" wrapText="1"/>
      <protection hidden="1"/>
    </xf>
    <xf numFmtId="1" fontId="2" fillId="2" borderId="18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wrapText="1"/>
      <protection hidden="1"/>
    </xf>
    <xf numFmtId="1" fontId="3" fillId="2" borderId="19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vertical="center" wrapText="1"/>
      <protection hidden="1"/>
    </xf>
    <xf numFmtId="1" fontId="2" fillId="2" borderId="19" xfId="1" applyNumberFormat="1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wrapText="1"/>
      <protection hidden="1"/>
    </xf>
    <xf numFmtId="1" fontId="2" fillId="2" borderId="18" xfId="1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justify" wrapText="1"/>
      <protection hidden="1"/>
    </xf>
    <xf numFmtId="1" fontId="2" fillId="2" borderId="18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wrapText="1"/>
      <protection hidden="1"/>
    </xf>
    <xf numFmtId="1" fontId="3" fillId="2" borderId="18" xfId="3" applyNumberFormat="1" applyFont="1" applyFill="1" applyBorder="1" applyAlignment="1" applyProtection="1">
      <alignment vertical="center" wrapText="1"/>
      <protection hidden="1"/>
    </xf>
    <xf numFmtId="1" fontId="3" fillId="2" borderId="19" xfId="3" applyNumberFormat="1" applyFont="1" applyFill="1" applyBorder="1" applyAlignment="1" applyProtection="1">
      <alignment vertical="center" wrapText="1"/>
      <protection hidden="1"/>
    </xf>
    <xf numFmtId="1" fontId="2" fillId="2" borderId="18" xfId="1" applyNumberFormat="1" applyFont="1" applyFill="1" applyBorder="1" applyAlignment="1" applyProtection="1">
      <alignment vertical="center" wrapText="1"/>
      <protection hidden="1"/>
    </xf>
    <xf numFmtId="1" fontId="2" fillId="0" borderId="1" xfId="0" applyNumberFormat="1" applyFont="1" applyFill="1" applyBorder="1" applyAlignment="1" applyProtection="1">
      <alignment vertical="center" wrapText="1"/>
      <protection hidden="1"/>
    </xf>
    <xf numFmtId="1" fontId="3" fillId="2" borderId="18" xfId="1" applyNumberFormat="1" applyFont="1" applyFill="1" applyBorder="1" applyAlignment="1" applyProtection="1">
      <alignment wrapText="1"/>
      <protection hidden="1"/>
    </xf>
    <xf numFmtId="1" fontId="3" fillId="2" borderId="19" xfId="1" applyNumberFormat="1" applyFont="1" applyFill="1" applyBorder="1" applyAlignment="1" applyProtection="1">
      <alignment wrapText="1"/>
      <protection hidden="1"/>
    </xf>
    <xf numFmtId="1" fontId="2" fillId="2" borderId="19" xfId="1" applyNumberFormat="1" applyFont="1" applyFill="1" applyBorder="1" applyAlignment="1" applyProtection="1">
      <alignment wrapText="1"/>
      <protection hidden="1"/>
    </xf>
    <xf numFmtId="1" fontId="3" fillId="2" borderId="18" xfId="0" applyNumberFormat="1" applyFont="1" applyFill="1" applyBorder="1" applyAlignment="1" applyProtection="1">
      <alignment vertical="center" wrapText="1"/>
      <protection hidden="1"/>
    </xf>
    <xf numFmtId="1" fontId="3" fillId="2" borderId="1" xfId="0" applyNumberFormat="1" applyFont="1" applyFill="1" applyBorder="1" applyAlignment="1" applyProtection="1">
      <alignment vertical="center" wrapText="1"/>
      <protection hidden="1"/>
    </xf>
    <xf numFmtId="1" fontId="3" fillId="2" borderId="19" xfId="0" applyNumberFormat="1" applyFont="1" applyFill="1" applyBorder="1" applyAlignment="1" applyProtection="1">
      <alignment vertical="center" wrapText="1"/>
      <protection hidden="1"/>
    </xf>
    <xf numFmtId="1" fontId="8" fillId="2" borderId="18" xfId="0" applyNumberFormat="1" applyFont="1" applyFill="1" applyBorder="1" applyAlignment="1" applyProtection="1">
      <alignment vertical="center" wrapText="1"/>
      <protection hidden="1"/>
    </xf>
    <xf numFmtId="1" fontId="8" fillId="2" borderId="19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wrapText="1"/>
      <protection hidden="1"/>
    </xf>
    <xf numFmtId="1" fontId="4" fillId="2" borderId="18" xfId="0" applyNumberFormat="1" applyFont="1" applyFill="1" applyBorder="1" applyAlignment="1" applyProtection="1">
      <alignment vertical="center" wrapText="1"/>
      <protection hidden="1"/>
    </xf>
    <xf numFmtId="1" fontId="4" fillId="2" borderId="1" xfId="0" applyNumberFormat="1" applyFont="1" applyFill="1" applyBorder="1" applyAlignment="1" applyProtection="1">
      <alignment vertical="center" wrapText="1"/>
      <protection hidden="1"/>
    </xf>
    <xf numFmtId="1" fontId="4" fillId="2" borderId="20" xfId="0" applyNumberFormat="1" applyFont="1" applyFill="1" applyBorder="1" applyAlignment="1" applyProtection="1">
      <alignment vertical="center" wrapText="1"/>
      <protection hidden="1"/>
    </xf>
    <xf numFmtId="1" fontId="8" fillId="2" borderId="2" xfId="0" applyNumberFormat="1" applyFont="1" applyFill="1" applyBorder="1" applyAlignment="1" applyProtection="1">
      <alignment vertical="center" wrapText="1"/>
      <protection hidden="1"/>
    </xf>
    <xf numFmtId="1" fontId="8" fillId="2" borderId="1" xfId="0" applyNumberFormat="1" applyFont="1" applyFill="1" applyBorder="1" applyAlignment="1" applyProtection="1">
      <alignment vertical="center" wrapText="1"/>
      <protection hidden="1"/>
    </xf>
    <xf numFmtId="1" fontId="8" fillId="2" borderId="20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vertical="center" wrapText="1"/>
      <protection hidden="1"/>
    </xf>
    <xf numFmtId="1" fontId="4" fillId="2" borderId="19" xfId="3" applyNumberFormat="1" applyFont="1" applyFill="1" applyBorder="1" applyAlignment="1" applyProtection="1">
      <alignment vertical="top" wrapText="1"/>
      <protection hidden="1"/>
    </xf>
    <xf numFmtId="1" fontId="0" fillId="0" borderId="21" xfId="0" applyNumberFormat="1" applyBorder="1" applyAlignment="1" applyProtection="1">
      <alignment vertical="top" wrapText="1"/>
      <protection hidden="1"/>
    </xf>
    <xf numFmtId="1" fontId="11" fillId="3" borderId="22" xfId="1" applyNumberFormat="1" applyFont="1" applyFill="1" applyBorder="1" applyAlignment="1" applyProtection="1">
      <alignment horizontal="center" vertical="top" wrapText="1"/>
      <protection hidden="1"/>
    </xf>
    <xf numFmtId="1" fontId="2" fillId="0" borderId="21" xfId="0" applyNumberFormat="1" applyFont="1" applyBorder="1" applyAlignment="1" applyProtection="1">
      <alignment horizontal="right" vertical="top" wrapText="1"/>
      <protection hidden="1"/>
    </xf>
    <xf numFmtId="1" fontId="2" fillId="0" borderId="21" xfId="0" applyNumberFormat="1" applyFont="1" applyBorder="1" applyAlignment="1" applyProtection="1">
      <alignment vertical="top" wrapText="1"/>
      <protection hidden="1"/>
    </xf>
    <xf numFmtId="1" fontId="0" fillId="0" borderId="21" xfId="0" applyNumberFormat="1" applyBorder="1" applyProtection="1">
      <protection hidden="1"/>
    </xf>
    <xf numFmtId="1" fontId="0" fillId="3" borderId="23" xfId="0" applyNumberFormat="1" applyFill="1" applyBorder="1" applyProtection="1">
      <protection hidden="1"/>
    </xf>
    <xf numFmtId="1" fontId="0" fillId="3" borderId="24" xfId="0" applyNumberFormat="1" applyFill="1" applyBorder="1" applyProtection="1">
      <protection hidden="1"/>
    </xf>
    <xf numFmtId="1" fontId="13" fillId="0" borderId="21" xfId="0" applyNumberFormat="1" applyFont="1" applyBorder="1" applyAlignment="1" applyProtection="1">
      <alignment vertical="top"/>
      <protection hidden="1"/>
    </xf>
    <xf numFmtId="1" fontId="0" fillId="3" borderId="4" xfId="0" applyNumberFormat="1" applyFill="1" applyBorder="1" applyProtection="1">
      <protection hidden="1"/>
    </xf>
    <xf numFmtId="1" fontId="13" fillId="3" borderId="21" xfId="0" applyNumberFormat="1" applyFont="1" applyFill="1" applyBorder="1" applyAlignment="1" applyProtection="1">
      <alignment vertical="top"/>
      <protection hidden="1"/>
    </xf>
    <xf numFmtId="1" fontId="12" fillId="0" borderId="25" xfId="0" applyNumberFormat="1" applyFont="1" applyBorder="1" applyAlignment="1" applyProtection="1">
      <alignment horizontal="right" vertical="top" wrapText="1"/>
      <protection hidden="1"/>
    </xf>
    <xf numFmtId="1" fontId="12" fillId="3" borderId="25" xfId="0" applyNumberFormat="1" applyFont="1" applyFill="1" applyBorder="1" applyAlignment="1" applyProtection="1">
      <alignment horizontal="right" vertical="top" wrapText="1"/>
      <protection hidden="1"/>
    </xf>
    <xf numFmtId="1" fontId="12" fillId="2" borderId="25" xfId="0" applyNumberFormat="1" applyFont="1" applyFill="1" applyBorder="1" applyAlignment="1" applyProtection="1">
      <alignment horizontal="right" vertical="top" wrapText="1"/>
      <protection hidden="1"/>
    </xf>
    <xf numFmtId="1" fontId="11" fillId="2" borderId="26" xfId="0" applyNumberFormat="1" applyFont="1" applyFill="1" applyBorder="1" applyAlignment="1" applyProtection="1">
      <alignment horizontal="right" vertical="top" wrapText="1"/>
      <protection hidden="1"/>
    </xf>
    <xf numFmtId="1" fontId="12" fillId="2" borderId="27" xfId="0" applyNumberFormat="1" applyFont="1" applyFill="1" applyBorder="1" applyAlignment="1" applyProtection="1">
      <alignment horizontal="right" vertical="top" wrapText="1"/>
      <protection hidden="1"/>
    </xf>
    <xf numFmtId="1" fontId="13" fillId="0" borderId="28" xfId="0" applyNumberFormat="1" applyFont="1" applyBorder="1" applyAlignment="1" applyProtection="1">
      <alignment horizontal="right" vertical="top" wrapText="1"/>
      <protection hidden="1"/>
    </xf>
    <xf numFmtId="1" fontId="14" fillId="2" borderId="29" xfId="0" applyNumberFormat="1" applyFont="1" applyFill="1" applyBorder="1" applyAlignment="1" applyProtection="1">
      <alignment vertical="top" wrapText="1"/>
      <protection hidden="1"/>
    </xf>
    <xf numFmtId="1" fontId="14" fillId="2" borderId="26" xfId="0" applyNumberFormat="1" applyFont="1" applyFill="1" applyBorder="1" applyAlignment="1" applyProtection="1">
      <alignment vertical="top" wrapText="1"/>
      <protection hidden="1"/>
    </xf>
    <xf numFmtId="1" fontId="14" fillId="2" borderId="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right" vertical="top"/>
      <protection hidden="1"/>
    </xf>
    <xf numFmtId="1" fontId="11" fillId="2" borderId="26" xfId="0" applyNumberFormat="1" applyFont="1" applyFill="1" applyBorder="1" applyAlignment="1" applyProtection="1">
      <alignment horizontal="right" vertical="top"/>
      <protection hidden="1"/>
    </xf>
    <xf numFmtId="1" fontId="11" fillId="2" borderId="29" xfId="0" applyNumberFormat="1" applyFont="1" applyFill="1" applyBorder="1" applyAlignment="1" applyProtection="1">
      <alignment horizontal="right" vertical="top"/>
      <protection hidden="1"/>
    </xf>
    <xf numFmtId="1" fontId="14" fillId="2" borderId="26" xfId="0" applyNumberFormat="1" applyFont="1" applyFill="1" applyBorder="1" applyAlignment="1" applyProtection="1">
      <alignment horizontal="right" vertical="top"/>
      <protection hidden="1"/>
    </xf>
    <xf numFmtId="1" fontId="20" fillId="0" borderId="28" xfId="0" applyNumberFormat="1" applyFont="1" applyBorder="1" applyAlignment="1" applyProtection="1">
      <alignment vertical="top"/>
      <protection hidden="1"/>
    </xf>
    <xf numFmtId="1" fontId="20" fillId="3" borderId="28" xfId="0" applyNumberFormat="1" applyFont="1" applyFill="1" applyBorder="1" applyAlignment="1" applyProtection="1">
      <alignment vertical="top"/>
      <protection hidden="1"/>
    </xf>
    <xf numFmtId="1" fontId="20" fillId="0" borderId="26" xfId="0" applyNumberFormat="1" applyFont="1" applyBorder="1" applyAlignment="1" applyProtection="1">
      <alignment vertical="top"/>
      <protection hidden="1"/>
    </xf>
    <xf numFmtId="1" fontId="20" fillId="3" borderId="26" xfId="0" applyNumberFormat="1" applyFont="1" applyFill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protection hidden="1"/>
    </xf>
    <xf numFmtId="1" fontId="0" fillId="0" borderId="26" xfId="0" applyNumberFormat="1" applyBorder="1" applyAlignment="1" applyProtection="1">
      <protection hidden="1"/>
    </xf>
    <xf numFmtId="1" fontId="21" fillId="0" borderId="26" xfId="0" applyNumberFormat="1" applyFont="1" applyBorder="1" applyAlignment="1" applyProtection="1">
      <alignment horizontal="center"/>
      <protection hidden="1"/>
    </xf>
    <xf numFmtId="1" fontId="12" fillId="0" borderId="26" xfId="0" applyNumberFormat="1" applyFont="1" applyBorder="1" applyAlignment="1" applyProtection="1">
      <alignment horizontal="justify"/>
      <protection hidden="1"/>
    </xf>
    <xf numFmtId="1" fontId="0" fillId="0" borderId="26" xfId="0" applyNumberFormat="1" applyBorder="1" applyProtection="1">
      <protection hidden="1"/>
    </xf>
    <xf numFmtId="1" fontId="0" fillId="3" borderId="5" xfId="0" applyNumberFormat="1" applyFill="1" applyBorder="1" applyProtection="1">
      <protection hidden="1"/>
    </xf>
    <xf numFmtId="1" fontId="20" fillId="3" borderId="30" xfId="0" applyNumberFormat="1" applyFont="1" applyFill="1" applyBorder="1" applyAlignment="1" applyProtection="1">
      <alignment vertical="top"/>
      <protection hidden="1"/>
    </xf>
    <xf numFmtId="1" fontId="2" fillId="2" borderId="31" xfId="0" applyNumberFormat="1" applyFont="1" applyFill="1" applyBorder="1" applyAlignment="1" applyProtection="1">
      <alignment vertical="center" wrapText="1"/>
      <protection hidden="1"/>
    </xf>
    <xf numFmtId="1" fontId="2" fillId="2" borderId="7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center" wrapText="1"/>
      <protection hidden="1"/>
    </xf>
    <xf numFmtId="1" fontId="2" fillId="0" borderId="7" xfId="1" applyNumberFormat="1" applyFont="1" applyFill="1" applyBorder="1" applyAlignment="1" applyProtection="1">
      <alignment horizontal="right" vertical="center" wrapText="1"/>
      <protection hidden="1"/>
    </xf>
    <xf numFmtId="1" fontId="12" fillId="2" borderId="32" xfId="1" applyNumberFormat="1" applyFont="1" applyFill="1" applyBorder="1" applyAlignment="1" applyProtection="1">
      <alignment wrapText="1"/>
      <protection hidden="1"/>
    </xf>
    <xf numFmtId="1" fontId="25" fillId="2" borderId="9" xfId="0" applyNumberFormat="1" applyFont="1" applyFill="1" applyBorder="1" applyAlignment="1" applyProtection="1">
      <alignment vertical="center" wrapText="1"/>
      <protection hidden="1"/>
    </xf>
    <xf numFmtId="1" fontId="0" fillId="3" borderId="22" xfId="0" applyNumberFormat="1" applyFill="1" applyBorder="1" applyAlignment="1" applyProtection="1">
      <alignment wrapText="1"/>
      <protection hidden="1"/>
    </xf>
    <xf numFmtId="1" fontId="0" fillId="0" borderId="22" xfId="0" applyNumberFormat="1" applyBorder="1" applyAlignment="1" applyProtection="1">
      <alignment wrapText="1"/>
      <protection hidden="1"/>
    </xf>
    <xf numFmtId="1" fontId="0" fillId="0" borderId="33" xfId="0" applyNumberFormat="1" applyBorder="1" applyAlignment="1" applyProtection="1">
      <alignment wrapText="1"/>
    </xf>
    <xf numFmtId="1" fontId="23" fillId="3" borderId="22" xfId="1" applyNumberFormat="1" applyFont="1" applyFill="1" applyBorder="1" applyAlignment="1" applyProtection="1">
      <alignment wrapText="1"/>
      <protection hidden="1"/>
    </xf>
    <xf numFmtId="1" fontId="0" fillId="0" borderId="22" xfId="1" applyNumberFormat="1" applyFont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3" fillId="3" borderId="36" xfId="0" applyNumberFormat="1" applyFont="1" applyFill="1" applyBorder="1" applyAlignment="1" applyProtection="1">
      <alignment vertical="top" wrapText="1"/>
      <protection hidden="1"/>
    </xf>
    <xf numFmtId="1" fontId="0" fillId="3" borderId="37" xfId="0" applyNumberFormat="1" applyFill="1" applyBorder="1" applyProtection="1">
      <protection hidden="1"/>
    </xf>
    <xf numFmtId="1" fontId="4" fillId="3" borderId="15" xfId="0" applyNumberFormat="1" applyFont="1" applyFill="1" applyBorder="1" applyAlignment="1" applyProtection="1">
      <alignment horizontal="right" vertical="top" wrapText="1"/>
      <protection hidden="1"/>
    </xf>
    <xf numFmtId="1" fontId="4" fillId="3" borderId="10" xfId="0" applyNumberFormat="1" applyFont="1" applyFill="1" applyBorder="1" applyAlignment="1" applyProtection="1">
      <alignment horizontal="right" vertical="top" wrapText="1"/>
      <protection hidden="1"/>
    </xf>
    <xf numFmtId="1" fontId="0" fillId="0" borderId="0" xfId="0" applyNumberFormat="1" applyProtection="1">
      <protection hidden="1"/>
    </xf>
    <xf numFmtId="1" fontId="11" fillId="0" borderId="0" xfId="0" applyNumberFormat="1" applyFont="1" applyProtection="1">
      <protection hidden="1"/>
    </xf>
    <xf numFmtId="1" fontId="6" fillId="2" borderId="31" xfId="0" applyNumberFormat="1" applyFont="1" applyFill="1" applyBorder="1" applyAlignment="1" applyProtection="1">
      <alignment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14" xfId="0" applyNumberFormat="1" applyFont="1" applyFill="1" applyBorder="1" applyAlignment="1" applyProtection="1">
      <alignment horizontal="center" vertical="top" wrapText="1"/>
      <protection hidden="1"/>
    </xf>
    <xf numFmtId="1" fontId="6" fillId="3" borderId="6" xfId="0" applyNumberFormat="1" applyFont="1" applyFill="1" applyBorder="1" applyAlignment="1" applyProtection="1">
      <alignment vertical="top" wrapText="1"/>
      <protection hidden="1"/>
    </xf>
    <xf numFmtId="1" fontId="7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40" xfId="0" applyNumberFormat="1" applyFont="1" applyFill="1" applyBorder="1" applyAlignment="1" applyProtection="1">
      <alignment horizontal="center" vertical="top" wrapText="1"/>
      <protection hidden="1"/>
    </xf>
    <xf numFmtId="1" fontId="7" fillId="2" borderId="7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34" xfId="0" applyNumberFormat="1" applyFont="1" applyFill="1" applyBorder="1" applyAlignment="1" applyProtection="1">
      <alignment vertical="top" wrapText="1"/>
      <protection hidden="1"/>
    </xf>
    <xf numFmtId="1" fontId="7" fillId="2" borderId="41" xfId="0" applyNumberFormat="1" applyFont="1" applyFill="1" applyBorder="1" applyAlignment="1" applyProtection="1">
      <alignment horizontal="center" vertical="top" wrapText="1"/>
      <protection hidden="1"/>
    </xf>
    <xf numFmtId="1" fontId="6" fillId="2" borderId="39" xfId="0" applyNumberFormat="1" applyFont="1" applyFill="1" applyBorder="1" applyAlignment="1" applyProtection="1">
      <alignment vertical="top" wrapText="1"/>
      <protection hidden="1"/>
    </xf>
    <xf numFmtId="1" fontId="6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16" xfId="0" applyNumberFormat="1" applyFont="1" applyFill="1" applyBorder="1" applyAlignment="1" applyProtection="1">
      <alignment horizontal="center"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2" fillId="2" borderId="16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Border="1" applyAlignment="1" applyProtection="1">
      <alignment vertical="top" wrapText="1"/>
      <protection hidden="1"/>
    </xf>
    <xf numFmtId="1" fontId="6" fillId="0" borderId="0" xfId="0" applyNumberFormat="1" applyFont="1" applyBorder="1" applyAlignment="1" applyProtection="1">
      <alignment vertical="top" wrapText="1"/>
      <protection hidden="1"/>
    </xf>
    <xf numFmtId="1" fontId="3" fillId="0" borderId="0" xfId="0" applyNumberFormat="1" applyFont="1" applyBorder="1" applyAlignment="1" applyProtection="1">
      <alignment vertical="top" wrapText="1"/>
      <protection hidden="1"/>
    </xf>
    <xf numFmtId="1" fontId="6" fillId="2" borderId="1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8" xfId="0" applyNumberFormat="1" applyFont="1" applyFill="1" applyBorder="1" applyAlignment="1" applyProtection="1">
      <alignment vertical="top" wrapText="1"/>
      <protection hidden="1"/>
    </xf>
    <xf numFmtId="1" fontId="12" fillId="0" borderId="0" xfId="0" applyNumberFormat="1" applyFont="1" applyProtection="1">
      <protection hidden="1"/>
    </xf>
    <xf numFmtId="1" fontId="3" fillId="3" borderId="42" xfId="0" applyNumberFormat="1" applyFont="1" applyFill="1" applyBorder="1" applyAlignment="1" applyProtection="1">
      <alignment horizontal="center" vertical="top" wrapText="1"/>
      <protection hidden="1"/>
    </xf>
    <xf numFmtId="1" fontId="3" fillId="3" borderId="43" xfId="0" applyNumberFormat="1" applyFont="1" applyFill="1" applyBorder="1" applyAlignment="1" applyProtection="1">
      <alignment horizontal="center" vertical="top" wrapText="1"/>
      <protection hidden="1"/>
    </xf>
    <xf numFmtId="1" fontId="4" fillId="2" borderId="43" xfId="0" applyNumberFormat="1" applyFont="1" applyFill="1" applyBorder="1" applyAlignment="1" applyProtection="1">
      <alignment vertical="top" wrapText="1"/>
      <protection hidden="1"/>
    </xf>
    <xf numFmtId="1" fontId="4" fillId="2" borderId="44" xfId="0" applyNumberFormat="1" applyFont="1" applyFill="1" applyBorder="1" applyAlignment="1" applyProtection="1">
      <alignment vertical="top" wrapText="1"/>
      <protection hidden="1"/>
    </xf>
    <xf numFmtId="1" fontId="0" fillId="3" borderId="45" xfId="0" applyNumberFormat="1" applyFill="1" applyBorder="1" applyProtection="1">
      <protection hidden="1"/>
    </xf>
    <xf numFmtId="1" fontId="2" fillId="3" borderId="11" xfId="0" applyNumberFormat="1" applyFont="1" applyFill="1" applyBorder="1" applyAlignment="1" applyProtection="1">
      <alignment vertical="top" wrapText="1"/>
      <protection hidden="1"/>
    </xf>
    <xf numFmtId="1" fontId="2" fillId="3" borderId="46" xfId="0" applyNumberFormat="1" applyFont="1" applyFill="1" applyBorder="1" applyAlignment="1" applyProtection="1">
      <alignment vertical="top" wrapText="1"/>
      <protection hidden="1"/>
    </xf>
    <xf numFmtId="1" fontId="4" fillId="0" borderId="15" xfId="0" applyNumberFormat="1" applyFont="1" applyBorder="1" applyAlignment="1" applyProtection="1">
      <protection hidden="1"/>
    </xf>
    <xf numFmtId="1" fontId="6" fillId="2" borderId="3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horizontal="center" vertical="top" wrapText="1"/>
      <protection hidden="1"/>
    </xf>
    <xf numFmtId="1" fontId="7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Protection="1">
      <protection hidden="1"/>
    </xf>
    <xf numFmtId="1" fontId="10" fillId="0" borderId="0" xfId="0" applyNumberFormat="1" applyFont="1" applyBorder="1" applyAlignment="1" applyProtection="1">
      <alignment vertical="top" wrapText="1"/>
      <protection hidden="1"/>
    </xf>
    <xf numFmtId="1" fontId="11" fillId="2" borderId="47" xfId="0" applyNumberFormat="1" applyFont="1" applyFill="1" applyBorder="1" applyAlignment="1" applyProtection="1">
      <alignment vertical="top" wrapText="1"/>
      <protection hidden="1"/>
    </xf>
    <xf numFmtId="1" fontId="11" fillId="2" borderId="48" xfId="0" applyNumberFormat="1" applyFont="1" applyFill="1" applyBorder="1" applyAlignment="1" applyProtection="1">
      <alignment vertical="top" wrapText="1"/>
      <protection hidden="1"/>
    </xf>
    <xf numFmtId="1" fontId="11" fillId="2" borderId="49" xfId="0" applyNumberFormat="1" applyFont="1" applyFill="1" applyBorder="1" applyAlignment="1" applyProtection="1">
      <alignment vertical="top" wrapTex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1" xfId="0" applyNumberFormat="1" applyFont="1" applyFill="1" applyBorder="1" applyAlignment="1" applyProtection="1">
      <alignment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1" xfId="0" applyNumberFormat="1" applyFont="1" applyFill="1" applyBorder="1" applyAlignment="1" applyProtection="1">
      <alignment vertical="top" wrapText="1"/>
      <protection hidden="1"/>
    </xf>
    <xf numFmtId="1" fontId="11" fillId="0" borderId="15" xfId="0" applyNumberFormat="1" applyFont="1" applyBorder="1" applyAlignment="1" applyProtection="1">
      <alignment vertical="top" wrapText="1"/>
      <protection hidden="1"/>
    </xf>
    <xf numFmtId="1" fontId="11" fillId="2" borderId="54" xfId="0" applyNumberFormat="1" applyFont="1" applyFill="1" applyBorder="1" applyAlignment="1" applyProtection="1">
      <alignment vertical="top" wrapText="1"/>
      <protection hidden="1"/>
    </xf>
    <xf numFmtId="1" fontId="11" fillId="2" borderId="55" xfId="0" applyNumberFormat="1" applyFont="1" applyFill="1" applyBorder="1" applyAlignment="1" applyProtection="1">
      <alignment vertical="top" wrapText="1"/>
      <protection hidden="1"/>
    </xf>
    <xf numFmtId="1" fontId="11" fillId="2" borderId="3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50" xfId="0" applyNumberFormat="1" applyFont="1" applyFill="1" applyBorder="1" applyAlignment="1" applyProtection="1">
      <alignment vertical="top" wrapText="1"/>
      <protection hidden="1"/>
    </xf>
    <xf numFmtId="1" fontId="11" fillId="2" borderId="7" xfId="0" applyNumberFormat="1" applyFont="1" applyFill="1" applyBorder="1" applyAlignment="1" applyProtection="1">
      <alignment horizontal="center" vertical="top" wrapText="1"/>
      <protection hidden="1"/>
    </xf>
    <xf numFmtId="1" fontId="2" fillId="2" borderId="52" xfId="0" applyNumberFormat="1" applyFont="1" applyFill="1" applyBorder="1" applyAlignment="1" applyProtection="1">
      <alignment vertical="top" wrapText="1"/>
      <protection hidden="1"/>
    </xf>
    <xf numFmtId="1" fontId="0" fillId="2" borderId="53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horizontal="center" vertical="top" wrapText="1"/>
      <protection hidden="1"/>
    </xf>
    <xf numFmtId="1" fontId="12" fillId="2" borderId="50" xfId="0" applyNumberFormat="1" applyFont="1" applyFill="1" applyBorder="1" applyAlignment="1" applyProtection="1">
      <alignment vertical="top" wrapText="1"/>
      <protection hidden="1"/>
    </xf>
    <xf numFmtId="1" fontId="0" fillId="2" borderId="52" xfId="0" applyNumberFormat="1" applyFill="1" applyBorder="1" applyAlignment="1" applyProtection="1">
      <alignment vertical="top" wrapText="1"/>
      <protection hidden="1"/>
    </xf>
    <xf numFmtId="1" fontId="2" fillId="2" borderId="53" xfId="0" applyNumberFormat="1" applyFont="1" applyFill="1" applyBorder="1" applyAlignment="1" applyProtection="1">
      <alignment vertical="top" wrapText="1"/>
      <protection hidden="1"/>
    </xf>
    <xf numFmtId="1" fontId="0" fillId="2" borderId="50" xfId="0" applyNumberFormat="1" applyFill="1" applyBorder="1" applyAlignment="1" applyProtection="1">
      <alignment vertical="top" wrapText="1"/>
      <protection hidden="1"/>
    </xf>
    <xf numFmtId="1" fontId="2" fillId="2" borderId="51" xfId="0" applyNumberFormat="1" applyFont="1" applyFill="1" applyBorder="1" applyAlignment="1" applyProtection="1">
      <alignment vertical="top" wrapText="1"/>
      <protection hidden="1"/>
    </xf>
    <xf numFmtId="1" fontId="14" fillId="2" borderId="51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3" fillId="2" borderId="51" xfId="0" applyNumberFormat="1" applyFont="1" applyFill="1" applyBorder="1" applyAlignment="1" applyProtection="1">
      <alignment vertical="top" wrapText="1"/>
      <protection hidden="1"/>
    </xf>
    <xf numFmtId="1" fontId="3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5" fillId="0" borderId="0" xfId="0" applyNumberFormat="1" applyFont="1" applyProtection="1">
      <protection hidden="1"/>
    </xf>
    <xf numFmtId="1" fontId="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4" xfId="0" applyNumberFormat="1" applyFont="1" applyFill="1" applyBorder="1" applyAlignment="1" applyProtection="1">
      <alignment horizontal="center" vertical="top" wrapText="1"/>
      <protection hidden="1"/>
    </xf>
    <xf numFmtId="1" fontId="13" fillId="0" borderId="0" xfId="0" applyNumberFormat="1" applyFont="1" applyProtection="1">
      <protection hidden="1"/>
    </xf>
    <xf numFmtId="1" fontId="11" fillId="0" borderId="0" xfId="0" applyNumberFormat="1" applyFont="1" applyBorder="1" applyAlignment="1" applyProtection="1">
      <alignment wrapText="1"/>
      <protection hidden="1"/>
    </xf>
    <xf numFmtId="1" fontId="2" fillId="2" borderId="54" xfId="0" applyNumberFormat="1" applyFont="1" applyFill="1" applyBorder="1" applyAlignment="1" applyProtection="1">
      <alignment vertical="top" wrapText="1"/>
      <protection hidden="1"/>
    </xf>
    <xf numFmtId="1" fontId="13" fillId="2" borderId="56" xfId="0" applyNumberFormat="1" applyFont="1" applyFill="1" applyBorder="1" applyAlignment="1" applyProtection="1">
      <alignment vertical="top" wrapText="1"/>
      <protection hidden="1"/>
    </xf>
    <xf numFmtId="1" fontId="2" fillId="2" borderId="50" xfId="0" applyNumberFormat="1" applyFont="1" applyFill="1" applyBorder="1" applyAlignment="1" applyProtection="1">
      <alignment vertical="top" wrapText="1"/>
      <protection hidden="1"/>
    </xf>
    <xf numFmtId="1" fontId="13" fillId="2" borderId="11" xfId="0" applyNumberFormat="1" applyFont="1" applyFill="1" applyBorder="1" applyAlignment="1" applyProtection="1">
      <alignment vertical="top" wrapText="1"/>
      <protection hidden="1"/>
    </xf>
    <xf numFmtId="1" fontId="2" fillId="2" borderId="57" xfId="0" applyNumberFormat="1" applyFont="1" applyFill="1" applyBorder="1" applyAlignment="1" applyProtection="1">
      <alignment vertical="top" wrapText="1"/>
      <protection hidden="1"/>
    </xf>
    <xf numFmtId="1" fontId="2" fillId="2" borderId="58" xfId="0" applyNumberFormat="1" applyFont="1" applyFill="1" applyBorder="1" applyAlignment="1" applyProtection="1">
      <alignment vertical="top" wrapText="1"/>
      <protection hidden="1"/>
    </xf>
    <xf numFmtId="1" fontId="2" fillId="2" borderId="59" xfId="0" applyNumberFormat="1" applyFont="1" applyFill="1" applyBorder="1" applyAlignment="1" applyProtection="1">
      <alignment vertical="top" wrapText="1"/>
      <protection hidden="1"/>
    </xf>
    <xf numFmtId="1" fontId="2" fillId="2" borderId="60" xfId="0" applyNumberFormat="1" applyFont="1" applyFill="1" applyBorder="1" applyAlignment="1" applyProtection="1">
      <alignment vertical="top" wrapText="1"/>
      <protection hidden="1"/>
    </xf>
    <xf numFmtId="1" fontId="10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horizontal="left" indent="3"/>
      <protection hidden="1"/>
    </xf>
    <xf numFmtId="1" fontId="11" fillId="2" borderId="4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8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2" xfId="0" applyNumberFormat="1" applyFont="1" applyFill="1" applyBorder="1" applyAlignment="1" applyProtection="1">
      <alignment horizontal="center" vertical="top" wrapText="1"/>
      <protection hidden="1"/>
    </xf>
    <xf numFmtId="1" fontId="0" fillId="3" borderId="63" xfId="0" applyNumberFormat="1" applyFill="1" applyBorder="1" applyAlignment="1" applyProtection="1">
      <alignment vertical="top" wrapText="1"/>
      <protection hidden="1"/>
    </xf>
    <xf numFmtId="1" fontId="0" fillId="4" borderId="64" xfId="0" applyNumberFormat="1" applyFill="1" applyBorder="1" applyAlignment="1" applyProtection="1">
      <alignment vertical="top" wrapText="1"/>
      <protection hidden="1"/>
    </xf>
    <xf numFmtId="1" fontId="13" fillId="0" borderId="21" xfId="0" applyNumberFormat="1" applyFont="1" applyBorder="1" applyAlignment="1" applyProtection="1">
      <alignment vertical="top" wrapText="1"/>
      <protection hidden="1"/>
    </xf>
    <xf numFmtId="1" fontId="9" fillId="0" borderId="21" xfId="0" applyNumberFormat="1" applyFont="1" applyBorder="1" applyAlignment="1" applyProtection="1">
      <alignment vertical="top" wrapText="1"/>
      <protection hidden="1"/>
    </xf>
    <xf numFmtId="1" fontId="11" fillId="3" borderId="65" xfId="0" applyNumberFormat="1" applyFont="1" applyFill="1" applyBorder="1" applyProtection="1">
      <protection hidden="1"/>
    </xf>
    <xf numFmtId="1" fontId="11" fillId="4" borderId="66" xfId="0" applyNumberFormat="1" applyFont="1" applyFill="1" applyBorder="1" applyProtection="1">
      <protection hidden="1"/>
    </xf>
    <xf numFmtId="1" fontId="0" fillId="0" borderId="23" xfId="0" applyNumberFormat="1" applyBorder="1" applyProtection="1">
      <protection hidden="1"/>
    </xf>
    <xf numFmtId="1" fontId="12" fillId="3" borderId="67" xfId="0" applyNumberFormat="1" applyFont="1" applyFill="1" applyBorder="1" applyProtection="1">
      <protection hidden="1"/>
    </xf>
    <xf numFmtId="1" fontId="12" fillId="2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 wrapText="1"/>
      <protection hidden="1"/>
    </xf>
    <xf numFmtId="1" fontId="0" fillId="3" borderId="70" xfId="0" applyNumberFormat="1" applyFill="1" applyBorder="1" applyProtection="1">
      <protection hidden="1"/>
    </xf>
    <xf numFmtId="1" fontId="12" fillId="3" borderId="71" xfId="0" applyNumberFormat="1" applyFont="1" applyFill="1" applyBorder="1" applyProtection="1">
      <protection hidden="1"/>
    </xf>
    <xf numFmtId="1" fontId="18" fillId="0" borderId="0" xfId="0" applyNumberFormat="1" applyFont="1" applyProtection="1">
      <protection hidden="1"/>
    </xf>
    <xf numFmtId="1" fontId="22" fillId="0" borderId="0" xfId="0" applyNumberFormat="1" applyFont="1" applyBorder="1" applyAlignment="1" applyProtection="1">
      <alignment wrapText="1"/>
      <protection hidden="1"/>
    </xf>
    <xf numFmtId="1" fontId="12" fillId="3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/>
      <protection hidden="1"/>
    </xf>
    <xf numFmtId="1" fontId="12" fillId="3" borderId="70" xfId="0" applyNumberFormat="1" applyFont="1" applyFill="1" applyBorder="1" applyProtection="1">
      <protection hidden="1"/>
    </xf>
    <xf numFmtId="1" fontId="10" fillId="0" borderId="72" xfId="0" applyNumberFormat="1" applyFont="1" applyBorder="1" applyAlignment="1" applyProtection="1">
      <alignment vertical="top" wrapText="1"/>
      <protection hidden="1"/>
    </xf>
    <xf numFmtId="1" fontId="11" fillId="2" borderId="28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/>
      <protection hidden="1"/>
    </xf>
    <xf numFmtId="1" fontId="11" fillId="2" borderId="26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/>
      <protection hidden="1"/>
    </xf>
    <xf numFmtId="1" fontId="0" fillId="2" borderId="74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/>
      <protection hidden="1"/>
    </xf>
    <xf numFmtId="1" fontId="11" fillId="2" borderId="7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25" xfId="0" applyNumberFormat="1" applyFont="1" applyFill="1" applyBorder="1" applyAlignment="1" applyProtection="1">
      <alignment vertical="top" wrapText="1"/>
      <protection hidden="1"/>
    </xf>
    <xf numFmtId="1" fontId="12" fillId="2" borderId="2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4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5" xfId="0" applyNumberFormat="1" applyFont="1" applyFill="1" applyBorder="1" applyAlignment="1" applyProtection="1">
      <alignment vertical="top" wrapText="1"/>
      <protection hidden="1"/>
    </xf>
    <xf numFmtId="1" fontId="0" fillId="2" borderId="26" xfId="0" applyNumberFormat="1" applyFill="1" applyBorder="1" applyAlignment="1" applyProtection="1">
      <alignment vertical="top" wrapText="1"/>
      <protection hidden="1"/>
    </xf>
    <xf numFmtId="1" fontId="11" fillId="2" borderId="25" xfId="0" applyNumberFormat="1" applyFont="1" applyFill="1" applyBorder="1" applyAlignment="1" applyProtection="1">
      <alignment horizontal="center" vertical="top" wrapText="1"/>
      <protection hidden="1"/>
    </xf>
    <xf numFmtId="9" fontId="12" fillId="2" borderId="25" xfId="3" applyFont="1" applyFill="1" applyBorder="1" applyAlignment="1" applyProtection="1">
      <alignment horizontal="right" vertical="top" wrapText="1"/>
      <protection hidden="1"/>
    </xf>
    <xf numFmtId="9" fontId="12" fillId="2" borderId="26" xfId="3" applyFont="1" applyFill="1" applyBorder="1" applyAlignment="1" applyProtection="1">
      <alignment horizontal="right" vertical="top" wrapText="1"/>
      <protection hidden="1"/>
    </xf>
    <xf numFmtId="9" fontId="12" fillId="2" borderId="27" xfId="3" applyFont="1" applyFill="1" applyBorder="1" applyAlignment="1" applyProtection="1">
      <alignment horizontal="right" vertical="top" wrapText="1"/>
      <protection hidden="1"/>
    </xf>
    <xf numFmtId="9" fontId="13" fillId="2" borderId="74" xfId="3" applyFont="1" applyFill="1" applyBorder="1" applyAlignment="1" applyProtection="1">
      <alignment horizontal="right" vertical="top" wrapText="1"/>
      <protection hidden="1"/>
    </xf>
    <xf numFmtId="1" fontId="11" fillId="0" borderId="0" xfId="0" applyNumberFormat="1" applyFont="1" applyBorder="1" applyAlignment="1" applyProtection="1">
      <alignment horizontal="center"/>
      <protection hidden="1"/>
    </xf>
    <xf numFmtId="1" fontId="0" fillId="0" borderId="0" xfId="0" applyNumberFormat="1" applyBorder="1" applyAlignment="1" applyProtection="1">
      <protection hidden="1"/>
    </xf>
    <xf numFmtId="1" fontId="12" fillId="3" borderId="28" xfId="0" applyNumberFormat="1" applyFont="1" applyFill="1" applyBorder="1" applyProtection="1">
      <protection hidden="1"/>
    </xf>
    <xf numFmtId="1" fontId="17" fillId="2" borderId="28" xfId="0" applyNumberFormat="1" applyFont="1" applyFill="1" applyBorder="1" applyAlignment="1" applyProtection="1">
      <alignment vertical="top"/>
      <protection hidden="1"/>
    </xf>
    <xf numFmtId="1" fontId="17" fillId="2" borderId="30" xfId="0" applyNumberFormat="1" applyFont="1" applyFill="1" applyBorder="1" applyAlignment="1" applyProtection="1">
      <alignment vertical="top" wrapText="1"/>
      <protection hidden="1"/>
    </xf>
    <xf numFmtId="1" fontId="0" fillId="3" borderId="26" xfId="0" applyNumberFormat="1" applyFill="1" applyBorder="1" applyProtection="1">
      <protection hidden="1"/>
    </xf>
    <xf numFmtId="1" fontId="12" fillId="0" borderId="26" xfId="0" applyNumberFormat="1" applyFont="1" applyBorder="1" applyAlignment="1" applyProtection="1">
      <protection hidden="1"/>
    </xf>
    <xf numFmtId="1" fontId="12" fillId="3" borderId="26" xfId="0" applyNumberFormat="1" applyFont="1" applyFill="1" applyBorder="1" applyProtection="1">
      <protection hidden="1"/>
    </xf>
    <xf numFmtId="1" fontId="26" fillId="0" borderId="0" xfId="0" applyNumberFormat="1" applyFo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2" fillId="3" borderId="30" xfId="0" applyNumberFormat="1" applyFont="1" applyFill="1" applyBorder="1" applyProtection="1">
      <protection hidden="1"/>
    </xf>
    <xf numFmtId="1" fontId="17" fillId="2" borderId="30" xfId="0" applyNumberFormat="1" applyFont="1" applyFill="1" applyBorder="1" applyAlignment="1" applyProtection="1">
      <alignment vertical="top"/>
      <protection hidden="1"/>
    </xf>
    <xf numFmtId="1" fontId="14" fillId="0" borderId="15" xfId="0" applyNumberFormat="1" applyFont="1" applyBorder="1" applyAlignment="1" applyProtection="1">
      <alignment vertical="top" wrapText="1"/>
      <protection hidden="1"/>
    </xf>
    <xf numFmtId="1" fontId="11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0" xfId="0" applyNumberFormat="1" applyFont="1" applyFill="1" applyBorder="1" applyAlignment="1" applyProtection="1">
      <alignment horizontal="center" vertical="top" wrapText="1"/>
      <protection hidden="1"/>
    </xf>
    <xf numFmtId="1" fontId="2" fillId="2" borderId="78" xfId="0" applyNumberFormat="1" applyFont="1" applyFill="1" applyBorder="1" applyAlignment="1" applyProtection="1">
      <alignment horizontal="center" vertical="top" wrapText="1"/>
      <protection hidden="1"/>
    </xf>
    <xf numFmtId="1" fontId="0" fillId="2" borderId="16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vertical="top" wrapText="1"/>
      <protection hidden="1"/>
    </xf>
    <xf numFmtId="1" fontId="1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2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8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2" xfId="0" applyNumberFormat="1" applyFont="1" applyFill="1" applyBorder="1" applyAlignment="1" applyProtection="1">
      <alignment vertical="top" wrapText="1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Protection="1">
      <protection hidden="1"/>
    </xf>
    <xf numFmtId="1" fontId="11" fillId="3" borderId="47" xfId="0" applyNumberFormat="1" applyFont="1" applyFill="1" applyBorder="1" applyProtection="1">
      <protection hidden="1"/>
    </xf>
    <xf numFmtId="1" fontId="11" fillId="2" borderId="61" xfId="0" applyNumberFormat="1" applyFont="1" applyFill="1" applyBorder="1" applyAlignment="1" applyProtection="1">
      <alignment horizontal="center"/>
      <protection hidden="1"/>
    </xf>
    <xf numFmtId="1" fontId="12" fillId="3" borderId="63" xfId="0" applyNumberFormat="1" applyFont="1" applyFill="1" applyBorder="1" applyProtection="1">
      <protection hidden="1"/>
    </xf>
    <xf numFmtId="1" fontId="11" fillId="2" borderId="21" xfId="0" applyNumberFormat="1" applyFont="1" applyFill="1" applyBorder="1" applyProtection="1">
      <protection hidden="1"/>
    </xf>
    <xf numFmtId="1" fontId="12" fillId="2" borderId="21" xfId="0" applyNumberFormat="1" applyFont="1" applyFill="1" applyBorder="1" applyProtection="1">
      <protection hidden="1"/>
    </xf>
    <xf numFmtId="1" fontId="0" fillId="3" borderId="63" xfId="0" applyNumberFormat="1" applyFill="1" applyBorder="1" applyProtection="1">
      <protection hidden="1"/>
    </xf>
    <xf numFmtId="1" fontId="12" fillId="2" borderId="21" xfId="0" applyNumberFormat="1" applyFont="1" applyFill="1" applyBorder="1" applyAlignment="1" applyProtection="1">
      <alignment vertical="center" wrapText="1"/>
      <protection hidden="1"/>
    </xf>
    <xf numFmtId="1" fontId="12" fillId="3" borderId="65" xfId="0" applyNumberFormat="1" applyFont="1" applyFill="1" applyBorder="1" applyProtection="1">
      <protection hidden="1"/>
    </xf>
    <xf numFmtId="1" fontId="12" fillId="2" borderId="23" xfId="0" applyNumberFormat="1" applyFont="1" applyFill="1" applyBorder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1" fontId="7" fillId="6" borderId="82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83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83" xfId="0" applyNumberFormat="1" applyFont="1" applyFill="1" applyBorder="1" applyAlignment="1" applyProtection="1">
      <alignment horizontal="left" vertical="top" wrapText="1"/>
      <protection hidden="1"/>
    </xf>
    <xf numFmtId="0" fontId="8" fillId="0" borderId="3" xfId="0" applyFont="1" applyFill="1" applyBorder="1" applyAlignment="1" applyProtection="1">
      <alignment wrapText="1"/>
      <protection hidden="1"/>
    </xf>
    <xf numFmtId="0" fontId="8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1" fontId="4" fillId="6" borderId="84" xfId="0" applyNumberFormat="1" applyFont="1" applyFill="1" applyBorder="1" applyAlignment="1" applyProtection="1">
      <alignment horizontal="left" vertical="top" wrapText="1"/>
      <protection hidden="1"/>
    </xf>
    <xf numFmtId="1" fontId="8" fillId="0" borderId="85" xfId="0" applyNumberFormat="1" applyFont="1" applyFill="1" applyBorder="1" applyAlignment="1" applyProtection="1">
      <alignment wrapText="1"/>
      <protection hidden="1"/>
    </xf>
    <xf numFmtId="1" fontId="8" fillId="0" borderId="0" xfId="0" applyNumberFormat="1" applyFont="1" applyFill="1" applyBorder="1" applyAlignment="1" applyProtection="1">
      <protection hidden="1"/>
    </xf>
    <xf numFmtId="164" fontId="5" fillId="0" borderId="0" xfId="0" applyNumberFormat="1" applyFont="1" applyFill="1" applyBorder="1" applyAlignment="1" applyProtection="1">
      <alignment horizontal="left"/>
      <protection hidden="1"/>
    </xf>
    <xf numFmtId="0" fontId="28" fillId="0" borderId="0" xfId="2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28" fillId="5" borderId="67" xfId="2" applyFont="1" applyFill="1" applyBorder="1" applyAlignment="1">
      <alignment horizontal="center" vertical="center"/>
    </xf>
    <xf numFmtId="0" fontId="28" fillId="5" borderId="69" xfId="2" applyFont="1" applyFill="1" applyBorder="1" applyAlignment="1">
      <alignment horizontal="center" vertical="center"/>
    </xf>
    <xf numFmtId="0" fontId="29" fillId="5" borderId="70" xfId="2" applyFont="1" applyFill="1" applyBorder="1"/>
    <xf numFmtId="0" fontId="8" fillId="0" borderId="3" xfId="0" applyFont="1" applyFill="1" applyBorder="1" applyProtection="1">
      <protection hidden="1"/>
    </xf>
    <xf numFmtId="0" fontId="30" fillId="5" borderId="70" xfId="2" applyFont="1" applyFill="1" applyBorder="1"/>
    <xf numFmtId="0" fontId="8" fillId="5" borderId="3" xfId="0" applyFont="1" applyFill="1" applyBorder="1" applyProtection="1">
      <protection hidden="1"/>
    </xf>
    <xf numFmtId="0" fontId="29" fillId="5" borderId="71" xfId="2" applyFont="1" applyFill="1" applyBorder="1"/>
    <xf numFmtId="0" fontId="8" fillId="0" borderId="85" xfId="0" applyFont="1" applyFill="1" applyBorder="1" applyProtection="1">
      <protection hidden="1"/>
    </xf>
    <xf numFmtId="0" fontId="30" fillId="0" borderId="0" xfId="2" applyFont="1" applyFill="1" applyBorder="1"/>
    <xf numFmtId="0" fontId="28" fillId="5" borderId="68" xfId="2" applyFont="1" applyFill="1" applyBorder="1" applyAlignment="1">
      <alignment horizontal="center" vertical="center"/>
    </xf>
    <xf numFmtId="0" fontId="29" fillId="5" borderId="21" xfId="2" applyFont="1" applyFill="1" applyBorder="1"/>
    <xf numFmtId="0" fontId="8" fillId="0" borderId="21" xfId="0" applyFont="1" applyFill="1" applyBorder="1" applyProtection="1">
      <protection hidden="1"/>
    </xf>
    <xf numFmtId="0" fontId="8" fillId="0" borderId="4" xfId="0" applyFont="1" applyFill="1" applyBorder="1" applyProtection="1">
      <protection hidden="1"/>
    </xf>
    <xf numFmtId="0" fontId="29" fillId="0" borderId="0" xfId="2" applyFont="1" applyFill="1" applyBorder="1"/>
    <xf numFmtId="0" fontId="28" fillId="0" borderId="13" xfId="2" applyFont="1" applyFill="1" applyBorder="1" applyAlignment="1">
      <alignment horizontal="left" vertical="center"/>
    </xf>
    <xf numFmtId="0" fontId="8" fillId="0" borderId="13" xfId="0" applyFont="1" applyFill="1" applyBorder="1" applyProtection="1">
      <protection hidden="1"/>
    </xf>
    <xf numFmtId="0" fontId="29" fillId="5" borderId="21" xfId="2" applyFont="1" applyFill="1" applyBorder="1" applyAlignment="1">
      <alignment horizontal="center" vertical="center" wrapText="1"/>
    </xf>
    <xf numFmtId="0" fontId="29" fillId="5" borderId="21" xfId="2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justify" vertical="center"/>
    </xf>
    <xf numFmtId="0" fontId="28" fillId="0" borderId="13" xfId="2" applyFont="1" applyFill="1" applyBorder="1" applyAlignment="1">
      <alignment vertical="center"/>
    </xf>
    <xf numFmtId="0" fontId="8" fillId="0" borderId="0" xfId="0" applyFont="1" applyFill="1" applyBorder="1"/>
    <xf numFmtId="0" fontId="29" fillId="5" borderId="21" xfId="2" applyFont="1" applyFill="1" applyBorder="1" applyAlignment="1">
      <alignment wrapText="1"/>
    </xf>
    <xf numFmtId="0" fontId="8" fillId="5" borderId="21" xfId="0" applyFont="1" applyFill="1" applyBorder="1" applyAlignment="1" applyProtection="1">
      <alignment horizontal="center"/>
      <protection hidden="1"/>
    </xf>
    <xf numFmtId="0" fontId="8" fillId="5" borderId="21" xfId="0" applyFont="1" applyFill="1" applyBorder="1" applyProtection="1">
      <protection hidden="1"/>
    </xf>
    <xf numFmtId="0" fontId="28" fillId="5" borderId="21" xfId="2" applyFont="1" applyFill="1" applyBorder="1" applyAlignment="1">
      <alignment horizontal="left" vertical="center"/>
    </xf>
    <xf numFmtId="0" fontId="8" fillId="5" borderId="21" xfId="0" applyFont="1" applyFill="1" applyBorder="1"/>
    <xf numFmtId="0" fontId="8" fillId="0" borderId="21" xfId="0" applyFont="1" applyFill="1" applyBorder="1"/>
    <xf numFmtId="49" fontId="8" fillId="0" borderId="21" xfId="3" applyNumberFormat="1" applyFont="1" applyFill="1" applyBorder="1" applyProtection="1">
      <protection hidden="1"/>
    </xf>
    <xf numFmtId="9" fontId="8" fillId="0" borderId="21" xfId="3" applyFont="1" applyFill="1" applyBorder="1" applyProtection="1">
      <protection hidden="1"/>
    </xf>
    <xf numFmtId="49" fontId="8" fillId="5" borderId="21" xfId="3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 applyBorder="1"/>
    <xf numFmtId="1" fontId="8" fillId="0" borderId="21" xfId="0" applyNumberFormat="1" applyFont="1" applyFill="1" applyBorder="1" applyProtection="1">
      <protection hidden="1"/>
    </xf>
    <xf numFmtId="0" fontId="29" fillId="5" borderId="21" xfId="2" applyFont="1" applyFill="1" applyBorder="1" applyAlignment="1">
      <alignment horizontal="center"/>
    </xf>
    <xf numFmtId="0" fontId="8" fillId="0" borderId="21" xfId="3" applyNumberFormat="1" applyFont="1" applyFill="1" applyBorder="1" applyProtection="1">
      <protection hidden="1"/>
    </xf>
    <xf numFmtId="1" fontId="31" fillId="0" borderId="21" xfId="0" applyNumberFormat="1" applyFont="1" applyFill="1" applyBorder="1" applyProtection="1">
      <protection hidden="1"/>
    </xf>
    <xf numFmtId="0" fontId="0" fillId="7" borderId="0" xfId="0" applyFill="1" applyProtection="1">
      <protection hidden="1"/>
    </xf>
    <xf numFmtId="0" fontId="32" fillId="7" borderId="0" xfId="0" applyFont="1" applyFill="1" applyProtection="1">
      <protection hidden="1"/>
    </xf>
    <xf numFmtId="0" fontId="4" fillId="8" borderId="69" xfId="0" applyFont="1" applyFill="1" applyBorder="1" applyAlignment="1" applyProtection="1">
      <alignment horizontal="center" wrapText="1"/>
      <protection hidden="1"/>
    </xf>
    <xf numFmtId="0" fontId="8" fillId="0" borderId="3" xfId="0" applyFont="1" applyFill="1" applyBorder="1" applyAlignment="1" applyProtection="1">
      <alignment horizontal="right"/>
      <protection hidden="1"/>
    </xf>
    <xf numFmtId="0" fontId="34" fillId="0" borderId="3" xfId="4" applyFill="1" applyBorder="1" applyAlignment="1" applyProtection="1">
      <protection hidden="1"/>
    </xf>
    <xf numFmtId="15" fontId="8" fillId="0" borderId="21" xfId="0" applyNumberFormat="1" applyFont="1" applyFill="1" applyBorder="1" applyProtection="1">
      <protection hidden="1"/>
    </xf>
    <xf numFmtId="15" fontId="8" fillId="0" borderId="3" xfId="0" applyNumberFormat="1" applyFont="1" applyFill="1" applyBorder="1" applyProtection="1">
      <protection hidden="1"/>
    </xf>
    <xf numFmtId="0" fontId="34" fillId="0" borderId="21" xfId="4" applyFill="1" applyBorder="1" applyAlignment="1" applyProtection="1">
      <protection hidden="1"/>
    </xf>
    <xf numFmtId="0" fontId="35" fillId="0" borderId="21" xfId="0" applyFont="1" applyBorder="1" applyProtection="1"/>
    <xf numFmtId="9" fontId="35" fillId="0" borderId="21" xfId="0" applyNumberFormat="1" applyFont="1" applyBorder="1" applyProtection="1"/>
    <xf numFmtId="165" fontId="0" fillId="0" borderId="21" xfId="1" applyNumberFormat="1" applyFont="1" applyBorder="1" applyAlignment="1" applyProtection="1">
      <alignment vertical="top" wrapText="1"/>
      <protection hidden="1"/>
    </xf>
    <xf numFmtId="1" fontId="8" fillId="0" borderId="0" xfId="0" applyNumberFormat="1" applyFont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hidden="1"/>
    </xf>
    <xf numFmtId="3" fontId="0" fillId="0" borderId="86" xfId="0" applyNumberFormat="1" applyBorder="1" applyProtection="1"/>
    <xf numFmtId="1" fontId="4" fillId="3" borderId="13" xfId="1" applyNumberFormat="1" applyFont="1" applyFill="1" applyBorder="1" applyAlignment="1" applyProtection="1">
      <alignment horizontal="right" vertical="top" wrapText="1"/>
      <protection hidden="1"/>
    </xf>
    <xf numFmtId="1" fontId="4" fillId="3" borderId="35" xfId="1" applyNumberFormat="1" applyFont="1" applyFill="1" applyBorder="1" applyAlignment="1" applyProtection="1">
      <alignment horizontal="right" vertical="top" wrapText="1"/>
      <protection hidden="1"/>
    </xf>
    <xf numFmtId="1" fontId="4" fillId="3" borderId="14" xfId="1" applyNumberFormat="1" applyFont="1" applyFill="1" applyBorder="1" applyAlignment="1" applyProtection="1">
      <alignment horizontal="right" vertical="top" wrapText="1"/>
      <protection hidden="1"/>
    </xf>
    <xf numFmtId="1" fontId="8" fillId="0" borderId="14" xfId="1" applyNumberFormat="1" applyFont="1" applyBorder="1" applyAlignment="1" applyProtection="1">
      <alignment horizontal="right" vertical="top" wrapText="1"/>
      <protection hidden="1"/>
    </xf>
    <xf numFmtId="1" fontId="8" fillId="0" borderId="16" xfId="1" applyNumberFormat="1" applyFont="1" applyBorder="1" applyAlignment="1" applyProtection="1">
      <alignment horizontal="right" vertical="top" wrapText="1"/>
      <protection hidden="1"/>
    </xf>
    <xf numFmtId="1" fontId="4" fillId="0" borderId="10" xfId="1" applyNumberFormat="1" applyFont="1" applyBorder="1" applyAlignment="1" applyProtection="1">
      <alignment horizontal="right" vertical="top" wrapText="1"/>
      <protection hidden="1"/>
    </xf>
    <xf numFmtId="1" fontId="4" fillId="3" borderId="16" xfId="0" applyNumberFormat="1" applyFont="1" applyFill="1" applyBorder="1" applyAlignment="1" applyProtection="1">
      <alignment horizontal="right" vertical="top" wrapText="1"/>
      <protection hidden="1"/>
    </xf>
    <xf numFmtId="3" fontId="0" fillId="0" borderId="87" xfId="0" applyNumberFormat="1" applyBorder="1" applyProtection="1"/>
    <xf numFmtId="1" fontId="4" fillId="0" borderId="88" xfId="0" applyNumberFormat="1" applyFont="1" applyBorder="1" applyAlignment="1" applyProtection="1">
      <alignment vertical="top" wrapText="1"/>
      <protection hidden="1"/>
    </xf>
    <xf numFmtId="1" fontId="4" fillId="3" borderId="88" xfId="0" applyNumberFormat="1" applyFont="1" applyFill="1" applyBorder="1" applyAlignment="1" applyProtection="1">
      <alignment horizontal="right" vertical="top" wrapText="1"/>
      <protection hidden="1"/>
    </xf>
    <xf numFmtId="1" fontId="8" fillId="0" borderId="40" xfId="0" applyNumberFormat="1" applyFont="1" applyBorder="1" applyAlignment="1" applyProtection="1">
      <alignment vertical="top" wrapText="1"/>
      <protection hidden="1"/>
    </xf>
    <xf numFmtId="1" fontId="4" fillId="0" borderId="16" xfId="0" applyNumberFormat="1" applyFont="1" applyBorder="1" applyAlignment="1" applyProtection="1">
      <alignment vertical="top" wrapText="1"/>
      <protection hidden="1"/>
    </xf>
    <xf numFmtId="165" fontId="4" fillId="3" borderId="9" xfId="1" applyNumberFormat="1" applyFont="1" applyFill="1" applyBorder="1" applyAlignment="1" applyProtection="1">
      <alignment vertical="top" wrapText="1"/>
      <protection hidden="1"/>
    </xf>
    <xf numFmtId="165" fontId="4" fillId="3" borderId="10" xfId="1" applyNumberFormat="1" applyFont="1" applyFill="1" applyBorder="1" applyAlignment="1" applyProtection="1">
      <alignment horizontal="right" vertical="top" wrapText="1"/>
      <protection hidden="1"/>
    </xf>
    <xf numFmtId="165" fontId="4" fillId="3" borderId="6" xfId="1" applyNumberFormat="1" applyFont="1" applyFill="1" applyBorder="1" applyAlignment="1" applyProtection="1">
      <alignment horizontal="right" vertical="top" wrapText="1"/>
      <protection hidden="1"/>
    </xf>
    <xf numFmtId="165" fontId="8" fillId="0" borderId="6" xfId="1" applyNumberFormat="1" applyFont="1" applyBorder="1" applyAlignment="1" applyProtection="1">
      <alignment vertical="top" wrapText="1"/>
      <protection hidden="1"/>
    </xf>
    <xf numFmtId="165" fontId="8" fillId="0" borderId="9" xfId="1" applyNumberFormat="1" applyFont="1" applyBorder="1" applyAlignment="1" applyProtection="1">
      <alignment vertical="top" wrapText="1"/>
      <protection hidden="1"/>
    </xf>
    <xf numFmtId="165" fontId="4" fillId="0" borderId="9" xfId="1" applyNumberFormat="1" applyFont="1" applyBorder="1" applyAlignment="1" applyProtection="1">
      <alignment vertical="top" wrapText="1"/>
      <protection hidden="1"/>
    </xf>
    <xf numFmtId="165" fontId="6" fillId="2" borderId="38" xfId="1" applyNumberFormat="1" applyFont="1" applyFill="1" applyBorder="1" applyAlignment="1" applyProtection="1">
      <alignment vertical="top" wrapText="1"/>
      <protection hidden="1"/>
    </xf>
    <xf numFmtId="165" fontId="4" fillId="0" borderId="10" xfId="1" applyNumberFormat="1" applyFont="1" applyBorder="1" applyAlignment="1" applyProtection="1">
      <alignment vertical="top" wrapText="1"/>
      <protection hidden="1"/>
    </xf>
    <xf numFmtId="165" fontId="8" fillId="0" borderId="6" xfId="1" applyNumberFormat="1" applyFont="1" applyBorder="1" applyAlignment="1" applyProtection="1">
      <alignment horizontal="right" vertical="top" wrapText="1"/>
      <protection hidden="1"/>
    </xf>
    <xf numFmtId="165" fontId="8" fillId="2" borderId="6" xfId="1" applyNumberFormat="1" applyFont="1" applyFill="1" applyBorder="1" applyAlignment="1" applyProtection="1">
      <alignment horizontal="right" vertical="top" wrapText="1"/>
      <protection hidden="1"/>
    </xf>
    <xf numFmtId="165" fontId="8" fillId="0" borderId="7" xfId="1" applyNumberFormat="1" applyFont="1" applyBorder="1" applyAlignment="1" applyProtection="1">
      <alignment vertical="top" wrapText="1"/>
      <protection hidden="1"/>
    </xf>
    <xf numFmtId="165" fontId="8" fillId="2" borderId="7" xfId="1" applyNumberFormat="1" applyFont="1" applyFill="1" applyBorder="1" applyAlignment="1" applyProtection="1">
      <alignment horizontal="right" vertical="top" wrapText="1"/>
      <protection hidden="1"/>
    </xf>
    <xf numFmtId="165" fontId="4" fillId="3" borderId="34" xfId="1" applyNumberFormat="1" applyFont="1" applyFill="1" applyBorder="1" applyAlignment="1" applyProtection="1">
      <alignment horizontal="right" vertical="top" wrapText="1"/>
      <protection hidden="1"/>
    </xf>
    <xf numFmtId="165" fontId="8" fillId="3" borderId="8" xfId="1" applyNumberFormat="1" applyFont="1" applyFill="1" applyBorder="1" applyAlignment="1" applyProtection="1">
      <alignment horizontal="right" vertical="top" wrapText="1"/>
      <protection hidden="1"/>
    </xf>
    <xf numFmtId="165" fontId="0" fillId="0" borderId="0" xfId="1" applyNumberFormat="1" applyFont="1" applyFill="1" applyBorder="1" applyAlignment="1" applyProtection="1"/>
    <xf numFmtId="165" fontId="8" fillId="0" borderId="89" xfId="1" applyNumberFormat="1" applyFont="1" applyBorder="1" applyAlignment="1" applyProtection="1">
      <alignment horizontal="right" vertical="top" wrapText="1"/>
      <protection hidden="1"/>
    </xf>
    <xf numFmtId="165" fontId="4" fillId="0" borderId="39" xfId="1" applyNumberFormat="1" applyFont="1" applyFill="1" applyBorder="1" applyAlignment="1" applyProtection="1">
      <alignment vertical="top" wrapText="1"/>
      <protection hidden="1"/>
    </xf>
    <xf numFmtId="165" fontId="8" fillId="0" borderId="39" xfId="1" applyNumberFormat="1" applyFont="1" applyFill="1" applyBorder="1" applyAlignment="1" applyProtection="1">
      <alignment vertical="top" wrapText="1"/>
      <protection hidden="1"/>
    </xf>
    <xf numFmtId="165" fontId="8" fillId="2" borderId="8" xfId="1" applyNumberFormat="1" applyFont="1" applyFill="1" applyBorder="1" applyAlignment="1" applyProtection="1">
      <alignment horizontal="right" vertical="top" wrapText="1"/>
      <protection hidden="1"/>
    </xf>
    <xf numFmtId="165" fontId="8" fillId="3" borderId="35" xfId="1" applyNumberFormat="1" applyFont="1" applyFill="1" applyBorder="1" applyAlignment="1" applyProtection="1">
      <alignment horizontal="right" vertical="top" wrapText="1"/>
      <protection hidden="1"/>
    </xf>
    <xf numFmtId="165" fontId="8" fillId="0" borderId="9" xfId="1" applyNumberFormat="1" applyFont="1" applyBorder="1" applyAlignment="1" applyProtection="1">
      <alignment horizontal="right" vertical="top" wrapText="1"/>
      <protection hidden="1"/>
    </xf>
    <xf numFmtId="165" fontId="8" fillId="2" borderId="10" xfId="1" applyNumberFormat="1" applyFont="1" applyFill="1" applyBorder="1" applyAlignment="1" applyProtection="1">
      <alignment horizontal="right" vertical="top" wrapText="1"/>
      <protection hidden="1"/>
    </xf>
    <xf numFmtId="165" fontId="8" fillId="0" borderId="9" xfId="1" applyNumberFormat="1" applyFont="1" applyBorder="1" applyAlignment="1" applyProtection="1">
      <alignment vertical="top" wrapText="1"/>
      <protection locked="0" hidden="1"/>
    </xf>
    <xf numFmtId="165" fontId="8" fillId="2" borderId="10" xfId="1" applyNumberFormat="1" applyFont="1" applyFill="1" applyBorder="1" applyAlignment="1" applyProtection="1">
      <alignment horizontal="right" vertical="top" wrapText="1"/>
      <protection locked="0" hidden="1"/>
    </xf>
    <xf numFmtId="165" fontId="2" fillId="2" borderId="2" xfId="1" applyNumberFormat="1" applyFont="1" applyFill="1" applyBorder="1" applyAlignment="1" applyProtection="1">
      <alignment wrapText="1"/>
      <protection hidden="1"/>
    </xf>
    <xf numFmtId="165" fontId="2" fillId="2" borderId="1" xfId="1" applyNumberFormat="1" applyFont="1" applyFill="1" applyBorder="1" applyAlignment="1" applyProtection="1">
      <alignment wrapText="1"/>
      <protection hidden="1"/>
    </xf>
    <xf numFmtId="165" fontId="2" fillId="0" borderId="1" xfId="1" applyNumberFormat="1" applyFont="1" applyFill="1" applyBorder="1" applyAlignment="1" applyProtection="1">
      <alignment wrapText="1"/>
      <protection hidden="1"/>
    </xf>
    <xf numFmtId="165" fontId="3" fillId="2" borderId="9" xfId="1" applyNumberFormat="1" applyFont="1" applyFill="1" applyBorder="1" applyAlignment="1" applyProtection="1">
      <alignment wrapText="1"/>
      <protection hidden="1"/>
    </xf>
    <xf numFmtId="165" fontId="2" fillId="2" borderId="18" xfId="1" applyNumberFormat="1" applyFont="1" applyFill="1" applyBorder="1" applyAlignment="1" applyProtection="1">
      <alignment wrapText="1"/>
      <protection hidden="1"/>
    </xf>
    <xf numFmtId="165" fontId="2" fillId="0" borderId="19" xfId="1" applyNumberFormat="1" applyFont="1" applyFill="1" applyBorder="1" applyAlignment="1" applyProtection="1">
      <alignment wrapText="1"/>
      <protection hidden="1"/>
    </xf>
    <xf numFmtId="165" fontId="3" fillId="2" borderId="9" xfId="1" applyNumberFormat="1" applyFont="1" applyFill="1" applyBorder="1" applyAlignment="1" applyProtection="1">
      <alignment horizontal="right" wrapText="1"/>
      <protection hidden="1"/>
    </xf>
    <xf numFmtId="165" fontId="3" fillId="2" borderId="7" xfId="1" applyNumberFormat="1" applyFont="1" applyFill="1" applyBorder="1" applyAlignment="1" applyProtection="1">
      <alignment wrapText="1"/>
      <protection hidden="1"/>
    </xf>
    <xf numFmtId="165" fontId="3" fillId="2" borderId="1" xfId="1" applyNumberFormat="1" applyFont="1" applyFill="1" applyBorder="1" applyAlignment="1" applyProtection="1">
      <alignment wrapText="1"/>
      <protection hidden="1"/>
    </xf>
    <xf numFmtId="165" fontId="3" fillId="2" borderId="19" xfId="1" applyNumberFormat="1" applyFont="1" applyFill="1" applyBorder="1" applyAlignment="1" applyProtection="1">
      <alignment wrapText="1"/>
      <protection hidden="1"/>
    </xf>
    <xf numFmtId="0" fontId="36" fillId="4" borderId="21" xfId="0" applyFont="1" applyFill="1" applyBorder="1" applyAlignment="1" applyProtection="1">
      <alignment horizontal="left" vertical="center"/>
    </xf>
    <xf numFmtId="3" fontId="37" fillId="4" borderId="21" xfId="0" applyNumberFormat="1" applyFont="1" applyFill="1" applyBorder="1" applyAlignment="1" applyProtection="1">
      <alignment horizontal="right" vertical="center"/>
    </xf>
    <xf numFmtId="0" fontId="37" fillId="4" borderId="21" xfId="0" applyFont="1" applyFill="1" applyBorder="1" applyAlignment="1" applyProtection="1">
      <alignment horizontal="left" vertical="center"/>
    </xf>
    <xf numFmtId="0" fontId="33" fillId="5" borderId="80" xfId="0" applyFont="1" applyFill="1" applyBorder="1" applyAlignment="1" applyProtection="1">
      <alignment horizontal="center"/>
      <protection hidden="1"/>
    </xf>
    <xf numFmtId="0" fontId="33" fillId="5" borderId="81" xfId="0" applyFont="1" applyFill="1" applyBorder="1" applyAlignment="1" applyProtection="1">
      <alignment horizontal="center"/>
      <protection hidden="1"/>
    </xf>
    <xf numFmtId="1" fontId="6" fillId="2" borderId="32" xfId="0" applyNumberFormat="1" applyFont="1" applyFill="1" applyBorder="1" applyAlignment="1" applyProtection="1">
      <alignment horizontal="center" vertical="top" wrapText="1"/>
      <protection hidden="1"/>
    </xf>
    <xf numFmtId="1" fontId="6" fillId="2" borderId="16" xfId="0" applyNumberFormat="1" applyFont="1" applyFill="1" applyBorder="1" applyAlignment="1" applyProtection="1">
      <alignment horizontal="center" vertical="top" wrapText="1"/>
      <protection hidden="1"/>
    </xf>
    <xf numFmtId="1" fontId="6" fillId="2" borderId="32" xfId="0" applyNumberFormat="1" applyFont="1" applyFill="1" applyBorder="1" applyAlignment="1" applyProtection="1">
      <alignment vertical="top" wrapText="1"/>
      <protection hidden="1"/>
    </xf>
    <xf numFmtId="1" fontId="6" fillId="2" borderId="16" xfId="0" applyNumberFormat="1" applyFont="1" applyFill="1" applyBorder="1" applyAlignment="1" applyProtection="1">
      <alignment vertical="top" wrapText="1"/>
      <protection hidden="1"/>
    </xf>
    <xf numFmtId="1" fontId="6" fillId="2" borderId="32" xfId="0" applyNumberFormat="1" applyFont="1" applyFill="1" applyBorder="1" applyAlignment="1" applyProtection="1">
      <alignment horizontal="left" vertical="top" wrapText="1" indent="1"/>
      <protection hidden="1"/>
    </xf>
    <xf numFmtId="1" fontId="6" fillId="2" borderId="16" xfId="0" applyNumberFormat="1" applyFont="1" applyFill="1" applyBorder="1" applyAlignment="1" applyProtection="1">
      <alignment horizontal="left" vertical="top" wrapText="1" inden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6" fillId="2" borderId="79" xfId="0" applyNumberFormat="1" applyFont="1" applyFill="1" applyBorder="1" applyAlignment="1" applyProtection="1">
      <alignment horizontal="left" vertical="top" wrapText="1"/>
      <protection hidden="1"/>
    </xf>
    <xf numFmtId="1" fontId="16" fillId="2" borderId="57" xfId="0" applyNumberFormat="1" applyFont="1" applyFill="1" applyBorder="1" applyAlignment="1" applyProtection="1">
      <alignment horizontal="left" vertical="top" wrapText="1"/>
      <protection hidden="1"/>
    </xf>
    <xf numFmtId="1" fontId="11" fillId="2" borderId="76" xfId="0" applyNumberFormat="1" applyFont="1" applyFill="1" applyBorder="1" applyAlignment="1" applyProtection="1">
      <alignment horizontal="left" wrapText="1"/>
      <protection hidden="1"/>
    </xf>
    <xf numFmtId="1" fontId="11" fillId="2" borderId="77" xfId="0" applyNumberFormat="1" applyFont="1" applyFill="1" applyBorder="1" applyAlignment="1" applyProtection="1">
      <alignment horizontal="left" wrapText="1"/>
      <protection hidden="1"/>
    </xf>
    <xf numFmtId="1" fontId="11" fillId="2" borderId="78" xfId="0" applyNumberFormat="1" applyFont="1" applyFill="1" applyBorder="1" applyAlignment="1" applyProtection="1">
      <alignment horizontal="left" wrapText="1"/>
      <protection hidden="1"/>
    </xf>
    <xf numFmtId="1" fontId="14" fillId="2" borderId="31" xfId="0" applyNumberFormat="1" applyFont="1" applyFill="1" applyBorder="1" applyAlignment="1" applyProtection="1">
      <alignment horizontal="left" wrapText="1"/>
      <protection hidden="1"/>
    </xf>
    <xf numFmtId="1" fontId="14" fillId="2" borderId="7" xfId="0" applyNumberFormat="1" applyFont="1" applyFill="1" applyBorder="1" applyAlignment="1" applyProtection="1">
      <alignment horizontal="left" wrapText="1"/>
      <protection hidden="1"/>
    </xf>
    <xf numFmtId="1" fontId="14" fillId="2" borderId="9" xfId="0" applyNumberFormat="1" applyFont="1" applyFill="1" applyBorder="1" applyAlignment="1" applyProtection="1">
      <alignment horizontal="left" wrapText="1"/>
      <protection hidden="1"/>
    </xf>
    <xf numFmtId="1" fontId="3" fillId="2" borderId="56" xfId="0" applyNumberFormat="1" applyFont="1" applyFill="1" applyBorder="1" applyAlignment="1" applyProtection="1">
      <alignment horizontal="left" wrapText="1"/>
      <protection hidden="1"/>
    </xf>
    <xf numFmtId="1" fontId="2" fillId="2" borderId="11" xfId="0" applyNumberFormat="1" applyFont="1" applyFill="1" applyBorder="1" applyAlignment="1" applyProtection="1">
      <alignment horizontal="left" wrapText="1"/>
      <protection hidden="1"/>
    </xf>
    <xf numFmtId="1" fontId="2" fillId="2" borderId="57" xfId="0" applyNumberFormat="1" applyFont="1" applyFill="1" applyBorder="1" applyAlignment="1" applyProtection="1">
      <alignment horizontal="left" wrapText="1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9" fontId="14" fillId="2" borderId="26" xfId="3" applyFont="1" applyFill="1" applyBorder="1" applyAlignment="1" applyProtection="1">
      <alignment horizontal="right" vertical="top" wrapText="1"/>
      <protection hidden="1"/>
    </xf>
    <xf numFmtId="9" fontId="14" fillId="2" borderId="5" xfId="3" applyFont="1" applyFill="1" applyBorder="1" applyAlignment="1" applyProtection="1">
      <alignment horizontal="right" vertical="top" wrapText="1"/>
      <protection hidden="1"/>
    </xf>
    <xf numFmtId="0" fontId="11" fillId="0" borderId="0" xfId="0" applyFont="1" applyAlignment="1">
      <alignment horizontal="center"/>
    </xf>
    <xf numFmtId="41" fontId="0" fillId="0" borderId="32" xfId="1" applyNumberFormat="1" applyFont="1" applyFill="1" applyBorder="1" applyAlignment="1" applyProtection="1">
      <protection locked="0"/>
    </xf>
    <xf numFmtId="41" fontId="4" fillId="3" borderId="16" xfId="1" applyNumberFormat="1" applyFont="1" applyFill="1" applyBorder="1" applyAlignment="1" applyProtection="1">
      <alignment vertical="top" wrapText="1"/>
      <protection hidden="1"/>
    </xf>
  </cellXfs>
  <cellStyles count="5">
    <cellStyle name="Lien hypertexte" xfId="4" builtinId="8"/>
    <cellStyle name="Milliers" xfId="1" builtinId="3"/>
    <cellStyle name="Normal" xfId="0" builtinId="0"/>
    <cellStyle name="Normal 2" xfId="2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binetmarcelnguessi@yahoo.fr" TargetMode="External"/><Relationship Id="rId2" Type="http://schemas.openxmlformats.org/officeDocument/2006/relationships/hyperlink" Target="mailto:massoma.ekwalla@yahoo.com" TargetMode="External"/><Relationship Id="rId1" Type="http://schemas.openxmlformats.org/officeDocument/2006/relationships/hyperlink" Target="mailto:ccpcs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nri.emalieu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6"/>
  <sheetViews>
    <sheetView topLeftCell="A139" workbookViewId="0">
      <selection activeCell="F66" sqref="F66"/>
    </sheetView>
  </sheetViews>
  <sheetFormatPr baseColWidth="10" defaultRowHeight="12.75"/>
  <cols>
    <col min="1" max="1" width="41.140625" style="2" bestFit="1" customWidth="1"/>
    <col min="2" max="2" width="35.42578125" style="2" customWidth="1"/>
    <col min="3" max="3" width="35" style="2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8" width="11.42578125" style="2"/>
    <col min="9" max="9" width="11.28515625" style="2" bestFit="1" customWidth="1"/>
    <col min="10" max="10" width="11" style="2" bestFit="1" customWidth="1"/>
    <col min="11" max="11" width="18.7109375" style="2" bestFit="1" customWidth="1"/>
    <col min="12" max="16384" width="11.42578125" style="2"/>
  </cols>
  <sheetData>
    <row r="1" spans="1:12" ht="15" thickBot="1">
      <c r="A1" s="379" t="s">
        <v>632</v>
      </c>
      <c r="B1" s="380"/>
      <c r="C1" s="264"/>
      <c r="D1" s="264"/>
      <c r="E1" s="264"/>
      <c r="F1" s="264"/>
      <c r="G1" s="265"/>
      <c r="H1" s="265"/>
      <c r="I1" s="265"/>
      <c r="J1" s="265"/>
      <c r="K1" s="265"/>
      <c r="L1" s="265"/>
    </row>
    <row r="2" spans="1:12">
      <c r="A2" s="266"/>
      <c r="B2" s="318"/>
      <c r="C2" s="267"/>
      <c r="D2" s="267"/>
      <c r="E2" s="267"/>
      <c r="F2" s="267"/>
      <c r="G2" s="265"/>
      <c r="H2" s="265"/>
      <c r="I2" s="265"/>
      <c r="J2" s="265"/>
      <c r="K2" s="265"/>
      <c r="L2" s="265"/>
    </row>
    <row r="3" spans="1:12">
      <c r="A3" s="268" t="s">
        <v>425</v>
      </c>
      <c r="B3" s="269">
        <v>11601170</v>
      </c>
      <c r="C3" s="264"/>
      <c r="D3" s="270"/>
      <c r="E3" s="270"/>
      <c r="F3" s="270"/>
      <c r="G3" s="265"/>
      <c r="H3" s="265"/>
      <c r="I3" s="265"/>
      <c r="J3" s="265"/>
      <c r="K3" s="265"/>
      <c r="L3" s="265"/>
    </row>
    <row r="4" spans="1:12" ht="25.5">
      <c r="A4" s="271" t="s">
        <v>426</v>
      </c>
      <c r="B4" s="272" t="s">
        <v>633</v>
      </c>
      <c r="C4" s="273"/>
      <c r="D4" s="273"/>
      <c r="E4" s="273"/>
      <c r="F4" s="273"/>
      <c r="G4" s="265"/>
      <c r="H4" s="265"/>
      <c r="I4" s="265"/>
      <c r="J4" s="265"/>
      <c r="K4" s="265"/>
      <c r="L4" s="265"/>
    </row>
    <row r="5" spans="1:12" ht="15">
      <c r="A5" s="268" t="s">
        <v>427</v>
      </c>
      <c r="B5" s="272" t="s">
        <v>634</v>
      </c>
      <c r="C5" s="273"/>
      <c r="D5" s="274"/>
      <c r="E5" s="274"/>
      <c r="F5" s="274"/>
      <c r="G5" s="265"/>
      <c r="H5" s="265"/>
      <c r="I5" s="265"/>
      <c r="J5" s="265"/>
      <c r="K5" s="265"/>
      <c r="L5" s="265"/>
    </row>
    <row r="6" spans="1:12">
      <c r="A6" s="268" t="s">
        <v>477</v>
      </c>
      <c r="B6" s="272"/>
      <c r="C6" s="273"/>
      <c r="D6" s="273"/>
      <c r="E6" s="273"/>
      <c r="F6" s="273"/>
      <c r="G6" s="265"/>
      <c r="H6" s="265"/>
      <c r="I6" s="265"/>
      <c r="J6" s="265"/>
      <c r="K6" s="265"/>
      <c r="L6" s="265"/>
    </row>
    <row r="7" spans="1:12" ht="15">
      <c r="A7" s="268" t="s">
        <v>428</v>
      </c>
      <c r="B7" s="272" t="s">
        <v>635</v>
      </c>
      <c r="C7" s="273"/>
      <c r="D7" s="274"/>
      <c r="E7" s="274"/>
      <c r="F7" s="274"/>
      <c r="G7" s="265"/>
      <c r="H7" s="265"/>
      <c r="I7" s="265"/>
      <c r="J7" s="265"/>
      <c r="K7" s="265"/>
      <c r="L7" s="265"/>
    </row>
    <row r="8" spans="1:12" ht="15">
      <c r="A8" s="268" t="s">
        <v>550</v>
      </c>
      <c r="B8" s="272" t="s">
        <v>636</v>
      </c>
      <c r="C8" s="273"/>
      <c r="D8" s="274"/>
      <c r="E8" s="274"/>
      <c r="F8" s="274"/>
      <c r="G8" s="265"/>
      <c r="H8" s="265"/>
      <c r="I8" s="265"/>
      <c r="J8" s="265"/>
      <c r="K8" s="265"/>
      <c r="L8" s="265"/>
    </row>
    <row r="9" spans="1:12" ht="15.75" thickBot="1">
      <c r="A9" s="275" t="s">
        <v>538</v>
      </c>
      <c r="B9" s="276">
        <v>202312</v>
      </c>
      <c r="C9" s="277"/>
      <c r="D9" s="278"/>
      <c r="E9" s="278"/>
      <c r="F9" s="278"/>
      <c r="G9" s="265"/>
      <c r="H9" s="265"/>
      <c r="I9" s="265"/>
      <c r="J9" s="265"/>
      <c r="K9" s="265"/>
      <c r="L9" s="265"/>
    </row>
    <row r="10" spans="1:12">
      <c r="A10" s="265"/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</row>
    <row r="11" spans="1:12" ht="13.5" thickBot="1">
      <c r="A11" s="279" t="s">
        <v>551</v>
      </c>
      <c r="B11" s="280"/>
      <c r="C11" s="265"/>
      <c r="D11" s="265"/>
      <c r="E11" s="265"/>
      <c r="F11" s="265"/>
      <c r="G11" s="265"/>
      <c r="H11" s="265"/>
      <c r="I11" s="265"/>
      <c r="J11" s="265"/>
      <c r="K11" s="265"/>
      <c r="L11" s="265"/>
    </row>
    <row r="12" spans="1:12">
      <c r="A12" s="281" t="s">
        <v>552</v>
      </c>
      <c r="B12" s="282" t="s">
        <v>553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</row>
    <row r="13" spans="1:12">
      <c r="A13" s="283" t="s">
        <v>613</v>
      </c>
      <c r="B13" s="284"/>
      <c r="C13" s="265"/>
      <c r="D13" s="265"/>
      <c r="E13" s="265"/>
      <c r="F13" s="265"/>
      <c r="G13" s="265"/>
      <c r="H13" s="265"/>
      <c r="I13" s="265"/>
      <c r="J13" s="265"/>
      <c r="K13" s="265"/>
      <c r="L13" s="265"/>
    </row>
    <row r="14" spans="1:12">
      <c r="A14" s="283" t="s">
        <v>614</v>
      </c>
      <c r="B14" s="284">
        <v>5039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5"/>
    </row>
    <row r="15" spans="1:12">
      <c r="A15" s="283" t="s">
        <v>615</v>
      </c>
      <c r="B15" s="319" t="s">
        <v>637</v>
      </c>
      <c r="C15" s="265"/>
      <c r="D15" s="265"/>
      <c r="E15" s="265"/>
      <c r="F15" s="265"/>
      <c r="G15" s="265"/>
      <c r="H15" s="265"/>
      <c r="I15" s="265"/>
      <c r="J15" s="265"/>
      <c r="K15" s="265"/>
      <c r="L15" s="265"/>
    </row>
    <row r="16" spans="1:12">
      <c r="A16" s="283" t="s">
        <v>616</v>
      </c>
      <c r="B16" s="284"/>
      <c r="C16" s="265"/>
      <c r="D16" s="265"/>
      <c r="E16" s="265"/>
      <c r="F16" s="265"/>
      <c r="G16" s="265"/>
      <c r="H16" s="265"/>
      <c r="I16" s="265"/>
      <c r="J16" s="265"/>
      <c r="K16" s="265"/>
      <c r="L16" s="265"/>
    </row>
    <row r="17" spans="1:12">
      <c r="A17" s="283" t="s">
        <v>617</v>
      </c>
      <c r="B17" s="284"/>
      <c r="C17" s="265"/>
      <c r="D17" s="265"/>
      <c r="E17" s="265"/>
      <c r="F17" s="265"/>
      <c r="G17" s="265"/>
      <c r="H17" s="265"/>
      <c r="I17" s="265"/>
      <c r="J17" s="265"/>
      <c r="K17" s="265"/>
      <c r="L17" s="265"/>
    </row>
    <row r="18" spans="1:12">
      <c r="A18" s="283" t="s">
        <v>618</v>
      </c>
      <c r="B18" s="320" t="s">
        <v>638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</row>
    <row r="19" spans="1:12">
      <c r="A19" s="285"/>
      <c r="B19" s="286"/>
      <c r="C19" s="265"/>
      <c r="D19" s="265"/>
      <c r="E19" s="265"/>
      <c r="F19" s="265"/>
      <c r="G19" s="265"/>
      <c r="H19" s="265"/>
      <c r="I19" s="265"/>
      <c r="J19" s="265"/>
      <c r="K19" s="265"/>
      <c r="L19" s="265"/>
    </row>
    <row r="20" spans="1:12">
      <c r="A20" s="283" t="s">
        <v>556</v>
      </c>
      <c r="B20" s="284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>
      <c r="A21" s="283" t="s">
        <v>619</v>
      </c>
      <c r="B21" s="284" t="s">
        <v>646</v>
      </c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>
      <c r="A22" s="283" t="s">
        <v>620</v>
      </c>
      <c r="B22" s="322">
        <v>39213</v>
      </c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ht="13.5" thickBot="1">
      <c r="A23" s="287" t="s">
        <v>621</v>
      </c>
      <c r="B23" s="288" t="s">
        <v>639</v>
      </c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ht="13.5" thickBot="1">
      <c r="A24" s="289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>
      <c r="A25" s="281" t="s">
        <v>557</v>
      </c>
      <c r="B25" s="290" t="s">
        <v>558</v>
      </c>
      <c r="C25" s="282" t="s">
        <v>559</v>
      </c>
      <c r="D25" s="265"/>
      <c r="E25" s="265"/>
      <c r="F25" s="265"/>
      <c r="G25" s="265"/>
      <c r="H25" s="265"/>
      <c r="I25" s="265"/>
      <c r="J25" s="265"/>
      <c r="K25" s="265"/>
      <c r="L25" s="265"/>
    </row>
    <row r="26" spans="1:12">
      <c r="A26" s="291" t="str">
        <f>IF(B26&lt;&gt;"","RIB1","")</f>
        <v>RIB1</v>
      </c>
      <c r="B26" s="292" t="s">
        <v>683</v>
      </c>
      <c r="C26" s="284" t="s">
        <v>684</v>
      </c>
      <c r="D26" s="265"/>
      <c r="E26" s="265"/>
      <c r="F26" s="265"/>
      <c r="G26" s="265"/>
      <c r="H26" s="265"/>
      <c r="I26" s="265"/>
      <c r="J26" s="265"/>
      <c r="K26" s="265"/>
      <c r="L26" s="265"/>
    </row>
    <row r="27" spans="1:12">
      <c r="A27" s="291" t="str">
        <f>IF(B27&lt;&gt;"",(MID(A26,1,3))&amp;(1+MID(A26,4,1)/1),"")</f>
        <v>RIB2</v>
      </c>
      <c r="B27" s="292" t="s">
        <v>685</v>
      </c>
      <c r="C27" s="284" t="s">
        <v>686</v>
      </c>
      <c r="D27" s="265"/>
      <c r="E27" s="265"/>
      <c r="F27" s="265"/>
      <c r="G27" s="265"/>
      <c r="H27" s="265"/>
      <c r="I27" s="265"/>
      <c r="J27" s="265"/>
      <c r="K27" s="265"/>
      <c r="L27" s="265"/>
    </row>
    <row r="28" spans="1:12">
      <c r="A28" s="291" t="str">
        <f>IF(B28&lt;&gt;"",(MID(A27,1,3))&amp;(1+MID(A27,4,1)/1),"")</f>
        <v>RIB3</v>
      </c>
      <c r="B28" s="292" t="s">
        <v>687</v>
      </c>
      <c r="C28" s="284" t="s">
        <v>688</v>
      </c>
      <c r="D28" s="265"/>
      <c r="E28" s="265"/>
      <c r="F28" s="265"/>
      <c r="G28" s="265"/>
      <c r="H28" s="265"/>
      <c r="I28" s="265"/>
      <c r="J28" s="265"/>
      <c r="K28" s="265"/>
      <c r="L28" s="265"/>
    </row>
    <row r="29" spans="1:12">
      <c r="A29" s="291" t="str">
        <f>IF(B29&lt;&gt;"",(MID(A28,1,3))&amp;(1+MID(A28,4,1)/1),"")</f>
        <v/>
      </c>
      <c r="B29" s="292"/>
      <c r="C29" s="284"/>
      <c r="D29" s="265"/>
      <c r="E29" s="265"/>
      <c r="F29" s="265"/>
      <c r="G29" s="265"/>
      <c r="H29" s="265"/>
      <c r="I29" s="265"/>
      <c r="J29" s="265"/>
      <c r="K29" s="265"/>
      <c r="L29" s="265"/>
    </row>
    <row r="30" spans="1:12">
      <c r="A30" s="291" t="str">
        <f>IF(B29&lt;&gt;"","Swift","")</f>
        <v/>
      </c>
      <c r="B30" s="292"/>
      <c r="C30" s="284"/>
      <c r="D30" s="265"/>
      <c r="E30" s="265"/>
      <c r="F30" s="265"/>
      <c r="G30" s="265"/>
      <c r="H30" s="265"/>
      <c r="I30" s="265"/>
      <c r="J30" s="265"/>
      <c r="K30" s="265"/>
      <c r="L30" s="265"/>
    </row>
    <row r="31" spans="1:12" ht="13.5" thickBot="1">
      <c r="A31" s="291" t="str">
        <f>IF(B30&lt;&gt;"","IBAN","")</f>
        <v/>
      </c>
      <c r="B31" s="293"/>
      <c r="C31" s="288"/>
      <c r="D31" s="265"/>
      <c r="E31" s="265"/>
      <c r="F31" s="265"/>
      <c r="G31" s="265"/>
      <c r="H31" s="265"/>
      <c r="I31" s="265"/>
      <c r="J31" s="265"/>
      <c r="K31" s="265"/>
      <c r="L31" s="265"/>
    </row>
    <row r="32" spans="1:12">
      <c r="A32" s="294"/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</row>
    <row r="33" spans="1:12">
      <c r="A33" s="295" t="s">
        <v>560</v>
      </c>
      <c r="B33" s="296"/>
      <c r="C33" s="265"/>
      <c r="D33" s="265"/>
      <c r="E33" s="265"/>
      <c r="F33" s="265"/>
      <c r="G33" s="265"/>
      <c r="H33" s="265"/>
      <c r="I33" s="265"/>
      <c r="J33" s="265"/>
      <c r="K33" s="265"/>
      <c r="L33" s="265"/>
    </row>
    <row r="34" spans="1:12" ht="25.5">
      <c r="A34" s="297" t="s">
        <v>561</v>
      </c>
      <c r="B34" s="297" t="s">
        <v>562</v>
      </c>
      <c r="C34" s="297" t="s">
        <v>563</v>
      </c>
      <c r="D34" s="298" t="s">
        <v>564</v>
      </c>
      <c r="E34" s="298" t="s">
        <v>565</v>
      </c>
      <c r="F34" s="297" t="s">
        <v>554</v>
      </c>
      <c r="G34" s="298" t="s">
        <v>566</v>
      </c>
      <c r="H34" s="265"/>
      <c r="I34" s="265"/>
      <c r="J34" s="265"/>
      <c r="K34" s="265"/>
      <c r="L34" s="265"/>
    </row>
    <row r="35" spans="1:12">
      <c r="A35" s="291" t="str">
        <f>IF(B35&lt;&gt;"","DG1","")</f>
        <v>DG1</v>
      </c>
      <c r="B35" s="292" t="s">
        <v>640</v>
      </c>
      <c r="C35" s="292" t="s">
        <v>641</v>
      </c>
      <c r="D35" s="292" t="s">
        <v>642</v>
      </c>
      <c r="E35" s="321">
        <v>44552</v>
      </c>
      <c r="F35" s="292">
        <v>699926249</v>
      </c>
      <c r="G35" s="323" t="s">
        <v>648</v>
      </c>
      <c r="H35" s="265"/>
      <c r="I35" s="265"/>
      <c r="J35" s="265"/>
      <c r="K35" s="265"/>
      <c r="L35" s="265"/>
    </row>
    <row r="36" spans="1:12">
      <c r="A36" s="291" t="str">
        <f>IF(B36&lt;&gt;"",(MID(A35,1,2))&amp;(1+MID(A35,3,1)/1),"")</f>
        <v/>
      </c>
      <c r="B36" s="292"/>
      <c r="C36" s="292"/>
      <c r="D36" s="292"/>
      <c r="E36" s="292"/>
      <c r="F36" s="292"/>
      <c r="G36" s="292"/>
      <c r="H36" s="265"/>
      <c r="I36" s="265"/>
      <c r="J36" s="265"/>
      <c r="K36" s="265"/>
      <c r="L36" s="265"/>
    </row>
    <row r="37" spans="1:12">
      <c r="A37" s="291" t="str">
        <f>IF(B37&lt;&gt;"",(MID(A36,1,2))&amp;(1+MID(A36,3,1)/1),"")</f>
        <v/>
      </c>
      <c r="B37" s="292"/>
      <c r="C37" s="292"/>
      <c r="D37" s="292"/>
      <c r="E37" s="292"/>
      <c r="F37" s="292"/>
      <c r="G37" s="292"/>
      <c r="H37" s="265"/>
      <c r="I37" s="265"/>
      <c r="J37" s="265"/>
      <c r="K37" s="265"/>
      <c r="L37" s="265"/>
    </row>
    <row r="38" spans="1:12">
      <c r="A38" s="291" t="str">
        <f>IF(B38&lt;&gt;"",(MID(A37,1,2))&amp;(1+MID(A37,3,1)/1),"")</f>
        <v/>
      </c>
      <c r="B38" s="292"/>
      <c r="C38" s="292"/>
      <c r="D38" s="292"/>
      <c r="E38" s="292"/>
      <c r="F38" s="292"/>
      <c r="G38" s="292"/>
      <c r="H38" s="265"/>
      <c r="I38" s="265"/>
      <c r="J38" s="265"/>
      <c r="K38" s="265"/>
      <c r="L38" s="265"/>
    </row>
    <row r="39" spans="1:12">
      <c r="A39" s="299"/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</row>
    <row r="40" spans="1:12">
      <c r="A40" s="295" t="s">
        <v>567</v>
      </c>
      <c r="B40" s="300"/>
      <c r="C40" s="265"/>
      <c r="D40" s="265"/>
      <c r="E40" s="265"/>
      <c r="F40" s="265"/>
      <c r="G40" s="265"/>
      <c r="H40" s="265"/>
      <c r="I40" s="265"/>
      <c r="J40" s="265"/>
      <c r="K40" s="265"/>
      <c r="L40" s="265"/>
    </row>
    <row r="41" spans="1:12" ht="63.75">
      <c r="A41" s="297" t="s">
        <v>561</v>
      </c>
      <c r="B41" s="297" t="s">
        <v>541</v>
      </c>
      <c r="C41" s="297" t="s">
        <v>568</v>
      </c>
      <c r="D41" s="297" t="s">
        <v>569</v>
      </c>
      <c r="E41" s="297" t="s">
        <v>570</v>
      </c>
      <c r="F41" s="297" t="s">
        <v>571</v>
      </c>
      <c r="G41" s="297" t="s">
        <v>572</v>
      </c>
      <c r="H41" s="297" t="s">
        <v>573</v>
      </c>
      <c r="I41" s="297" t="s">
        <v>574</v>
      </c>
      <c r="J41" s="297" t="s">
        <v>554</v>
      </c>
      <c r="K41" s="298" t="s">
        <v>555</v>
      </c>
      <c r="L41" s="273"/>
    </row>
    <row r="42" spans="1:12">
      <c r="A42" s="291" t="str">
        <f>IF(B42&lt;&gt;"","CAC1","")</f>
        <v>CAC1</v>
      </c>
      <c r="B42" s="292" t="s">
        <v>643</v>
      </c>
      <c r="C42" s="292" t="s">
        <v>644</v>
      </c>
      <c r="D42" s="292" t="s">
        <v>645</v>
      </c>
      <c r="E42" s="321">
        <v>39098</v>
      </c>
      <c r="F42" s="292" t="s">
        <v>647</v>
      </c>
      <c r="G42" s="292">
        <v>2007</v>
      </c>
      <c r="H42" s="292"/>
      <c r="I42" s="292" t="s">
        <v>637</v>
      </c>
      <c r="J42" s="292"/>
      <c r="K42" s="323" t="s">
        <v>651</v>
      </c>
      <c r="L42" s="265"/>
    </row>
    <row r="43" spans="1:12">
      <c r="A43" s="291" t="str">
        <f>IF(B43&lt;&gt;"",(MID(A42,1,3))&amp;(1+MID(A42,4,1)/1),"")</f>
        <v>CAC2</v>
      </c>
      <c r="B43" s="292" t="s">
        <v>650</v>
      </c>
      <c r="C43" s="292" t="s">
        <v>649</v>
      </c>
      <c r="D43" s="292" t="s">
        <v>645</v>
      </c>
      <c r="E43" s="321">
        <v>39098</v>
      </c>
      <c r="F43" s="292"/>
      <c r="G43" s="292"/>
      <c r="H43" s="292"/>
      <c r="I43" s="292"/>
      <c r="J43" s="292"/>
      <c r="K43" s="292"/>
      <c r="L43" s="265"/>
    </row>
    <row r="44" spans="1:12">
      <c r="A44" s="291" t="str">
        <f>IF(B44&lt;&gt;"",(MID(A43,1,3))&amp;(1+MID(A43,4,1)/1),"")</f>
        <v/>
      </c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65"/>
    </row>
    <row r="45" spans="1:12">
      <c r="A45" s="291" t="str">
        <f>IF(B45&lt;&gt;"",(MID(A44,1,3))&amp;(1+MID(A44,4,1)/1),"")</f>
        <v/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65"/>
    </row>
    <row r="46" spans="1:12">
      <c r="A46" s="29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</row>
    <row r="47" spans="1:12">
      <c r="A47" s="295" t="s">
        <v>612</v>
      </c>
      <c r="B47" s="296"/>
      <c r="C47" s="265"/>
      <c r="D47" s="265"/>
      <c r="E47" s="265"/>
      <c r="F47" s="265"/>
      <c r="G47" s="265"/>
      <c r="H47" s="265"/>
      <c r="I47" s="265"/>
      <c r="J47" s="265"/>
      <c r="K47" s="265"/>
      <c r="L47" s="265"/>
    </row>
    <row r="48" spans="1:12" ht="38.25">
      <c r="A48" s="297" t="s">
        <v>561</v>
      </c>
      <c r="B48" s="297" t="s">
        <v>562</v>
      </c>
      <c r="C48" s="297" t="s">
        <v>563</v>
      </c>
      <c r="D48" s="297" t="s">
        <v>610</v>
      </c>
      <c r="E48" s="297" t="s">
        <v>611</v>
      </c>
      <c r="F48" s="297" t="s">
        <v>554</v>
      </c>
      <c r="G48" s="298" t="s">
        <v>566</v>
      </c>
      <c r="H48" s="265"/>
      <c r="I48" s="265"/>
      <c r="J48" s="265"/>
      <c r="K48" s="265"/>
      <c r="L48" s="265"/>
    </row>
    <row r="49" spans="1:12">
      <c r="A49" s="291" t="str">
        <f>IF(B49&lt;&gt;"","UT1","")</f>
        <v>UT1</v>
      </c>
      <c r="B49" s="292" t="s">
        <v>655</v>
      </c>
      <c r="C49" s="292" t="s">
        <v>654</v>
      </c>
      <c r="D49" s="292" t="s">
        <v>652</v>
      </c>
      <c r="E49" s="321">
        <v>44307</v>
      </c>
      <c r="F49" s="292">
        <v>655601817</v>
      </c>
      <c r="G49" s="323" t="s">
        <v>653</v>
      </c>
      <c r="H49" s="265"/>
      <c r="I49" s="265"/>
      <c r="J49" s="265"/>
      <c r="K49" s="265"/>
      <c r="L49" s="265"/>
    </row>
    <row r="50" spans="1:12">
      <c r="A50" s="291" t="str">
        <f>IF(B50&lt;&gt;"",(MID(A49,1,2))&amp;(1+MID(A49,3,1)/1),"")</f>
        <v/>
      </c>
      <c r="B50" s="292"/>
      <c r="C50" s="292"/>
      <c r="D50" s="292"/>
      <c r="E50" s="321"/>
      <c r="F50" s="292"/>
      <c r="G50" s="323"/>
      <c r="H50" s="265"/>
      <c r="I50" s="265"/>
      <c r="J50" s="265"/>
      <c r="K50" s="265"/>
      <c r="L50" s="265"/>
    </row>
    <row r="51" spans="1:12">
      <c r="A51" s="291" t="str">
        <f>IF(B51&lt;&gt;"",(MID(A50,1,2))&amp;(1+MID(A50,3,1)/1),"")</f>
        <v/>
      </c>
      <c r="B51" s="292"/>
      <c r="C51" s="292"/>
      <c r="D51" s="292"/>
      <c r="E51" s="292"/>
      <c r="F51" s="292"/>
      <c r="G51" s="292"/>
      <c r="H51" s="265"/>
      <c r="I51" s="265"/>
      <c r="J51" s="265"/>
      <c r="K51" s="265"/>
      <c r="L51" s="265"/>
    </row>
    <row r="52" spans="1:12">
      <c r="A52" s="294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</row>
    <row r="53" spans="1:12">
      <c r="A53" s="295" t="s">
        <v>603</v>
      </c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</row>
    <row r="54" spans="1:12">
      <c r="A54" s="297" t="s">
        <v>575</v>
      </c>
      <c r="B54" s="297" t="s">
        <v>576</v>
      </c>
      <c r="C54" s="297" t="s">
        <v>577</v>
      </c>
      <c r="D54" s="265"/>
      <c r="E54" s="265"/>
      <c r="F54" s="265"/>
      <c r="G54" s="265"/>
      <c r="H54" s="265"/>
      <c r="I54" s="265"/>
      <c r="J54" s="265"/>
      <c r="K54" s="265"/>
      <c r="L54" s="265"/>
    </row>
    <row r="55" spans="1:12">
      <c r="A55" s="291" t="s">
        <v>622</v>
      </c>
      <c r="B55" s="292"/>
      <c r="C55" s="292"/>
      <c r="D55" s="265"/>
      <c r="E55" s="265"/>
      <c r="F55" s="265"/>
      <c r="G55" s="265"/>
      <c r="H55" s="265"/>
      <c r="I55" s="265"/>
      <c r="J55" s="265"/>
      <c r="K55" s="265"/>
      <c r="L55" s="265"/>
    </row>
    <row r="56" spans="1:12">
      <c r="A56" s="291" t="s">
        <v>623</v>
      </c>
      <c r="B56" s="292">
        <v>1</v>
      </c>
      <c r="C56" s="292">
        <v>1</v>
      </c>
      <c r="D56" s="265"/>
      <c r="E56" s="265"/>
      <c r="F56" s="265"/>
      <c r="G56" s="265"/>
      <c r="H56" s="265"/>
      <c r="I56" s="265"/>
      <c r="J56" s="265"/>
      <c r="K56" s="265"/>
      <c r="L56" s="265"/>
    </row>
    <row r="57" spans="1:12">
      <c r="A57" s="291" t="s">
        <v>624</v>
      </c>
      <c r="B57" s="292">
        <v>10</v>
      </c>
      <c r="C57" s="292">
        <v>10</v>
      </c>
      <c r="D57" s="265"/>
      <c r="E57" s="265"/>
      <c r="F57" s="265"/>
      <c r="G57" s="265"/>
      <c r="H57" s="265"/>
      <c r="I57" s="265"/>
      <c r="J57" s="265"/>
      <c r="K57" s="265"/>
      <c r="L57" s="265"/>
    </row>
    <row r="58" spans="1:12">
      <c r="A58" s="291" t="s">
        <v>625</v>
      </c>
      <c r="B58" s="292"/>
      <c r="C58" s="292"/>
      <c r="D58" s="265"/>
      <c r="E58" s="265"/>
      <c r="F58" s="265"/>
      <c r="G58" s="265"/>
      <c r="H58" s="265"/>
      <c r="I58" s="265"/>
      <c r="J58" s="265"/>
      <c r="K58" s="265"/>
      <c r="L58" s="265"/>
    </row>
    <row r="59" spans="1:12">
      <c r="A59" s="291" t="s">
        <v>626</v>
      </c>
      <c r="B59" s="292">
        <v>11</v>
      </c>
      <c r="C59" s="292">
        <v>11</v>
      </c>
      <c r="D59" s="265"/>
      <c r="E59" s="265"/>
      <c r="F59" s="265"/>
      <c r="G59" s="265"/>
      <c r="H59" s="265"/>
      <c r="I59" s="265"/>
      <c r="J59" s="265"/>
      <c r="K59" s="265"/>
      <c r="L59" s="265"/>
    </row>
    <row r="60" spans="1:12">
      <c r="A60" s="291" t="s">
        <v>627</v>
      </c>
      <c r="B60" s="292"/>
      <c r="C60" s="292"/>
      <c r="D60" s="265"/>
      <c r="E60" s="265"/>
      <c r="F60" s="265"/>
      <c r="G60" s="265"/>
      <c r="H60" s="265"/>
      <c r="I60" s="265"/>
      <c r="J60" s="265"/>
      <c r="K60" s="265"/>
      <c r="L60" s="265"/>
    </row>
    <row r="61" spans="1:12">
      <c r="A61" s="294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</row>
    <row r="62" spans="1:12">
      <c r="A62" s="294"/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</row>
    <row r="63" spans="1:12">
      <c r="A63" s="295" t="s">
        <v>604</v>
      </c>
      <c r="B63" s="301"/>
      <c r="C63" s="301"/>
      <c r="D63" s="301"/>
      <c r="E63" s="301"/>
      <c r="F63" s="301"/>
      <c r="G63" s="301"/>
      <c r="H63" s="301"/>
      <c r="I63" s="265"/>
      <c r="J63" s="265"/>
      <c r="K63" s="265"/>
      <c r="L63" s="265"/>
    </row>
    <row r="64" spans="1:12">
      <c r="A64" s="297" t="s">
        <v>575</v>
      </c>
      <c r="B64" s="297" t="s">
        <v>578</v>
      </c>
      <c r="C64" s="297" t="s">
        <v>579</v>
      </c>
      <c r="D64" s="297" t="s">
        <v>580</v>
      </c>
      <c r="E64" s="297" t="s">
        <v>576</v>
      </c>
      <c r="F64" s="297" t="s">
        <v>577</v>
      </c>
      <c r="G64" s="265"/>
      <c r="H64" s="265"/>
      <c r="I64" s="265"/>
      <c r="J64" s="265"/>
      <c r="K64" s="265"/>
      <c r="L64" s="265"/>
    </row>
    <row r="65" spans="1:12">
      <c r="A65" s="302" t="s">
        <v>628</v>
      </c>
      <c r="B65" s="292">
        <v>900000000</v>
      </c>
      <c r="C65" s="292">
        <v>900000000</v>
      </c>
      <c r="D65" s="292">
        <v>900000000</v>
      </c>
      <c r="E65" s="292">
        <v>900000000</v>
      </c>
      <c r="F65" s="292">
        <v>1800000000</v>
      </c>
      <c r="G65" s="265"/>
      <c r="H65" s="265"/>
      <c r="I65" s="265"/>
      <c r="J65" s="265"/>
      <c r="K65" s="265"/>
      <c r="L65" s="265"/>
    </row>
    <row r="66" spans="1:12">
      <c r="A66" s="302" t="s">
        <v>581</v>
      </c>
      <c r="B66" s="303" t="s">
        <v>582</v>
      </c>
      <c r="C66" s="304">
        <f>+C65-B65</f>
        <v>0</v>
      </c>
      <c r="D66" s="304">
        <f>+D65-C65</f>
        <v>0</v>
      </c>
      <c r="E66" s="304">
        <f>+E65-D65</f>
        <v>0</v>
      </c>
      <c r="F66" s="304">
        <f>+F65-E65</f>
        <v>900000000</v>
      </c>
      <c r="G66" s="265"/>
      <c r="H66" s="265"/>
      <c r="I66" s="265"/>
      <c r="J66" s="265"/>
      <c r="K66" s="265"/>
      <c r="L66" s="265"/>
    </row>
    <row r="67" spans="1:12" ht="38.25">
      <c r="A67" s="302" t="s">
        <v>629</v>
      </c>
      <c r="B67" s="292"/>
      <c r="C67" s="292"/>
      <c r="D67" s="292"/>
      <c r="E67" s="292"/>
      <c r="F67" s="292"/>
      <c r="G67" s="265"/>
      <c r="H67" s="265"/>
      <c r="I67" s="265"/>
      <c r="J67" s="265"/>
      <c r="K67" s="265"/>
      <c r="L67" s="265"/>
    </row>
    <row r="68" spans="1:12" ht="25.5">
      <c r="A68" s="302" t="s">
        <v>630</v>
      </c>
      <c r="B68" s="292"/>
      <c r="C68" s="292"/>
      <c r="D68" s="292"/>
      <c r="E68" s="292"/>
      <c r="F68" s="292"/>
      <c r="G68" s="265"/>
      <c r="H68" s="265"/>
      <c r="I68" s="265"/>
      <c r="J68" s="265"/>
      <c r="K68" s="265"/>
      <c r="L68" s="265"/>
    </row>
    <row r="69" spans="1:12">
      <c r="A69" s="294"/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</row>
    <row r="70" spans="1:12">
      <c r="A70" s="279" t="s">
        <v>605</v>
      </c>
      <c r="B70" s="301"/>
      <c r="C70" s="301"/>
      <c r="D70" s="301"/>
      <c r="E70" s="301"/>
      <c r="F70" s="301"/>
      <c r="G70" s="301"/>
      <c r="H70" s="301"/>
      <c r="I70" s="265"/>
      <c r="J70" s="265"/>
      <c r="K70" s="265"/>
      <c r="L70" s="265"/>
    </row>
    <row r="71" spans="1:12">
      <c r="A71" s="305" t="s">
        <v>583</v>
      </c>
      <c r="B71" s="306" t="s">
        <v>584</v>
      </c>
      <c r="C71" s="306" t="s">
        <v>449</v>
      </c>
      <c r="D71" s="306" t="s">
        <v>585</v>
      </c>
      <c r="E71" s="306" t="s">
        <v>586</v>
      </c>
      <c r="F71" s="306" t="s">
        <v>587</v>
      </c>
      <c r="G71" s="306" t="s">
        <v>430</v>
      </c>
      <c r="H71" s="301"/>
      <c r="I71" s="265"/>
      <c r="J71" s="265"/>
      <c r="K71" s="265"/>
      <c r="L71" s="265"/>
    </row>
    <row r="72" spans="1:12">
      <c r="A72" s="305" t="s">
        <v>588</v>
      </c>
      <c r="B72" s="307">
        <v>4</v>
      </c>
      <c r="C72" s="307">
        <v>2</v>
      </c>
      <c r="D72" s="307"/>
      <c r="E72" s="307">
        <v>3</v>
      </c>
      <c r="F72" s="307"/>
      <c r="G72" s="307">
        <f>SUM(B72:F72)</f>
        <v>9</v>
      </c>
      <c r="H72" s="301"/>
      <c r="I72" s="265"/>
      <c r="J72" s="265"/>
      <c r="K72" s="265"/>
      <c r="L72" s="265"/>
    </row>
    <row r="73" spans="1:12">
      <c r="A73" s="295"/>
      <c r="B73" s="301"/>
      <c r="C73" s="301"/>
      <c r="D73" s="301"/>
      <c r="E73" s="301"/>
      <c r="F73" s="301"/>
      <c r="G73" s="301"/>
      <c r="H73" s="301"/>
      <c r="I73" s="265"/>
      <c r="J73" s="265"/>
      <c r="K73" s="265"/>
      <c r="L73" s="265"/>
    </row>
    <row r="74" spans="1:12" ht="25.5">
      <c r="A74" s="297" t="s">
        <v>561</v>
      </c>
      <c r="B74" s="297" t="s">
        <v>589</v>
      </c>
      <c r="C74" s="297" t="s">
        <v>590</v>
      </c>
      <c r="D74" s="297" t="s">
        <v>591</v>
      </c>
      <c r="E74" s="265"/>
      <c r="F74" s="265"/>
      <c r="G74" s="265"/>
      <c r="H74" s="265"/>
      <c r="I74" s="265"/>
      <c r="J74" s="265"/>
      <c r="K74" s="265"/>
      <c r="L74" s="265"/>
    </row>
    <row r="75" spans="1:12" ht="16.5">
      <c r="A75" s="291" t="str">
        <f>IF(B75&lt;&gt;"","ACT1","")</f>
        <v>ACT1</v>
      </c>
      <c r="B75" s="324" t="s">
        <v>656</v>
      </c>
      <c r="C75" s="325">
        <v>0.73333333333333328</v>
      </c>
      <c r="D75" s="309">
        <v>0.12222222222222222</v>
      </c>
      <c r="E75" s="265"/>
      <c r="F75" s="265"/>
      <c r="G75" s="265"/>
      <c r="H75" s="265"/>
      <c r="I75" s="265"/>
      <c r="J75" s="265"/>
      <c r="K75" s="265"/>
      <c r="L75" s="265"/>
    </row>
    <row r="76" spans="1:12" ht="16.5">
      <c r="A76" s="291" t="str">
        <f>IF(B76&lt;&gt;"",(MID(A75,1,3))&amp;(1+MID(A75,4,2)/1),"")</f>
        <v>ACT2</v>
      </c>
      <c r="B76" s="324" t="s">
        <v>657</v>
      </c>
      <c r="C76" s="325">
        <v>6.6666666666666666E-2</v>
      </c>
      <c r="D76" s="309">
        <v>1.1111111111111112E-2</v>
      </c>
      <c r="E76" s="265"/>
      <c r="F76" s="265"/>
      <c r="G76" s="265"/>
      <c r="H76" s="265"/>
      <c r="I76" s="265"/>
      <c r="J76" s="265"/>
      <c r="K76" s="265"/>
      <c r="L76" s="265"/>
    </row>
    <row r="77" spans="1:12" ht="16.5">
      <c r="A77" s="291" t="str">
        <f t="shared" ref="A77:A94" si="0">IF(B77&lt;&gt;"",(MID(A76,1,3))&amp;(1+MID(A76,4,2)/1),"")</f>
        <v>ACT3</v>
      </c>
      <c r="B77" s="324" t="s">
        <v>658</v>
      </c>
      <c r="C77" s="325">
        <v>6.6666666666666666E-2</v>
      </c>
      <c r="D77" s="309">
        <v>1.1111111111111112E-2</v>
      </c>
      <c r="E77" s="265"/>
      <c r="F77" s="265"/>
      <c r="G77" s="265"/>
      <c r="H77" s="265"/>
      <c r="I77" s="265"/>
      <c r="J77" s="265"/>
      <c r="K77" s="265"/>
      <c r="L77" s="265"/>
    </row>
    <row r="78" spans="1:12" ht="16.5">
      <c r="A78" s="291" t="str">
        <f t="shared" si="0"/>
        <v>ACT4</v>
      </c>
      <c r="B78" s="324" t="s">
        <v>659</v>
      </c>
      <c r="C78" s="325">
        <v>0.05</v>
      </c>
      <c r="D78" s="309">
        <v>8.3333333333333332E-3</v>
      </c>
      <c r="E78" s="265"/>
      <c r="F78" s="265"/>
      <c r="G78" s="265"/>
      <c r="H78" s="265"/>
      <c r="I78" s="265"/>
      <c r="J78" s="265"/>
      <c r="K78" s="265"/>
      <c r="L78" s="265"/>
    </row>
    <row r="79" spans="1:12" ht="16.5">
      <c r="A79" s="291" t="str">
        <f t="shared" si="0"/>
        <v>ACT5</v>
      </c>
      <c r="B79" s="324" t="s">
        <v>660</v>
      </c>
      <c r="C79" s="325">
        <v>3.3333333333333333E-2</v>
      </c>
      <c r="D79" s="309">
        <v>5.5555555555555558E-3</v>
      </c>
      <c r="E79" s="265"/>
      <c r="F79" s="265"/>
      <c r="G79" s="265"/>
      <c r="H79" s="265"/>
      <c r="I79" s="265"/>
      <c r="J79" s="265"/>
      <c r="K79" s="265"/>
      <c r="L79" s="265"/>
    </row>
    <row r="80" spans="1:12" ht="16.5">
      <c r="A80" s="291" t="str">
        <f t="shared" si="0"/>
        <v>ACT6</v>
      </c>
      <c r="B80" s="324" t="s">
        <v>661</v>
      </c>
      <c r="C80" s="325">
        <v>1.6666666666666666E-2</v>
      </c>
      <c r="D80" s="309">
        <v>2.7777777777777779E-3</v>
      </c>
      <c r="E80" s="265"/>
      <c r="F80" s="265"/>
      <c r="G80" s="265"/>
      <c r="H80" s="265"/>
      <c r="I80" s="265"/>
      <c r="J80" s="265"/>
      <c r="K80" s="265"/>
      <c r="L80" s="265"/>
    </row>
    <row r="81" spans="1:12" ht="16.5">
      <c r="A81" s="291" t="str">
        <f t="shared" si="0"/>
        <v>ACT7</v>
      </c>
      <c r="B81" s="324" t="s">
        <v>662</v>
      </c>
      <c r="C81" s="325">
        <v>1.6666666666666666E-2</v>
      </c>
      <c r="D81" s="309">
        <v>2.7777777777777779E-3</v>
      </c>
      <c r="E81" s="265"/>
      <c r="F81" s="265"/>
      <c r="G81" s="265"/>
      <c r="H81" s="265"/>
      <c r="I81" s="265"/>
      <c r="J81" s="265"/>
      <c r="K81" s="265"/>
      <c r="L81" s="265"/>
    </row>
    <row r="82" spans="1:12" ht="16.5">
      <c r="A82" s="291" t="str">
        <f t="shared" si="0"/>
        <v>ACT8</v>
      </c>
      <c r="B82" s="324" t="s">
        <v>663</v>
      </c>
      <c r="C82" s="325">
        <v>1.6666666666666666E-2</v>
      </c>
      <c r="D82" s="309">
        <v>2.7777777777777779E-3</v>
      </c>
      <c r="E82" s="265"/>
      <c r="F82" s="265"/>
      <c r="G82" s="265"/>
      <c r="H82" s="265"/>
      <c r="I82" s="265"/>
      <c r="J82" s="265"/>
      <c r="K82" s="265"/>
      <c r="L82" s="265"/>
    </row>
    <row r="83" spans="1:12" ht="16.5">
      <c r="A83" s="291" t="str">
        <f t="shared" si="0"/>
        <v>ACT9</v>
      </c>
      <c r="B83" s="324" t="s">
        <v>664</v>
      </c>
      <c r="C83" s="309">
        <v>0</v>
      </c>
      <c r="D83" s="309">
        <v>0.83333333333333337</v>
      </c>
      <c r="E83" s="265"/>
      <c r="F83" s="265"/>
      <c r="G83" s="265"/>
      <c r="H83" s="265"/>
      <c r="I83" s="265"/>
      <c r="J83" s="265"/>
      <c r="K83" s="265"/>
      <c r="L83" s="265"/>
    </row>
    <row r="84" spans="1:12">
      <c r="A84" s="291" t="str">
        <f t="shared" si="0"/>
        <v/>
      </c>
      <c r="B84" s="308"/>
      <c r="C84" s="309"/>
      <c r="D84" s="309"/>
      <c r="E84" s="265"/>
      <c r="F84" s="265"/>
      <c r="G84" s="265"/>
      <c r="H84" s="265"/>
      <c r="I84" s="265"/>
      <c r="J84" s="265"/>
      <c r="K84" s="265"/>
      <c r="L84" s="265"/>
    </row>
    <row r="85" spans="1:12">
      <c r="A85" s="291" t="str">
        <f t="shared" si="0"/>
        <v/>
      </c>
      <c r="B85" s="308"/>
      <c r="C85" s="309"/>
      <c r="D85" s="309"/>
      <c r="E85" s="265"/>
      <c r="F85" s="265"/>
      <c r="G85" s="265"/>
      <c r="H85" s="265"/>
      <c r="I85" s="265"/>
      <c r="J85" s="265"/>
      <c r="K85" s="265"/>
      <c r="L85" s="265"/>
    </row>
    <row r="86" spans="1:12">
      <c r="A86" s="291" t="str">
        <f t="shared" si="0"/>
        <v/>
      </c>
      <c r="B86" s="308"/>
      <c r="C86" s="309"/>
      <c r="D86" s="309"/>
      <c r="E86" s="265"/>
      <c r="F86" s="265"/>
      <c r="G86" s="265"/>
      <c r="H86" s="265"/>
      <c r="I86" s="265"/>
      <c r="J86" s="265"/>
      <c r="K86" s="265"/>
      <c r="L86" s="265"/>
    </row>
    <row r="87" spans="1:12">
      <c r="A87" s="291" t="str">
        <f t="shared" si="0"/>
        <v/>
      </c>
      <c r="B87" s="308"/>
      <c r="C87" s="309"/>
      <c r="D87" s="309"/>
      <c r="E87" s="265"/>
      <c r="F87" s="265"/>
      <c r="G87" s="265"/>
      <c r="H87" s="265"/>
      <c r="I87" s="265"/>
      <c r="J87" s="265"/>
      <c r="K87" s="265"/>
      <c r="L87" s="265"/>
    </row>
    <row r="88" spans="1:12">
      <c r="A88" s="291" t="str">
        <f t="shared" si="0"/>
        <v/>
      </c>
      <c r="B88" s="308"/>
      <c r="C88" s="309"/>
      <c r="D88" s="309"/>
      <c r="E88" s="265"/>
      <c r="F88" s="265"/>
      <c r="G88" s="265"/>
      <c r="H88" s="265"/>
      <c r="I88" s="265"/>
      <c r="J88" s="265"/>
      <c r="K88" s="265"/>
      <c r="L88" s="265"/>
    </row>
    <row r="89" spans="1:12">
      <c r="A89" s="291" t="str">
        <f t="shared" si="0"/>
        <v/>
      </c>
      <c r="B89" s="308"/>
      <c r="C89" s="309"/>
      <c r="D89" s="309"/>
      <c r="E89" s="265"/>
      <c r="F89" s="265"/>
      <c r="G89" s="265"/>
      <c r="H89" s="265"/>
      <c r="I89" s="265"/>
      <c r="J89" s="265"/>
      <c r="K89" s="265"/>
      <c r="L89" s="265"/>
    </row>
    <row r="90" spans="1:12">
      <c r="A90" s="291" t="str">
        <f t="shared" si="0"/>
        <v/>
      </c>
      <c r="B90" s="308"/>
      <c r="C90" s="309"/>
      <c r="D90" s="309"/>
      <c r="E90" s="265"/>
      <c r="F90" s="265"/>
      <c r="G90" s="265"/>
      <c r="H90" s="265"/>
      <c r="I90" s="265"/>
      <c r="J90" s="265"/>
      <c r="K90" s="265"/>
      <c r="L90" s="265"/>
    </row>
    <row r="91" spans="1:12">
      <c r="A91" s="291" t="str">
        <f t="shared" si="0"/>
        <v/>
      </c>
      <c r="B91" s="308"/>
      <c r="C91" s="309"/>
      <c r="D91" s="309"/>
      <c r="E91" s="265"/>
      <c r="F91" s="265"/>
      <c r="G91" s="265"/>
      <c r="H91" s="265"/>
      <c r="I91" s="265"/>
      <c r="J91" s="265"/>
      <c r="K91" s="265"/>
      <c r="L91" s="265"/>
    </row>
    <row r="92" spans="1:12">
      <c r="A92" s="291" t="str">
        <f t="shared" si="0"/>
        <v/>
      </c>
      <c r="B92" s="308"/>
      <c r="C92" s="309"/>
      <c r="D92" s="309"/>
      <c r="E92" s="265"/>
      <c r="F92" s="265"/>
      <c r="G92" s="265"/>
      <c r="H92" s="265"/>
      <c r="I92" s="265"/>
      <c r="J92" s="265"/>
      <c r="K92" s="265"/>
      <c r="L92" s="265"/>
    </row>
    <row r="93" spans="1:12">
      <c r="A93" s="291" t="str">
        <f t="shared" si="0"/>
        <v/>
      </c>
      <c r="B93" s="308"/>
      <c r="C93" s="309"/>
      <c r="D93" s="309"/>
      <c r="E93" s="265"/>
      <c r="F93" s="265"/>
      <c r="G93" s="265"/>
      <c r="H93" s="265"/>
      <c r="I93" s="265"/>
      <c r="J93" s="265"/>
      <c r="K93" s="265"/>
      <c r="L93" s="265"/>
    </row>
    <row r="94" spans="1:12">
      <c r="A94" s="291" t="str">
        <f t="shared" si="0"/>
        <v/>
      </c>
      <c r="B94" s="308"/>
      <c r="C94" s="309"/>
      <c r="D94" s="309"/>
      <c r="E94" s="265"/>
      <c r="F94" s="265"/>
      <c r="G94" s="265"/>
      <c r="H94" s="265"/>
      <c r="I94" s="265"/>
      <c r="J94" s="265"/>
      <c r="K94" s="265"/>
      <c r="L94" s="265"/>
    </row>
    <row r="95" spans="1:12">
      <c r="A95" s="291" t="s">
        <v>430</v>
      </c>
      <c r="B95" s="310" t="s">
        <v>592</v>
      </c>
      <c r="C95" s="309">
        <f>SUM(C75:C94)</f>
        <v>1</v>
      </c>
      <c r="D95" s="309">
        <f>SUM(D75:D94)</f>
        <v>1</v>
      </c>
      <c r="E95" s="265"/>
      <c r="F95" s="265"/>
      <c r="G95" s="265"/>
      <c r="H95" s="265"/>
      <c r="I95" s="265"/>
      <c r="J95" s="265"/>
      <c r="K95" s="265"/>
      <c r="L95" s="265"/>
    </row>
    <row r="96" spans="1:12">
      <c r="A96" s="294"/>
      <c r="B96" s="265"/>
      <c r="C96" s="265"/>
      <c r="D96" s="265"/>
      <c r="E96" s="265"/>
      <c r="F96" s="265"/>
      <c r="G96" s="265"/>
      <c r="H96" s="265"/>
      <c r="I96" s="265"/>
      <c r="J96" s="265"/>
      <c r="K96" s="265"/>
      <c r="L96" s="265"/>
    </row>
    <row r="97" spans="1:12">
      <c r="A97" s="279" t="s">
        <v>606</v>
      </c>
      <c r="B97" s="311"/>
      <c r="C97" s="311"/>
      <c r="D97" s="311"/>
      <c r="E97" s="311"/>
      <c r="F97" s="265"/>
      <c r="G97" s="265"/>
      <c r="H97" s="265"/>
      <c r="I97" s="265"/>
      <c r="J97" s="265"/>
      <c r="K97" s="265"/>
      <c r="L97" s="265"/>
    </row>
    <row r="98" spans="1:12" ht="51">
      <c r="A98" s="297" t="s">
        <v>561</v>
      </c>
      <c r="B98" s="297" t="s">
        <v>593</v>
      </c>
      <c r="C98" s="297" t="s">
        <v>542</v>
      </c>
      <c r="D98" s="297" t="s">
        <v>594</v>
      </c>
      <c r="E98" s="297" t="s">
        <v>595</v>
      </c>
      <c r="F98" s="297" t="s">
        <v>596</v>
      </c>
      <c r="G98" s="297" t="s">
        <v>597</v>
      </c>
      <c r="H98" s="297" t="s">
        <v>598</v>
      </c>
      <c r="I98" s="265"/>
      <c r="J98" s="265"/>
      <c r="K98" s="265"/>
      <c r="L98" s="265"/>
    </row>
    <row r="99" spans="1:12">
      <c r="A99" s="291" t="str">
        <f>IF(B99&lt;&gt;"","ADMIN1","")</f>
        <v/>
      </c>
      <c r="B99" s="308"/>
      <c r="C99" s="308"/>
      <c r="D99" s="308"/>
      <c r="E99" s="308"/>
      <c r="F99" s="308"/>
      <c r="G99" s="308"/>
      <c r="H99" s="308"/>
      <c r="I99" s="265"/>
      <c r="J99" s="265"/>
      <c r="K99" s="265"/>
      <c r="L99" s="265"/>
    </row>
    <row r="100" spans="1:12">
      <c r="A100" s="291" t="str">
        <f>IF(B100&lt;&gt;"",(MID(A99,1,5))&amp;(1+MID(A99,6,2)/1),"")</f>
        <v/>
      </c>
      <c r="B100" s="308"/>
      <c r="C100" s="308"/>
      <c r="D100" s="308"/>
      <c r="E100" s="308"/>
      <c r="F100" s="308"/>
      <c r="G100" s="308"/>
      <c r="H100" s="308"/>
      <c r="I100" s="265"/>
      <c r="J100" s="265"/>
      <c r="K100" s="265"/>
      <c r="L100" s="265"/>
    </row>
    <row r="101" spans="1:12">
      <c r="A101" s="291" t="str">
        <f t="shared" ref="A101:A110" si="1">IF(B101&lt;&gt;"",(MID(A100,1,5))&amp;(1+MID(A100,6,2)/1),"")</f>
        <v/>
      </c>
      <c r="B101" s="308"/>
      <c r="C101" s="308"/>
      <c r="D101" s="308"/>
      <c r="E101" s="308"/>
      <c r="F101" s="308"/>
      <c r="G101" s="308"/>
      <c r="H101" s="308"/>
      <c r="I101" s="265"/>
      <c r="J101" s="265"/>
      <c r="K101" s="265"/>
      <c r="L101" s="265"/>
    </row>
    <row r="102" spans="1:12">
      <c r="A102" s="291" t="str">
        <f t="shared" si="1"/>
        <v/>
      </c>
      <c r="B102" s="308"/>
      <c r="C102" s="308"/>
      <c r="D102" s="308"/>
      <c r="E102" s="308"/>
      <c r="F102" s="308"/>
      <c r="G102" s="308"/>
      <c r="H102" s="308"/>
      <c r="I102" s="265"/>
      <c r="J102" s="265"/>
      <c r="K102" s="265"/>
      <c r="L102" s="265"/>
    </row>
    <row r="103" spans="1:12">
      <c r="A103" s="291" t="str">
        <f t="shared" si="1"/>
        <v/>
      </c>
      <c r="B103" s="308"/>
      <c r="C103" s="308"/>
      <c r="D103" s="308"/>
      <c r="E103" s="308"/>
      <c r="F103" s="308"/>
      <c r="G103" s="308"/>
      <c r="H103" s="308"/>
      <c r="I103" s="265"/>
      <c r="J103" s="265"/>
      <c r="K103" s="265"/>
      <c r="L103" s="265"/>
    </row>
    <row r="104" spans="1:12">
      <c r="A104" s="291" t="str">
        <f t="shared" si="1"/>
        <v/>
      </c>
      <c r="B104" s="308"/>
      <c r="C104" s="308"/>
      <c r="D104" s="308"/>
      <c r="E104" s="308"/>
      <c r="F104" s="308"/>
      <c r="G104" s="308"/>
      <c r="H104" s="308"/>
      <c r="I104" s="265"/>
      <c r="J104" s="265"/>
      <c r="K104" s="265"/>
      <c r="L104" s="265"/>
    </row>
    <row r="105" spans="1:12">
      <c r="A105" s="291" t="str">
        <f t="shared" si="1"/>
        <v/>
      </c>
      <c r="B105" s="308"/>
      <c r="C105" s="308"/>
      <c r="D105" s="308"/>
      <c r="E105" s="308"/>
      <c r="F105" s="308"/>
      <c r="G105" s="308"/>
      <c r="H105" s="308"/>
      <c r="I105" s="265"/>
      <c r="J105" s="265"/>
      <c r="K105" s="265"/>
      <c r="L105" s="265"/>
    </row>
    <row r="106" spans="1:12">
      <c r="A106" s="291" t="str">
        <f t="shared" si="1"/>
        <v/>
      </c>
      <c r="B106" s="308"/>
      <c r="C106" s="308"/>
      <c r="D106" s="308"/>
      <c r="E106" s="308"/>
      <c r="F106" s="308"/>
      <c r="G106" s="308"/>
      <c r="H106" s="308"/>
      <c r="I106" s="265"/>
      <c r="J106" s="265"/>
      <c r="K106" s="265"/>
      <c r="L106" s="265"/>
    </row>
    <row r="107" spans="1:12">
      <c r="A107" s="291" t="str">
        <f t="shared" si="1"/>
        <v/>
      </c>
      <c r="B107" s="308"/>
      <c r="C107" s="308"/>
      <c r="D107" s="308"/>
      <c r="E107" s="308"/>
      <c r="F107" s="308"/>
      <c r="G107" s="308"/>
      <c r="H107" s="308"/>
      <c r="I107" s="265"/>
      <c r="J107" s="265"/>
      <c r="K107" s="265"/>
      <c r="L107" s="265"/>
    </row>
    <row r="108" spans="1:12">
      <c r="A108" s="291" t="str">
        <f t="shared" si="1"/>
        <v/>
      </c>
      <c r="B108" s="308"/>
      <c r="C108" s="308"/>
      <c r="D108" s="308"/>
      <c r="E108" s="308"/>
      <c r="F108" s="308"/>
      <c r="G108" s="308"/>
      <c r="H108" s="308"/>
      <c r="I108" s="265"/>
      <c r="J108" s="265"/>
      <c r="K108" s="265"/>
      <c r="L108" s="265"/>
    </row>
    <row r="109" spans="1:12">
      <c r="A109" s="291" t="str">
        <f t="shared" si="1"/>
        <v/>
      </c>
      <c r="B109" s="308"/>
      <c r="C109" s="308"/>
      <c r="D109" s="308"/>
      <c r="E109" s="308"/>
      <c r="F109" s="308"/>
      <c r="G109" s="308"/>
      <c r="H109" s="308"/>
      <c r="I109" s="265"/>
      <c r="J109" s="265"/>
      <c r="K109" s="265"/>
      <c r="L109" s="265"/>
    </row>
    <row r="110" spans="1:12">
      <c r="A110" s="291" t="str">
        <f t="shared" si="1"/>
        <v/>
      </c>
      <c r="B110" s="308"/>
      <c r="C110" s="308"/>
      <c r="D110" s="308"/>
      <c r="E110" s="308"/>
      <c r="F110" s="308"/>
      <c r="G110" s="308"/>
      <c r="H110" s="308"/>
      <c r="I110" s="265"/>
      <c r="J110" s="265"/>
      <c r="K110" s="265"/>
      <c r="L110" s="265"/>
    </row>
    <row r="111" spans="1:12">
      <c r="A111" s="265"/>
      <c r="B111" s="265"/>
      <c r="C111" s="265"/>
      <c r="D111" s="265"/>
      <c r="E111" s="265"/>
      <c r="F111" s="265"/>
      <c r="G111" s="265"/>
      <c r="H111" s="265"/>
      <c r="I111" s="265"/>
      <c r="J111" s="265"/>
      <c r="K111" s="265"/>
      <c r="L111" s="265"/>
    </row>
    <row r="112" spans="1:12">
      <c r="A112" s="279" t="s">
        <v>607</v>
      </c>
      <c r="B112" s="265"/>
      <c r="C112" s="265"/>
      <c r="D112" s="265"/>
      <c r="E112" s="265"/>
      <c r="F112" s="265"/>
      <c r="G112" s="265"/>
      <c r="H112" s="265"/>
      <c r="I112" s="265"/>
      <c r="J112" s="265"/>
      <c r="K112" s="265"/>
      <c r="L112" s="265"/>
    </row>
    <row r="113" spans="1:12">
      <c r="A113" s="305" t="s">
        <v>599</v>
      </c>
      <c r="B113" s="312">
        <f>Statistiques!C8</f>
        <v>0</v>
      </c>
      <c r="C113" s="315" t="str">
        <f>IF(B113=0,"",IF(B113=(COUNTA(C115:C164)),"","Vérifier le nombre d'agence de la feuille statistique"))</f>
        <v/>
      </c>
      <c r="D113" s="265"/>
      <c r="E113" s="265"/>
      <c r="F113" s="265"/>
      <c r="G113" s="265"/>
      <c r="H113" s="265"/>
      <c r="I113" s="265"/>
      <c r="J113" s="265"/>
      <c r="K113" s="265"/>
      <c r="L113" s="265"/>
    </row>
    <row r="114" spans="1:12" ht="25.5">
      <c r="A114" s="313" t="s">
        <v>561</v>
      </c>
      <c r="B114" s="313" t="s">
        <v>608</v>
      </c>
      <c r="C114" s="313" t="s">
        <v>631</v>
      </c>
      <c r="D114" s="297" t="s">
        <v>600</v>
      </c>
      <c r="E114" s="297" t="s">
        <v>601</v>
      </c>
      <c r="F114" s="297" t="s">
        <v>602</v>
      </c>
      <c r="G114" s="265"/>
      <c r="H114" s="265"/>
      <c r="I114" s="265"/>
      <c r="J114" s="265"/>
      <c r="K114" s="265"/>
      <c r="L114" s="265"/>
    </row>
    <row r="115" spans="1:12">
      <c r="A115" s="291" t="str">
        <f>IF(B115&lt;&gt;"","AGENCE1","")</f>
        <v>AGENCE1</v>
      </c>
      <c r="B115" s="292" t="s">
        <v>636</v>
      </c>
      <c r="C115" s="314" t="s">
        <v>665</v>
      </c>
      <c r="D115" s="292"/>
      <c r="E115" s="292"/>
      <c r="F115" s="292"/>
      <c r="G115" s="265"/>
      <c r="H115" s="265"/>
      <c r="I115" s="265"/>
      <c r="J115" s="265"/>
      <c r="K115" s="265"/>
      <c r="L115" s="265"/>
    </row>
    <row r="116" spans="1:12">
      <c r="A116" s="291" t="str">
        <f>IF(B116&lt;&gt;"",(MID(A115,1,6))&amp;(1+MID(A115,7,2)/1),"")</f>
        <v>AGENCE2</v>
      </c>
      <c r="B116" s="292" t="s">
        <v>636</v>
      </c>
      <c r="C116" s="308" t="s">
        <v>666</v>
      </c>
      <c r="D116" s="292"/>
      <c r="E116" s="292"/>
      <c r="F116" s="292"/>
      <c r="G116" s="265"/>
      <c r="H116" s="265"/>
      <c r="I116" s="265"/>
      <c r="J116" s="265"/>
      <c r="K116" s="265"/>
      <c r="L116" s="265"/>
    </row>
    <row r="117" spans="1:12">
      <c r="A117" s="291" t="str">
        <f t="shared" ref="A117:A164" si="2">IF(B117&lt;&gt;"",(MID(A116,1,6))&amp;(1+MID(A116,7,2)/1),"")</f>
        <v>AGENCE3</v>
      </c>
      <c r="B117" s="292" t="s">
        <v>636</v>
      </c>
      <c r="C117" s="308" t="s">
        <v>667</v>
      </c>
      <c r="D117" s="292"/>
      <c r="E117" s="292"/>
      <c r="F117" s="292"/>
      <c r="G117" s="265"/>
      <c r="H117" s="265"/>
      <c r="I117" s="265"/>
      <c r="J117" s="265"/>
      <c r="K117" s="265"/>
      <c r="L117" s="265"/>
    </row>
    <row r="118" spans="1:12">
      <c r="A118" s="291" t="str">
        <f t="shared" si="2"/>
        <v>AGENCE4</v>
      </c>
      <c r="B118" s="292" t="s">
        <v>636</v>
      </c>
      <c r="C118" s="308" t="s">
        <v>668</v>
      </c>
      <c r="D118" s="292"/>
      <c r="E118" s="292"/>
      <c r="F118" s="292"/>
      <c r="G118" s="265"/>
      <c r="H118" s="265"/>
      <c r="I118" s="265"/>
      <c r="J118" s="265"/>
      <c r="K118" s="265"/>
      <c r="L118" s="265"/>
    </row>
    <row r="119" spans="1:12">
      <c r="A119" s="291" t="str">
        <f t="shared" si="2"/>
        <v>AGENCE5</v>
      </c>
      <c r="B119" s="292" t="s">
        <v>636</v>
      </c>
      <c r="C119" s="308" t="s">
        <v>669</v>
      </c>
      <c r="D119" s="292"/>
      <c r="E119" s="292"/>
      <c r="F119" s="292"/>
      <c r="G119" s="265"/>
      <c r="H119" s="265"/>
      <c r="I119" s="265"/>
      <c r="J119" s="265"/>
      <c r="K119" s="265"/>
      <c r="L119" s="265"/>
    </row>
    <row r="120" spans="1:12">
      <c r="A120" s="291" t="str">
        <f t="shared" si="2"/>
        <v>AGENCE6</v>
      </c>
      <c r="B120" s="292" t="s">
        <v>670</v>
      </c>
      <c r="C120" s="308" t="s">
        <v>671</v>
      </c>
      <c r="D120" s="292"/>
      <c r="E120" s="292"/>
      <c r="F120" s="292"/>
      <c r="G120" s="265"/>
      <c r="H120" s="265"/>
      <c r="I120" s="265"/>
      <c r="J120" s="265"/>
      <c r="K120" s="265"/>
      <c r="L120" s="265"/>
    </row>
    <row r="121" spans="1:12">
      <c r="A121" s="291" t="str">
        <f t="shared" si="2"/>
        <v>AGENCE7</v>
      </c>
      <c r="B121" s="292" t="s">
        <v>670</v>
      </c>
      <c r="C121" s="308" t="s">
        <v>672</v>
      </c>
      <c r="D121" s="292"/>
      <c r="E121" s="292"/>
      <c r="F121" s="292"/>
      <c r="G121" s="265"/>
      <c r="H121" s="265"/>
      <c r="I121" s="265"/>
      <c r="J121" s="265"/>
      <c r="K121" s="265"/>
      <c r="L121" s="265"/>
    </row>
    <row r="122" spans="1:12">
      <c r="A122" s="291" t="str">
        <f t="shared" si="2"/>
        <v>AGENCE8</v>
      </c>
      <c r="B122" s="292" t="s">
        <v>673</v>
      </c>
      <c r="C122" s="308" t="s">
        <v>676</v>
      </c>
      <c r="D122" s="292"/>
      <c r="E122" s="292"/>
      <c r="F122" s="292"/>
      <c r="G122" s="265"/>
      <c r="H122" s="265"/>
      <c r="I122" s="265"/>
      <c r="J122" s="265"/>
      <c r="K122" s="265"/>
      <c r="L122" s="265"/>
    </row>
    <row r="123" spans="1:12">
      <c r="A123" s="291" t="str">
        <f t="shared" si="2"/>
        <v>AGENCE9</v>
      </c>
      <c r="B123" s="292" t="s">
        <v>674</v>
      </c>
      <c r="C123" s="308" t="s">
        <v>677</v>
      </c>
      <c r="D123" s="292"/>
      <c r="E123" s="292"/>
      <c r="F123" s="292"/>
      <c r="G123" s="265"/>
      <c r="H123" s="265"/>
      <c r="I123" s="265"/>
      <c r="J123" s="265"/>
      <c r="K123" s="265"/>
      <c r="L123" s="265"/>
    </row>
    <row r="124" spans="1:12">
      <c r="A124" s="291" t="str">
        <f t="shared" si="2"/>
        <v>AGENCE10</v>
      </c>
      <c r="B124" s="292" t="s">
        <v>675</v>
      </c>
      <c r="C124" s="308" t="s">
        <v>678</v>
      </c>
      <c r="D124" s="292"/>
      <c r="E124" s="292"/>
      <c r="F124" s="292"/>
      <c r="G124" s="265"/>
      <c r="H124" s="265"/>
      <c r="I124" s="265"/>
      <c r="J124" s="265"/>
      <c r="K124" s="265"/>
      <c r="L124" s="265"/>
    </row>
    <row r="125" spans="1:12">
      <c r="A125" s="291" t="str">
        <f t="shared" si="2"/>
        <v/>
      </c>
      <c r="B125" s="292"/>
      <c r="C125" s="308"/>
      <c r="D125" s="292"/>
      <c r="E125" s="292"/>
      <c r="F125" s="292"/>
      <c r="G125" s="265"/>
      <c r="H125" s="265"/>
      <c r="I125" s="265"/>
      <c r="J125" s="265"/>
      <c r="K125" s="265"/>
      <c r="L125" s="265"/>
    </row>
    <row r="126" spans="1:12">
      <c r="A126" s="291" t="str">
        <f t="shared" si="2"/>
        <v/>
      </c>
      <c r="B126" s="292"/>
      <c r="C126" s="308"/>
      <c r="D126" s="292"/>
      <c r="E126" s="292"/>
      <c r="F126" s="292"/>
      <c r="G126" s="265"/>
      <c r="H126" s="265"/>
      <c r="I126" s="265"/>
      <c r="J126" s="265"/>
      <c r="K126" s="265"/>
      <c r="L126" s="265"/>
    </row>
    <row r="127" spans="1:12">
      <c r="A127" s="291" t="str">
        <f t="shared" si="2"/>
        <v/>
      </c>
      <c r="B127" s="292"/>
      <c r="C127" s="308"/>
      <c r="D127" s="292"/>
      <c r="E127" s="292"/>
      <c r="F127" s="292"/>
      <c r="G127" s="265"/>
      <c r="H127" s="265"/>
      <c r="I127" s="265"/>
      <c r="J127" s="265"/>
      <c r="K127" s="265"/>
      <c r="L127" s="265"/>
    </row>
    <row r="128" spans="1:12">
      <c r="A128" s="291" t="str">
        <f t="shared" si="2"/>
        <v/>
      </c>
      <c r="B128" s="292"/>
      <c r="C128" s="308"/>
      <c r="D128" s="292"/>
      <c r="E128" s="292"/>
      <c r="F128" s="292"/>
      <c r="G128" s="265"/>
      <c r="H128" s="265"/>
      <c r="I128" s="265"/>
      <c r="J128" s="265"/>
      <c r="K128" s="265"/>
      <c r="L128" s="265"/>
    </row>
    <row r="129" spans="1:12">
      <c r="A129" s="291" t="str">
        <f t="shared" si="2"/>
        <v/>
      </c>
      <c r="B129" s="292"/>
      <c r="C129" s="308"/>
      <c r="D129" s="292"/>
      <c r="E129" s="292"/>
      <c r="F129" s="292"/>
      <c r="G129" s="265"/>
      <c r="H129" s="265"/>
      <c r="I129" s="265"/>
      <c r="J129" s="265"/>
      <c r="K129" s="265"/>
      <c r="L129" s="265"/>
    </row>
    <row r="130" spans="1:12">
      <c r="A130" s="291" t="str">
        <f t="shared" si="2"/>
        <v/>
      </c>
      <c r="B130" s="292"/>
      <c r="C130" s="308"/>
      <c r="D130" s="292"/>
      <c r="E130" s="292"/>
      <c r="F130" s="292"/>
      <c r="G130" s="265"/>
      <c r="H130" s="265"/>
      <c r="I130" s="265"/>
      <c r="J130" s="265"/>
      <c r="K130" s="265"/>
      <c r="L130" s="265"/>
    </row>
    <row r="131" spans="1:12">
      <c r="A131" s="291" t="str">
        <f t="shared" si="2"/>
        <v/>
      </c>
      <c r="B131" s="292"/>
      <c r="C131" s="308"/>
      <c r="D131" s="292"/>
      <c r="E131" s="292"/>
      <c r="F131" s="292"/>
      <c r="G131" s="265"/>
      <c r="H131" s="265"/>
      <c r="I131" s="265"/>
      <c r="J131" s="265"/>
      <c r="K131" s="265"/>
      <c r="L131" s="265"/>
    </row>
    <row r="132" spans="1:12">
      <c r="A132" s="291" t="str">
        <f t="shared" si="2"/>
        <v/>
      </c>
      <c r="B132" s="292"/>
      <c r="C132" s="308"/>
      <c r="D132" s="292"/>
      <c r="E132" s="292"/>
      <c r="F132" s="292"/>
      <c r="G132" s="265"/>
      <c r="H132" s="265"/>
      <c r="I132" s="265"/>
      <c r="J132" s="265"/>
      <c r="K132" s="265"/>
      <c r="L132" s="265"/>
    </row>
    <row r="133" spans="1:12">
      <c r="A133" s="291" t="str">
        <f t="shared" si="2"/>
        <v/>
      </c>
      <c r="B133" s="292"/>
      <c r="C133" s="308"/>
      <c r="D133" s="292"/>
      <c r="E133" s="292"/>
      <c r="F133" s="292"/>
      <c r="G133" s="265"/>
      <c r="H133" s="265"/>
      <c r="I133" s="265"/>
      <c r="J133" s="265"/>
      <c r="K133" s="265"/>
      <c r="L133" s="265"/>
    </row>
    <row r="134" spans="1:12">
      <c r="A134" s="291" t="str">
        <f t="shared" si="2"/>
        <v/>
      </c>
      <c r="B134" s="292"/>
      <c r="C134" s="308"/>
      <c r="D134" s="292"/>
      <c r="E134" s="292"/>
      <c r="F134" s="292"/>
      <c r="G134" s="265"/>
      <c r="H134" s="265"/>
      <c r="I134" s="265"/>
      <c r="J134" s="265"/>
      <c r="K134" s="265"/>
      <c r="L134" s="265"/>
    </row>
    <row r="135" spans="1:12">
      <c r="A135" s="291" t="str">
        <f t="shared" si="2"/>
        <v/>
      </c>
      <c r="B135" s="292"/>
      <c r="C135" s="308"/>
      <c r="D135" s="292"/>
      <c r="E135" s="292"/>
      <c r="F135" s="292"/>
      <c r="G135" s="265"/>
      <c r="H135" s="265"/>
      <c r="I135" s="265"/>
      <c r="J135" s="265"/>
      <c r="K135" s="265"/>
      <c r="L135" s="265"/>
    </row>
    <row r="136" spans="1:12">
      <c r="A136" s="291" t="str">
        <f t="shared" si="2"/>
        <v/>
      </c>
      <c r="B136" s="292"/>
      <c r="C136" s="308"/>
      <c r="D136" s="292"/>
      <c r="E136" s="292"/>
      <c r="F136" s="292"/>
      <c r="G136" s="265"/>
      <c r="H136" s="265"/>
      <c r="I136" s="265"/>
      <c r="J136" s="265"/>
      <c r="K136" s="265"/>
      <c r="L136" s="265"/>
    </row>
    <row r="137" spans="1:12">
      <c r="A137" s="291" t="str">
        <f t="shared" si="2"/>
        <v/>
      </c>
      <c r="B137" s="292"/>
      <c r="C137" s="308"/>
      <c r="D137" s="292"/>
      <c r="E137" s="292"/>
      <c r="F137" s="292"/>
      <c r="G137" s="265"/>
      <c r="H137" s="265"/>
      <c r="I137" s="265"/>
      <c r="J137" s="265"/>
      <c r="K137" s="265"/>
      <c r="L137" s="265"/>
    </row>
    <row r="138" spans="1:12">
      <c r="A138" s="291" t="str">
        <f t="shared" si="2"/>
        <v/>
      </c>
      <c r="B138" s="292"/>
      <c r="C138" s="308"/>
      <c r="D138" s="292"/>
      <c r="E138" s="292"/>
      <c r="F138" s="292"/>
      <c r="G138" s="265"/>
      <c r="H138" s="265"/>
      <c r="I138" s="265"/>
      <c r="J138" s="265"/>
      <c r="K138" s="265"/>
      <c r="L138" s="265"/>
    </row>
    <row r="139" spans="1:12">
      <c r="A139" s="291" t="str">
        <f t="shared" si="2"/>
        <v/>
      </c>
      <c r="B139" s="292"/>
      <c r="C139" s="308"/>
      <c r="D139" s="292"/>
      <c r="E139" s="292"/>
      <c r="F139" s="292"/>
      <c r="G139" s="265"/>
      <c r="H139" s="265"/>
      <c r="I139" s="265"/>
      <c r="J139" s="265"/>
      <c r="K139" s="265"/>
      <c r="L139" s="265"/>
    </row>
    <row r="140" spans="1:12">
      <c r="A140" s="291" t="str">
        <f t="shared" si="2"/>
        <v/>
      </c>
      <c r="B140" s="292"/>
      <c r="C140" s="308"/>
      <c r="D140" s="292"/>
      <c r="E140" s="292"/>
      <c r="F140" s="292"/>
      <c r="G140" s="265"/>
      <c r="H140" s="265"/>
      <c r="I140" s="265"/>
      <c r="J140" s="265"/>
      <c r="K140" s="265"/>
      <c r="L140" s="265"/>
    </row>
    <row r="141" spans="1:12">
      <c r="A141" s="291" t="str">
        <f t="shared" si="2"/>
        <v/>
      </c>
      <c r="B141" s="292"/>
      <c r="C141" s="308"/>
      <c r="D141" s="292"/>
      <c r="E141" s="292"/>
      <c r="F141" s="292"/>
      <c r="G141" s="265"/>
      <c r="H141" s="265"/>
      <c r="I141" s="265"/>
      <c r="J141" s="265"/>
      <c r="K141" s="265"/>
      <c r="L141" s="265"/>
    </row>
    <row r="142" spans="1:12">
      <c r="A142" s="291" t="str">
        <f t="shared" si="2"/>
        <v/>
      </c>
      <c r="B142" s="292"/>
      <c r="C142" s="308"/>
      <c r="D142" s="292"/>
      <c r="E142" s="292"/>
      <c r="F142" s="292"/>
      <c r="G142" s="265"/>
      <c r="H142" s="265"/>
      <c r="I142" s="265"/>
      <c r="J142" s="265"/>
      <c r="K142" s="265"/>
      <c r="L142" s="265"/>
    </row>
    <row r="143" spans="1:12">
      <c r="A143" s="291" t="str">
        <f t="shared" si="2"/>
        <v/>
      </c>
      <c r="B143" s="292"/>
      <c r="C143" s="308"/>
      <c r="D143" s="292"/>
      <c r="E143" s="292"/>
      <c r="F143" s="292"/>
      <c r="G143" s="265"/>
      <c r="H143" s="265"/>
      <c r="I143" s="265"/>
      <c r="J143" s="265"/>
      <c r="K143" s="265"/>
      <c r="L143" s="265"/>
    </row>
    <row r="144" spans="1:12">
      <c r="A144" s="291" t="str">
        <f t="shared" si="2"/>
        <v/>
      </c>
      <c r="B144" s="292"/>
      <c r="C144" s="308"/>
      <c r="D144" s="292"/>
      <c r="E144" s="292"/>
      <c r="F144" s="292"/>
      <c r="G144" s="265"/>
      <c r="H144" s="265"/>
      <c r="I144" s="265"/>
      <c r="J144" s="265"/>
      <c r="K144" s="265"/>
      <c r="L144" s="265"/>
    </row>
    <row r="145" spans="1:6">
      <c r="A145" s="291" t="str">
        <f t="shared" si="2"/>
        <v/>
      </c>
      <c r="B145" s="292"/>
      <c r="C145" s="308"/>
      <c r="D145" s="292"/>
      <c r="E145" s="292"/>
      <c r="F145" s="292"/>
    </row>
    <row r="146" spans="1:6">
      <c r="A146" s="291" t="str">
        <f t="shared" si="2"/>
        <v/>
      </c>
      <c r="B146" s="292"/>
      <c r="C146" s="308"/>
      <c r="D146" s="292"/>
      <c r="E146" s="292"/>
      <c r="F146" s="292"/>
    </row>
    <row r="147" spans="1:6">
      <c r="A147" s="291" t="str">
        <f t="shared" si="2"/>
        <v/>
      </c>
      <c r="B147" s="292"/>
      <c r="C147" s="308"/>
      <c r="D147" s="292"/>
      <c r="E147" s="292"/>
      <c r="F147" s="292"/>
    </row>
    <row r="148" spans="1:6">
      <c r="A148" s="291" t="str">
        <f t="shared" si="2"/>
        <v/>
      </c>
      <c r="B148" s="292"/>
      <c r="C148" s="308"/>
      <c r="D148" s="292"/>
      <c r="E148" s="292"/>
      <c r="F148" s="292"/>
    </row>
    <row r="149" spans="1:6">
      <c r="A149" s="291" t="str">
        <f t="shared" si="2"/>
        <v/>
      </c>
      <c r="B149" s="292"/>
      <c r="C149" s="308"/>
      <c r="D149" s="292"/>
      <c r="E149" s="292"/>
      <c r="F149" s="292"/>
    </row>
    <row r="150" spans="1:6">
      <c r="A150" s="291" t="str">
        <f t="shared" si="2"/>
        <v/>
      </c>
      <c r="B150" s="292"/>
      <c r="C150" s="308"/>
      <c r="D150" s="292"/>
      <c r="E150" s="292"/>
      <c r="F150" s="292"/>
    </row>
    <row r="151" spans="1:6">
      <c r="A151" s="291" t="str">
        <f t="shared" si="2"/>
        <v/>
      </c>
      <c r="B151" s="292"/>
      <c r="C151" s="308"/>
      <c r="D151" s="292"/>
      <c r="E151" s="292"/>
      <c r="F151" s="292"/>
    </row>
    <row r="152" spans="1:6">
      <c r="A152" s="291" t="str">
        <f t="shared" si="2"/>
        <v/>
      </c>
      <c r="B152" s="292"/>
      <c r="C152" s="308"/>
      <c r="D152" s="292"/>
      <c r="E152" s="292"/>
      <c r="F152" s="292"/>
    </row>
    <row r="153" spans="1:6">
      <c r="A153" s="291" t="str">
        <f t="shared" si="2"/>
        <v/>
      </c>
      <c r="B153" s="292"/>
      <c r="C153" s="308"/>
      <c r="D153" s="292"/>
      <c r="E153" s="292"/>
      <c r="F153" s="292"/>
    </row>
    <row r="154" spans="1:6">
      <c r="A154" s="291" t="str">
        <f t="shared" si="2"/>
        <v/>
      </c>
      <c r="B154" s="292"/>
      <c r="C154" s="308"/>
      <c r="D154" s="292"/>
      <c r="E154" s="292"/>
      <c r="F154" s="292"/>
    </row>
    <row r="155" spans="1:6">
      <c r="A155" s="291" t="str">
        <f t="shared" si="2"/>
        <v/>
      </c>
      <c r="B155" s="292"/>
      <c r="C155" s="308"/>
      <c r="D155" s="292"/>
      <c r="E155" s="292"/>
      <c r="F155" s="292"/>
    </row>
    <row r="156" spans="1:6">
      <c r="A156" s="291" t="str">
        <f t="shared" si="2"/>
        <v/>
      </c>
      <c r="B156" s="292"/>
      <c r="C156" s="308"/>
      <c r="D156" s="292"/>
      <c r="E156" s="292"/>
      <c r="F156" s="292"/>
    </row>
    <row r="157" spans="1:6">
      <c r="A157" s="291" t="str">
        <f t="shared" si="2"/>
        <v/>
      </c>
      <c r="B157" s="292"/>
      <c r="C157" s="308"/>
      <c r="D157" s="292"/>
      <c r="E157" s="292"/>
      <c r="F157" s="292"/>
    </row>
    <row r="158" spans="1:6">
      <c r="A158" s="291" t="str">
        <f t="shared" si="2"/>
        <v/>
      </c>
      <c r="B158" s="292"/>
      <c r="C158" s="308"/>
      <c r="D158" s="292"/>
      <c r="E158" s="292"/>
      <c r="F158" s="292"/>
    </row>
    <row r="159" spans="1:6">
      <c r="A159" s="291" t="str">
        <f t="shared" si="2"/>
        <v/>
      </c>
      <c r="B159" s="292"/>
      <c r="C159" s="308"/>
      <c r="D159" s="292"/>
      <c r="E159" s="292"/>
      <c r="F159" s="292"/>
    </row>
    <row r="160" spans="1:6">
      <c r="A160" s="291" t="str">
        <f t="shared" si="2"/>
        <v/>
      </c>
      <c r="B160" s="292"/>
      <c r="C160" s="308"/>
      <c r="D160" s="292"/>
      <c r="E160" s="292"/>
      <c r="F160" s="292"/>
    </row>
    <row r="161" spans="1:6">
      <c r="A161" s="291" t="str">
        <f t="shared" si="2"/>
        <v/>
      </c>
      <c r="B161" s="292"/>
      <c r="C161" s="308"/>
      <c r="D161" s="292"/>
      <c r="E161" s="292"/>
      <c r="F161" s="292"/>
    </row>
    <row r="162" spans="1:6">
      <c r="A162" s="291" t="str">
        <f t="shared" si="2"/>
        <v/>
      </c>
      <c r="B162" s="292"/>
      <c r="C162" s="308"/>
      <c r="D162" s="292"/>
      <c r="E162" s="292"/>
      <c r="F162" s="292"/>
    </row>
    <row r="163" spans="1:6">
      <c r="A163" s="291" t="str">
        <f t="shared" si="2"/>
        <v/>
      </c>
      <c r="B163" s="292"/>
      <c r="C163" s="308"/>
      <c r="D163" s="292"/>
      <c r="E163" s="292"/>
      <c r="F163" s="292"/>
    </row>
    <row r="164" spans="1:6">
      <c r="A164" s="291" t="str">
        <f t="shared" si="2"/>
        <v/>
      </c>
      <c r="B164" s="292"/>
      <c r="C164" s="308"/>
      <c r="D164" s="292"/>
      <c r="E164" s="292"/>
      <c r="F164" s="292"/>
    </row>
    <row r="166" spans="1:6">
      <c r="A166" s="317" t="s">
        <v>609</v>
      </c>
      <c r="B166" s="316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B9" name="Plage4"/>
    <protectedRange sqref="B115:F164" name="Plage3"/>
    <protectedRange sqref="B13:B18 B20:B23 B26:C31 B35:G38 B42:K45 B49:G51 B55:C60 B65:F65 B67:F68 B72:F72 B75:D94 B100 B99:H110" name="Plage2"/>
  </protectedRanges>
  <mergeCells count="1">
    <mergeCell ref="A1:B1"/>
  </mergeCells>
  <hyperlinks>
    <hyperlink ref="B18" r:id="rId1"/>
    <hyperlink ref="G35" r:id="rId2"/>
    <hyperlink ref="K42" r:id="rId3"/>
    <hyperlink ref="G49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C9" sqref="C9"/>
    </sheetView>
  </sheetViews>
  <sheetFormatPr baseColWidth="10" defaultRowHeight="12.75"/>
  <cols>
    <col min="1" max="1" width="13.42578125" style="103" customWidth="1"/>
    <col min="2" max="2" width="51.85546875" style="103" customWidth="1"/>
    <col min="3" max="3" width="30" style="103" customWidth="1"/>
    <col min="4" max="16384" width="11.42578125" style="103"/>
  </cols>
  <sheetData>
    <row r="1" spans="1:3" ht="42.75" customHeight="1" thickBot="1">
      <c r="A1" s="98">
        <f>Signaletiq!B9</f>
        <v>202312</v>
      </c>
      <c r="B1" s="98">
        <f>Signaletiq!B3</f>
        <v>11601170</v>
      </c>
      <c r="C1" s="171" t="s">
        <v>383</v>
      </c>
    </row>
    <row r="2" spans="1:3" ht="13.5" thickTop="1">
      <c r="A2" s="391" t="s">
        <v>307</v>
      </c>
      <c r="B2" s="397" t="s">
        <v>308</v>
      </c>
      <c r="C2" s="394" t="s">
        <v>309</v>
      </c>
    </row>
    <row r="3" spans="1:3" ht="11.25" customHeight="1" thickBot="1">
      <c r="A3" s="392"/>
      <c r="B3" s="398"/>
      <c r="C3" s="395"/>
    </row>
    <row r="4" spans="1:3" ht="13.5" hidden="1" thickBot="1">
      <c r="A4" s="393"/>
      <c r="B4" s="399"/>
      <c r="C4" s="396"/>
    </row>
    <row r="5" spans="1:3" ht="13.5" customHeight="1" thickTop="1" thickBot="1">
      <c r="A5" s="172"/>
      <c r="B5" s="173"/>
      <c r="C5" s="41"/>
    </row>
    <row r="6" spans="1:3" ht="16.5" thickTop="1">
      <c r="A6" s="174" t="s">
        <v>464</v>
      </c>
      <c r="B6" s="175" t="s">
        <v>475</v>
      </c>
      <c r="C6" s="41">
        <f>actif!E12</f>
        <v>77184975</v>
      </c>
    </row>
    <row r="7" spans="1:3" ht="16.5" thickBot="1">
      <c r="A7" s="155"/>
      <c r="B7" s="176"/>
      <c r="C7" s="42"/>
    </row>
    <row r="8" spans="1:3" ht="13.5" customHeight="1" thickTop="1">
      <c r="A8" s="172"/>
      <c r="B8" s="165"/>
      <c r="C8" s="41"/>
    </row>
    <row r="9" spans="1:3" ht="12.75" customHeight="1">
      <c r="A9" s="174" t="s">
        <v>465</v>
      </c>
      <c r="B9" s="165" t="s">
        <v>384</v>
      </c>
      <c r="C9" s="43"/>
    </row>
    <row r="10" spans="1:3" ht="16.5" thickBot="1">
      <c r="A10" s="155"/>
      <c r="B10" s="160"/>
      <c r="C10" s="42"/>
    </row>
    <row r="11" spans="1:3" ht="13.5" customHeight="1" thickTop="1">
      <c r="A11" s="172"/>
      <c r="B11" s="163"/>
      <c r="C11" s="44"/>
    </row>
    <row r="12" spans="1:3" ht="12.75" customHeight="1">
      <c r="A12" s="174" t="s">
        <v>466</v>
      </c>
      <c r="B12" s="163" t="s">
        <v>385</v>
      </c>
      <c r="C12" s="45">
        <f>C6-C9</f>
        <v>77184975</v>
      </c>
    </row>
    <row r="13" spans="1:3" ht="15.75">
      <c r="A13" s="177"/>
      <c r="B13" s="178"/>
      <c r="C13" s="46"/>
    </row>
    <row r="14" spans="1:3" ht="12.75" customHeight="1">
      <c r="A14" s="179"/>
      <c r="B14" s="165"/>
      <c r="C14" s="47"/>
    </row>
    <row r="15" spans="1:3" ht="12.75" customHeight="1">
      <c r="A15" s="174" t="s">
        <v>467</v>
      </c>
      <c r="B15" s="165" t="s">
        <v>386</v>
      </c>
      <c r="C15" s="48">
        <f>FPN!C49</f>
        <v>-299538428</v>
      </c>
    </row>
    <row r="16" spans="1:3" ht="15.75">
      <c r="A16" s="177"/>
      <c r="B16" s="178"/>
      <c r="C16" s="49"/>
    </row>
    <row r="17" spans="1:3" ht="12.75" customHeight="1">
      <c r="A17" s="179"/>
      <c r="B17" s="165"/>
      <c r="C17" s="47"/>
    </row>
    <row r="18" spans="1:3" ht="12.75" customHeight="1">
      <c r="A18" s="174" t="s">
        <v>468</v>
      </c>
      <c r="B18" s="165" t="s">
        <v>387</v>
      </c>
      <c r="C18" s="48">
        <f>passif!C18</f>
        <v>776661744</v>
      </c>
    </row>
    <row r="19" spans="1:3" ht="15.75">
      <c r="A19" s="177"/>
      <c r="B19" s="178"/>
      <c r="C19" s="49"/>
    </row>
    <row r="20" spans="1:3" ht="12.75" customHeight="1">
      <c r="A20" s="179"/>
      <c r="B20" s="165"/>
      <c r="C20" s="47"/>
    </row>
    <row r="21" spans="1:3" ht="12.75" customHeight="1">
      <c r="A21" s="174" t="s">
        <v>469</v>
      </c>
      <c r="B21" s="165" t="s">
        <v>476</v>
      </c>
      <c r="C21" s="50"/>
    </row>
    <row r="22" spans="1:3" ht="15.75">
      <c r="A22" s="177"/>
      <c r="B22" s="178"/>
      <c r="C22" s="49"/>
    </row>
    <row r="23" spans="1:3" ht="12.75" customHeight="1">
      <c r="A23" s="179"/>
      <c r="B23" s="165"/>
      <c r="C23" s="47"/>
    </row>
    <row r="24" spans="1:3" ht="12.75" customHeight="1">
      <c r="A24" s="174" t="s">
        <v>470</v>
      </c>
      <c r="B24" s="165" t="s">
        <v>388</v>
      </c>
      <c r="C24" s="48">
        <f>actif!E4-(actif!E5+actif!E6)</f>
        <v>13530295</v>
      </c>
    </row>
    <row r="25" spans="1:3" ht="16.5" thickBot="1">
      <c r="A25" s="155"/>
      <c r="B25" s="160"/>
      <c r="C25" s="42"/>
    </row>
    <row r="26" spans="1:3" ht="13.5" customHeight="1" thickTop="1">
      <c r="A26" s="172"/>
      <c r="B26" s="163"/>
      <c r="C26" s="44"/>
    </row>
    <row r="27" spans="1:3" ht="12.75" customHeight="1">
      <c r="A27" s="174" t="s">
        <v>471</v>
      </c>
      <c r="B27" s="163" t="s">
        <v>389</v>
      </c>
      <c r="C27" s="45">
        <f>C15+C18-C21-C24</f>
        <v>463593021</v>
      </c>
    </row>
    <row r="28" spans="1:3" ht="15.75">
      <c r="A28" s="177"/>
      <c r="B28" s="178"/>
      <c r="C28" s="46"/>
    </row>
    <row r="29" spans="1:3" ht="12.75" customHeight="1">
      <c r="A29" s="179" t="s">
        <v>472</v>
      </c>
      <c r="B29" s="389" t="s">
        <v>390</v>
      </c>
      <c r="C29" s="5">
        <f>IF(C27=0,"",C12*100/C27)</f>
        <v>16.649296150642439</v>
      </c>
    </row>
    <row r="30" spans="1:3" ht="13.5" customHeight="1" thickBot="1">
      <c r="A30" s="155"/>
      <c r="B30" s="390"/>
      <c r="C30" s="51"/>
    </row>
    <row r="31" spans="1:3" ht="13.5" thickTop="1"/>
    <row r="33" spans="2:2">
      <c r="B33" s="180" t="s">
        <v>473</v>
      </c>
    </row>
    <row r="34" spans="2:2">
      <c r="B34" s="181" t="s">
        <v>474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9 C21" name="Plage1"/>
  </protectedRanges>
  <mergeCells count="4">
    <mergeCell ref="B29:B30"/>
    <mergeCell ref="A2:A4"/>
    <mergeCell ref="C2:C4"/>
    <mergeCell ref="B2:B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3"/>
  <sheetViews>
    <sheetView workbookViewId="0">
      <selection activeCell="H14" sqref="H14"/>
    </sheetView>
  </sheetViews>
  <sheetFormatPr baseColWidth="10" defaultRowHeight="12.75"/>
  <cols>
    <col min="1" max="1" width="12" style="103" customWidth="1"/>
    <col min="2" max="2" width="19.7109375" style="103" customWidth="1"/>
    <col min="3" max="3" width="27.7109375" style="103" bestFit="1" customWidth="1"/>
    <col min="4" max="4" width="18.85546875" style="103" customWidth="1"/>
    <col min="5" max="5" width="28.5703125" style="103" customWidth="1"/>
    <col min="6" max="16384" width="11.42578125" style="103"/>
  </cols>
  <sheetData>
    <row r="1" spans="1:7" ht="44.25" customHeight="1" thickBot="1">
      <c r="A1" s="98">
        <f>Signaletiq!B9</f>
        <v>202312</v>
      </c>
      <c r="B1" s="98">
        <f>Signaletiq!B3</f>
        <v>11601170</v>
      </c>
      <c r="C1" s="139"/>
      <c r="D1" s="139"/>
      <c r="E1" s="139" t="s">
        <v>391</v>
      </c>
      <c r="F1" s="139"/>
      <c r="G1" s="139"/>
    </row>
    <row r="2" spans="1:7" ht="102.75" thickTop="1">
      <c r="A2" s="182" t="s">
        <v>392</v>
      </c>
      <c r="B2" s="183" t="s">
        <v>537</v>
      </c>
      <c r="C2" s="184" t="s">
        <v>393</v>
      </c>
      <c r="D2" s="184" t="s">
        <v>394</v>
      </c>
      <c r="E2" s="184" t="s">
        <v>395</v>
      </c>
      <c r="F2" s="185" t="s">
        <v>496</v>
      </c>
    </row>
    <row r="3" spans="1:7">
      <c r="A3" s="186">
        <f>+IF(C3&lt;&gt;"",1,"")</f>
        <v>1</v>
      </c>
      <c r="B3" s="187"/>
      <c r="C3" s="376" t="s">
        <v>689</v>
      </c>
      <c r="D3" s="377"/>
      <c r="E3" s="377">
        <v>38057947</v>
      </c>
      <c r="F3" s="53">
        <f>IF(E3&gt;0,E3*100/FPN!$C$49,"")</f>
        <v>-12.705530724091268</v>
      </c>
    </row>
    <row r="4" spans="1:7">
      <c r="A4" s="186">
        <f t="shared" ref="A4:A35" si="0">+IF(C4&lt;&gt;"",A3+1,"")</f>
        <v>2</v>
      </c>
      <c r="B4" s="187"/>
      <c r="C4" s="376" t="s">
        <v>681</v>
      </c>
      <c r="D4" s="377"/>
      <c r="E4" s="377">
        <v>9613590</v>
      </c>
      <c r="F4" s="53">
        <f>IF(E4&gt;0,E4*100/FPN!$C$49,"")</f>
        <v>-3.209468001881882</v>
      </c>
    </row>
    <row r="5" spans="1:7">
      <c r="A5" s="186">
        <f t="shared" si="0"/>
        <v>3</v>
      </c>
      <c r="B5" s="187"/>
      <c r="C5" s="378" t="s">
        <v>690</v>
      </c>
      <c r="D5" s="377"/>
      <c r="E5" s="377">
        <v>4355567</v>
      </c>
      <c r="F5" s="53">
        <f>IF(E5&gt;0,E5*100/FPN!$C$49,"")</f>
        <v>-1.4540928952194407</v>
      </c>
    </row>
    <row r="6" spans="1:7">
      <c r="A6" s="186">
        <f t="shared" si="0"/>
        <v>4</v>
      </c>
      <c r="B6" s="187"/>
      <c r="C6" s="378" t="s">
        <v>691</v>
      </c>
      <c r="D6" s="377"/>
      <c r="E6" s="377">
        <v>1927941</v>
      </c>
      <c r="F6" s="53">
        <f>IF(E6&gt;0,E6*100/FPN!$C$49,"")</f>
        <v>-0.64363728316020941</v>
      </c>
    </row>
    <row r="7" spans="1:7">
      <c r="A7" s="186">
        <f t="shared" si="0"/>
        <v>5</v>
      </c>
      <c r="B7" s="187"/>
      <c r="C7" s="378" t="s">
        <v>682</v>
      </c>
      <c r="D7" s="377"/>
      <c r="E7" s="377">
        <v>1246305</v>
      </c>
      <c r="F7" s="53">
        <f>IF(E7&gt;0,E7*100/FPN!$C$49,"")</f>
        <v>-0.41607516214914503</v>
      </c>
    </row>
    <row r="8" spans="1:7">
      <c r="A8" s="186">
        <f t="shared" si="0"/>
        <v>6</v>
      </c>
      <c r="B8" s="187"/>
      <c r="C8" s="378" t="s">
        <v>680</v>
      </c>
      <c r="D8" s="377"/>
      <c r="E8" s="377">
        <v>1386345</v>
      </c>
      <c r="F8" s="53">
        <f>IF(E8&gt;0,E8*100/FPN!$C$49,"")</f>
        <v>-0.46282709342388617</v>
      </c>
    </row>
    <row r="9" spans="1:7">
      <c r="A9" s="186">
        <f t="shared" si="0"/>
        <v>7</v>
      </c>
      <c r="B9" s="187"/>
      <c r="C9" s="378" t="s">
        <v>679</v>
      </c>
      <c r="D9" s="377"/>
      <c r="E9" s="377">
        <v>2656062</v>
      </c>
      <c r="F9" s="53">
        <f>IF(E9&gt;0,E9*100/FPN!$C$49,"")</f>
        <v>-0.88671828110148188</v>
      </c>
    </row>
    <row r="10" spans="1:7">
      <c r="A10" s="186" t="str">
        <f t="shared" si="0"/>
        <v/>
      </c>
      <c r="B10" s="187"/>
      <c r="C10" s="52"/>
      <c r="D10" s="52"/>
      <c r="E10" s="326"/>
      <c r="F10" s="53" t="str">
        <f>IF(E10&gt;0,E10*100/FPN!$C$49,"")</f>
        <v/>
      </c>
    </row>
    <row r="11" spans="1:7">
      <c r="A11" s="186" t="str">
        <f t="shared" si="0"/>
        <v/>
      </c>
      <c r="B11" s="187"/>
      <c r="C11" s="52"/>
      <c r="D11" s="52"/>
      <c r="E11" s="326"/>
      <c r="F11" s="53" t="str">
        <f>IF(E11&gt;0,E11*100/FPN!$C$49,"")</f>
        <v/>
      </c>
    </row>
    <row r="12" spans="1:7">
      <c r="A12" s="186" t="str">
        <f t="shared" si="0"/>
        <v/>
      </c>
      <c r="B12" s="187"/>
      <c r="C12" s="52"/>
      <c r="D12" s="52"/>
      <c r="E12" s="52"/>
      <c r="F12" s="53" t="str">
        <f>IF(E12&gt;0,E12*100/FPN!$C$49,"")</f>
        <v/>
      </c>
    </row>
    <row r="13" spans="1:7">
      <c r="A13" s="186" t="str">
        <f t="shared" si="0"/>
        <v/>
      </c>
      <c r="B13" s="187"/>
      <c r="C13" s="52"/>
      <c r="D13" s="52"/>
      <c r="E13" s="52"/>
      <c r="F13" s="53" t="str">
        <f>IF(E13&gt;0,E13*100/FPN!$C$49,"")</f>
        <v/>
      </c>
    </row>
    <row r="14" spans="1:7">
      <c r="A14" s="186" t="str">
        <f t="shared" si="0"/>
        <v/>
      </c>
      <c r="B14" s="187"/>
      <c r="C14" s="52"/>
      <c r="D14" s="52"/>
      <c r="E14" s="52"/>
      <c r="F14" s="53" t="str">
        <f>IF(E14&gt;0,E14*100/FPN!$C$49,"")</f>
        <v/>
      </c>
    </row>
    <row r="15" spans="1:7">
      <c r="A15" s="186" t="str">
        <f t="shared" si="0"/>
        <v/>
      </c>
      <c r="B15" s="187"/>
      <c r="C15" s="52"/>
      <c r="D15" s="52"/>
      <c r="E15" s="52"/>
      <c r="F15" s="53" t="str">
        <f>IF(E15&gt;0,E15*100/FPN!$C$49,"")</f>
        <v/>
      </c>
    </row>
    <row r="16" spans="1:7">
      <c r="A16" s="186" t="str">
        <f t="shared" si="0"/>
        <v/>
      </c>
      <c r="B16" s="187"/>
      <c r="C16" s="52"/>
      <c r="D16" s="52"/>
      <c r="E16" s="52"/>
      <c r="F16" s="53" t="str">
        <f>IF(E16&gt;0,E16*100/FPN!$C$49,"")</f>
        <v/>
      </c>
    </row>
    <row r="17" spans="1:6">
      <c r="A17" s="186" t="str">
        <f t="shared" si="0"/>
        <v/>
      </c>
      <c r="B17" s="187"/>
      <c r="C17" s="52"/>
      <c r="D17" s="52"/>
      <c r="E17" s="52"/>
      <c r="F17" s="53" t="str">
        <f>IF(E17&gt;0,E17*100/FPN!$C$49,"")</f>
        <v/>
      </c>
    </row>
    <row r="18" spans="1:6">
      <c r="A18" s="186" t="str">
        <f t="shared" si="0"/>
        <v/>
      </c>
      <c r="B18" s="187"/>
      <c r="C18" s="52"/>
      <c r="D18" s="52"/>
      <c r="E18" s="52"/>
      <c r="F18" s="53" t="str">
        <f>IF(E18&gt;0,E18*100/FPN!$C$49,"")</f>
        <v/>
      </c>
    </row>
    <row r="19" spans="1:6">
      <c r="A19" s="186" t="str">
        <f t="shared" si="0"/>
        <v/>
      </c>
      <c r="B19" s="187"/>
      <c r="C19" s="52"/>
      <c r="D19" s="52"/>
      <c r="E19" s="52"/>
      <c r="F19" s="53" t="str">
        <f>IF(E19&gt;0,E19*100/FPN!$C$49,"")</f>
        <v/>
      </c>
    </row>
    <row r="20" spans="1:6">
      <c r="A20" s="186" t="str">
        <f t="shared" si="0"/>
        <v/>
      </c>
      <c r="B20" s="187"/>
      <c r="C20" s="52"/>
      <c r="D20" s="52"/>
      <c r="E20" s="52"/>
      <c r="F20" s="53" t="str">
        <f>IF(E20&gt;0,E20*100/FPN!$C$49,"")</f>
        <v/>
      </c>
    </row>
    <row r="21" spans="1:6">
      <c r="A21" s="186" t="str">
        <f t="shared" si="0"/>
        <v/>
      </c>
      <c r="B21" s="187"/>
      <c r="C21" s="52"/>
      <c r="D21" s="52"/>
      <c r="E21" s="52"/>
      <c r="F21" s="53" t="str">
        <f>IF(E21&gt;0,E21*100/FPN!$C$49,"")</f>
        <v/>
      </c>
    </row>
    <row r="22" spans="1:6">
      <c r="A22" s="186" t="str">
        <f t="shared" si="0"/>
        <v/>
      </c>
      <c r="B22" s="187"/>
      <c r="C22" s="52"/>
      <c r="D22" s="52"/>
      <c r="E22" s="52"/>
      <c r="F22" s="53" t="str">
        <f>IF(E22&gt;0,E22*100/FPN!$C$49,"")</f>
        <v/>
      </c>
    </row>
    <row r="23" spans="1:6">
      <c r="A23" s="186" t="str">
        <f t="shared" si="0"/>
        <v/>
      </c>
      <c r="B23" s="187"/>
      <c r="C23" s="52"/>
      <c r="D23" s="52"/>
      <c r="E23" s="52"/>
      <c r="F23" s="53" t="str">
        <f>IF(E23&gt;0,E23*100/FPN!$C$49,"")</f>
        <v/>
      </c>
    </row>
    <row r="24" spans="1:6">
      <c r="A24" s="186" t="str">
        <f t="shared" si="0"/>
        <v/>
      </c>
      <c r="B24" s="187"/>
      <c r="C24" s="52"/>
      <c r="D24" s="52"/>
      <c r="E24" s="52"/>
      <c r="F24" s="53" t="str">
        <f>IF(E24&gt;0,E24*100/FPN!$C$49,"")</f>
        <v/>
      </c>
    </row>
    <row r="25" spans="1:6">
      <c r="A25" s="186" t="str">
        <f t="shared" si="0"/>
        <v/>
      </c>
      <c r="B25" s="187"/>
      <c r="C25" s="52"/>
      <c r="D25" s="52"/>
      <c r="E25" s="52"/>
      <c r="F25" s="53" t="str">
        <f>IF(E25&gt;0,E25*100/FPN!$C$49,"")</f>
        <v/>
      </c>
    </row>
    <row r="26" spans="1:6">
      <c r="A26" s="186" t="str">
        <f t="shared" si="0"/>
        <v/>
      </c>
      <c r="B26" s="187"/>
      <c r="C26" s="52"/>
      <c r="D26" s="52"/>
      <c r="E26" s="52"/>
      <c r="F26" s="53" t="str">
        <f>IF(E26&gt;0,E26*100/FPN!$C$49,"")</f>
        <v/>
      </c>
    </row>
    <row r="27" spans="1:6">
      <c r="A27" s="186" t="str">
        <f t="shared" si="0"/>
        <v/>
      </c>
      <c r="B27" s="187"/>
      <c r="C27" s="52"/>
      <c r="D27" s="52"/>
      <c r="E27" s="52"/>
      <c r="F27" s="53" t="str">
        <f>IF(E27&gt;0,E27*100/FPN!$C$49,"")</f>
        <v/>
      </c>
    </row>
    <row r="28" spans="1:6">
      <c r="A28" s="186" t="str">
        <f t="shared" si="0"/>
        <v/>
      </c>
      <c r="B28" s="187"/>
      <c r="C28" s="52"/>
      <c r="D28" s="52"/>
      <c r="E28" s="52"/>
      <c r="F28" s="53" t="str">
        <f>IF(E28&gt;0,E28*100/FPN!$C$49,"")</f>
        <v/>
      </c>
    </row>
    <row r="29" spans="1:6">
      <c r="A29" s="186" t="str">
        <f t="shared" si="0"/>
        <v/>
      </c>
      <c r="B29" s="187"/>
      <c r="C29" s="52"/>
      <c r="D29" s="52"/>
      <c r="E29" s="52"/>
      <c r="F29" s="53" t="str">
        <f>IF(E29&gt;0,E29*100/FPN!$C$49,"")</f>
        <v/>
      </c>
    </row>
    <row r="30" spans="1:6" ht="19.5" customHeight="1">
      <c r="A30" s="186" t="str">
        <f t="shared" si="0"/>
        <v/>
      </c>
      <c r="B30" s="187"/>
      <c r="C30" s="52"/>
      <c r="D30" s="52"/>
      <c r="E30" s="52"/>
      <c r="F30" s="53" t="str">
        <f>IF(E30&gt;0,E30*100/FPN!$C$49,"")</f>
        <v/>
      </c>
    </row>
    <row r="31" spans="1:6">
      <c r="A31" s="186" t="str">
        <f t="shared" si="0"/>
        <v/>
      </c>
      <c r="B31" s="187"/>
      <c r="C31" s="52"/>
      <c r="D31" s="52"/>
      <c r="E31" s="52"/>
      <c r="F31" s="53" t="str">
        <f>IF(E31&gt;0,E31*100/FPN!$C$49,"")</f>
        <v/>
      </c>
    </row>
    <row r="32" spans="1:6" ht="12.75" customHeight="1">
      <c r="A32" s="186" t="str">
        <f t="shared" si="0"/>
        <v/>
      </c>
      <c r="B32" s="187"/>
      <c r="C32" s="52"/>
      <c r="D32" s="52"/>
      <c r="E32" s="52"/>
      <c r="F32" s="53" t="str">
        <f>IF(E32&gt;0,E32*100/FPN!$C$49,"")</f>
        <v/>
      </c>
    </row>
    <row r="33" spans="1:6" ht="15" customHeight="1">
      <c r="A33" s="186" t="str">
        <f t="shared" si="0"/>
        <v/>
      </c>
      <c r="B33" s="187"/>
      <c r="C33" s="52"/>
      <c r="D33" s="52"/>
      <c r="E33" s="52"/>
      <c r="F33" s="53" t="str">
        <f>IF(E33&gt;0,E33*100/FPN!$C$49,"")</f>
        <v/>
      </c>
    </row>
    <row r="34" spans="1:6" ht="12.75" customHeight="1">
      <c r="A34" s="186" t="str">
        <f t="shared" si="0"/>
        <v/>
      </c>
      <c r="B34" s="187"/>
      <c r="C34" s="52"/>
      <c r="D34" s="52"/>
      <c r="E34" s="52"/>
      <c r="F34" s="53" t="str">
        <f>IF(E34&gt;0,E34*100/FPN!$C$49,"")</f>
        <v/>
      </c>
    </row>
    <row r="35" spans="1:6">
      <c r="A35" s="186" t="str">
        <f t="shared" si="0"/>
        <v/>
      </c>
      <c r="B35" s="187"/>
      <c r="C35" s="52"/>
      <c r="D35" s="52"/>
      <c r="E35" s="52"/>
      <c r="F35" s="53" t="str">
        <f>IF(E35&gt;0,E35*100/FPN!$C$49,"")</f>
        <v/>
      </c>
    </row>
    <row r="36" spans="1:6">
      <c r="A36" s="186" t="str">
        <f t="shared" ref="A36:A67" si="1">+IF(C36&lt;&gt;"",A35+1,"")</f>
        <v/>
      </c>
      <c r="B36" s="187"/>
      <c r="C36" s="52"/>
      <c r="D36" s="52"/>
      <c r="E36" s="52"/>
      <c r="F36" s="53" t="str">
        <f>IF(E36&gt;0,E36*100/FPN!$C$49,"")</f>
        <v/>
      </c>
    </row>
    <row r="37" spans="1:6">
      <c r="A37" s="186" t="str">
        <f t="shared" si="1"/>
        <v/>
      </c>
      <c r="B37" s="187"/>
      <c r="C37" s="52"/>
      <c r="D37" s="52"/>
      <c r="E37" s="52"/>
      <c r="F37" s="53" t="str">
        <f>IF(E37&gt;0,E37*100/FPN!$C$49,"")</f>
        <v/>
      </c>
    </row>
    <row r="38" spans="1:6">
      <c r="A38" s="186" t="str">
        <f t="shared" si="1"/>
        <v/>
      </c>
      <c r="B38" s="187"/>
      <c r="C38" s="52"/>
      <c r="D38" s="52"/>
      <c r="E38" s="52"/>
      <c r="F38" s="53" t="str">
        <f>IF(E38&gt;0,E38*100/FPN!$C$49,"")</f>
        <v/>
      </c>
    </row>
    <row r="39" spans="1:6">
      <c r="A39" s="186" t="str">
        <f t="shared" si="1"/>
        <v/>
      </c>
      <c r="B39" s="187"/>
      <c r="C39" s="52"/>
      <c r="D39" s="52"/>
      <c r="E39" s="52"/>
      <c r="F39" s="53" t="str">
        <f>IF(E39&gt;0,E39*100/FPN!$C$49,"")</f>
        <v/>
      </c>
    </row>
    <row r="40" spans="1:6">
      <c r="A40" s="186" t="str">
        <f t="shared" si="1"/>
        <v/>
      </c>
      <c r="B40" s="187"/>
      <c r="C40" s="52"/>
      <c r="D40" s="52"/>
      <c r="E40" s="52"/>
      <c r="F40" s="53" t="str">
        <f>IF(E40&gt;0,E40*100/FPN!$C$49,"")</f>
        <v/>
      </c>
    </row>
    <row r="41" spans="1:6">
      <c r="A41" s="186" t="str">
        <f t="shared" si="1"/>
        <v/>
      </c>
      <c r="B41" s="187"/>
      <c r="C41" s="52"/>
      <c r="D41" s="52"/>
      <c r="E41" s="52"/>
      <c r="F41" s="53" t="str">
        <f>IF(E41&gt;0,E41*100/FPN!$C$49,"")</f>
        <v/>
      </c>
    </row>
    <row r="42" spans="1:6">
      <c r="A42" s="186" t="str">
        <f t="shared" si="1"/>
        <v/>
      </c>
      <c r="B42" s="187"/>
      <c r="C42" s="52"/>
      <c r="D42" s="52"/>
      <c r="E42" s="52"/>
      <c r="F42" s="53" t="str">
        <f>IF(E42&gt;0,E42*100/FPN!$C$49,"")</f>
        <v/>
      </c>
    </row>
    <row r="43" spans="1:6">
      <c r="A43" s="186" t="str">
        <f t="shared" si="1"/>
        <v/>
      </c>
      <c r="B43" s="187"/>
      <c r="C43" s="52"/>
      <c r="D43" s="52"/>
      <c r="E43" s="52"/>
      <c r="F43" s="53" t="str">
        <f>IF(E43&gt;0,E43*100/FPN!$C$49,"")</f>
        <v/>
      </c>
    </row>
    <row r="44" spans="1:6">
      <c r="A44" s="186" t="str">
        <f t="shared" si="1"/>
        <v/>
      </c>
      <c r="B44" s="187"/>
      <c r="C44" s="52"/>
      <c r="D44" s="52"/>
      <c r="E44" s="52"/>
      <c r="F44" s="53" t="str">
        <f>IF(E44&gt;0,E44*100/FPN!$C$49,"")</f>
        <v/>
      </c>
    </row>
    <row r="45" spans="1:6">
      <c r="A45" s="186" t="str">
        <f t="shared" si="1"/>
        <v/>
      </c>
      <c r="B45" s="187"/>
      <c r="C45" s="52"/>
      <c r="D45" s="52"/>
      <c r="E45" s="52"/>
      <c r="F45" s="53" t="str">
        <f>IF(E45&gt;0,E45*100/FPN!$C$49,"")</f>
        <v/>
      </c>
    </row>
    <row r="46" spans="1:6">
      <c r="A46" s="186" t="str">
        <f t="shared" si="1"/>
        <v/>
      </c>
      <c r="B46" s="187"/>
      <c r="C46" s="52"/>
      <c r="D46" s="52"/>
      <c r="E46" s="52"/>
      <c r="F46" s="53" t="str">
        <f>IF(E46&gt;0,E46*100/FPN!$C$49,"")</f>
        <v/>
      </c>
    </row>
    <row r="47" spans="1:6">
      <c r="A47" s="186" t="str">
        <f t="shared" si="1"/>
        <v/>
      </c>
      <c r="B47" s="187"/>
      <c r="C47" s="52"/>
      <c r="D47" s="52"/>
      <c r="E47" s="52"/>
      <c r="F47" s="53" t="str">
        <f>IF(E47&gt;0,E47*100/FPN!$C$49,"")</f>
        <v/>
      </c>
    </row>
    <row r="48" spans="1:6" ht="15.75">
      <c r="A48" s="186" t="str">
        <f t="shared" si="1"/>
        <v/>
      </c>
      <c r="B48" s="187"/>
      <c r="C48" s="188"/>
      <c r="D48" s="54"/>
      <c r="E48" s="54"/>
      <c r="F48" s="53" t="str">
        <f>IF(E48&gt;0,E48*100/FPN!$C$49,"")</f>
        <v/>
      </c>
    </row>
    <row r="49" spans="1:6" ht="15.75">
      <c r="A49" s="186" t="str">
        <f t="shared" si="1"/>
        <v/>
      </c>
      <c r="B49" s="187"/>
      <c r="C49" s="188"/>
      <c r="D49" s="188"/>
      <c r="E49" s="55"/>
      <c r="F49" s="53" t="str">
        <f>IF(E49&gt;0,E49*100/FPN!$C$49,"")</f>
        <v/>
      </c>
    </row>
    <row r="50" spans="1:6" ht="15.75">
      <c r="A50" s="186" t="str">
        <f t="shared" si="1"/>
        <v/>
      </c>
      <c r="B50" s="187"/>
      <c r="C50" s="189"/>
      <c r="D50" s="189"/>
      <c r="E50" s="55"/>
      <c r="F50" s="53" t="str">
        <f>IF(E50&gt;0,E50*100/FPN!$C$49,"")</f>
        <v/>
      </c>
    </row>
    <row r="51" spans="1:6" ht="15.75">
      <c r="A51" s="186" t="str">
        <f t="shared" si="1"/>
        <v/>
      </c>
      <c r="B51" s="187"/>
      <c r="C51" s="188"/>
      <c r="D51" s="188"/>
      <c r="E51" s="55"/>
      <c r="F51" s="53" t="str">
        <f>IF(E51&gt;0,E51*100/FPN!$C$49,"")</f>
        <v/>
      </c>
    </row>
    <row r="52" spans="1:6" ht="15.75">
      <c r="A52" s="186" t="str">
        <f t="shared" si="1"/>
        <v/>
      </c>
      <c r="B52" s="187"/>
      <c r="C52" s="55"/>
      <c r="D52" s="55"/>
      <c r="E52" s="55"/>
      <c r="F52" s="53" t="str">
        <f>IF(E52&gt;0,E52*100/FPN!$C$49,"")</f>
        <v/>
      </c>
    </row>
    <row r="53" spans="1:6">
      <c r="A53" s="186" t="str">
        <f t="shared" si="1"/>
        <v/>
      </c>
      <c r="B53" s="187"/>
      <c r="C53" s="56"/>
      <c r="D53" s="56"/>
      <c r="E53" s="56"/>
      <c r="F53" s="53" t="str">
        <f>IF(E53&gt;0,E53*100/FPN!$C$49,"")</f>
        <v/>
      </c>
    </row>
    <row r="54" spans="1:6">
      <c r="A54" s="186" t="str">
        <f t="shared" si="1"/>
        <v/>
      </c>
      <c r="B54" s="187"/>
      <c r="C54" s="56"/>
      <c r="D54" s="56"/>
      <c r="E54" s="56"/>
      <c r="F54" s="53" t="str">
        <f>IF(E54&gt;0,E54*100/FPN!$C$49,"")</f>
        <v/>
      </c>
    </row>
    <row r="55" spans="1:6">
      <c r="A55" s="186" t="str">
        <f t="shared" si="1"/>
        <v/>
      </c>
      <c r="B55" s="187"/>
      <c r="C55" s="56"/>
      <c r="D55" s="56"/>
      <c r="E55" s="56"/>
      <c r="F55" s="53" t="str">
        <f>IF(E55&gt;0,E55*100/FPN!$C$49,"")</f>
        <v/>
      </c>
    </row>
    <row r="56" spans="1:6">
      <c r="A56" s="186" t="str">
        <f t="shared" si="1"/>
        <v/>
      </c>
      <c r="B56" s="187"/>
      <c r="C56" s="56"/>
      <c r="D56" s="56"/>
      <c r="E56" s="56"/>
      <c r="F56" s="53" t="str">
        <f>IF(E56&gt;0,E56*100/FPN!$C$49,"")</f>
        <v/>
      </c>
    </row>
    <row r="57" spans="1:6">
      <c r="A57" s="186" t="str">
        <f t="shared" si="1"/>
        <v/>
      </c>
      <c r="B57" s="187"/>
      <c r="C57" s="56"/>
      <c r="D57" s="56"/>
      <c r="E57" s="56"/>
      <c r="F57" s="53" t="str">
        <f>IF(E57&gt;0,E57*100/FPN!$C$49,"")</f>
        <v/>
      </c>
    </row>
    <row r="58" spans="1:6">
      <c r="A58" s="186" t="str">
        <f t="shared" si="1"/>
        <v/>
      </c>
      <c r="B58" s="187"/>
      <c r="C58" s="56"/>
      <c r="D58" s="56"/>
      <c r="E58" s="56"/>
      <c r="F58" s="53" t="str">
        <f>IF(E58&gt;0,E58*100/FPN!$C$49,"")</f>
        <v/>
      </c>
    </row>
    <row r="59" spans="1:6">
      <c r="A59" s="186" t="str">
        <f t="shared" si="1"/>
        <v/>
      </c>
      <c r="B59" s="187"/>
      <c r="C59" s="56"/>
      <c r="D59" s="56"/>
      <c r="E59" s="56"/>
      <c r="F59" s="53" t="str">
        <f>IF(E59&gt;0,E59*100/FPN!$C$49,"")</f>
        <v/>
      </c>
    </row>
    <row r="60" spans="1:6">
      <c r="A60" s="186" t="str">
        <f t="shared" si="1"/>
        <v/>
      </c>
      <c r="B60" s="187"/>
      <c r="C60" s="56"/>
      <c r="D60" s="56"/>
      <c r="E60" s="56"/>
      <c r="F60" s="53" t="str">
        <f>IF(E60&gt;0,E60*100/FPN!$C$49,"")</f>
        <v/>
      </c>
    </row>
    <row r="61" spans="1:6">
      <c r="A61" s="186" t="str">
        <f t="shared" si="1"/>
        <v/>
      </c>
      <c r="B61" s="187"/>
      <c r="C61" s="56"/>
      <c r="D61" s="56"/>
      <c r="E61" s="56"/>
      <c r="F61" s="53" t="str">
        <f>IF(E61&gt;0,E61*100/FPN!$C$49,"")</f>
        <v/>
      </c>
    </row>
    <row r="62" spans="1:6">
      <c r="A62" s="186" t="str">
        <f t="shared" si="1"/>
        <v/>
      </c>
      <c r="B62" s="187"/>
      <c r="C62" s="56"/>
      <c r="D62" s="56"/>
      <c r="E62" s="56"/>
      <c r="F62" s="53" t="str">
        <f>IF(E62&gt;0,E62*100/FPN!$C$49,"")</f>
        <v/>
      </c>
    </row>
    <row r="63" spans="1:6">
      <c r="A63" s="186" t="str">
        <f t="shared" si="1"/>
        <v/>
      </c>
      <c r="B63" s="187"/>
      <c r="C63" s="56"/>
      <c r="D63" s="56"/>
      <c r="E63" s="56"/>
      <c r="F63" s="53" t="str">
        <f>IF(E63&gt;0,E63*100/FPN!$C$49,"")</f>
        <v/>
      </c>
    </row>
    <row r="64" spans="1:6">
      <c r="A64" s="186" t="str">
        <f t="shared" si="1"/>
        <v/>
      </c>
      <c r="B64" s="187"/>
      <c r="C64" s="56"/>
      <c r="D64" s="56"/>
      <c r="E64" s="56"/>
      <c r="F64" s="53" t="str">
        <f>IF(E64&gt;0,E64*100/FPN!$C$49,"")</f>
        <v/>
      </c>
    </row>
    <row r="65" spans="1:6">
      <c r="A65" s="186" t="str">
        <f t="shared" si="1"/>
        <v/>
      </c>
      <c r="B65" s="187"/>
      <c r="C65" s="56"/>
      <c r="D65" s="56"/>
      <c r="E65" s="56"/>
      <c r="F65" s="53" t="str">
        <f>IF(E65&gt;0,E65*100/FPN!$C$49,"")</f>
        <v/>
      </c>
    </row>
    <row r="66" spans="1:6">
      <c r="A66" s="186" t="str">
        <f t="shared" si="1"/>
        <v/>
      </c>
      <c r="B66" s="187"/>
      <c r="C66" s="56"/>
      <c r="D66" s="56"/>
      <c r="E66" s="56"/>
      <c r="F66" s="53" t="str">
        <f>IF(E66&gt;0,E66*100/FPN!$C$49,"")</f>
        <v/>
      </c>
    </row>
    <row r="67" spans="1:6">
      <c r="A67" s="186" t="str">
        <f t="shared" si="1"/>
        <v/>
      </c>
      <c r="B67" s="187"/>
      <c r="C67" s="56"/>
      <c r="D67" s="56"/>
      <c r="E67" s="56"/>
      <c r="F67" s="53" t="str">
        <f>IF(E67&gt;0,E67*100/FPN!$C$49,"")</f>
        <v/>
      </c>
    </row>
    <row r="68" spans="1:6">
      <c r="A68" s="186" t="str">
        <f t="shared" ref="A68:A99" si="2">+IF(C68&lt;&gt;"",A67+1,"")</f>
        <v/>
      </c>
      <c r="B68" s="187"/>
      <c r="C68" s="56"/>
      <c r="D68" s="56"/>
      <c r="E68" s="56"/>
      <c r="F68" s="53" t="str">
        <f>IF(E68&gt;0,E68*100/FPN!$C$49,"")</f>
        <v/>
      </c>
    </row>
    <row r="69" spans="1:6">
      <c r="A69" s="186" t="str">
        <f t="shared" si="2"/>
        <v/>
      </c>
      <c r="B69" s="187"/>
      <c r="C69" s="56"/>
      <c r="D69" s="56"/>
      <c r="E69" s="56"/>
      <c r="F69" s="53" t="str">
        <f>IF(E69&gt;0,E69*100/FPN!$C$49,"")</f>
        <v/>
      </c>
    </row>
    <row r="70" spans="1:6">
      <c r="A70" s="186" t="str">
        <f t="shared" si="2"/>
        <v/>
      </c>
      <c r="B70" s="187"/>
      <c r="C70" s="56"/>
      <c r="D70" s="56"/>
      <c r="E70" s="56"/>
      <c r="F70" s="53" t="str">
        <f>IF(E70&gt;0,E70*100/FPN!$C$49,"")</f>
        <v/>
      </c>
    </row>
    <row r="71" spans="1:6">
      <c r="A71" s="186" t="str">
        <f t="shared" si="2"/>
        <v/>
      </c>
      <c r="B71" s="187"/>
      <c r="C71" s="56"/>
      <c r="D71" s="56"/>
      <c r="E71" s="56"/>
      <c r="F71" s="53" t="str">
        <f>IF(E71&gt;0,E71*100/FPN!$C$49,"")</f>
        <v/>
      </c>
    </row>
    <row r="72" spans="1:6">
      <c r="A72" s="186" t="str">
        <f t="shared" si="2"/>
        <v/>
      </c>
      <c r="B72" s="187"/>
      <c r="C72" s="56"/>
      <c r="D72" s="56"/>
      <c r="E72" s="56"/>
      <c r="F72" s="53" t="str">
        <f>IF(E72&gt;0,E72*100/FPN!$C$49,"")</f>
        <v/>
      </c>
    </row>
    <row r="73" spans="1:6">
      <c r="A73" s="186" t="str">
        <f t="shared" si="2"/>
        <v/>
      </c>
      <c r="B73" s="187"/>
      <c r="C73" s="56"/>
      <c r="D73" s="56"/>
      <c r="E73" s="56"/>
      <c r="F73" s="53" t="str">
        <f>IF(E73&gt;0,E73*100/FPN!$C$49,"")</f>
        <v/>
      </c>
    </row>
    <row r="74" spans="1:6">
      <c r="A74" s="186" t="str">
        <f t="shared" si="2"/>
        <v/>
      </c>
      <c r="B74" s="187"/>
      <c r="C74" s="56"/>
      <c r="D74" s="56"/>
      <c r="E74" s="56"/>
      <c r="F74" s="53" t="str">
        <f>IF(E74&gt;0,E74*100/FPN!$C$49,"")</f>
        <v/>
      </c>
    </row>
    <row r="75" spans="1:6">
      <c r="A75" s="186" t="str">
        <f t="shared" si="2"/>
        <v/>
      </c>
      <c r="B75" s="187"/>
      <c r="C75" s="56"/>
      <c r="D75" s="56"/>
      <c r="E75" s="56"/>
      <c r="F75" s="53" t="str">
        <f>IF(E75&gt;0,E75*100/FPN!$C$49,"")</f>
        <v/>
      </c>
    </row>
    <row r="76" spans="1:6">
      <c r="A76" s="186" t="str">
        <f t="shared" si="2"/>
        <v/>
      </c>
      <c r="B76" s="187"/>
      <c r="C76" s="56"/>
      <c r="D76" s="56"/>
      <c r="E76" s="56"/>
      <c r="F76" s="53" t="str">
        <f>IF(E76&gt;0,E76*100/FPN!$C$49,"")</f>
        <v/>
      </c>
    </row>
    <row r="77" spans="1:6">
      <c r="A77" s="186" t="str">
        <f t="shared" si="2"/>
        <v/>
      </c>
      <c r="B77" s="187"/>
      <c r="C77" s="56"/>
      <c r="D77" s="56"/>
      <c r="E77" s="56"/>
      <c r="F77" s="53" t="str">
        <f>IF(E77&gt;0,E77*100/FPN!$C$49,"")</f>
        <v/>
      </c>
    </row>
    <row r="78" spans="1:6">
      <c r="A78" s="186" t="str">
        <f t="shared" si="2"/>
        <v/>
      </c>
      <c r="B78" s="187"/>
      <c r="C78" s="56"/>
      <c r="D78" s="56"/>
      <c r="E78" s="56"/>
      <c r="F78" s="53" t="str">
        <f>IF(E78&gt;0,E78*100/FPN!$C$49,"")</f>
        <v/>
      </c>
    </row>
    <row r="79" spans="1:6">
      <c r="A79" s="186" t="str">
        <f t="shared" si="2"/>
        <v/>
      </c>
      <c r="B79" s="187"/>
      <c r="C79" s="56"/>
      <c r="D79" s="56"/>
      <c r="E79" s="56"/>
      <c r="F79" s="53" t="str">
        <f>IF(E79&gt;0,E79*100/FPN!$C$49,"")</f>
        <v/>
      </c>
    </row>
    <row r="80" spans="1:6">
      <c r="A80" s="186" t="str">
        <f t="shared" si="2"/>
        <v/>
      </c>
      <c r="B80" s="187"/>
      <c r="C80" s="56"/>
      <c r="D80" s="56"/>
      <c r="E80" s="56"/>
      <c r="F80" s="53" t="str">
        <f>IF(E80&gt;0,E80*100/FPN!$C$49,"")</f>
        <v/>
      </c>
    </row>
    <row r="81" spans="1:6">
      <c r="A81" s="186" t="str">
        <f t="shared" si="2"/>
        <v/>
      </c>
      <c r="B81" s="187"/>
      <c r="C81" s="56"/>
      <c r="D81" s="56"/>
      <c r="E81" s="56"/>
      <c r="F81" s="53" t="str">
        <f>IF(E81&gt;0,E81*100/FPN!$C$49,"")</f>
        <v/>
      </c>
    </row>
    <row r="82" spans="1:6">
      <c r="A82" s="186" t="str">
        <f t="shared" si="2"/>
        <v/>
      </c>
      <c r="B82" s="187"/>
      <c r="C82" s="56"/>
      <c r="D82" s="56"/>
      <c r="E82" s="56"/>
      <c r="F82" s="53" t="str">
        <f>IF(E82&gt;0,E82*100/FPN!$C$49,"")</f>
        <v/>
      </c>
    </row>
    <row r="83" spans="1:6">
      <c r="A83" s="186" t="str">
        <f t="shared" si="2"/>
        <v/>
      </c>
      <c r="B83" s="187"/>
      <c r="C83" s="56"/>
      <c r="D83" s="56"/>
      <c r="E83" s="56"/>
      <c r="F83" s="53" t="str">
        <f>IF(E83&gt;0,E83*100/FPN!$C$49,"")</f>
        <v/>
      </c>
    </row>
    <row r="84" spans="1:6">
      <c r="A84" s="186" t="str">
        <f t="shared" si="2"/>
        <v/>
      </c>
      <c r="B84" s="187"/>
      <c r="C84" s="56"/>
      <c r="D84" s="56"/>
      <c r="E84" s="56"/>
      <c r="F84" s="53" t="str">
        <f>IF(E84&gt;0,E84*100/FPN!$C$49,"")</f>
        <v/>
      </c>
    </row>
    <row r="85" spans="1:6">
      <c r="A85" s="186" t="str">
        <f t="shared" si="2"/>
        <v/>
      </c>
      <c r="B85" s="187"/>
      <c r="C85" s="56"/>
      <c r="D85" s="56"/>
      <c r="E85" s="56"/>
      <c r="F85" s="53" t="str">
        <f>IF(E85&gt;0,E85*100/FPN!$C$49,"")</f>
        <v/>
      </c>
    </row>
    <row r="86" spans="1:6">
      <c r="A86" s="186" t="str">
        <f t="shared" si="2"/>
        <v/>
      </c>
      <c r="B86" s="187"/>
      <c r="C86" s="56"/>
      <c r="D86" s="56"/>
      <c r="E86" s="56"/>
      <c r="F86" s="53" t="str">
        <f>IF(E86&gt;0,E86*100/FPN!$C$49,"")</f>
        <v/>
      </c>
    </row>
    <row r="87" spans="1:6">
      <c r="A87" s="186" t="str">
        <f t="shared" si="2"/>
        <v/>
      </c>
      <c r="B87" s="187"/>
      <c r="C87" s="56"/>
      <c r="D87" s="56"/>
      <c r="E87" s="56"/>
      <c r="F87" s="53" t="str">
        <f>IF(E87&gt;0,E87*100/FPN!$C$49,"")</f>
        <v/>
      </c>
    </row>
    <row r="88" spans="1:6">
      <c r="A88" s="186" t="str">
        <f t="shared" si="2"/>
        <v/>
      </c>
      <c r="B88" s="187"/>
      <c r="C88" s="56"/>
      <c r="D88" s="56"/>
      <c r="E88" s="56"/>
      <c r="F88" s="53" t="str">
        <f>IF(E88&gt;0,E88*100/FPN!$C$49,"")</f>
        <v/>
      </c>
    </row>
    <row r="89" spans="1:6">
      <c r="A89" s="186" t="str">
        <f t="shared" si="2"/>
        <v/>
      </c>
      <c r="B89" s="187"/>
      <c r="C89" s="56"/>
      <c r="D89" s="56"/>
      <c r="E89" s="56"/>
      <c r="F89" s="53" t="str">
        <f>IF(E89&gt;0,E89*100/FPN!$C$49,"")</f>
        <v/>
      </c>
    </row>
    <row r="90" spans="1:6">
      <c r="A90" s="186" t="str">
        <f t="shared" si="2"/>
        <v/>
      </c>
      <c r="B90" s="187"/>
      <c r="C90" s="56"/>
      <c r="D90" s="56"/>
      <c r="E90" s="56"/>
      <c r="F90" s="53" t="str">
        <f>IF(E90&gt;0,E90*100/FPN!$C$49,"")</f>
        <v/>
      </c>
    </row>
    <row r="91" spans="1:6">
      <c r="A91" s="186" t="str">
        <f t="shared" si="2"/>
        <v/>
      </c>
      <c r="B91" s="187"/>
      <c r="C91" s="56"/>
      <c r="D91" s="56"/>
      <c r="E91" s="56"/>
      <c r="F91" s="53" t="str">
        <f>IF(E91&gt;0,E91*100/FPN!$C$49,"")</f>
        <v/>
      </c>
    </row>
    <row r="92" spans="1:6">
      <c r="A92" s="186" t="str">
        <f t="shared" si="2"/>
        <v/>
      </c>
      <c r="B92" s="187"/>
      <c r="C92" s="56"/>
      <c r="D92" s="56"/>
      <c r="E92" s="56"/>
      <c r="F92" s="53" t="str">
        <f>IF(E92&gt;0,E92*100/FPN!$C$49,"")</f>
        <v/>
      </c>
    </row>
    <row r="93" spans="1:6">
      <c r="A93" s="186" t="str">
        <f t="shared" si="2"/>
        <v/>
      </c>
      <c r="B93" s="187"/>
      <c r="C93" s="56"/>
      <c r="D93" s="56"/>
      <c r="E93" s="56"/>
      <c r="F93" s="53" t="str">
        <f>IF(E93&gt;0,E93*100/FPN!$C$49,"")</f>
        <v/>
      </c>
    </row>
    <row r="94" spans="1:6">
      <c r="A94" s="186" t="str">
        <f t="shared" si="2"/>
        <v/>
      </c>
      <c r="B94" s="187"/>
      <c r="C94" s="56"/>
      <c r="D94" s="56"/>
      <c r="E94" s="56"/>
      <c r="F94" s="53" t="str">
        <f>IF(E94&gt;0,E94*100/FPN!$C$49,"")</f>
        <v/>
      </c>
    </row>
    <row r="95" spans="1:6">
      <c r="A95" s="186" t="str">
        <f t="shared" si="2"/>
        <v/>
      </c>
      <c r="B95" s="187"/>
      <c r="C95" s="56"/>
      <c r="D95" s="56"/>
      <c r="E95" s="56"/>
      <c r="F95" s="53" t="str">
        <f>IF(E95&gt;0,E95*100/FPN!$C$49,"")</f>
        <v/>
      </c>
    </row>
    <row r="96" spans="1:6">
      <c r="A96" s="186" t="str">
        <f t="shared" si="2"/>
        <v/>
      </c>
      <c r="B96" s="187"/>
      <c r="C96" s="56"/>
      <c r="D96" s="56"/>
      <c r="E96" s="56"/>
      <c r="F96" s="53" t="str">
        <f>IF(E96&gt;0,E96*100/FPN!$C$49,"")</f>
        <v/>
      </c>
    </row>
    <row r="97" spans="1:6">
      <c r="A97" s="186" t="str">
        <f t="shared" si="2"/>
        <v/>
      </c>
      <c r="B97" s="187"/>
      <c r="C97" s="56"/>
      <c r="D97" s="56"/>
      <c r="E97" s="56"/>
      <c r="F97" s="53" t="str">
        <f>IF(E97&gt;0,E97*100/FPN!$C$49,"")</f>
        <v/>
      </c>
    </row>
    <row r="98" spans="1:6">
      <c r="A98" s="186" t="str">
        <f t="shared" si="2"/>
        <v/>
      </c>
      <c r="B98" s="187"/>
      <c r="C98" s="56"/>
      <c r="D98" s="56"/>
      <c r="E98" s="56"/>
      <c r="F98" s="53" t="str">
        <f>IF(E98&gt;0,E98*100/FPN!$C$49,"")</f>
        <v/>
      </c>
    </row>
    <row r="99" spans="1:6">
      <c r="A99" s="186" t="str">
        <f t="shared" si="2"/>
        <v/>
      </c>
      <c r="B99" s="187"/>
      <c r="C99" s="56"/>
      <c r="D99" s="56"/>
      <c r="E99" s="56"/>
      <c r="F99" s="53" t="str">
        <f>IF(E99&gt;0,E99*100/FPN!$C$49,"")</f>
        <v/>
      </c>
    </row>
    <row r="100" spans="1:6">
      <c r="A100" s="186" t="str">
        <f>+IF(C100&lt;&gt;"",#REF!+1,"")</f>
        <v/>
      </c>
      <c r="B100" s="187"/>
      <c r="C100" s="56"/>
      <c r="D100" s="56"/>
      <c r="E100" s="56"/>
      <c r="F100" s="53" t="str">
        <f>IF(E100&gt;0,E100*100/FPN!$C$49,"")</f>
        <v/>
      </c>
    </row>
    <row r="101" spans="1:6">
      <c r="A101" s="186" t="str">
        <f>+IF(C101&lt;&gt;"",A100+1,"")</f>
        <v/>
      </c>
      <c r="B101" s="187"/>
      <c r="C101" s="56"/>
      <c r="D101" s="56"/>
      <c r="E101" s="56"/>
      <c r="F101" s="53" t="str">
        <f>IF(E101&gt;0,E101*100/FPN!$C$49,"")</f>
        <v/>
      </c>
    </row>
    <row r="102" spans="1:6" ht="13.5" thickBot="1">
      <c r="A102" s="190" t="s">
        <v>484</v>
      </c>
      <c r="B102" s="191"/>
      <c r="C102" s="192"/>
      <c r="D102" s="192"/>
      <c r="E102" s="57">
        <f>SUM(E3:E101)</f>
        <v>59243757</v>
      </c>
      <c r="F102" s="58">
        <f>SUM(F3:F101)</f>
        <v>-19.778349441027316</v>
      </c>
    </row>
    <row r="103" spans="1:6" ht="13.5" thickTop="1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phoneticPr fontId="0" type="noConversion"/>
  <pageMargins left="0.88" right="0.78740157499999996" top="0.984251969" bottom="0.984251969" header="0.4921259845" footer="0.4921259845"/>
  <pageSetup paperSize="9" scale="75" orientation="portrait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B3" sqref="B3"/>
    </sheetView>
  </sheetViews>
  <sheetFormatPr baseColWidth="10" defaultRowHeight="12.75"/>
  <cols>
    <col min="1" max="1" width="7" style="103" customWidth="1"/>
    <col min="2" max="2" width="27.5703125" style="103" customWidth="1"/>
    <col min="3" max="3" width="24.140625" style="103" customWidth="1"/>
    <col min="4" max="4" width="37.42578125" style="103" customWidth="1"/>
    <col min="5" max="16384" width="11.42578125" style="103"/>
  </cols>
  <sheetData>
    <row r="1" spans="1:4" ht="26.25" thickBot="1">
      <c r="A1" s="98">
        <f>Signaletiq!B9</f>
        <v>202312</v>
      </c>
      <c r="B1" s="98">
        <f>Signaletiq!B3</f>
        <v>11601170</v>
      </c>
      <c r="D1" s="171" t="s">
        <v>431</v>
      </c>
    </row>
    <row r="2" spans="1:4" ht="25.5">
      <c r="A2" s="193" t="s">
        <v>392</v>
      </c>
      <c r="B2" s="194" t="s">
        <v>432</v>
      </c>
      <c r="C2" s="194" t="s">
        <v>433</v>
      </c>
      <c r="D2" s="195" t="s">
        <v>434</v>
      </c>
    </row>
    <row r="3" spans="1:4">
      <c r="A3" s="196" t="str">
        <f>IF(B3&lt;&gt;"",1,"")</f>
        <v/>
      </c>
      <c r="B3" s="59"/>
      <c r="C3" s="59"/>
      <c r="D3" s="6">
        <f>IF(FPN!$C$49=0,"",C3*100/FPN!$C$49)</f>
        <v>0</v>
      </c>
    </row>
    <row r="4" spans="1:4">
      <c r="A4" s="196" t="str">
        <f>IF(B4&lt;&gt;"",A3+1,"")</f>
        <v/>
      </c>
      <c r="B4" s="59"/>
      <c r="C4" s="59"/>
      <c r="D4" s="6">
        <f>IF(FPN!$C$49=0,"",C4*100/FPN!$C$49)</f>
        <v>0</v>
      </c>
    </row>
    <row r="5" spans="1:4">
      <c r="A5" s="196" t="str">
        <f t="shared" ref="A5:A21" si="0">IF(B5&lt;&gt;"",A4+1,"")</f>
        <v/>
      </c>
      <c r="B5" s="59"/>
      <c r="C5" s="59"/>
      <c r="D5" s="6">
        <f>IF(FPN!$C$49=0,"",C5*100/FPN!$C$49)</f>
        <v>0</v>
      </c>
    </row>
    <row r="6" spans="1:4">
      <c r="A6" s="196" t="str">
        <f t="shared" si="0"/>
        <v/>
      </c>
      <c r="B6" s="59"/>
      <c r="C6" s="59"/>
      <c r="D6" s="6">
        <f>IF(FPN!$C$49=0,"",C6*100/FPN!$C$49)</f>
        <v>0</v>
      </c>
    </row>
    <row r="7" spans="1:4">
      <c r="A7" s="196" t="str">
        <f t="shared" si="0"/>
        <v/>
      </c>
      <c r="B7" s="59"/>
      <c r="C7" s="59"/>
      <c r="D7" s="6">
        <f>IF(FPN!$C$49=0,"",C7*100/FPN!$C$49)</f>
        <v>0</v>
      </c>
    </row>
    <row r="8" spans="1:4">
      <c r="A8" s="196" t="str">
        <f t="shared" si="0"/>
        <v/>
      </c>
      <c r="B8" s="59"/>
      <c r="C8" s="59"/>
      <c r="D8" s="6">
        <f>IF(FPN!$C$49=0,"",C8*100/FPN!$C$49)</f>
        <v>0</v>
      </c>
    </row>
    <row r="9" spans="1:4">
      <c r="A9" s="196" t="str">
        <f t="shared" si="0"/>
        <v/>
      </c>
      <c r="B9" s="59"/>
      <c r="C9" s="59"/>
      <c r="D9" s="6">
        <f>IF(FPN!$C$49=0,"",C9*100/FPN!$C$49)</f>
        <v>0</v>
      </c>
    </row>
    <row r="10" spans="1:4">
      <c r="A10" s="196" t="str">
        <f t="shared" si="0"/>
        <v/>
      </c>
      <c r="B10" s="59"/>
      <c r="C10" s="59"/>
      <c r="D10" s="6">
        <f>IF(FPN!$C$49=0,"",C10*100/FPN!$C$49)</f>
        <v>0</v>
      </c>
    </row>
    <row r="11" spans="1:4">
      <c r="A11" s="196" t="str">
        <f t="shared" si="0"/>
        <v/>
      </c>
      <c r="B11" s="59"/>
      <c r="C11" s="59"/>
      <c r="D11" s="6">
        <f>IF(FPN!$C$49=0,"",C11*100/FPN!$C$49)</f>
        <v>0</v>
      </c>
    </row>
    <row r="12" spans="1:4">
      <c r="A12" s="196" t="str">
        <f>IF(B12&lt;&gt;"",A11+1,"")</f>
        <v/>
      </c>
      <c r="B12" s="59"/>
      <c r="C12" s="59"/>
      <c r="D12" s="6">
        <f>IF(FPN!$C$49=0,"",C12*100/FPN!$C$49)</f>
        <v>0</v>
      </c>
    </row>
    <row r="13" spans="1:4">
      <c r="A13" s="196" t="str">
        <f t="shared" si="0"/>
        <v/>
      </c>
      <c r="B13" s="59"/>
      <c r="C13" s="59"/>
      <c r="D13" s="6">
        <f>IF(FPN!$C$49=0,"",C13*100/FPN!$C$49)</f>
        <v>0</v>
      </c>
    </row>
    <row r="14" spans="1:4">
      <c r="A14" s="196" t="str">
        <f t="shared" si="0"/>
        <v/>
      </c>
      <c r="B14" s="59"/>
      <c r="C14" s="59"/>
      <c r="D14" s="6">
        <f>IF(FPN!$C$49=0,"",C14*100/FPN!$C$49)</f>
        <v>0</v>
      </c>
    </row>
    <row r="15" spans="1:4">
      <c r="A15" s="196" t="str">
        <f t="shared" si="0"/>
        <v/>
      </c>
      <c r="B15" s="59"/>
      <c r="C15" s="59"/>
      <c r="D15" s="6">
        <f>IF(FPN!$C$49=0,"",C15*100/FPN!$C$49)</f>
        <v>0</v>
      </c>
    </row>
    <row r="16" spans="1:4">
      <c r="A16" s="196" t="str">
        <f t="shared" si="0"/>
        <v/>
      </c>
      <c r="B16" s="59"/>
      <c r="C16" s="59"/>
      <c r="D16" s="6">
        <f>IF(FPN!$C$49=0,"",C16*100/FPN!$C$49)</f>
        <v>0</v>
      </c>
    </row>
    <row r="17" spans="1:4">
      <c r="A17" s="196" t="str">
        <f t="shared" si="0"/>
        <v/>
      </c>
      <c r="B17" s="59"/>
      <c r="C17" s="59"/>
      <c r="D17" s="6">
        <f>IF(FPN!$C$49=0,"",C17*100/FPN!$C$49)</f>
        <v>0</v>
      </c>
    </row>
    <row r="18" spans="1:4">
      <c r="A18" s="196" t="str">
        <f t="shared" si="0"/>
        <v/>
      </c>
      <c r="B18" s="59"/>
      <c r="C18" s="59"/>
      <c r="D18" s="6">
        <f>IF(FPN!$C$49=0,"",C18*100/FPN!$C$49)</f>
        <v>0</v>
      </c>
    </row>
    <row r="19" spans="1:4">
      <c r="A19" s="196" t="str">
        <f t="shared" si="0"/>
        <v/>
      </c>
      <c r="B19" s="59"/>
      <c r="C19" s="59"/>
      <c r="D19" s="6">
        <f>IF(FPN!$C$49=0,"",C19*100/FPN!$C$49)</f>
        <v>0</v>
      </c>
    </row>
    <row r="20" spans="1:4">
      <c r="A20" s="196" t="str">
        <f t="shared" si="0"/>
        <v/>
      </c>
      <c r="B20" s="59"/>
      <c r="C20" s="59"/>
      <c r="D20" s="6">
        <f>IF(FPN!$C$49=0,"",C20*100/FPN!$C$49)</f>
        <v>0</v>
      </c>
    </row>
    <row r="21" spans="1:4">
      <c r="A21" s="196" t="str">
        <f t="shared" si="0"/>
        <v/>
      </c>
      <c r="B21" s="59"/>
      <c r="C21" s="59"/>
      <c r="D21" s="6">
        <f>IF(FPN!$C$49=0,"",C21*100/FPN!$C$49)</f>
        <v>0</v>
      </c>
    </row>
    <row r="22" spans="1:4" ht="13.5" thickBot="1">
      <c r="A22" s="197" t="s">
        <v>484</v>
      </c>
      <c r="B22" s="60"/>
      <c r="C22" s="60">
        <f>SUM(C3:C21)</f>
        <v>0</v>
      </c>
      <c r="D22" s="7">
        <f>SUM(D3:D21)</f>
        <v>0</v>
      </c>
    </row>
    <row r="24" spans="1:4">
      <c r="A24" s="400" t="s">
        <v>498</v>
      </c>
      <c r="B24" s="400"/>
      <c r="C24" s="104">
        <f>15%*FPN!C49</f>
        <v>-44930764.199999996</v>
      </c>
    </row>
    <row r="25" spans="1:4">
      <c r="A25" s="104"/>
    </row>
    <row r="27" spans="1:4">
      <c r="A27" s="19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honeticPr fontId="0" type="noConversion"/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baseColWidth="10" defaultRowHeight="12.75"/>
  <cols>
    <col min="1" max="1" width="11.42578125" style="103"/>
    <col min="2" max="2" width="21.42578125" style="103" customWidth="1"/>
    <col min="3" max="3" width="23.42578125" style="103" customWidth="1"/>
    <col min="4" max="4" width="48.7109375" style="103" customWidth="1"/>
    <col min="5" max="16384" width="11.42578125" style="103"/>
  </cols>
  <sheetData>
    <row r="1" spans="1:4" ht="26.25" thickBot="1">
      <c r="A1" s="98">
        <f>+participation!A1</f>
        <v>202312</v>
      </c>
      <c r="B1" s="98">
        <f>+participation!B1</f>
        <v>11601170</v>
      </c>
      <c r="D1" s="199" t="s">
        <v>431</v>
      </c>
    </row>
    <row r="2" spans="1:4">
      <c r="A2" s="193" t="s">
        <v>392</v>
      </c>
      <c r="B2" s="200" t="s">
        <v>432</v>
      </c>
      <c r="C2" s="200" t="s">
        <v>433</v>
      </c>
      <c r="D2" s="201" t="s">
        <v>434</v>
      </c>
    </row>
    <row r="3" spans="1:4">
      <c r="A3" s="202" t="s">
        <v>501</v>
      </c>
      <c r="B3" s="61" t="str">
        <f>IF(participation!C22=0,"",VLOOKUP(C3,'Div&amp;Part'!A3:B21,2,FALSE))</f>
        <v/>
      </c>
      <c r="C3" s="61" t="str">
        <f>IF(SUM('Div&amp;Part'!A3:B21)&lt;&gt;0,+LARGE(participation!C3:C21,1),"")</f>
        <v/>
      </c>
      <c r="D3" s="6" t="str">
        <f>IF(FPN!C49=0,"",IF(C3&lt;&gt;"",C3*100/FPN!C49,""))</f>
        <v/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7" sqref="E7"/>
    </sheetView>
  </sheetViews>
  <sheetFormatPr baseColWidth="10" defaultRowHeight="12.75"/>
  <cols>
    <col min="1" max="1" width="15.28515625" style="103" customWidth="1"/>
    <col min="2" max="2" width="26.28515625" style="103" customWidth="1"/>
    <col min="3" max="3" width="16.7109375" style="103" customWidth="1"/>
    <col min="4" max="4" width="15.7109375" style="103" customWidth="1"/>
    <col min="5" max="5" width="30" style="103" customWidth="1"/>
    <col min="6" max="16384" width="11.42578125" style="103"/>
  </cols>
  <sheetData>
    <row r="1" spans="1:5" ht="30" customHeight="1" thickBot="1">
      <c r="A1" s="98">
        <f>Signaletiq!B9</f>
        <v>202312</v>
      </c>
      <c r="B1" s="98">
        <f>Signaletiq!B3</f>
        <v>11601170</v>
      </c>
      <c r="C1" s="203"/>
      <c r="D1" s="203"/>
      <c r="E1" s="203" t="s">
        <v>497</v>
      </c>
    </row>
    <row r="2" spans="1:5">
      <c r="A2" s="204"/>
      <c r="B2" s="205"/>
      <c r="C2" s="206"/>
      <c r="D2" s="206"/>
      <c r="E2" s="205"/>
    </row>
    <row r="3" spans="1:5">
      <c r="A3" s="207" t="s">
        <v>307</v>
      </c>
      <c r="B3" s="208" t="s">
        <v>396</v>
      </c>
      <c r="C3" s="209" t="s">
        <v>399</v>
      </c>
      <c r="D3" s="209" t="s">
        <v>398</v>
      </c>
      <c r="E3" s="209" t="s">
        <v>397</v>
      </c>
    </row>
    <row r="4" spans="1:5" ht="13.5" thickBot="1">
      <c r="A4" s="210"/>
      <c r="B4" s="211"/>
      <c r="C4" s="212"/>
      <c r="D4" s="212"/>
      <c r="E4" s="213"/>
    </row>
    <row r="5" spans="1:5" ht="27" thickTop="1" thickBot="1">
      <c r="A5" s="214" t="s">
        <v>400</v>
      </c>
      <c r="B5" s="215" t="s">
        <v>401</v>
      </c>
      <c r="C5" s="71">
        <f>D5*E5</f>
        <v>0</v>
      </c>
      <c r="D5" s="221">
        <v>1</v>
      </c>
      <c r="E5" s="62"/>
    </row>
    <row r="6" spans="1:5" ht="13.5" thickBot="1">
      <c r="A6" s="214" t="s">
        <v>402</v>
      </c>
      <c r="B6" s="215" t="s">
        <v>403</v>
      </c>
      <c r="C6" s="71">
        <f>D6*E6</f>
        <v>56475189.75</v>
      </c>
      <c r="D6" s="221">
        <v>0.75</v>
      </c>
      <c r="E6" s="63">
        <f>actif!E16</f>
        <v>75300253</v>
      </c>
    </row>
    <row r="7" spans="1:5" ht="26.25" thickBot="1">
      <c r="A7" s="214" t="s">
        <v>404</v>
      </c>
      <c r="B7" s="215" t="s">
        <v>405</v>
      </c>
      <c r="C7" s="71">
        <f>D7*E7</f>
        <v>0</v>
      </c>
      <c r="D7" s="221">
        <v>1</v>
      </c>
      <c r="E7" s="62"/>
    </row>
    <row r="8" spans="1:5" ht="39" thickBot="1">
      <c r="A8" s="214" t="s">
        <v>406</v>
      </c>
      <c r="B8" s="215" t="s">
        <v>407</v>
      </c>
      <c r="C8" s="71">
        <f>D8*E8</f>
        <v>448472899</v>
      </c>
      <c r="D8" s="221">
        <v>1</v>
      </c>
      <c r="E8" s="63">
        <f>+actif!E46+actif!E47</f>
        <v>448472899</v>
      </c>
    </row>
    <row r="9" spans="1:5" ht="13.5" thickBot="1">
      <c r="A9" s="214" t="s">
        <v>408</v>
      </c>
      <c r="B9" s="215" t="s">
        <v>409</v>
      </c>
      <c r="C9" s="71">
        <f>D9*E9</f>
        <v>3757471</v>
      </c>
      <c r="D9" s="221">
        <v>1</v>
      </c>
      <c r="E9" s="64">
        <f>actif!E49</f>
        <v>3757471</v>
      </c>
    </row>
    <row r="10" spans="1:5" ht="26.25" thickBot="1">
      <c r="A10" s="216" t="s">
        <v>410</v>
      </c>
      <c r="B10" s="208" t="s">
        <v>411</v>
      </c>
      <c r="C10" s="72">
        <f>SUM(C5:C9)</f>
        <v>508705559.75</v>
      </c>
      <c r="D10" s="222"/>
      <c r="E10" s="65">
        <f>SUM(E5:E9)</f>
        <v>527530623</v>
      </c>
    </row>
    <row r="11" spans="1:5" ht="13.5" thickTop="1">
      <c r="A11" s="216"/>
      <c r="B11" s="208"/>
      <c r="C11" s="73"/>
      <c r="D11" s="223"/>
      <c r="E11" s="66"/>
    </row>
    <row r="12" spans="1:5" ht="26.25" thickBot="1">
      <c r="A12" s="214" t="s">
        <v>412</v>
      </c>
      <c r="B12" s="215" t="s">
        <v>413</v>
      </c>
      <c r="C12" s="71">
        <f>D12*E12</f>
        <v>0</v>
      </c>
      <c r="D12" s="221">
        <v>1</v>
      </c>
      <c r="E12" s="62"/>
    </row>
    <row r="13" spans="1:5" ht="26.25" thickBot="1">
      <c r="A13" s="214" t="s">
        <v>414</v>
      </c>
      <c r="B13" s="215" t="s">
        <v>415</v>
      </c>
      <c r="C13" s="71">
        <f>D13*E13</f>
        <v>0</v>
      </c>
      <c r="D13" s="221">
        <v>1</v>
      </c>
      <c r="E13" s="62"/>
    </row>
    <row r="14" spans="1:5" ht="26.25" thickBot="1">
      <c r="A14" s="214" t="s">
        <v>416</v>
      </c>
      <c r="B14" s="215" t="s">
        <v>417</v>
      </c>
      <c r="C14" s="71">
        <f>D14*E14</f>
        <v>305114986</v>
      </c>
      <c r="D14" s="221">
        <v>0.5</v>
      </c>
      <c r="E14" s="63">
        <f>passif!C21</f>
        <v>610229972</v>
      </c>
    </row>
    <row r="15" spans="1:5" ht="26.25" thickBot="1">
      <c r="A15" s="214" t="s">
        <v>418</v>
      </c>
      <c r="B15" s="215" t="s">
        <v>419</v>
      </c>
      <c r="C15" s="71">
        <f>D15*E15</f>
        <v>0</v>
      </c>
      <c r="D15" s="221">
        <v>1</v>
      </c>
      <c r="E15" s="62"/>
    </row>
    <row r="16" spans="1:5" ht="26.25" thickBot="1">
      <c r="A16" s="217" t="s">
        <v>420</v>
      </c>
      <c r="B16" s="218" t="s">
        <v>421</v>
      </c>
      <c r="C16" s="71">
        <f>D16*E16</f>
        <v>0</v>
      </c>
      <c r="D16" s="224"/>
      <c r="E16" s="67"/>
    </row>
    <row r="17" spans="1:5" ht="26.25" thickTop="1">
      <c r="A17" s="216" t="s">
        <v>422</v>
      </c>
      <c r="B17" s="208" t="s">
        <v>423</v>
      </c>
      <c r="C17" s="74">
        <f>SUM(C12:C16)</f>
        <v>305114986</v>
      </c>
      <c r="D17" s="401"/>
      <c r="E17" s="68">
        <f>SUM(E12:E16)</f>
        <v>610229972</v>
      </c>
    </row>
    <row r="18" spans="1:5">
      <c r="A18" s="219"/>
      <c r="B18" s="208"/>
      <c r="C18" s="74"/>
      <c r="D18" s="401"/>
      <c r="E18" s="69"/>
    </row>
    <row r="19" spans="1:5" ht="13.5" thickBot="1">
      <c r="A19" s="214" t="s">
        <v>502</v>
      </c>
      <c r="B19" s="220" t="s">
        <v>424</v>
      </c>
      <c r="C19" s="8">
        <f>IF(C17=0,"",C10*100/C17)</f>
        <v>166.72585192193739</v>
      </c>
      <c r="D19" s="402"/>
      <c r="E19" s="70"/>
    </row>
    <row r="20" spans="1:5">
      <c r="A20" s="170"/>
      <c r="D20" s="3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E5 E7 E12 E13 E15 E16" name="Plage1"/>
  </protectedRanges>
  <mergeCells count="1">
    <mergeCell ref="D17:D19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G21" sqref="G21"/>
    </sheetView>
  </sheetViews>
  <sheetFormatPr baseColWidth="10" defaultRowHeight="12.75"/>
  <cols>
    <col min="1" max="1" width="11.42578125" style="103"/>
    <col min="2" max="2" width="43.28515625" style="103" customWidth="1"/>
    <col min="3" max="3" width="29.85546875" style="103" customWidth="1"/>
    <col min="4" max="16384" width="11.42578125" style="103"/>
  </cols>
  <sheetData>
    <row r="1" spans="1:3" ht="13.5" thickBot="1">
      <c r="A1" s="98">
        <f>Signaletiq!B9</f>
        <v>202312</v>
      </c>
      <c r="B1" s="98">
        <f>Signaletiq!B3</f>
        <v>11601170</v>
      </c>
      <c r="C1" s="104" t="s">
        <v>446</v>
      </c>
    </row>
    <row r="2" spans="1:3" ht="13.5" thickTop="1">
      <c r="A2" s="255" t="s">
        <v>508</v>
      </c>
      <c r="B2" s="256" t="s">
        <v>482</v>
      </c>
      <c r="C2" s="256" t="s">
        <v>509</v>
      </c>
    </row>
    <row r="3" spans="1:3">
      <c r="A3" s="257" t="s">
        <v>510</v>
      </c>
      <c r="B3" s="258" t="s">
        <v>447</v>
      </c>
      <c r="C3" s="93">
        <f>passif!C4-passif!C5</f>
        <v>900000000</v>
      </c>
    </row>
    <row r="4" spans="1:3">
      <c r="A4" s="257" t="s">
        <v>511</v>
      </c>
      <c r="B4" s="258" t="s">
        <v>539</v>
      </c>
      <c r="C4" s="94"/>
    </row>
    <row r="5" spans="1:3">
      <c r="A5" s="257" t="s">
        <v>512</v>
      </c>
      <c r="B5" s="259" t="s">
        <v>448</v>
      </c>
      <c r="C5" s="94"/>
    </row>
    <row r="6" spans="1:3">
      <c r="A6" s="257" t="s">
        <v>513</v>
      </c>
      <c r="B6" s="259" t="s">
        <v>449</v>
      </c>
      <c r="C6" s="94"/>
    </row>
    <row r="7" spans="1:3">
      <c r="A7" s="257" t="s">
        <v>514</v>
      </c>
      <c r="B7" s="258" t="s">
        <v>450</v>
      </c>
      <c r="C7" s="94"/>
    </row>
    <row r="8" spans="1:3">
      <c r="A8" s="257" t="s">
        <v>515</v>
      </c>
      <c r="B8" s="258" t="s">
        <v>451</v>
      </c>
      <c r="C8" s="94"/>
    </row>
    <row r="9" spans="1:3" ht="65.25" customHeight="1">
      <c r="A9" s="260"/>
      <c r="B9" s="261" t="s">
        <v>452</v>
      </c>
      <c r="C9" s="95"/>
    </row>
    <row r="10" spans="1:3">
      <c r="A10" s="257" t="s">
        <v>516</v>
      </c>
      <c r="B10" s="258" t="s">
        <v>453</v>
      </c>
      <c r="C10" s="93">
        <f>passif!C18</f>
        <v>776661744</v>
      </c>
    </row>
    <row r="11" spans="1:3">
      <c r="A11" s="257" t="s">
        <v>517</v>
      </c>
      <c r="B11" s="259" t="s">
        <v>454</v>
      </c>
      <c r="C11" s="94"/>
    </row>
    <row r="12" spans="1:3">
      <c r="A12" s="257" t="s">
        <v>518</v>
      </c>
      <c r="B12" s="258" t="s">
        <v>455</v>
      </c>
      <c r="C12" s="93">
        <f>actif!C12</f>
        <v>802642042</v>
      </c>
    </row>
    <row r="13" spans="1:3">
      <c r="A13" s="257" t="s">
        <v>519</v>
      </c>
      <c r="B13" s="259" t="s">
        <v>456</v>
      </c>
      <c r="C13" s="93">
        <f>actif!D12</f>
        <v>725457067</v>
      </c>
    </row>
    <row r="14" spans="1:3">
      <c r="A14" s="257" t="s">
        <v>520</v>
      </c>
      <c r="B14" s="259" t="s">
        <v>457</v>
      </c>
      <c r="C14" s="93">
        <f>actif!E12</f>
        <v>77184975</v>
      </c>
    </row>
    <row r="15" spans="1:3">
      <c r="A15" s="257" t="s">
        <v>521</v>
      </c>
      <c r="B15" s="258" t="s">
        <v>458</v>
      </c>
      <c r="C15" s="93">
        <f>actif!E42</f>
        <v>452230370</v>
      </c>
    </row>
    <row r="16" spans="1:3">
      <c r="A16" s="257" t="s">
        <v>522</v>
      </c>
      <c r="B16" s="259" t="s">
        <v>459</v>
      </c>
      <c r="C16" s="93">
        <f>actif!E46</f>
        <v>300000000</v>
      </c>
    </row>
    <row r="17" spans="1:3">
      <c r="A17" s="257" t="s">
        <v>523</v>
      </c>
      <c r="B17" s="259" t="s">
        <v>460</v>
      </c>
      <c r="C17" s="93">
        <f>actif!E45</f>
        <v>0</v>
      </c>
    </row>
    <row r="18" spans="1:3">
      <c r="A18" s="257" t="s">
        <v>524</v>
      </c>
      <c r="B18" s="259" t="s">
        <v>525</v>
      </c>
      <c r="C18" s="93">
        <f>actif!E47</f>
        <v>148472899</v>
      </c>
    </row>
    <row r="19" spans="1:3">
      <c r="A19" s="257" t="s">
        <v>526</v>
      </c>
      <c r="B19" s="259" t="s">
        <v>461</v>
      </c>
      <c r="C19" s="93">
        <f>actif!E49</f>
        <v>3757471</v>
      </c>
    </row>
    <row r="20" spans="1:3">
      <c r="A20" s="257" t="s">
        <v>527</v>
      </c>
      <c r="B20" s="258" t="s">
        <v>462</v>
      </c>
      <c r="C20" s="96">
        <f>(C21+C22)/2</f>
        <v>0</v>
      </c>
    </row>
    <row r="21" spans="1:3">
      <c r="A21" s="257" t="s">
        <v>528</v>
      </c>
      <c r="B21" s="259" t="s">
        <v>529</v>
      </c>
      <c r="C21" s="97"/>
    </row>
    <row r="22" spans="1:3">
      <c r="A22" s="257" t="s">
        <v>530</v>
      </c>
      <c r="B22" s="259" t="s">
        <v>531</v>
      </c>
      <c r="C22" s="97"/>
    </row>
    <row r="23" spans="1:3">
      <c r="A23" s="257" t="s">
        <v>532</v>
      </c>
      <c r="B23" s="258" t="s">
        <v>463</v>
      </c>
      <c r="C23" s="96">
        <f>(C24+C25)/2</f>
        <v>0</v>
      </c>
    </row>
    <row r="24" spans="1:3">
      <c r="A24" s="257" t="s">
        <v>533</v>
      </c>
      <c r="B24" s="259" t="s">
        <v>534</v>
      </c>
      <c r="C24" s="97"/>
    </row>
    <row r="25" spans="1:3" ht="13.5" thickBot="1">
      <c r="A25" s="262" t="s">
        <v>535</v>
      </c>
      <c r="B25" s="263" t="s">
        <v>536</v>
      </c>
      <c r="C25" s="97"/>
    </row>
    <row r="26" spans="1:3" ht="13.5" thickTop="1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2"/>
  <sheetViews>
    <sheetView workbookViewId="0">
      <selection activeCell="B3" sqref="B3"/>
    </sheetView>
  </sheetViews>
  <sheetFormatPr baseColWidth="10" defaultRowHeight="12.75"/>
  <cols>
    <col min="1" max="1" width="11.42578125" style="103"/>
    <col min="2" max="2" width="19.28515625" style="103" customWidth="1"/>
    <col min="3" max="3" width="11.42578125" style="103"/>
    <col min="4" max="4" width="12.5703125" style="103" customWidth="1"/>
    <col min="5" max="5" width="13.5703125" style="103" customWidth="1"/>
    <col min="6" max="6" width="11.85546875" style="103" customWidth="1"/>
    <col min="7" max="7" width="22.28515625" style="103" customWidth="1"/>
    <col min="8" max="16384" width="11.42578125" style="103"/>
  </cols>
  <sheetData>
    <row r="1" spans="1:7" ht="39" thickBot="1">
      <c r="A1" s="98">
        <f>+Signaletiq!B9</f>
        <v>202312</v>
      </c>
      <c r="B1" s="98">
        <f>+Signaletiq!B3</f>
        <v>11601170</v>
      </c>
      <c r="D1" s="225"/>
      <c r="E1" s="226"/>
      <c r="F1" s="226"/>
      <c r="G1" s="171" t="s">
        <v>435</v>
      </c>
    </row>
    <row r="2" spans="1:7" ht="45.75" thickBot="1">
      <c r="A2" s="227" t="s">
        <v>392</v>
      </c>
      <c r="B2" s="228" t="s">
        <v>436</v>
      </c>
      <c r="C2" s="229" t="s">
        <v>504</v>
      </c>
      <c r="D2" s="229" t="s">
        <v>505</v>
      </c>
      <c r="E2" s="229" t="s">
        <v>506</v>
      </c>
      <c r="F2" s="229" t="s">
        <v>507</v>
      </c>
      <c r="G2" s="228" t="s">
        <v>430</v>
      </c>
    </row>
    <row r="3" spans="1:7">
      <c r="A3" s="230" t="str">
        <f>IF(B3&lt;&gt;"",1,"")</f>
        <v/>
      </c>
      <c r="B3" s="75"/>
      <c r="C3" s="75"/>
      <c r="D3" s="75"/>
      <c r="E3" s="75"/>
      <c r="F3" s="75"/>
      <c r="G3" s="76" t="str">
        <f>IF(SUM(C3:F3)=0,"",SUM(C3:F3))</f>
        <v/>
      </c>
    </row>
    <row r="4" spans="1:7">
      <c r="A4" s="230" t="str">
        <f>IF(B4&lt;&gt;"",A3+1,"")</f>
        <v/>
      </c>
      <c r="B4" s="77"/>
      <c r="C4" s="77"/>
      <c r="D4" s="77"/>
      <c r="E4" s="77"/>
      <c r="F4" s="77"/>
      <c r="G4" s="78" t="str">
        <f>IF(SUM(C4:F4)=0,"",SUM(C4:F4))</f>
        <v/>
      </c>
    </row>
    <row r="5" spans="1:7">
      <c r="A5" s="230" t="str">
        <f t="shared" ref="A5:A68" si="0">IF(B5&lt;&gt;"",A4+1,"")</f>
        <v/>
      </c>
      <c r="B5" s="77"/>
      <c r="C5" s="77"/>
      <c r="D5" s="77"/>
      <c r="E5" s="77"/>
      <c r="F5" s="77"/>
      <c r="G5" s="78" t="str">
        <f t="shared" ref="G5:G68" si="1">IF(SUM(C5:F5)=0,"",SUM(C5:F5))</f>
        <v/>
      </c>
    </row>
    <row r="6" spans="1:7">
      <c r="A6" s="230" t="str">
        <f t="shared" si="0"/>
        <v/>
      </c>
      <c r="B6" s="77"/>
      <c r="C6" s="77"/>
      <c r="D6" s="77"/>
      <c r="E6" s="77"/>
      <c r="F6" s="77"/>
      <c r="G6" s="78" t="str">
        <f t="shared" si="1"/>
        <v/>
      </c>
    </row>
    <row r="7" spans="1:7">
      <c r="A7" s="230" t="str">
        <f t="shared" si="0"/>
        <v/>
      </c>
      <c r="B7" s="77"/>
      <c r="C7" s="77"/>
      <c r="D7" s="77"/>
      <c r="E7" s="77"/>
      <c r="F7" s="77"/>
      <c r="G7" s="78" t="str">
        <f t="shared" si="1"/>
        <v/>
      </c>
    </row>
    <row r="8" spans="1:7">
      <c r="A8" s="230" t="str">
        <f t="shared" si="0"/>
        <v/>
      </c>
      <c r="B8" s="77"/>
      <c r="C8" s="77"/>
      <c r="D8" s="77"/>
      <c r="E8" s="77"/>
      <c r="F8" s="77"/>
      <c r="G8" s="78" t="str">
        <f t="shared" si="1"/>
        <v/>
      </c>
    </row>
    <row r="9" spans="1:7">
      <c r="A9" s="230" t="str">
        <f t="shared" si="0"/>
        <v/>
      </c>
      <c r="B9" s="77"/>
      <c r="C9" s="77"/>
      <c r="D9" s="77"/>
      <c r="E9" s="77"/>
      <c r="F9" s="77"/>
      <c r="G9" s="78" t="str">
        <f t="shared" si="1"/>
        <v/>
      </c>
    </row>
    <row r="10" spans="1:7">
      <c r="A10" s="230" t="str">
        <f t="shared" si="0"/>
        <v/>
      </c>
      <c r="B10" s="77"/>
      <c r="C10" s="77"/>
      <c r="D10" s="77"/>
      <c r="E10" s="77"/>
      <c r="F10" s="77"/>
      <c r="G10" s="78" t="str">
        <f t="shared" si="1"/>
        <v/>
      </c>
    </row>
    <row r="11" spans="1:7">
      <c r="A11" s="230" t="str">
        <f t="shared" si="0"/>
        <v/>
      </c>
      <c r="B11" s="77"/>
      <c r="C11" s="77"/>
      <c r="D11" s="77"/>
      <c r="E11" s="77"/>
      <c r="F11" s="77"/>
      <c r="G11" s="78" t="str">
        <f t="shared" si="1"/>
        <v/>
      </c>
    </row>
    <row r="12" spans="1:7">
      <c r="A12" s="230" t="str">
        <f t="shared" si="0"/>
        <v/>
      </c>
      <c r="B12" s="77"/>
      <c r="C12" s="77"/>
      <c r="D12" s="77"/>
      <c r="E12" s="77"/>
      <c r="F12" s="77"/>
      <c r="G12" s="78" t="str">
        <f t="shared" si="1"/>
        <v/>
      </c>
    </row>
    <row r="13" spans="1:7">
      <c r="A13" s="230" t="str">
        <f t="shared" si="0"/>
        <v/>
      </c>
      <c r="B13" s="77"/>
      <c r="C13" s="77"/>
      <c r="D13" s="77"/>
      <c r="E13" s="77"/>
      <c r="F13" s="77"/>
      <c r="G13" s="78" t="str">
        <f t="shared" si="1"/>
        <v/>
      </c>
    </row>
    <row r="14" spans="1:7">
      <c r="A14" s="230" t="str">
        <f t="shared" si="0"/>
        <v/>
      </c>
      <c r="B14" s="77"/>
      <c r="C14" s="77"/>
      <c r="D14" s="77"/>
      <c r="E14" s="77"/>
      <c r="F14" s="77"/>
      <c r="G14" s="78" t="str">
        <f t="shared" si="1"/>
        <v/>
      </c>
    </row>
    <row r="15" spans="1:7">
      <c r="A15" s="230" t="str">
        <f t="shared" si="0"/>
        <v/>
      </c>
      <c r="B15" s="77"/>
      <c r="C15" s="77"/>
      <c r="D15" s="77"/>
      <c r="E15" s="77"/>
      <c r="F15" s="77"/>
      <c r="G15" s="78" t="str">
        <f t="shared" si="1"/>
        <v/>
      </c>
    </row>
    <row r="16" spans="1:7">
      <c r="A16" s="230" t="str">
        <f t="shared" si="0"/>
        <v/>
      </c>
      <c r="B16" s="77"/>
      <c r="C16" s="77"/>
      <c r="D16" s="77"/>
      <c r="E16" s="77"/>
      <c r="F16" s="77"/>
      <c r="G16" s="78" t="str">
        <f t="shared" si="1"/>
        <v/>
      </c>
    </row>
    <row r="17" spans="1:7">
      <c r="A17" s="230" t="str">
        <f t="shared" si="0"/>
        <v/>
      </c>
      <c r="B17" s="77"/>
      <c r="C17" s="77"/>
      <c r="D17" s="77"/>
      <c r="E17" s="77"/>
      <c r="F17" s="77"/>
      <c r="G17" s="78" t="str">
        <f t="shared" si="1"/>
        <v/>
      </c>
    </row>
    <row r="18" spans="1:7">
      <c r="A18" s="230" t="str">
        <f t="shared" si="0"/>
        <v/>
      </c>
      <c r="B18" s="77"/>
      <c r="C18" s="77"/>
      <c r="D18" s="77"/>
      <c r="E18" s="77"/>
      <c r="F18" s="77"/>
      <c r="G18" s="78" t="str">
        <f t="shared" si="1"/>
        <v/>
      </c>
    </row>
    <row r="19" spans="1:7">
      <c r="A19" s="230" t="str">
        <f t="shared" si="0"/>
        <v/>
      </c>
      <c r="B19" s="77"/>
      <c r="C19" s="77"/>
      <c r="D19" s="77"/>
      <c r="E19" s="77"/>
      <c r="F19" s="77"/>
      <c r="G19" s="78" t="str">
        <f t="shared" si="1"/>
        <v/>
      </c>
    </row>
    <row r="20" spans="1:7">
      <c r="A20" s="230" t="str">
        <f t="shared" si="0"/>
        <v/>
      </c>
      <c r="B20" s="77"/>
      <c r="C20" s="77"/>
      <c r="D20" s="77"/>
      <c r="E20" s="77"/>
      <c r="F20" s="77"/>
      <c r="G20" s="78" t="str">
        <f t="shared" si="1"/>
        <v/>
      </c>
    </row>
    <row r="21" spans="1:7">
      <c r="A21" s="230" t="str">
        <f t="shared" si="0"/>
        <v/>
      </c>
      <c r="B21" s="77"/>
      <c r="C21" s="77"/>
      <c r="D21" s="77"/>
      <c r="E21" s="77"/>
      <c r="F21" s="77"/>
      <c r="G21" s="78" t="str">
        <f t="shared" si="1"/>
        <v/>
      </c>
    </row>
    <row r="22" spans="1:7">
      <c r="A22" s="230" t="str">
        <f t="shared" si="0"/>
        <v/>
      </c>
      <c r="B22" s="77"/>
      <c r="C22" s="77"/>
      <c r="D22" s="77"/>
      <c r="E22" s="77"/>
      <c r="F22" s="77"/>
      <c r="G22" s="78" t="str">
        <f t="shared" si="1"/>
        <v/>
      </c>
    </row>
    <row r="23" spans="1:7">
      <c r="A23" s="230" t="str">
        <f t="shared" si="0"/>
        <v/>
      </c>
      <c r="B23" s="77"/>
      <c r="C23" s="77"/>
      <c r="D23" s="77"/>
      <c r="E23" s="77"/>
      <c r="F23" s="77"/>
      <c r="G23" s="78" t="str">
        <f t="shared" si="1"/>
        <v/>
      </c>
    </row>
    <row r="24" spans="1:7">
      <c r="A24" s="230" t="str">
        <f t="shared" si="0"/>
        <v/>
      </c>
      <c r="B24" s="77"/>
      <c r="C24" s="77"/>
      <c r="D24" s="77"/>
      <c r="E24" s="77"/>
      <c r="F24" s="77"/>
      <c r="G24" s="78" t="str">
        <f t="shared" si="1"/>
        <v/>
      </c>
    </row>
    <row r="25" spans="1:7">
      <c r="A25" s="230" t="str">
        <f t="shared" si="0"/>
        <v/>
      </c>
      <c r="B25" s="77"/>
      <c r="C25" s="77"/>
      <c r="D25" s="77"/>
      <c r="E25" s="77"/>
      <c r="F25" s="77"/>
      <c r="G25" s="78" t="str">
        <f t="shared" si="1"/>
        <v/>
      </c>
    </row>
    <row r="26" spans="1:7">
      <c r="A26" s="230" t="str">
        <f t="shared" si="0"/>
        <v/>
      </c>
      <c r="B26" s="77"/>
      <c r="C26" s="77"/>
      <c r="D26" s="77"/>
      <c r="E26" s="77"/>
      <c r="F26" s="77"/>
      <c r="G26" s="78" t="str">
        <f t="shared" si="1"/>
        <v/>
      </c>
    </row>
    <row r="27" spans="1:7">
      <c r="A27" s="230" t="str">
        <f t="shared" si="0"/>
        <v/>
      </c>
      <c r="B27" s="77"/>
      <c r="C27" s="77"/>
      <c r="D27" s="77"/>
      <c r="E27" s="77"/>
      <c r="F27" s="77"/>
      <c r="G27" s="78" t="str">
        <f t="shared" si="1"/>
        <v/>
      </c>
    </row>
    <row r="28" spans="1:7">
      <c r="A28" s="230" t="str">
        <f t="shared" si="0"/>
        <v/>
      </c>
      <c r="B28" s="77"/>
      <c r="C28" s="77"/>
      <c r="D28" s="77"/>
      <c r="E28" s="77"/>
      <c r="F28" s="77"/>
      <c r="G28" s="78" t="str">
        <f t="shared" si="1"/>
        <v/>
      </c>
    </row>
    <row r="29" spans="1:7">
      <c r="A29" s="230" t="str">
        <f t="shared" si="0"/>
        <v/>
      </c>
      <c r="B29" s="77"/>
      <c r="C29" s="77"/>
      <c r="D29" s="77"/>
      <c r="E29" s="77"/>
      <c r="F29" s="77"/>
      <c r="G29" s="78" t="str">
        <f t="shared" si="1"/>
        <v/>
      </c>
    </row>
    <row r="30" spans="1:7">
      <c r="A30" s="230" t="str">
        <f t="shared" si="0"/>
        <v/>
      </c>
      <c r="B30" s="77"/>
      <c r="C30" s="77"/>
      <c r="D30" s="77"/>
      <c r="E30" s="77"/>
      <c r="F30" s="77"/>
      <c r="G30" s="78" t="str">
        <f t="shared" si="1"/>
        <v/>
      </c>
    </row>
    <row r="31" spans="1:7">
      <c r="A31" s="230" t="str">
        <f t="shared" si="0"/>
        <v/>
      </c>
      <c r="B31" s="77"/>
      <c r="C31" s="77"/>
      <c r="D31" s="77"/>
      <c r="E31" s="77"/>
      <c r="F31" s="77"/>
      <c r="G31" s="78" t="str">
        <f t="shared" si="1"/>
        <v/>
      </c>
    </row>
    <row r="32" spans="1:7">
      <c r="A32" s="230" t="str">
        <f t="shared" si="0"/>
        <v/>
      </c>
      <c r="B32" s="77"/>
      <c r="C32" s="77"/>
      <c r="D32" s="77"/>
      <c r="E32" s="77"/>
      <c r="F32" s="77"/>
      <c r="G32" s="78" t="str">
        <f t="shared" si="1"/>
        <v/>
      </c>
    </row>
    <row r="33" spans="1:7">
      <c r="A33" s="230" t="str">
        <f t="shared" si="0"/>
        <v/>
      </c>
      <c r="B33" s="77"/>
      <c r="C33" s="77"/>
      <c r="D33" s="77"/>
      <c r="E33" s="77"/>
      <c r="F33" s="77"/>
      <c r="G33" s="78" t="str">
        <f t="shared" si="1"/>
        <v/>
      </c>
    </row>
    <row r="34" spans="1:7">
      <c r="A34" s="230" t="str">
        <f t="shared" si="0"/>
        <v/>
      </c>
      <c r="B34" s="77"/>
      <c r="C34" s="77"/>
      <c r="D34" s="77"/>
      <c r="E34" s="77"/>
      <c r="F34" s="77"/>
      <c r="G34" s="78" t="str">
        <f t="shared" si="1"/>
        <v/>
      </c>
    </row>
    <row r="35" spans="1:7">
      <c r="A35" s="230" t="str">
        <f t="shared" si="0"/>
        <v/>
      </c>
      <c r="B35" s="77"/>
      <c r="C35" s="77"/>
      <c r="D35" s="77"/>
      <c r="E35" s="77"/>
      <c r="F35" s="77"/>
      <c r="G35" s="78" t="str">
        <f t="shared" si="1"/>
        <v/>
      </c>
    </row>
    <row r="36" spans="1:7">
      <c r="A36" s="230" t="str">
        <f t="shared" si="0"/>
        <v/>
      </c>
      <c r="B36" s="77"/>
      <c r="C36" s="77"/>
      <c r="D36" s="77"/>
      <c r="E36" s="77"/>
      <c r="F36" s="77"/>
      <c r="G36" s="78" t="str">
        <f t="shared" si="1"/>
        <v/>
      </c>
    </row>
    <row r="37" spans="1:7">
      <c r="A37" s="230" t="str">
        <f t="shared" si="0"/>
        <v/>
      </c>
      <c r="B37" s="77"/>
      <c r="C37" s="77"/>
      <c r="D37" s="77"/>
      <c r="E37" s="77"/>
      <c r="F37" s="77"/>
      <c r="G37" s="78" t="str">
        <f t="shared" si="1"/>
        <v/>
      </c>
    </row>
    <row r="38" spans="1:7">
      <c r="A38" s="230" t="str">
        <f t="shared" si="0"/>
        <v/>
      </c>
      <c r="B38" s="77"/>
      <c r="C38" s="77"/>
      <c r="D38" s="77"/>
      <c r="E38" s="77"/>
      <c r="F38" s="77"/>
      <c r="G38" s="78" t="str">
        <f t="shared" si="1"/>
        <v/>
      </c>
    </row>
    <row r="39" spans="1:7">
      <c r="A39" s="230" t="str">
        <f t="shared" si="0"/>
        <v/>
      </c>
      <c r="B39" s="77"/>
      <c r="C39" s="77"/>
      <c r="D39" s="77"/>
      <c r="E39" s="77"/>
      <c r="F39" s="77"/>
      <c r="G39" s="78" t="str">
        <f t="shared" si="1"/>
        <v/>
      </c>
    </row>
    <row r="40" spans="1:7">
      <c r="A40" s="230" t="str">
        <f t="shared" si="0"/>
        <v/>
      </c>
      <c r="B40" s="77"/>
      <c r="C40" s="77"/>
      <c r="D40" s="77"/>
      <c r="E40" s="77"/>
      <c r="F40" s="77"/>
      <c r="G40" s="78" t="str">
        <f t="shared" si="1"/>
        <v/>
      </c>
    </row>
    <row r="41" spans="1:7">
      <c r="A41" s="230" t="str">
        <f t="shared" si="0"/>
        <v/>
      </c>
      <c r="B41" s="77"/>
      <c r="C41" s="77"/>
      <c r="D41" s="77"/>
      <c r="E41" s="77"/>
      <c r="F41" s="77"/>
      <c r="G41" s="78" t="str">
        <f t="shared" si="1"/>
        <v/>
      </c>
    </row>
    <row r="42" spans="1:7">
      <c r="A42" s="230" t="str">
        <f t="shared" si="0"/>
        <v/>
      </c>
      <c r="B42" s="77"/>
      <c r="C42" s="77"/>
      <c r="D42" s="77"/>
      <c r="E42" s="77"/>
      <c r="F42" s="77"/>
      <c r="G42" s="78" t="str">
        <f t="shared" si="1"/>
        <v/>
      </c>
    </row>
    <row r="43" spans="1:7">
      <c r="A43" s="230" t="str">
        <f t="shared" si="0"/>
        <v/>
      </c>
      <c r="B43" s="77"/>
      <c r="C43" s="77"/>
      <c r="D43" s="77"/>
      <c r="E43" s="77"/>
      <c r="F43" s="77"/>
      <c r="G43" s="78" t="str">
        <f t="shared" si="1"/>
        <v/>
      </c>
    </row>
    <row r="44" spans="1:7">
      <c r="A44" s="230" t="str">
        <f t="shared" si="0"/>
        <v/>
      </c>
      <c r="B44" s="77"/>
      <c r="C44" s="77"/>
      <c r="D44" s="77"/>
      <c r="E44" s="77"/>
      <c r="F44" s="77"/>
      <c r="G44" s="78" t="str">
        <f t="shared" si="1"/>
        <v/>
      </c>
    </row>
    <row r="45" spans="1:7">
      <c r="A45" s="230" t="str">
        <f t="shared" si="0"/>
        <v/>
      </c>
      <c r="B45" s="77"/>
      <c r="C45" s="77"/>
      <c r="D45" s="77"/>
      <c r="E45" s="77"/>
      <c r="F45" s="77"/>
      <c r="G45" s="78" t="str">
        <f t="shared" si="1"/>
        <v/>
      </c>
    </row>
    <row r="46" spans="1:7">
      <c r="A46" s="230" t="str">
        <f t="shared" si="0"/>
        <v/>
      </c>
      <c r="B46" s="77"/>
      <c r="C46" s="77"/>
      <c r="D46" s="77"/>
      <c r="E46" s="77"/>
      <c r="F46" s="77"/>
      <c r="G46" s="78" t="str">
        <f t="shared" si="1"/>
        <v/>
      </c>
    </row>
    <row r="47" spans="1:7">
      <c r="A47" s="230" t="str">
        <f t="shared" si="0"/>
        <v/>
      </c>
      <c r="B47" s="77"/>
      <c r="C47" s="77"/>
      <c r="D47" s="77"/>
      <c r="E47" s="77"/>
      <c r="F47" s="77"/>
      <c r="G47" s="78" t="str">
        <f t="shared" si="1"/>
        <v/>
      </c>
    </row>
    <row r="48" spans="1:7">
      <c r="A48" s="230" t="str">
        <f t="shared" si="0"/>
        <v/>
      </c>
      <c r="B48" s="77"/>
      <c r="C48" s="77"/>
      <c r="D48" s="77"/>
      <c r="E48" s="77"/>
      <c r="F48" s="77"/>
      <c r="G48" s="78" t="str">
        <f t="shared" si="1"/>
        <v/>
      </c>
    </row>
    <row r="49" spans="1:7">
      <c r="A49" s="230" t="str">
        <f t="shared" si="0"/>
        <v/>
      </c>
      <c r="B49" s="77"/>
      <c r="C49" s="77"/>
      <c r="D49" s="77"/>
      <c r="E49" s="77"/>
      <c r="F49" s="77"/>
      <c r="G49" s="78" t="str">
        <f t="shared" si="1"/>
        <v/>
      </c>
    </row>
    <row r="50" spans="1:7">
      <c r="A50" s="230" t="str">
        <f t="shared" si="0"/>
        <v/>
      </c>
      <c r="B50" s="77"/>
      <c r="C50" s="77"/>
      <c r="D50" s="77"/>
      <c r="E50" s="77"/>
      <c r="F50" s="77"/>
      <c r="G50" s="78" t="str">
        <f t="shared" si="1"/>
        <v/>
      </c>
    </row>
    <row r="51" spans="1:7">
      <c r="A51" s="230" t="str">
        <f t="shared" si="0"/>
        <v/>
      </c>
      <c r="B51" s="77"/>
      <c r="C51" s="77"/>
      <c r="D51" s="77"/>
      <c r="E51" s="77"/>
      <c r="F51" s="77"/>
      <c r="G51" s="78" t="str">
        <f t="shared" si="1"/>
        <v/>
      </c>
    </row>
    <row r="52" spans="1:7">
      <c r="A52" s="230" t="str">
        <f t="shared" si="0"/>
        <v/>
      </c>
      <c r="B52" s="77"/>
      <c r="C52" s="77"/>
      <c r="D52" s="77"/>
      <c r="E52" s="77"/>
      <c r="F52" s="77"/>
      <c r="G52" s="78" t="str">
        <f t="shared" si="1"/>
        <v/>
      </c>
    </row>
    <row r="53" spans="1:7">
      <c r="A53" s="230" t="str">
        <f t="shared" si="0"/>
        <v/>
      </c>
      <c r="B53" s="77"/>
      <c r="C53" s="77"/>
      <c r="D53" s="77"/>
      <c r="E53" s="77"/>
      <c r="F53" s="77"/>
      <c r="G53" s="78" t="str">
        <f t="shared" si="1"/>
        <v/>
      </c>
    </row>
    <row r="54" spans="1:7">
      <c r="A54" s="230" t="str">
        <f t="shared" si="0"/>
        <v/>
      </c>
      <c r="B54" s="77"/>
      <c r="C54" s="77"/>
      <c r="D54" s="77"/>
      <c r="E54" s="77"/>
      <c r="F54" s="77"/>
      <c r="G54" s="78" t="str">
        <f t="shared" si="1"/>
        <v/>
      </c>
    </row>
    <row r="55" spans="1:7">
      <c r="A55" s="230" t="str">
        <f t="shared" si="0"/>
        <v/>
      </c>
      <c r="B55" s="77"/>
      <c r="C55" s="77"/>
      <c r="D55" s="77"/>
      <c r="E55" s="77"/>
      <c r="F55" s="77"/>
      <c r="G55" s="78" t="str">
        <f t="shared" si="1"/>
        <v/>
      </c>
    </row>
    <row r="56" spans="1:7">
      <c r="A56" s="230" t="str">
        <f t="shared" si="0"/>
        <v/>
      </c>
      <c r="B56" s="77"/>
      <c r="C56" s="77"/>
      <c r="D56" s="77"/>
      <c r="E56" s="77"/>
      <c r="F56" s="77"/>
      <c r="G56" s="78" t="str">
        <f t="shared" si="1"/>
        <v/>
      </c>
    </row>
    <row r="57" spans="1:7">
      <c r="A57" s="230" t="str">
        <f t="shared" si="0"/>
        <v/>
      </c>
      <c r="B57" s="77"/>
      <c r="C57" s="77"/>
      <c r="D57" s="77"/>
      <c r="E57" s="77"/>
      <c r="F57" s="77"/>
      <c r="G57" s="78" t="str">
        <f t="shared" si="1"/>
        <v/>
      </c>
    </row>
    <row r="58" spans="1:7">
      <c r="A58" s="230" t="str">
        <f t="shared" si="0"/>
        <v/>
      </c>
      <c r="B58" s="77"/>
      <c r="C58" s="77"/>
      <c r="D58" s="77"/>
      <c r="E58" s="77"/>
      <c r="F58" s="77"/>
      <c r="G58" s="78" t="str">
        <f t="shared" si="1"/>
        <v/>
      </c>
    </row>
    <row r="59" spans="1:7">
      <c r="A59" s="230" t="str">
        <f t="shared" si="0"/>
        <v/>
      </c>
      <c r="B59" s="77"/>
      <c r="C59" s="77"/>
      <c r="D59" s="77"/>
      <c r="E59" s="77"/>
      <c r="F59" s="77"/>
      <c r="G59" s="78" t="str">
        <f t="shared" si="1"/>
        <v/>
      </c>
    </row>
    <row r="60" spans="1:7">
      <c r="A60" s="230" t="str">
        <f t="shared" si="0"/>
        <v/>
      </c>
      <c r="B60" s="77"/>
      <c r="C60" s="77"/>
      <c r="D60" s="77"/>
      <c r="E60" s="77"/>
      <c r="F60" s="77"/>
      <c r="G60" s="78" t="str">
        <f t="shared" si="1"/>
        <v/>
      </c>
    </row>
    <row r="61" spans="1:7">
      <c r="A61" s="230" t="str">
        <f t="shared" si="0"/>
        <v/>
      </c>
      <c r="B61" s="77"/>
      <c r="C61" s="77"/>
      <c r="D61" s="77"/>
      <c r="E61" s="77"/>
      <c r="F61" s="77"/>
      <c r="G61" s="78" t="str">
        <f t="shared" si="1"/>
        <v/>
      </c>
    </row>
    <row r="62" spans="1:7">
      <c r="A62" s="230" t="str">
        <f t="shared" si="0"/>
        <v/>
      </c>
      <c r="B62" s="77"/>
      <c r="C62" s="77"/>
      <c r="D62" s="77"/>
      <c r="E62" s="77"/>
      <c r="F62" s="77"/>
      <c r="G62" s="78" t="str">
        <f t="shared" si="1"/>
        <v/>
      </c>
    </row>
    <row r="63" spans="1:7">
      <c r="A63" s="230" t="str">
        <f t="shared" si="0"/>
        <v/>
      </c>
      <c r="B63" s="77"/>
      <c r="C63" s="77"/>
      <c r="D63" s="77"/>
      <c r="E63" s="77"/>
      <c r="F63" s="77"/>
      <c r="G63" s="78" t="str">
        <f t="shared" si="1"/>
        <v/>
      </c>
    </row>
    <row r="64" spans="1:7">
      <c r="A64" s="230" t="str">
        <f t="shared" si="0"/>
        <v/>
      </c>
      <c r="B64" s="77"/>
      <c r="C64" s="77"/>
      <c r="D64" s="77"/>
      <c r="E64" s="77"/>
      <c r="F64" s="77"/>
      <c r="G64" s="78" t="str">
        <f t="shared" si="1"/>
        <v/>
      </c>
    </row>
    <row r="65" spans="1:7">
      <c r="A65" s="230" t="str">
        <f t="shared" si="0"/>
        <v/>
      </c>
      <c r="B65" s="77"/>
      <c r="C65" s="77"/>
      <c r="D65" s="77"/>
      <c r="E65" s="77"/>
      <c r="F65" s="77"/>
      <c r="G65" s="78" t="str">
        <f t="shared" si="1"/>
        <v/>
      </c>
    </row>
    <row r="66" spans="1:7">
      <c r="A66" s="230" t="str">
        <f t="shared" si="0"/>
        <v/>
      </c>
      <c r="B66" s="79"/>
      <c r="C66" s="79"/>
      <c r="D66" s="79"/>
      <c r="E66" s="79"/>
      <c r="F66" s="79"/>
      <c r="G66" s="78" t="str">
        <f t="shared" si="1"/>
        <v/>
      </c>
    </row>
    <row r="67" spans="1:7">
      <c r="A67" s="230" t="str">
        <f t="shared" si="0"/>
        <v/>
      </c>
      <c r="B67" s="79"/>
      <c r="C67" s="79"/>
      <c r="D67" s="79"/>
      <c r="E67" s="79"/>
      <c r="F67" s="79"/>
      <c r="G67" s="78" t="str">
        <f t="shared" si="1"/>
        <v/>
      </c>
    </row>
    <row r="68" spans="1:7">
      <c r="A68" s="230" t="str">
        <f t="shared" si="0"/>
        <v/>
      </c>
      <c r="B68" s="79"/>
      <c r="C68" s="79"/>
      <c r="D68" s="79"/>
      <c r="E68" s="79"/>
      <c r="F68" s="80"/>
      <c r="G68" s="78" t="str">
        <f t="shared" si="1"/>
        <v/>
      </c>
    </row>
    <row r="69" spans="1:7">
      <c r="A69" s="230" t="str">
        <f t="shared" ref="A69:A101" si="2">IF(B69&lt;&gt;"",A68+1,"")</f>
        <v/>
      </c>
      <c r="B69" s="79"/>
      <c r="C69" s="79"/>
      <c r="D69" s="79"/>
      <c r="E69" s="79"/>
      <c r="F69" s="81"/>
      <c r="G69" s="78" t="str">
        <f t="shared" ref="G69:G102" si="3">IF(SUM(C69:F69)=0,"",SUM(C69:F69))</f>
        <v/>
      </c>
    </row>
    <row r="70" spans="1:7">
      <c r="A70" s="230" t="str">
        <f t="shared" si="2"/>
        <v/>
      </c>
      <c r="B70" s="80"/>
      <c r="C70" s="80"/>
      <c r="D70" s="82"/>
      <c r="E70" s="80"/>
      <c r="F70" s="81"/>
      <c r="G70" s="78" t="str">
        <f t="shared" si="3"/>
        <v/>
      </c>
    </row>
    <row r="71" spans="1:7">
      <c r="A71" s="230" t="str">
        <f t="shared" si="2"/>
        <v/>
      </c>
      <c r="B71" s="231"/>
      <c r="C71" s="83"/>
      <c r="D71" s="81"/>
      <c r="E71" s="84"/>
      <c r="F71" s="81"/>
      <c r="G71" s="78" t="str">
        <f t="shared" si="3"/>
        <v/>
      </c>
    </row>
    <row r="72" spans="1:7">
      <c r="A72" s="230" t="str">
        <f t="shared" si="2"/>
        <v/>
      </c>
      <c r="B72" s="81"/>
      <c r="C72" s="81"/>
      <c r="D72" s="81"/>
      <c r="E72" s="81"/>
      <c r="F72" s="81"/>
      <c r="G72" s="78" t="str">
        <f t="shared" si="3"/>
        <v/>
      </c>
    </row>
    <row r="73" spans="1:7">
      <c r="A73" s="230" t="str">
        <f t="shared" si="2"/>
        <v/>
      </c>
      <c r="B73" s="81"/>
      <c r="C73" s="81"/>
      <c r="D73" s="81"/>
      <c r="E73" s="81"/>
      <c r="F73" s="81"/>
      <c r="G73" s="78" t="str">
        <f t="shared" si="3"/>
        <v/>
      </c>
    </row>
    <row r="74" spans="1:7">
      <c r="A74" s="230" t="str">
        <f t="shared" si="2"/>
        <v/>
      </c>
      <c r="B74" s="81"/>
      <c r="C74" s="81"/>
      <c r="D74" s="81"/>
      <c r="E74" s="81"/>
      <c r="F74" s="84"/>
      <c r="G74" s="78" t="str">
        <f t="shared" si="3"/>
        <v/>
      </c>
    </row>
    <row r="75" spans="1:7">
      <c r="A75" s="230" t="str">
        <f t="shared" si="2"/>
        <v/>
      </c>
      <c r="B75" s="81"/>
      <c r="C75" s="81"/>
      <c r="D75" s="81"/>
      <c r="E75" s="81"/>
      <c r="F75" s="84"/>
      <c r="G75" s="78" t="str">
        <f t="shared" si="3"/>
        <v/>
      </c>
    </row>
    <row r="76" spans="1:7">
      <c r="A76" s="230" t="str">
        <f t="shared" si="2"/>
        <v/>
      </c>
      <c r="B76" s="84"/>
      <c r="C76" s="84"/>
      <c r="D76" s="84"/>
      <c r="E76" s="84"/>
      <c r="F76" s="84"/>
      <c r="G76" s="78" t="str">
        <f t="shared" si="3"/>
        <v/>
      </c>
    </row>
    <row r="77" spans="1:7">
      <c r="A77" s="230" t="str">
        <f t="shared" si="2"/>
        <v/>
      </c>
      <c r="B77" s="84"/>
      <c r="C77" s="84"/>
      <c r="D77" s="84"/>
      <c r="E77" s="84"/>
      <c r="F77" s="84"/>
      <c r="G77" s="78" t="str">
        <f t="shared" si="3"/>
        <v/>
      </c>
    </row>
    <row r="78" spans="1:7">
      <c r="A78" s="230" t="str">
        <f t="shared" si="2"/>
        <v/>
      </c>
      <c r="B78" s="84"/>
      <c r="C78" s="84"/>
      <c r="D78" s="84"/>
      <c r="E78" s="84"/>
      <c r="F78" s="84"/>
      <c r="G78" s="78" t="str">
        <f t="shared" si="3"/>
        <v/>
      </c>
    </row>
    <row r="79" spans="1:7">
      <c r="A79" s="230" t="str">
        <f t="shared" si="2"/>
        <v/>
      </c>
      <c r="B79" s="84"/>
      <c r="C79" s="84"/>
      <c r="D79" s="84"/>
      <c r="E79" s="84"/>
      <c r="F79" s="84"/>
      <c r="G79" s="78" t="str">
        <f t="shared" si="3"/>
        <v/>
      </c>
    </row>
    <row r="80" spans="1:7">
      <c r="A80" s="230" t="str">
        <f t="shared" si="2"/>
        <v/>
      </c>
      <c r="B80" s="84"/>
      <c r="C80" s="84"/>
      <c r="D80" s="84"/>
      <c r="E80" s="84"/>
      <c r="F80" s="84"/>
      <c r="G80" s="78" t="str">
        <f t="shared" si="3"/>
        <v/>
      </c>
    </row>
    <row r="81" spans="1:7">
      <c r="A81" s="230" t="str">
        <f t="shared" si="2"/>
        <v/>
      </c>
      <c r="B81" s="84"/>
      <c r="C81" s="84"/>
      <c r="D81" s="84"/>
      <c r="E81" s="84"/>
      <c r="F81" s="84"/>
      <c r="G81" s="78" t="str">
        <f t="shared" si="3"/>
        <v/>
      </c>
    </row>
    <row r="82" spans="1:7">
      <c r="A82" s="230" t="str">
        <f t="shared" si="2"/>
        <v/>
      </c>
      <c r="B82" s="84"/>
      <c r="C82" s="84"/>
      <c r="D82" s="84"/>
      <c r="E82" s="84"/>
      <c r="F82" s="84"/>
      <c r="G82" s="78" t="str">
        <f t="shared" si="3"/>
        <v/>
      </c>
    </row>
    <row r="83" spans="1:7">
      <c r="A83" s="230" t="str">
        <f t="shared" si="2"/>
        <v/>
      </c>
      <c r="B83" s="84"/>
      <c r="C83" s="84"/>
      <c r="D83" s="84"/>
      <c r="E83" s="84"/>
      <c r="F83" s="84"/>
      <c r="G83" s="78" t="str">
        <f t="shared" si="3"/>
        <v/>
      </c>
    </row>
    <row r="84" spans="1:7">
      <c r="A84" s="230" t="str">
        <f t="shared" si="2"/>
        <v/>
      </c>
      <c r="B84" s="84"/>
      <c r="C84" s="84"/>
      <c r="D84" s="84"/>
      <c r="E84" s="84"/>
      <c r="F84" s="84"/>
      <c r="G84" s="78" t="str">
        <f t="shared" si="3"/>
        <v/>
      </c>
    </row>
    <row r="85" spans="1:7">
      <c r="A85" s="230" t="str">
        <f t="shared" si="2"/>
        <v/>
      </c>
      <c r="B85" s="84"/>
      <c r="C85" s="84"/>
      <c r="D85" s="84"/>
      <c r="E85" s="84"/>
      <c r="F85" s="84"/>
      <c r="G85" s="78" t="str">
        <f t="shared" si="3"/>
        <v/>
      </c>
    </row>
    <row r="86" spans="1:7">
      <c r="A86" s="230" t="str">
        <f t="shared" si="2"/>
        <v/>
      </c>
      <c r="B86" s="84"/>
      <c r="C86" s="84"/>
      <c r="D86" s="84"/>
      <c r="E86" s="84"/>
      <c r="F86" s="84"/>
      <c r="G86" s="78" t="str">
        <f t="shared" si="3"/>
        <v/>
      </c>
    </row>
    <row r="87" spans="1:7">
      <c r="A87" s="230" t="str">
        <f t="shared" si="2"/>
        <v/>
      </c>
      <c r="B87" s="84"/>
      <c r="C87" s="84"/>
      <c r="D87" s="84"/>
      <c r="E87" s="84"/>
      <c r="F87" s="84"/>
      <c r="G87" s="78" t="str">
        <f t="shared" si="3"/>
        <v/>
      </c>
    </row>
    <row r="88" spans="1:7">
      <c r="A88" s="230" t="str">
        <f t="shared" si="2"/>
        <v/>
      </c>
      <c r="B88" s="84"/>
      <c r="C88" s="84"/>
      <c r="D88" s="84"/>
      <c r="E88" s="84"/>
      <c r="F88" s="84"/>
      <c r="G88" s="78" t="str">
        <f t="shared" si="3"/>
        <v/>
      </c>
    </row>
    <row r="89" spans="1:7">
      <c r="A89" s="230" t="str">
        <f t="shared" si="2"/>
        <v/>
      </c>
      <c r="B89" s="84"/>
      <c r="C89" s="84"/>
      <c r="D89" s="84"/>
      <c r="E89" s="84"/>
      <c r="F89" s="84"/>
      <c r="G89" s="78" t="str">
        <f t="shared" si="3"/>
        <v/>
      </c>
    </row>
    <row r="90" spans="1:7">
      <c r="A90" s="230" t="str">
        <f t="shared" si="2"/>
        <v/>
      </c>
      <c r="B90" s="84"/>
      <c r="C90" s="84"/>
      <c r="D90" s="84"/>
      <c r="E90" s="84"/>
      <c r="F90" s="84"/>
      <c r="G90" s="78" t="str">
        <f t="shared" si="3"/>
        <v/>
      </c>
    </row>
    <row r="91" spans="1:7">
      <c r="A91" s="230" t="str">
        <f t="shared" si="2"/>
        <v/>
      </c>
      <c r="B91" s="84"/>
      <c r="C91" s="84"/>
      <c r="D91" s="84"/>
      <c r="E91" s="84"/>
      <c r="F91" s="84"/>
      <c r="G91" s="78" t="str">
        <f t="shared" si="3"/>
        <v/>
      </c>
    </row>
    <row r="92" spans="1:7">
      <c r="A92" s="230" t="str">
        <f t="shared" si="2"/>
        <v/>
      </c>
      <c r="B92" s="84"/>
      <c r="C92" s="84"/>
      <c r="D92" s="84"/>
      <c r="E92" s="84"/>
      <c r="F92" s="84"/>
      <c r="G92" s="78" t="str">
        <f t="shared" si="3"/>
        <v/>
      </c>
    </row>
    <row r="93" spans="1:7">
      <c r="A93" s="230" t="str">
        <f t="shared" si="2"/>
        <v/>
      </c>
      <c r="B93" s="84"/>
      <c r="C93" s="84"/>
      <c r="D93" s="84"/>
      <c r="E93" s="84"/>
      <c r="F93" s="84"/>
      <c r="G93" s="78" t="str">
        <f t="shared" si="3"/>
        <v/>
      </c>
    </row>
    <row r="94" spans="1:7">
      <c r="A94" s="230" t="str">
        <f t="shared" si="2"/>
        <v/>
      </c>
      <c r="B94" s="84"/>
      <c r="C94" s="84"/>
      <c r="D94" s="84"/>
      <c r="E94" s="84"/>
      <c r="F94" s="84"/>
      <c r="G94" s="78" t="str">
        <f t="shared" si="3"/>
        <v/>
      </c>
    </row>
    <row r="95" spans="1:7">
      <c r="A95" s="230" t="str">
        <f t="shared" si="2"/>
        <v/>
      </c>
      <c r="B95" s="84"/>
      <c r="C95" s="84"/>
      <c r="D95" s="84"/>
      <c r="E95" s="84"/>
      <c r="F95" s="84"/>
      <c r="G95" s="78" t="str">
        <f t="shared" si="3"/>
        <v/>
      </c>
    </row>
    <row r="96" spans="1:7">
      <c r="A96" s="230" t="str">
        <f t="shared" si="2"/>
        <v/>
      </c>
      <c r="B96" s="84"/>
      <c r="C96" s="84"/>
      <c r="D96" s="84"/>
      <c r="E96" s="84"/>
      <c r="F96" s="84"/>
      <c r="G96" s="78" t="str">
        <f t="shared" si="3"/>
        <v/>
      </c>
    </row>
    <row r="97" spans="1:9">
      <c r="A97" s="230" t="str">
        <f t="shared" si="2"/>
        <v/>
      </c>
      <c r="B97" s="84"/>
      <c r="C97" s="84"/>
      <c r="D97" s="84"/>
      <c r="E97" s="84"/>
      <c r="F97" s="84"/>
      <c r="G97" s="78" t="str">
        <f t="shared" si="3"/>
        <v/>
      </c>
    </row>
    <row r="98" spans="1:9">
      <c r="A98" s="230" t="str">
        <f t="shared" si="2"/>
        <v/>
      </c>
      <c r="B98" s="84"/>
      <c r="C98" s="84"/>
      <c r="D98" s="84"/>
      <c r="E98" s="84"/>
      <c r="F98" s="84"/>
      <c r="G98" s="78" t="str">
        <f t="shared" si="3"/>
        <v/>
      </c>
    </row>
    <row r="99" spans="1:9">
      <c r="A99" s="230" t="str">
        <f t="shared" si="2"/>
        <v/>
      </c>
      <c r="B99" s="84"/>
      <c r="C99" s="84"/>
      <c r="D99" s="84"/>
      <c r="E99" s="84"/>
      <c r="F99" s="84"/>
      <c r="G99" s="78" t="str">
        <f t="shared" si="3"/>
        <v/>
      </c>
    </row>
    <row r="100" spans="1:9">
      <c r="A100" s="230" t="str">
        <f t="shared" si="2"/>
        <v/>
      </c>
      <c r="B100" s="84"/>
      <c r="C100" s="84"/>
      <c r="D100" s="84"/>
      <c r="E100" s="84"/>
      <c r="F100" s="84"/>
      <c r="G100" s="78" t="str">
        <f t="shared" si="3"/>
        <v/>
      </c>
    </row>
    <row r="101" spans="1:9">
      <c r="A101" s="230" t="str">
        <f t="shared" si="2"/>
        <v/>
      </c>
      <c r="B101" s="84"/>
      <c r="C101" s="84"/>
      <c r="D101" s="84"/>
      <c r="E101" s="84"/>
      <c r="F101" s="84"/>
      <c r="G101" s="78" t="str">
        <f t="shared" si="3"/>
        <v/>
      </c>
    </row>
    <row r="102" spans="1:9" ht="13.5" thickBot="1">
      <c r="A102" s="232" t="s">
        <v>484</v>
      </c>
      <c r="B102" s="85"/>
      <c r="C102" s="85" t="str">
        <f>IF(SUM(C3:C101)=0,"",SUM(C3:C101))</f>
        <v/>
      </c>
      <c r="D102" s="85" t="str">
        <f>IF(SUM(D3:D101)=0,"",SUM(D3:D101))</f>
        <v/>
      </c>
      <c r="E102" s="85" t="str">
        <f>IF(SUM(E3:E101)=0,"",SUM(E3:E101))</f>
        <v/>
      </c>
      <c r="F102" s="85" t="str">
        <f>IF(SUM(F3:F101)=0,"",SUM(F3:F101))</f>
        <v/>
      </c>
      <c r="G102" s="78" t="str">
        <f t="shared" si="3"/>
        <v/>
      </c>
      <c r="I102" s="233"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17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baseColWidth="10" defaultRowHeight="12.75"/>
  <cols>
    <col min="1" max="1" width="11.42578125" style="103"/>
    <col min="2" max="2" width="30.42578125" style="103" customWidth="1"/>
    <col min="3" max="3" width="22.28515625" style="103" customWidth="1"/>
    <col min="4" max="16384" width="11.42578125" style="103"/>
  </cols>
  <sheetData>
    <row r="1" spans="1:3" ht="39" thickBot="1">
      <c r="A1" s="98">
        <f>Signaletiq!B9</f>
        <v>202312</v>
      </c>
      <c r="B1" s="98">
        <f>Signaletiq!B3</f>
        <v>11601170</v>
      </c>
      <c r="C1" s="234" t="s">
        <v>435</v>
      </c>
    </row>
    <row r="2" spans="1:3" ht="13.5" thickBot="1">
      <c r="A2" s="235" t="s">
        <v>392</v>
      </c>
      <c r="B2" s="236" t="s">
        <v>436</v>
      </c>
      <c r="C2" s="236" t="s">
        <v>430</v>
      </c>
    </row>
    <row r="3" spans="1:3" ht="13.5" thickBot="1">
      <c r="A3" s="235" t="s">
        <v>503</v>
      </c>
      <c r="B3" s="86">
        <f>IF('div risque'!G102=0,"",VLOOKUP(C3,'Div&amp;Part'!A30:F128,6,FALSE))</f>
        <v>0</v>
      </c>
      <c r="C3" s="86" t="str">
        <f>IF(SUM('Div&amp;Part'!B30:F128)&lt;&gt;0,+LARGE('Div&amp;Part'!A30:B128,1),"")</f>
        <v/>
      </c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3" sqref="C13"/>
    </sheetView>
  </sheetViews>
  <sheetFormatPr baseColWidth="10" defaultRowHeight="12.75"/>
  <cols>
    <col min="1" max="1" width="16" style="103" customWidth="1"/>
    <col min="2" max="2" width="48.42578125" style="103" customWidth="1"/>
    <col min="3" max="3" width="26" style="103" customWidth="1"/>
    <col min="4" max="16384" width="11.42578125" style="103"/>
  </cols>
  <sheetData>
    <row r="1" spans="1:3" ht="42" customHeight="1" thickBot="1">
      <c r="A1" s="98">
        <f>Signaletiq!B9</f>
        <v>202312</v>
      </c>
      <c r="B1" s="98">
        <f>Signaletiq!B3</f>
        <v>11601170</v>
      </c>
      <c r="C1" s="237" t="s">
        <v>437</v>
      </c>
    </row>
    <row r="2" spans="1:3" ht="13.5" thickTop="1">
      <c r="A2" s="238"/>
      <c r="B2" s="239"/>
      <c r="C2" s="152"/>
    </row>
    <row r="3" spans="1:3">
      <c r="A3" s="240"/>
      <c r="B3" s="241"/>
      <c r="C3" s="154"/>
    </row>
    <row r="4" spans="1:3">
      <c r="A4" s="240" t="s">
        <v>307</v>
      </c>
      <c r="B4" s="241" t="s">
        <v>1</v>
      </c>
      <c r="C4" s="154" t="s">
        <v>309</v>
      </c>
    </row>
    <row r="5" spans="1:3" ht="16.5" thickBot="1">
      <c r="A5" s="242"/>
      <c r="B5" s="243"/>
      <c r="C5" s="244"/>
    </row>
    <row r="6" spans="1:3" ht="13.5" customHeight="1" thickTop="1">
      <c r="A6" s="245"/>
      <c r="B6" s="246"/>
      <c r="C6" s="87"/>
    </row>
    <row r="7" spans="1:3" ht="12.75" customHeight="1">
      <c r="A7" s="245"/>
      <c r="B7" s="246"/>
      <c r="C7" s="88"/>
    </row>
    <row r="8" spans="1:3" ht="25.5">
      <c r="A8" s="247" t="s">
        <v>438</v>
      </c>
      <c r="B8" s="248" t="s">
        <v>445</v>
      </c>
      <c r="C8" s="88">
        <f>FPN!C49</f>
        <v>-299538428</v>
      </c>
    </row>
    <row r="9" spans="1:3" ht="12.75" customHeight="1">
      <c r="A9" s="247"/>
      <c r="B9" s="248"/>
      <c r="C9" s="88"/>
    </row>
    <row r="10" spans="1:3" ht="16.5" thickBot="1">
      <c r="A10" s="249" t="s">
        <v>439</v>
      </c>
      <c r="B10" s="119"/>
      <c r="C10" s="89"/>
    </row>
    <row r="11" spans="1:3" ht="16.5" thickTop="1">
      <c r="A11" s="245"/>
      <c r="B11" s="250"/>
      <c r="C11" s="88"/>
    </row>
    <row r="12" spans="1:3" ht="15.75">
      <c r="A12" s="245"/>
      <c r="B12" s="250"/>
      <c r="C12" s="88"/>
    </row>
    <row r="13" spans="1:3" ht="31.5">
      <c r="A13" s="245" t="s">
        <v>440</v>
      </c>
      <c r="B13" s="250" t="s">
        <v>441</v>
      </c>
      <c r="C13" s="90"/>
    </row>
    <row r="14" spans="1:3" ht="15.75">
      <c r="A14" s="245"/>
      <c r="B14" s="250"/>
      <c r="C14" s="88"/>
    </row>
    <row r="15" spans="1:3" ht="16.5" thickBot="1">
      <c r="A15" s="245"/>
      <c r="B15" s="250"/>
      <c r="C15" s="88"/>
    </row>
    <row r="16" spans="1:3" ht="13.5" thickTop="1">
      <c r="A16" s="251"/>
      <c r="B16" s="252"/>
      <c r="C16" s="91"/>
    </row>
    <row r="17" spans="1:3" ht="16.5" thickBot="1">
      <c r="A17" s="249" t="s">
        <v>442</v>
      </c>
      <c r="B17" s="119" t="s">
        <v>443</v>
      </c>
      <c r="C17" s="92">
        <f>IF(C13&lt;&gt;"",IF(C13&gt;0,C8*100/C13,9999),9999)</f>
        <v>9999</v>
      </c>
    </row>
    <row r="18" spans="1:3" ht="13.5" thickTop="1">
      <c r="A18" s="125"/>
    </row>
    <row r="19" spans="1:3">
      <c r="A19" s="125"/>
    </row>
    <row r="20" spans="1:3">
      <c r="A20" s="253"/>
      <c r="B20" s="103" t="s">
        <v>444</v>
      </c>
    </row>
    <row r="21" spans="1:3">
      <c r="A21" s="254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3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RowHeight="12.75"/>
  <cols>
    <col min="1" max="16384" width="11.42578125" style="2"/>
  </cols>
  <sheetData/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topLeftCell="A30" workbookViewId="0">
      <selection activeCell="K30" sqref="K30"/>
    </sheetView>
  </sheetViews>
  <sheetFormatPr baseColWidth="10" defaultRowHeight="12.75"/>
  <cols>
    <col min="1" max="1" width="7.85546875" style="103" bestFit="1" customWidth="1"/>
    <col min="2" max="2" width="27.42578125" style="103" customWidth="1"/>
    <col min="3" max="3" width="18.42578125" style="103" customWidth="1"/>
    <col min="4" max="4" width="16.42578125" style="103" customWidth="1"/>
    <col min="5" max="5" width="17.85546875" style="103" customWidth="1"/>
    <col min="6" max="6" width="17" style="103" customWidth="1"/>
    <col min="7" max="7" width="11.42578125" style="103"/>
    <col min="8" max="8" width="13.85546875" style="103" bestFit="1" customWidth="1"/>
    <col min="9" max="16384" width="11.42578125" style="103"/>
  </cols>
  <sheetData>
    <row r="1" spans="1:6" ht="15" customHeight="1" thickBot="1">
      <c r="A1" s="98">
        <f>Signaletiq!B9</f>
        <v>202312</v>
      </c>
      <c r="B1" s="98">
        <f>Signaletiq!B3</f>
        <v>11601170</v>
      </c>
      <c r="F1" s="104" t="s">
        <v>478</v>
      </c>
    </row>
    <row r="2" spans="1:6" ht="13.5" thickTop="1">
      <c r="A2" s="381" t="s">
        <v>0</v>
      </c>
      <c r="B2" s="383" t="s">
        <v>1</v>
      </c>
      <c r="C2" s="383" t="s">
        <v>2</v>
      </c>
      <c r="D2" s="105" t="s">
        <v>3</v>
      </c>
      <c r="E2" s="383" t="s">
        <v>5</v>
      </c>
      <c r="F2" s="385" t="s">
        <v>6</v>
      </c>
    </row>
    <row r="3" spans="1:6" ht="11.25" customHeight="1" thickBot="1">
      <c r="A3" s="382"/>
      <c r="B3" s="384"/>
      <c r="C3" s="384"/>
      <c r="D3" s="106" t="s">
        <v>4</v>
      </c>
      <c r="E3" s="384"/>
      <c r="F3" s="386"/>
    </row>
    <row r="4" spans="1:6" ht="13.5" thickTop="1">
      <c r="A4" s="107" t="s">
        <v>7</v>
      </c>
      <c r="B4" s="108" t="s">
        <v>8</v>
      </c>
      <c r="C4" s="344">
        <f>SUM(C5:C11)</f>
        <v>228688895</v>
      </c>
      <c r="D4" s="344">
        <f>SUM(D5:D11)</f>
        <v>215158600</v>
      </c>
      <c r="E4" s="344">
        <f>SUM(E5:E11)</f>
        <v>13530295</v>
      </c>
      <c r="F4" s="344">
        <f>SUM(F5:F11)</f>
        <v>18137478</v>
      </c>
    </row>
    <row r="5" spans="1:6">
      <c r="A5" s="107" t="s">
        <v>9</v>
      </c>
      <c r="B5" s="109" t="s">
        <v>10</v>
      </c>
      <c r="C5" s="350">
        <v>3345000</v>
      </c>
      <c r="D5" s="350">
        <v>3345000</v>
      </c>
      <c r="E5" s="351">
        <f>C5-D5</f>
        <v>0</v>
      </c>
      <c r="F5" s="351">
        <v>0</v>
      </c>
    </row>
    <row r="6" spans="1:6">
      <c r="A6" s="107" t="s">
        <v>11</v>
      </c>
      <c r="B6" s="109" t="s">
        <v>12</v>
      </c>
      <c r="C6" s="350"/>
      <c r="D6" s="350"/>
      <c r="E6" s="351">
        <f t="shared" ref="E6:E52" si="0">C6-D6</f>
        <v>0</v>
      </c>
      <c r="F6" s="351">
        <v>0</v>
      </c>
    </row>
    <row r="7" spans="1:6">
      <c r="A7" s="107" t="s">
        <v>13</v>
      </c>
      <c r="B7" s="109" t="s">
        <v>14</v>
      </c>
      <c r="C7" s="345"/>
      <c r="D7" s="345"/>
      <c r="E7" s="351">
        <f t="shared" si="0"/>
        <v>0</v>
      </c>
      <c r="F7" s="351">
        <v>0</v>
      </c>
    </row>
    <row r="8" spans="1:6">
      <c r="A8" s="107" t="s">
        <v>15</v>
      </c>
      <c r="B8" s="109" t="s">
        <v>16</v>
      </c>
      <c r="C8" s="350">
        <v>224039749</v>
      </c>
      <c r="D8" s="350">
        <v>211813600</v>
      </c>
      <c r="E8" s="351">
        <f t="shared" si="0"/>
        <v>12226149</v>
      </c>
      <c r="F8" s="351">
        <v>16833332</v>
      </c>
    </row>
    <row r="9" spans="1:6" ht="22.5">
      <c r="A9" s="107" t="s">
        <v>17</v>
      </c>
      <c r="B9" s="109" t="s">
        <v>18</v>
      </c>
      <c r="C9" s="345"/>
      <c r="D9" s="345"/>
      <c r="E9" s="351">
        <f t="shared" si="0"/>
        <v>0</v>
      </c>
      <c r="F9" s="351">
        <v>0</v>
      </c>
    </row>
    <row r="10" spans="1:6">
      <c r="A10" s="107" t="s">
        <v>19</v>
      </c>
      <c r="B10" s="109" t="s">
        <v>20</v>
      </c>
      <c r="C10" s="350">
        <v>1304146</v>
      </c>
      <c r="D10" s="350"/>
      <c r="E10" s="351">
        <f t="shared" si="0"/>
        <v>1304146</v>
      </c>
      <c r="F10" s="351">
        <v>1304146</v>
      </c>
    </row>
    <row r="11" spans="1:6" ht="13.5" thickBot="1">
      <c r="A11" s="110" t="s">
        <v>21</v>
      </c>
      <c r="B11" s="111" t="s">
        <v>22</v>
      </c>
      <c r="C11" s="352"/>
      <c r="D11" s="352"/>
      <c r="E11" s="353">
        <f t="shared" si="0"/>
        <v>0</v>
      </c>
      <c r="F11" s="353">
        <v>0</v>
      </c>
    </row>
    <row r="12" spans="1:6">
      <c r="A12" s="112" t="s">
        <v>23</v>
      </c>
      <c r="B12" s="113" t="s">
        <v>24</v>
      </c>
      <c r="C12" s="354">
        <f>SUM(C13:C19)</f>
        <v>802642042</v>
      </c>
      <c r="D12" s="354">
        <f>SUM(D13:D19)</f>
        <v>725457067</v>
      </c>
      <c r="E12" s="355">
        <f t="shared" si="0"/>
        <v>77184975</v>
      </c>
      <c r="F12" s="354">
        <f>SUM(F13:F19)</f>
        <v>107593066</v>
      </c>
    </row>
    <row r="13" spans="1:6">
      <c r="A13" s="107" t="s">
        <v>25</v>
      </c>
      <c r="B13" s="109" t="s">
        <v>26</v>
      </c>
      <c r="C13" s="345"/>
      <c r="D13" s="345"/>
      <c r="E13" s="351">
        <f t="shared" si="0"/>
        <v>0</v>
      </c>
      <c r="F13" s="351">
        <v>0</v>
      </c>
    </row>
    <row r="14" spans="1:6">
      <c r="A14" s="107" t="s">
        <v>27</v>
      </c>
      <c r="B14" s="109" t="s">
        <v>28</v>
      </c>
      <c r="C14" s="345"/>
      <c r="D14" s="345"/>
      <c r="E14" s="351">
        <f t="shared" si="0"/>
        <v>0</v>
      </c>
      <c r="F14" s="351">
        <v>0</v>
      </c>
    </row>
    <row r="15" spans="1:6">
      <c r="A15" s="107" t="s">
        <v>29</v>
      </c>
      <c r="B15" s="109" t="s">
        <v>30</v>
      </c>
      <c r="C15" s="345">
        <v>45740</v>
      </c>
      <c r="D15" s="345"/>
      <c r="E15" s="351">
        <f t="shared" si="0"/>
        <v>45740</v>
      </c>
      <c r="F15" s="351">
        <v>45740</v>
      </c>
    </row>
    <row r="16" spans="1:6">
      <c r="A16" s="107" t="s">
        <v>31</v>
      </c>
      <c r="B16" s="109" t="s">
        <v>32</v>
      </c>
      <c r="C16" s="345">
        <v>75300253</v>
      </c>
      <c r="D16" s="345"/>
      <c r="E16" s="351">
        <f t="shared" si="0"/>
        <v>75300253</v>
      </c>
      <c r="F16" s="351">
        <v>105596688</v>
      </c>
    </row>
    <row r="17" spans="1:6">
      <c r="A17" s="107" t="s">
        <v>33</v>
      </c>
      <c r="B17" s="109" t="s">
        <v>34</v>
      </c>
      <c r="C17" s="345"/>
      <c r="D17" s="345"/>
      <c r="E17" s="351">
        <f t="shared" si="0"/>
        <v>0</v>
      </c>
      <c r="F17" s="351">
        <v>0</v>
      </c>
    </row>
    <row r="18" spans="1:6">
      <c r="A18" s="107" t="s">
        <v>35</v>
      </c>
      <c r="B18" s="109" t="s">
        <v>36</v>
      </c>
      <c r="C18" s="345"/>
      <c r="D18" s="345"/>
      <c r="E18" s="351">
        <f t="shared" si="0"/>
        <v>0</v>
      </c>
      <c r="F18" s="351">
        <v>0</v>
      </c>
    </row>
    <row r="19" spans="1:6" ht="13.5" thickBot="1">
      <c r="A19" s="110" t="s">
        <v>37</v>
      </c>
      <c r="B19" s="111" t="s">
        <v>38</v>
      </c>
      <c r="C19" s="356">
        <v>727296049</v>
      </c>
      <c r="D19" s="357">
        <v>725457067</v>
      </c>
      <c r="E19" s="353">
        <f t="shared" si="0"/>
        <v>1838982</v>
      </c>
      <c r="F19" s="353">
        <v>1950638</v>
      </c>
    </row>
    <row r="20" spans="1:6" ht="32.25" thickBot="1">
      <c r="A20" s="114" t="s">
        <v>39</v>
      </c>
      <c r="B20" s="115" t="s">
        <v>40</v>
      </c>
      <c r="C20" s="358">
        <v>1386000</v>
      </c>
      <c r="D20" s="358"/>
      <c r="E20" s="355">
        <f t="shared" si="0"/>
        <v>1386000</v>
      </c>
      <c r="F20" s="359">
        <v>1386000</v>
      </c>
    </row>
    <row r="21" spans="1:6">
      <c r="A21" s="107" t="s">
        <v>41</v>
      </c>
      <c r="B21" s="116" t="s">
        <v>42</v>
      </c>
      <c r="C21" s="354">
        <f>SUM(C22:C27)</f>
        <v>61951004</v>
      </c>
      <c r="D21" s="354">
        <f>SUM(D22:D27)</f>
        <v>0</v>
      </c>
      <c r="E21" s="360">
        <f t="shared" si="0"/>
        <v>61951004</v>
      </c>
      <c r="F21" s="354">
        <f>SUM(F22:F27)</f>
        <v>63442746</v>
      </c>
    </row>
    <row r="22" spans="1:6">
      <c r="A22" s="107" t="s">
        <v>43</v>
      </c>
      <c r="B22" s="109" t="s">
        <v>44</v>
      </c>
      <c r="C22" s="345">
        <v>18091037</v>
      </c>
      <c r="D22" s="345"/>
      <c r="E22" s="351">
        <f t="shared" si="0"/>
        <v>18091037</v>
      </c>
      <c r="F22" s="351">
        <v>18091037</v>
      </c>
    </row>
    <row r="23" spans="1:6">
      <c r="A23" s="107" t="s">
        <v>45</v>
      </c>
      <c r="B23" s="109" t="s">
        <v>46</v>
      </c>
      <c r="C23" s="345">
        <v>119327</v>
      </c>
      <c r="D23" s="345"/>
      <c r="E23" s="351">
        <f t="shared" si="0"/>
        <v>119327</v>
      </c>
      <c r="F23" s="351">
        <v>1689568</v>
      </c>
    </row>
    <row r="24" spans="1:6">
      <c r="A24" s="107" t="s">
        <v>47</v>
      </c>
      <c r="B24" s="109" t="s">
        <v>48</v>
      </c>
      <c r="C24" s="345">
        <v>3321316</v>
      </c>
      <c r="D24" s="345"/>
      <c r="E24" s="351">
        <f t="shared" si="0"/>
        <v>3321316</v>
      </c>
      <c r="F24" s="351">
        <v>3318429</v>
      </c>
    </row>
    <row r="25" spans="1:6">
      <c r="A25" s="107" t="s">
        <v>49</v>
      </c>
      <c r="B25" s="109" t="s">
        <v>50</v>
      </c>
      <c r="C25" s="345">
        <v>1000001</v>
      </c>
      <c r="D25" s="345"/>
      <c r="E25" s="351">
        <f t="shared" si="0"/>
        <v>1000001</v>
      </c>
      <c r="F25" s="351">
        <v>1000001</v>
      </c>
    </row>
    <row r="26" spans="1:6">
      <c r="A26" s="107" t="s">
        <v>51</v>
      </c>
      <c r="B26" s="109" t="s">
        <v>52</v>
      </c>
      <c r="C26" s="350">
        <v>39419323</v>
      </c>
      <c r="D26" s="345"/>
      <c r="E26" s="351">
        <f t="shared" si="0"/>
        <v>39419323</v>
      </c>
      <c r="F26" s="351">
        <v>39343711</v>
      </c>
    </row>
    <row r="27" spans="1:6" ht="13.5" thickBot="1">
      <c r="A27" s="117" t="s">
        <v>53</v>
      </c>
      <c r="B27" s="118" t="s">
        <v>54</v>
      </c>
      <c r="C27" s="346"/>
      <c r="D27" s="346"/>
      <c r="E27" s="353">
        <f t="shared" si="0"/>
        <v>0</v>
      </c>
      <c r="F27" s="353">
        <v>0</v>
      </c>
    </row>
    <row r="28" spans="1:6" ht="13.5" thickTop="1">
      <c r="A28" s="107" t="s">
        <v>55</v>
      </c>
      <c r="B28" s="116" t="s">
        <v>56</v>
      </c>
      <c r="C28" s="354">
        <f>SUM(C29:C30)</f>
        <v>0</v>
      </c>
      <c r="D28" s="354">
        <f>SUM(D29:D30)</f>
        <v>0</v>
      </c>
      <c r="E28" s="361">
        <f t="shared" si="0"/>
        <v>0</v>
      </c>
      <c r="F28" s="354">
        <f>SUM(F29:F30)</f>
        <v>0</v>
      </c>
    </row>
    <row r="29" spans="1:6">
      <c r="A29" s="107" t="s">
        <v>57</v>
      </c>
      <c r="B29" s="109" t="s">
        <v>58</v>
      </c>
      <c r="C29" s="345"/>
      <c r="D29" s="345"/>
      <c r="E29" s="351">
        <f t="shared" si="0"/>
        <v>0</v>
      </c>
      <c r="F29" s="345"/>
    </row>
    <row r="30" spans="1:6" ht="13.5" thickBot="1">
      <c r="A30" s="117" t="s">
        <v>59</v>
      </c>
      <c r="B30" s="118" t="s">
        <v>60</v>
      </c>
      <c r="C30" s="346"/>
      <c r="D30" s="346"/>
      <c r="E30" s="353">
        <f t="shared" si="0"/>
        <v>0</v>
      </c>
      <c r="F30" s="346"/>
    </row>
    <row r="31" spans="1:6" ht="13.5" thickTop="1">
      <c r="A31" s="107" t="s">
        <v>61</v>
      </c>
      <c r="B31" s="116" t="s">
        <v>62</v>
      </c>
      <c r="C31" s="354">
        <f>SUM(C32:C34)</f>
        <v>31297823</v>
      </c>
      <c r="D31" s="354">
        <f>SUM(D32:D34)</f>
        <v>0</v>
      </c>
      <c r="E31" s="361">
        <f t="shared" si="0"/>
        <v>31297823</v>
      </c>
      <c r="F31" s="354">
        <f>SUM(F32:F34)</f>
        <v>29297823</v>
      </c>
    </row>
    <row r="32" spans="1:6">
      <c r="A32" s="107" t="s">
        <v>63</v>
      </c>
      <c r="B32" s="109" t="s">
        <v>64</v>
      </c>
      <c r="C32" s="345"/>
      <c r="D32" s="345"/>
      <c r="E32" s="351">
        <f t="shared" si="0"/>
        <v>0</v>
      </c>
      <c r="F32" s="351">
        <v>0</v>
      </c>
    </row>
    <row r="33" spans="1:6">
      <c r="A33" s="107" t="s">
        <v>65</v>
      </c>
      <c r="B33" s="109" t="s">
        <v>66</v>
      </c>
      <c r="C33" s="345"/>
      <c r="D33" s="345"/>
      <c r="E33" s="351">
        <f t="shared" si="0"/>
        <v>0</v>
      </c>
      <c r="F33" s="351">
        <v>0</v>
      </c>
    </row>
    <row r="34" spans="1:6" ht="13.5" thickBot="1">
      <c r="A34" s="117" t="s">
        <v>67</v>
      </c>
      <c r="B34" s="118" t="s">
        <v>68</v>
      </c>
      <c r="C34" s="362">
        <v>31297823</v>
      </c>
      <c r="D34" s="346"/>
      <c r="E34" s="353">
        <f t="shared" si="0"/>
        <v>31297823</v>
      </c>
      <c r="F34" s="353">
        <v>29297823</v>
      </c>
    </row>
    <row r="35" spans="1:6" ht="13.5" thickTop="1">
      <c r="A35" s="107" t="s">
        <v>69</v>
      </c>
      <c r="B35" s="116" t="s">
        <v>70</v>
      </c>
      <c r="C35" s="354">
        <f>SUM(C36:C41)</f>
        <v>164765383</v>
      </c>
      <c r="D35" s="354">
        <f>SUM(D36:D41)</f>
        <v>0</v>
      </c>
      <c r="E35" s="361">
        <f t="shared" si="0"/>
        <v>164765383</v>
      </c>
      <c r="F35" s="354">
        <f>SUM(F36:F41)</f>
        <v>161508111</v>
      </c>
    </row>
    <row r="36" spans="1:6">
      <c r="A36" s="107" t="s">
        <v>71</v>
      </c>
      <c r="B36" s="109" t="s">
        <v>72</v>
      </c>
      <c r="C36" s="345"/>
      <c r="D36" s="345"/>
      <c r="E36" s="351">
        <f t="shared" si="0"/>
        <v>0</v>
      </c>
      <c r="F36" s="351">
        <v>155308975</v>
      </c>
    </row>
    <row r="37" spans="1:6">
      <c r="A37" s="107" t="s">
        <v>73</v>
      </c>
      <c r="B37" s="109" t="s">
        <v>74</v>
      </c>
      <c r="C37" s="345">
        <v>150266679</v>
      </c>
      <c r="D37" s="345"/>
      <c r="E37" s="351">
        <f t="shared" si="0"/>
        <v>150266679</v>
      </c>
      <c r="F37" s="351">
        <v>0</v>
      </c>
    </row>
    <row r="38" spans="1:6">
      <c r="A38" s="107" t="s">
        <v>75</v>
      </c>
      <c r="B38" s="109" t="s">
        <v>76</v>
      </c>
      <c r="C38" s="345"/>
      <c r="D38" s="345"/>
      <c r="E38" s="351">
        <f t="shared" si="0"/>
        <v>0</v>
      </c>
      <c r="F38" s="351">
        <v>0</v>
      </c>
    </row>
    <row r="39" spans="1:6">
      <c r="A39" s="107" t="s">
        <v>77</v>
      </c>
      <c r="B39" s="109" t="s">
        <v>78</v>
      </c>
      <c r="C39" s="345"/>
      <c r="D39" s="345"/>
      <c r="E39" s="351">
        <f t="shared" si="0"/>
        <v>0</v>
      </c>
      <c r="F39" s="351">
        <v>0</v>
      </c>
    </row>
    <row r="40" spans="1:6">
      <c r="A40" s="107" t="s">
        <v>79</v>
      </c>
      <c r="B40" s="109" t="s">
        <v>80</v>
      </c>
      <c r="C40" s="345">
        <v>14498704</v>
      </c>
      <c r="D40" s="345"/>
      <c r="E40" s="351">
        <f t="shared" si="0"/>
        <v>14498704</v>
      </c>
      <c r="F40" s="351">
        <v>6199136</v>
      </c>
    </row>
    <row r="41" spans="1:6" ht="13.5" customHeight="1" thickBot="1">
      <c r="A41" s="117" t="s">
        <v>81</v>
      </c>
      <c r="B41" s="118" t="s">
        <v>82</v>
      </c>
      <c r="C41" s="345"/>
      <c r="D41" s="346"/>
      <c r="E41" s="353">
        <f t="shared" si="0"/>
        <v>0</v>
      </c>
      <c r="F41" s="353">
        <v>0</v>
      </c>
    </row>
    <row r="42" spans="1:6" ht="13.5" thickTop="1">
      <c r="A42" s="107" t="s">
        <v>83</v>
      </c>
      <c r="B42" s="116" t="s">
        <v>84</v>
      </c>
      <c r="C42" s="354">
        <f>SUM(C43:C49)</f>
        <v>452230370</v>
      </c>
      <c r="D42" s="354">
        <f>SUM(D43:D49)</f>
        <v>0</v>
      </c>
      <c r="E42" s="361">
        <f t="shared" si="0"/>
        <v>452230370</v>
      </c>
      <c r="F42" s="354">
        <f>SUM(F43:F49)</f>
        <v>444963067</v>
      </c>
    </row>
    <row r="43" spans="1:6">
      <c r="A43" s="107" t="s">
        <v>85</v>
      </c>
      <c r="B43" s="109" t="s">
        <v>86</v>
      </c>
      <c r="C43" s="345"/>
      <c r="D43" s="345"/>
      <c r="E43" s="351">
        <f t="shared" si="0"/>
        <v>0</v>
      </c>
      <c r="F43" s="351">
        <v>0</v>
      </c>
    </row>
    <row r="44" spans="1:6">
      <c r="A44" s="107" t="s">
        <v>87</v>
      </c>
      <c r="B44" s="109" t="s">
        <v>88</v>
      </c>
      <c r="C44" s="345"/>
      <c r="D44" s="345"/>
      <c r="E44" s="351">
        <f t="shared" si="0"/>
        <v>0</v>
      </c>
      <c r="F44" s="351">
        <v>0</v>
      </c>
    </row>
    <row r="45" spans="1:6" ht="22.5">
      <c r="A45" s="107" t="s">
        <v>89</v>
      </c>
      <c r="B45" s="109" t="s">
        <v>90</v>
      </c>
      <c r="C45" s="345"/>
      <c r="D45" s="345"/>
      <c r="E45" s="351">
        <f t="shared" si="0"/>
        <v>0</v>
      </c>
      <c r="F45" s="351">
        <v>0</v>
      </c>
    </row>
    <row r="46" spans="1:6" ht="22.5">
      <c r="A46" s="107" t="s">
        <v>91</v>
      </c>
      <c r="B46" s="109" t="s">
        <v>92</v>
      </c>
      <c r="C46" s="345">
        <v>300000000</v>
      </c>
      <c r="D46" s="345"/>
      <c r="E46" s="351">
        <f t="shared" si="0"/>
        <v>300000000</v>
      </c>
      <c r="F46" s="351">
        <v>300000000</v>
      </c>
    </row>
    <row r="47" spans="1:6" ht="22.5">
      <c r="A47" s="107" t="s">
        <v>93</v>
      </c>
      <c r="B47" s="109" t="s">
        <v>94</v>
      </c>
      <c r="C47" s="345">
        <v>148472899</v>
      </c>
      <c r="D47" s="345"/>
      <c r="E47" s="351">
        <f t="shared" si="0"/>
        <v>148472899</v>
      </c>
      <c r="F47" s="351">
        <v>140945546</v>
      </c>
    </row>
    <row r="48" spans="1:6" ht="22.5">
      <c r="A48" s="107" t="s">
        <v>95</v>
      </c>
      <c r="B48" s="109" t="s">
        <v>96</v>
      </c>
      <c r="C48" s="345"/>
      <c r="D48" s="345"/>
      <c r="E48" s="351">
        <f t="shared" si="0"/>
        <v>0</v>
      </c>
      <c r="F48" s="351">
        <v>0</v>
      </c>
    </row>
    <row r="49" spans="1:6" ht="12.75" customHeight="1" thickBot="1">
      <c r="A49" s="117" t="s">
        <v>97</v>
      </c>
      <c r="B49" s="118" t="s">
        <v>98</v>
      </c>
      <c r="C49" s="346">
        <v>3757471</v>
      </c>
      <c r="D49" s="346"/>
      <c r="E49" s="353">
        <f t="shared" si="0"/>
        <v>3757471</v>
      </c>
      <c r="F49" s="353">
        <v>4017521</v>
      </c>
    </row>
    <row r="50" spans="1:6" ht="22.5" thickTop="1" thickBot="1">
      <c r="A50" s="117" t="s">
        <v>99</v>
      </c>
      <c r="B50" s="106" t="s">
        <v>100</v>
      </c>
      <c r="C50" s="346">
        <v>6322256</v>
      </c>
      <c r="D50" s="346"/>
      <c r="E50" s="363">
        <f t="shared" si="0"/>
        <v>6322256</v>
      </c>
      <c r="F50" s="363">
        <v>6322256</v>
      </c>
    </row>
    <row r="51" spans="1:6" ht="22.5" thickTop="1" thickBot="1">
      <c r="A51" s="117" t="s">
        <v>101</v>
      </c>
      <c r="B51" s="106" t="s">
        <v>102</v>
      </c>
      <c r="C51" s="364">
        <v>6281265</v>
      </c>
      <c r="D51" s="364"/>
      <c r="E51" s="363">
        <f t="shared" si="0"/>
        <v>6281265</v>
      </c>
      <c r="F51" s="365"/>
    </row>
    <row r="52" spans="1:6" ht="17.25" thickTop="1" thickBot="1">
      <c r="A52" s="119"/>
      <c r="B52" s="106" t="s">
        <v>103</v>
      </c>
      <c r="C52" s="342">
        <f>C51+C50+C42+C35+C31+C28+C21+C20+C12+C4</f>
        <v>1755565038</v>
      </c>
      <c r="D52" s="342">
        <f>D51+D50+D42+D35+D31+D28+D21+D20+D12+D4</f>
        <v>940615667</v>
      </c>
      <c r="E52" s="343">
        <f t="shared" si="0"/>
        <v>814949371</v>
      </c>
      <c r="F52" s="342">
        <f>F51+F50+F42+F35+F31+F28+F21+F20+F12+F4</f>
        <v>832650547</v>
      </c>
    </row>
    <row r="53" spans="1:6" ht="16.5" thickTop="1">
      <c r="A53" s="120"/>
      <c r="B53" s="121"/>
      <c r="C53" s="122"/>
      <c r="D53" s="122"/>
      <c r="E53" s="122"/>
      <c r="F53" s="12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20 F13:F20 C22:D27 F22:F27 C29:D30 F29:F30 C32:D34 F32:F34 C36:D41 F36:F41 C43:D50 F43:F50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99999996" right="0.71" top="0.57999999999999996" bottom="0.57999999999999996" header="0.4921259845" footer="0.4921259845"/>
  <pageSetup paperSize="9" scale="80" orientation="portrait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M128"/>
  <sheetViews>
    <sheetView workbookViewId="0">
      <selection activeCell="H6" sqref="H6"/>
    </sheetView>
  </sheetViews>
  <sheetFormatPr baseColWidth="10" defaultRowHeight="12.75"/>
  <sheetData>
    <row r="1" spans="1:13">
      <c r="A1" s="403" t="s">
        <v>499</v>
      </c>
      <c r="B1" s="403"/>
      <c r="G1" t="s">
        <v>540</v>
      </c>
      <c r="J1" t="s">
        <v>541</v>
      </c>
      <c r="M1" t="s">
        <v>542</v>
      </c>
    </row>
    <row r="3" spans="1:13">
      <c r="A3">
        <f>participation!C3</f>
        <v>0</v>
      </c>
      <c r="B3">
        <f>participation!B3</f>
        <v>0</v>
      </c>
      <c r="G3" t="s">
        <v>543</v>
      </c>
      <c r="H3" s="1"/>
      <c r="I3" s="1"/>
      <c r="J3" s="1" t="s">
        <v>544</v>
      </c>
      <c r="K3" s="1"/>
      <c r="M3" t="s">
        <v>545</v>
      </c>
    </row>
    <row r="4" spans="1:13">
      <c r="A4">
        <f>participation!C4</f>
        <v>0</v>
      </c>
      <c r="B4">
        <f>participation!B4</f>
        <v>0</v>
      </c>
      <c r="G4" t="s">
        <v>546</v>
      </c>
      <c r="H4" s="1"/>
      <c r="I4" s="1"/>
      <c r="J4" s="1" t="s">
        <v>547</v>
      </c>
      <c r="K4" s="1"/>
      <c r="M4" t="s">
        <v>548</v>
      </c>
    </row>
    <row r="5" spans="1:13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549</v>
      </c>
    </row>
    <row r="6" spans="1:13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>
      <c r="A21">
        <f>participation!C21</f>
        <v>0</v>
      </c>
      <c r="B21">
        <f>participation!B21</f>
        <v>0</v>
      </c>
      <c r="H21" s="1"/>
      <c r="I21" s="1"/>
      <c r="J21" s="1"/>
      <c r="K21" s="1"/>
    </row>
    <row r="29" spans="1:11">
      <c r="B29" s="403" t="s">
        <v>500</v>
      </c>
      <c r="C29" s="403"/>
      <c r="D29" s="403"/>
      <c r="E29" s="403"/>
      <c r="F29" s="403"/>
    </row>
    <row r="30" spans="1:11">
      <c r="A30" s="1" t="str">
        <f>+'div risque'!G3</f>
        <v/>
      </c>
      <c r="B30" s="1">
        <f>'div risque'!C3</f>
        <v>0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>
        <f>'div risque'!B3</f>
        <v>0</v>
      </c>
    </row>
    <row r="31" spans="1:11">
      <c r="A31" s="1" t="str">
        <f>+'div risque'!G4</f>
        <v/>
      </c>
      <c r="B31" s="1">
        <f>'div risque'!C4</f>
        <v>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>
        <f>'div risque'!B4</f>
        <v>0</v>
      </c>
    </row>
    <row r="32" spans="1:11">
      <c r="A32" s="1" t="str">
        <f>+'div risque'!G5</f>
        <v/>
      </c>
      <c r="B32" s="1">
        <f>'div risque'!C5</f>
        <v>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>
        <f>'div risque'!B5</f>
        <v>0</v>
      </c>
    </row>
    <row r="33" spans="1:6">
      <c r="A33" s="1" t="str">
        <f>+'div risque'!G6</f>
        <v/>
      </c>
      <c r="B33" s="1">
        <f>'div risque'!C6</f>
        <v>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>
        <f>'div risque'!B6</f>
        <v>0</v>
      </c>
    </row>
    <row r="34" spans="1:6">
      <c r="A34" s="1" t="str">
        <f>+'div risque'!G7</f>
        <v/>
      </c>
      <c r="B34" s="1">
        <f>'div risque'!C7</f>
        <v>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>
        <f>'div risque'!B7</f>
        <v>0</v>
      </c>
    </row>
    <row r="35" spans="1:6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topLeftCell="A30" zoomScale="110" zoomScaleNormal="110" workbookViewId="0">
      <selection activeCell="F45" sqref="F45"/>
    </sheetView>
  </sheetViews>
  <sheetFormatPr baseColWidth="10" defaultRowHeight="12.75"/>
  <cols>
    <col min="1" max="1" width="6.7109375" style="103" customWidth="1"/>
    <col min="2" max="2" width="34.140625" style="103" customWidth="1"/>
    <col min="3" max="3" width="24.42578125" style="103" customWidth="1"/>
    <col min="4" max="4" width="22.7109375" style="103" customWidth="1"/>
    <col min="5" max="5" width="11.42578125" style="103"/>
    <col min="6" max="6" width="16.5703125" style="103" bestFit="1" customWidth="1"/>
    <col min="7" max="16384" width="11.42578125" style="103"/>
  </cols>
  <sheetData>
    <row r="1" spans="1:4" ht="13.5" thickBot="1">
      <c r="A1" s="98">
        <f>+Signaletiq!B9</f>
        <v>202312</v>
      </c>
      <c r="B1" s="98">
        <f>+Signaletiq!B3</f>
        <v>11601170</v>
      </c>
      <c r="D1" s="104" t="s">
        <v>479</v>
      </c>
    </row>
    <row r="2" spans="1:4" ht="14.25" thickTop="1" thickBot="1">
      <c r="A2" s="123" t="s">
        <v>0</v>
      </c>
      <c r="B2" s="124" t="s">
        <v>1</v>
      </c>
      <c r="C2" s="124" t="s">
        <v>104</v>
      </c>
      <c r="D2" s="348" t="s">
        <v>105</v>
      </c>
    </row>
    <row r="3" spans="1:4" ht="13.5" thickTop="1">
      <c r="A3" s="107" t="s">
        <v>106</v>
      </c>
      <c r="B3" s="116" t="s">
        <v>107</v>
      </c>
      <c r="C3" s="344">
        <f>SUM(C4:C15)</f>
        <v>-587821784</v>
      </c>
      <c r="D3" s="344">
        <f>SUM(D4:D15)</f>
        <v>-587821784</v>
      </c>
    </row>
    <row r="4" spans="1:4">
      <c r="A4" s="107" t="s">
        <v>108</v>
      </c>
      <c r="B4" s="109" t="s">
        <v>109</v>
      </c>
      <c r="C4" s="345">
        <v>900000000</v>
      </c>
      <c r="D4" s="345">
        <v>1500000000</v>
      </c>
    </row>
    <row r="5" spans="1:4">
      <c r="A5" s="107" t="s">
        <v>110</v>
      </c>
      <c r="B5" s="109" t="s">
        <v>111</v>
      </c>
      <c r="C5" s="345"/>
      <c r="D5" s="345"/>
    </row>
    <row r="6" spans="1:4" ht="12.75" customHeight="1">
      <c r="A6" s="107" t="s">
        <v>112</v>
      </c>
      <c r="B6" s="109" t="s">
        <v>113</v>
      </c>
      <c r="C6" s="345"/>
      <c r="D6" s="345"/>
    </row>
    <row r="7" spans="1:4">
      <c r="A7" s="107" t="s">
        <v>114</v>
      </c>
      <c r="B7" s="109" t="s">
        <v>115</v>
      </c>
      <c r="C7" s="345"/>
      <c r="D7" s="345"/>
    </row>
    <row r="8" spans="1:4">
      <c r="A8" s="107" t="s">
        <v>116</v>
      </c>
      <c r="B8" s="109" t="s">
        <v>117</v>
      </c>
      <c r="C8" s="345"/>
      <c r="D8" s="345"/>
    </row>
    <row r="9" spans="1:4">
      <c r="A9" s="107" t="s">
        <v>118</v>
      </c>
      <c r="B9" s="109" t="s">
        <v>119</v>
      </c>
      <c r="C9" s="345"/>
      <c r="D9" s="345"/>
    </row>
    <row r="10" spans="1:4">
      <c r="A10" s="107" t="s">
        <v>120</v>
      </c>
      <c r="B10" s="109" t="s">
        <v>121</v>
      </c>
      <c r="C10" s="345">
        <v>-1516953046</v>
      </c>
      <c r="D10" s="345">
        <v>-2116953046</v>
      </c>
    </row>
    <row r="11" spans="1:4">
      <c r="A11" s="107" t="s">
        <v>122</v>
      </c>
      <c r="B11" s="109" t="s">
        <v>123</v>
      </c>
      <c r="C11" s="345"/>
      <c r="D11" s="345"/>
    </row>
    <row r="12" spans="1:4">
      <c r="A12" s="107" t="s">
        <v>124</v>
      </c>
      <c r="B12" s="109" t="s">
        <v>125</v>
      </c>
      <c r="C12" s="345">
        <v>29131262</v>
      </c>
      <c r="D12" s="345">
        <v>29131262</v>
      </c>
    </row>
    <row r="13" spans="1:4">
      <c r="A13" s="107" t="s">
        <v>126</v>
      </c>
      <c r="B13" s="109" t="s">
        <v>127</v>
      </c>
      <c r="C13" s="345"/>
      <c r="D13" s="345"/>
    </row>
    <row r="14" spans="1:4">
      <c r="A14" s="107" t="s">
        <v>128</v>
      </c>
      <c r="B14" s="109" t="s">
        <v>129</v>
      </c>
      <c r="C14" s="345"/>
      <c r="D14" s="345"/>
    </row>
    <row r="15" spans="1:4" ht="13.5" thickBot="1">
      <c r="A15" s="117" t="s">
        <v>130</v>
      </c>
      <c r="B15" s="118" t="s">
        <v>131</v>
      </c>
      <c r="C15" s="346"/>
      <c r="D15" s="346"/>
    </row>
    <row r="16" spans="1:4" ht="14.25" thickTop="1" thickBot="1">
      <c r="A16" s="117" t="s">
        <v>132</v>
      </c>
      <c r="B16" s="106" t="s">
        <v>133</v>
      </c>
      <c r="C16" s="347"/>
      <c r="D16" s="346"/>
    </row>
    <row r="17" spans="1:4" ht="14.25" thickTop="1" thickBot="1">
      <c r="A17" s="117" t="s">
        <v>134</v>
      </c>
      <c r="B17" s="106" t="s">
        <v>135</v>
      </c>
      <c r="C17" s="347">
        <v>300886877</v>
      </c>
      <c r="D17" s="347">
        <v>300886877</v>
      </c>
    </row>
    <row r="18" spans="1:4" ht="13.5" thickTop="1">
      <c r="A18" s="107" t="s">
        <v>136</v>
      </c>
      <c r="B18" s="116" t="s">
        <v>137</v>
      </c>
      <c r="C18" s="344">
        <f>SUM(C19:C22)</f>
        <v>776661744</v>
      </c>
      <c r="D18" s="344">
        <f>SUM(D19:D22)</f>
        <v>787182026</v>
      </c>
    </row>
    <row r="19" spans="1:4">
      <c r="A19" s="107" t="s">
        <v>138</v>
      </c>
      <c r="B19" s="109" t="s">
        <v>139</v>
      </c>
      <c r="C19" s="345">
        <v>35029150</v>
      </c>
      <c r="D19" s="345">
        <v>35029150</v>
      </c>
    </row>
    <row r="20" spans="1:4">
      <c r="A20" s="107" t="s">
        <v>140</v>
      </c>
      <c r="B20" s="109" t="s">
        <v>141</v>
      </c>
      <c r="C20" s="345"/>
      <c r="D20" s="345"/>
    </row>
    <row r="21" spans="1:4">
      <c r="A21" s="107" t="s">
        <v>142</v>
      </c>
      <c r="B21" s="109" t="s">
        <v>143</v>
      </c>
      <c r="C21" s="345">
        <v>610229972</v>
      </c>
      <c r="D21" s="345">
        <v>619808054</v>
      </c>
    </row>
    <row r="22" spans="1:4" ht="13.5" thickBot="1">
      <c r="A22" s="117" t="s">
        <v>144</v>
      </c>
      <c r="B22" s="118" t="s">
        <v>145</v>
      </c>
      <c r="C22" s="346">
        <v>131402622</v>
      </c>
      <c r="D22" s="346">
        <v>132344822</v>
      </c>
    </row>
    <row r="23" spans="1:4" ht="13.5" thickTop="1">
      <c r="A23" s="107" t="s">
        <v>146</v>
      </c>
      <c r="B23" s="116" t="s">
        <v>147</v>
      </c>
      <c r="C23" s="344">
        <f>SUM(C24:C28)</f>
        <v>87045786</v>
      </c>
      <c r="D23" s="344">
        <f>SUM(D24:D28)</f>
        <v>81053820</v>
      </c>
    </row>
    <row r="24" spans="1:4">
      <c r="A24" s="107" t="s">
        <v>148</v>
      </c>
      <c r="B24" s="109" t="s">
        <v>149</v>
      </c>
      <c r="C24" s="345">
        <v>17999681</v>
      </c>
      <c r="D24" s="345">
        <v>17999681</v>
      </c>
    </row>
    <row r="25" spans="1:4">
      <c r="A25" s="107" t="s">
        <v>150</v>
      </c>
      <c r="B25" s="109" t="s">
        <v>46</v>
      </c>
      <c r="C25" s="345">
        <v>206551</v>
      </c>
      <c r="D25" s="345">
        <v>1776793</v>
      </c>
    </row>
    <row r="26" spans="1:4">
      <c r="A26" s="107" t="s">
        <v>151</v>
      </c>
      <c r="B26" s="109" t="s">
        <v>48</v>
      </c>
      <c r="C26" s="345">
        <v>25548750</v>
      </c>
      <c r="D26" s="345">
        <v>24445774</v>
      </c>
    </row>
    <row r="27" spans="1:4">
      <c r="A27" s="107" t="s">
        <v>152</v>
      </c>
      <c r="B27" s="109" t="s">
        <v>153</v>
      </c>
      <c r="C27" s="345"/>
      <c r="D27" s="345"/>
    </row>
    <row r="28" spans="1:4" ht="13.5" thickBot="1">
      <c r="A28" s="117" t="s">
        <v>154</v>
      </c>
      <c r="B28" s="118" t="s">
        <v>155</v>
      </c>
      <c r="C28" s="345">
        <v>43290804</v>
      </c>
      <c r="D28" s="345">
        <v>36831572</v>
      </c>
    </row>
    <row r="29" spans="1:4" ht="14.25" thickTop="1" thickBot="1">
      <c r="A29" s="117" t="s">
        <v>156</v>
      </c>
      <c r="B29" s="106" t="s">
        <v>157</v>
      </c>
      <c r="C29" s="347"/>
      <c r="D29" s="346"/>
    </row>
    <row r="30" spans="1:4" ht="13.5" thickTop="1">
      <c r="A30" s="107" t="s">
        <v>158</v>
      </c>
      <c r="B30" s="116" t="s">
        <v>159</v>
      </c>
      <c r="C30" s="344">
        <f>SUM(C31:C33)</f>
        <v>58277610</v>
      </c>
      <c r="D30" s="344">
        <f>SUM(D31:D33)</f>
        <v>49312610</v>
      </c>
    </row>
    <row r="31" spans="1:4">
      <c r="A31" s="107" t="s">
        <v>160</v>
      </c>
      <c r="B31" s="109" t="s">
        <v>161</v>
      </c>
      <c r="C31" s="345"/>
      <c r="D31" s="345"/>
    </row>
    <row r="32" spans="1:4">
      <c r="A32" s="107" t="s">
        <v>162</v>
      </c>
      <c r="B32" s="109" t="s">
        <v>163</v>
      </c>
      <c r="C32" s="345"/>
      <c r="D32" s="345"/>
    </row>
    <row r="33" spans="1:4" ht="13.5" thickBot="1">
      <c r="A33" s="117" t="s">
        <v>164</v>
      </c>
      <c r="B33" s="118" t="s">
        <v>165</v>
      </c>
      <c r="C33" s="346">
        <v>58277610</v>
      </c>
      <c r="D33" s="346">
        <v>49312610</v>
      </c>
    </row>
    <row r="34" spans="1:4" ht="13.5" thickTop="1">
      <c r="A34" s="107" t="s">
        <v>166</v>
      </c>
      <c r="B34" s="116" t="s">
        <v>70</v>
      </c>
      <c r="C34" s="344">
        <f>SUM(C35:C39)</f>
        <v>163676779</v>
      </c>
      <c r="D34" s="344">
        <f>SUM(D35:D39)</f>
        <v>163676779</v>
      </c>
    </row>
    <row r="35" spans="1:4">
      <c r="A35" s="107" t="s">
        <v>167</v>
      </c>
      <c r="B35" s="109" t="s">
        <v>72</v>
      </c>
      <c r="C35" s="345">
        <v>163676779</v>
      </c>
      <c r="D35" s="345">
        <v>163676779</v>
      </c>
    </row>
    <row r="36" spans="1:4" ht="19.5" customHeight="1">
      <c r="A36" s="107" t="s">
        <v>168</v>
      </c>
      <c r="B36" s="109" t="s">
        <v>74</v>
      </c>
      <c r="C36" s="345"/>
      <c r="D36" s="345"/>
    </row>
    <row r="37" spans="1:4" ht="15" customHeight="1">
      <c r="A37" s="107" t="s">
        <v>169</v>
      </c>
      <c r="B37" s="109" t="s">
        <v>76</v>
      </c>
      <c r="C37" s="345"/>
      <c r="D37" s="345"/>
    </row>
    <row r="38" spans="1:4">
      <c r="A38" s="107" t="s">
        <v>170</v>
      </c>
      <c r="B38" s="109" t="s">
        <v>78</v>
      </c>
      <c r="C38" s="345"/>
      <c r="D38" s="345"/>
    </row>
    <row r="39" spans="1:4" ht="13.5" thickBot="1">
      <c r="A39" s="117" t="s">
        <v>171</v>
      </c>
      <c r="B39" s="118" t="s">
        <v>80</v>
      </c>
      <c r="C39" s="346"/>
      <c r="D39" s="346"/>
    </row>
    <row r="40" spans="1:4" ht="13.5" thickTop="1">
      <c r="A40" s="107" t="s">
        <v>172</v>
      </c>
      <c r="B40" s="116" t="s">
        <v>173</v>
      </c>
      <c r="C40" s="344">
        <f>SUM(C41:C45)</f>
        <v>16222359</v>
      </c>
      <c r="D40" s="344">
        <f>SUM(D41:D45)</f>
        <v>20621839</v>
      </c>
    </row>
    <row r="41" spans="1:4">
      <c r="A41" s="107" t="s">
        <v>174</v>
      </c>
      <c r="B41" s="109" t="s">
        <v>175</v>
      </c>
      <c r="C41" s="345"/>
      <c r="D41" s="345"/>
    </row>
    <row r="42" spans="1:4">
      <c r="A42" s="107" t="s">
        <v>176</v>
      </c>
      <c r="B42" s="109" t="s">
        <v>88</v>
      </c>
      <c r="C42" s="345"/>
      <c r="D42" s="345"/>
    </row>
    <row r="43" spans="1:4">
      <c r="A43" s="107" t="s">
        <v>177</v>
      </c>
      <c r="B43" s="109" t="s">
        <v>178</v>
      </c>
      <c r="C43" s="345"/>
      <c r="D43" s="345"/>
    </row>
    <row r="44" spans="1:4" ht="22.5">
      <c r="A44" s="107" t="s">
        <v>179</v>
      </c>
      <c r="B44" s="109" t="s">
        <v>180</v>
      </c>
      <c r="C44" s="345">
        <v>16222359</v>
      </c>
      <c r="D44" s="345">
        <v>20621839</v>
      </c>
    </row>
    <row r="45" spans="1:4" ht="23.25" thickBot="1">
      <c r="A45" s="117" t="s">
        <v>181</v>
      </c>
      <c r="B45" s="118" t="s">
        <v>94</v>
      </c>
      <c r="C45" s="346"/>
      <c r="D45" s="346"/>
    </row>
    <row r="46" spans="1:4" ht="14.25" thickTop="1" thickBot="1">
      <c r="A46" s="117" t="s">
        <v>182</v>
      </c>
      <c r="B46" s="106" t="s">
        <v>183</v>
      </c>
      <c r="C46" s="347"/>
      <c r="D46" s="349"/>
    </row>
    <row r="47" spans="1:4" ht="22.5" thickTop="1" thickBot="1">
      <c r="A47" s="117" t="s">
        <v>184</v>
      </c>
      <c r="B47" s="106" t="s">
        <v>185</v>
      </c>
      <c r="C47" s="404"/>
      <c r="D47" s="404">
        <v>17738380</v>
      </c>
    </row>
    <row r="48" spans="1:4" ht="17.25" thickTop="1" thickBot="1">
      <c r="A48" s="119"/>
      <c r="B48" s="106" t="s">
        <v>103</v>
      </c>
      <c r="C48" s="405">
        <f>+C47+C46+C40+C34+C30+C29+C23+C18+C17+C16+C3</f>
        <v>814949371</v>
      </c>
      <c r="D48" s="405">
        <f>+D47+D46+D40+D34+D30+D29+D23+D18+D17+D16+D3</f>
        <v>832650547</v>
      </c>
    </row>
    <row r="49" spans="1:4" ht="16.5" thickTop="1">
      <c r="A49" s="120"/>
      <c r="B49" s="121"/>
      <c r="C49" s="122"/>
      <c r="D49" s="120"/>
    </row>
    <row r="50" spans="1:4" ht="15.75">
      <c r="A50" s="120"/>
      <c r="B50" s="121"/>
      <c r="C50" s="122"/>
      <c r="D50" s="120"/>
    </row>
    <row r="51" spans="1:4" ht="15.75">
      <c r="A51" s="120"/>
      <c r="B51" s="121"/>
      <c r="C51" s="122"/>
      <c r="D51" s="12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7 C19:D22 M40 C24:D29 C31:D33 C35:D39 C41:D46" name="Plage1"/>
  </protectedRanges>
  <phoneticPr fontId="0" type="noConversion"/>
  <pageMargins left="0.78740157499999996" right="0.78740157499999996" top="0.71" bottom="0.71" header="0.4921259845" footer="0.4921259845"/>
  <pageSetup paperSize="9" scale="85" orientation="portrait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topLeftCell="B1" workbookViewId="0">
      <selection activeCell="E14" sqref="E14"/>
    </sheetView>
  </sheetViews>
  <sheetFormatPr baseColWidth="10" defaultRowHeight="12.75"/>
  <cols>
    <col min="1" max="1" width="10.28515625" style="103" customWidth="1"/>
    <col min="2" max="2" width="42" style="103" bestFit="1" customWidth="1"/>
    <col min="3" max="3" width="25.28515625" style="103" customWidth="1"/>
    <col min="4" max="4" width="25.5703125" style="103" customWidth="1"/>
    <col min="5" max="16384" width="11.42578125" style="103"/>
  </cols>
  <sheetData>
    <row r="1" spans="1:4" ht="13.5" thickBot="1">
      <c r="A1" s="98">
        <f>+Signaletiq!B9</f>
        <v>202312</v>
      </c>
      <c r="B1" s="98">
        <f>Signaletiq!B3</f>
        <v>11601170</v>
      </c>
      <c r="D1" s="125" t="s">
        <v>492</v>
      </c>
    </row>
    <row r="2" spans="1:4" ht="17.25" customHeight="1">
      <c r="A2" s="126" t="s">
        <v>480</v>
      </c>
      <c r="B2" s="127" t="s">
        <v>482</v>
      </c>
      <c r="C2" s="128" t="s">
        <v>483</v>
      </c>
      <c r="D2" s="129" t="s">
        <v>481</v>
      </c>
    </row>
    <row r="3" spans="1:4" ht="20.100000000000001" customHeight="1">
      <c r="A3" s="130">
        <v>1</v>
      </c>
      <c r="B3" s="131" t="s">
        <v>485</v>
      </c>
      <c r="C3" s="9"/>
      <c r="D3" s="10"/>
    </row>
    <row r="4" spans="1:4" ht="20.100000000000001" customHeight="1">
      <c r="A4" s="130">
        <v>2</v>
      </c>
      <c r="B4" s="131" t="s">
        <v>486</v>
      </c>
      <c r="C4" s="10">
        <v>2136081555</v>
      </c>
      <c r="D4" s="10">
        <v>3029587660</v>
      </c>
    </row>
    <row r="5" spans="1:4" ht="20.100000000000001" customHeight="1">
      <c r="A5" s="130">
        <v>3</v>
      </c>
      <c r="B5" s="131" t="s">
        <v>487</v>
      </c>
      <c r="C5" s="9"/>
      <c r="D5" s="10"/>
    </row>
    <row r="6" spans="1:4" ht="20.100000000000001" customHeight="1">
      <c r="A6" s="130">
        <v>4</v>
      </c>
      <c r="B6" s="131" t="s">
        <v>488</v>
      </c>
      <c r="C6" s="9"/>
      <c r="D6" s="10"/>
    </row>
    <row r="7" spans="1:4" ht="20.100000000000001" customHeight="1">
      <c r="A7" s="130">
        <v>5</v>
      </c>
      <c r="B7" s="131" t="s">
        <v>489</v>
      </c>
      <c r="C7" s="9"/>
      <c r="D7" s="10"/>
    </row>
    <row r="8" spans="1:4" ht="20.100000000000001" customHeight="1">
      <c r="A8" s="130">
        <v>6</v>
      </c>
      <c r="B8" s="131" t="s">
        <v>490</v>
      </c>
      <c r="C8" s="9"/>
      <c r="D8" s="10"/>
    </row>
    <row r="9" spans="1:4" ht="20.100000000000001" customHeight="1">
      <c r="A9" s="130">
        <v>7</v>
      </c>
      <c r="B9" s="131" t="s">
        <v>491</v>
      </c>
      <c r="C9" s="9">
        <v>1667032854</v>
      </c>
      <c r="D9" s="10">
        <v>773526749</v>
      </c>
    </row>
    <row r="10" spans="1:4" ht="20.100000000000001" customHeight="1" thickBot="1">
      <c r="A10" s="132" t="s">
        <v>484</v>
      </c>
      <c r="B10" s="99"/>
      <c r="C10" s="100">
        <f>SUM(C3:C9)</f>
        <v>3803114409</v>
      </c>
      <c r="D10" s="100">
        <f>SUM(D3:D9)</f>
        <v>3803114409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4"/>
  <sheetViews>
    <sheetView topLeftCell="A10" workbookViewId="0">
      <selection activeCell="E35" sqref="E35"/>
    </sheetView>
  </sheetViews>
  <sheetFormatPr baseColWidth="10" defaultRowHeight="12.75"/>
  <cols>
    <col min="1" max="1" width="6.7109375" style="103" customWidth="1"/>
    <col min="2" max="2" width="39" style="103" customWidth="1"/>
    <col min="3" max="4" width="19.7109375" style="103" customWidth="1"/>
    <col min="5" max="5" width="11.42578125" style="103"/>
    <col min="6" max="6" width="13.85546875" style="103" bestFit="1" customWidth="1"/>
    <col min="7" max="7" width="12.85546875" style="103" bestFit="1" customWidth="1"/>
    <col min="8" max="16384" width="11.42578125" style="103"/>
  </cols>
  <sheetData>
    <row r="1" spans="1:4" ht="13.5" thickBot="1">
      <c r="A1" s="98">
        <f>+Signaletiq!B9</f>
        <v>202312</v>
      </c>
      <c r="B1" s="98">
        <f>+Signaletiq!B3</f>
        <v>11601170</v>
      </c>
      <c r="C1" s="133"/>
      <c r="D1" s="133" t="s">
        <v>186</v>
      </c>
    </row>
    <row r="2" spans="1:4" ht="14.25" thickTop="1" thickBot="1">
      <c r="A2" s="123" t="s">
        <v>0</v>
      </c>
      <c r="B2" s="124" t="s">
        <v>186</v>
      </c>
      <c r="C2" s="124" t="s">
        <v>187</v>
      </c>
      <c r="D2" s="134" t="s">
        <v>188</v>
      </c>
    </row>
    <row r="3" spans="1:4" ht="13.5" thickTop="1">
      <c r="A3" s="107" t="s">
        <v>189</v>
      </c>
      <c r="B3" s="116" t="s">
        <v>190</v>
      </c>
      <c r="C3" s="330">
        <f>SUM(C4:C9)</f>
        <v>2421924</v>
      </c>
      <c r="D3" s="331">
        <f>SUM(D4:D9)</f>
        <v>570834</v>
      </c>
    </row>
    <row r="4" spans="1:4" ht="15" customHeight="1">
      <c r="A4" s="107" t="s">
        <v>191</v>
      </c>
      <c r="B4" s="109" t="s">
        <v>192</v>
      </c>
      <c r="C4" s="11"/>
      <c r="D4" s="333"/>
    </row>
    <row r="5" spans="1:4">
      <c r="A5" s="107" t="s">
        <v>193</v>
      </c>
      <c r="B5" s="109" t="s">
        <v>194</v>
      </c>
      <c r="C5" s="11"/>
      <c r="D5" s="333"/>
    </row>
    <row r="6" spans="1:4">
      <c r="A6" s="107" t="s">
        <v>195</v>
      </c>
      <c r="B6" s="109" t="s">
        <v>196</v>
      </c>
      <c r="C6" s="11">
        <v>1499997</v>
      </c>
      <c r="D6" s="333">
        <v>499998</v>
      </c>
    </row>
    <row r="7" spans="1:4">
      <c r="A7" s="107" t="s">
        <v>197</v>
      </c>
      <c r="B7" s="109" t="s">
        <v>198</v>
      </c>
      <c r="C7" s="11"/>
      <c r="D7" s="333"/>
    </row>
    <row r="8" spans="1:4" ht="16.5" customHeight="1">
      <c r="A8" s="107" t="s">
        <v>199</v>
      </c>
      <c r="B8" s="109" t="s">
        <v>200</v>
      </c>
      <c r="C8" s="11"/>
      <c r="D8" s="333"/>
    </row>
    <row r="9" spans="1:4" ht="13.5" thickBot="1">
      <c r="A9" s="117" t="s">
        <v>201</v>
      </c>
      <c r="B9" s="118" t="s">
        <v>202</v>
      </c>
      <c r="C9" s="13">
        <v>921927</v>
      </c>
      <c r="D9" s="333">
        <v>70836</v>
      </c>
    </row>
    <row r="10" spans="1:4" ht="14.25" thickTop="1" thickBot="1">
      <c r="A10" s="117" t="s">
        <v>203</v>
      </c>
      <c r="B10" s="106" t="s">
        <v>204</v>
      </c>
      <c r="C10" s="13">
        <v>287525</v>
      </c>
      <c r="D10" s="335">
        <v>236725</v>
      </c>
    </row>
    <row r="11" spans="1:4" ht="13.5" thickTop="1">
      <c r="A11" s="107" t="s">
        <v>205</v>
      </c>
      <c r="B11" s="116" t="s">
        <v>206</v>
      </c>
      <c r="C11" s="330">
        <f>SUM(C12:C13)</f>
        <v>25758358</v>
      </c>
      <c r="D11" s="332">
        <f>SUM(D12:D13)</f>
        <v>17442410</v>
      </c>
    </row>
    <row r="12" spans="1:4">
      <c r="A12" s="107" t="s">
        <v>207</v>
      </c>
      <c r="B12" s="109" t="s">
        <v>208</v>
      </c>
      <c r="C12" s="11">
        <v>22673102</v>
      </c>
      <c r="D12" s="12">
        <v>15361374</v>
      </c>
    </row>
    <row r="13" spans="1:4" ht="13.5" thickBot="1">
      <c r="A13" s="117" t="s">
        <v>209</v>
      </c>
      <c r="B13" s="118" t="s">
        <v>210</v>
      </c>
      <c r="C13" s="13">
        <v>3085256</v>
      </c>
      <c r="D13" s="14">
        <v>2081036</v>
      </c>
    </row>
    <row r="14" spans="1:4" ht="13.5" thickTop="1">
      <c r="A14" s="107" t="s">
        <v>211</v>
      </c>
      <c r="B14" s="116" t="s">
        <v>212</v>
      </c>
      <c r="C14" s="330">
        <f>SUM(C15:C27)</f>
        <v>10361173</v>
      </c>
      <c r="D14" s="332">
        <f>SUM(D15:D27)</f>
        <v>7089686</v>
      </c>
    </row>
    <row r="15" spans="1:4">
      <c r="A15" s="107" t="s">
        <v>213</v>
      </c>
      <c r="B15" s="109" t="s">
        <v>214</v>
      </c>
      <c r="C15" s="15">
        <v>315000</v>
      </c>
      <c r="D15" s="333">
        <v>161000</v>
      </c>
    </row>
    <row r="16" spans="1:4">
      <c r="A16" s="107" t="s">
        <v>215</v>
      </c>
      <c r="B16" s="109" t="s">
        <v>216</v>
      </c>
      <c r="C16" s="15">
        <v>1502035</v>
      </c>
      <c r="D16" s="333">
        <v>945485</v>
      </c>
    </row>
    <row r="17" spans="1:4">
      <c r="A17" s="107" t="s">
        <v>217</v>
      </c>
      <c r="B17" s="109" t="s">
        <v>218</v>
      </c>
      <c r="C17" s="15">
        <v>850000</v>
      </c>
      <c r="D17" s="333">
        <v>510000</v>
      </c>
    </row>
    <row r="18" spans="1:4">
      <c r="A18" s="107" t="s">
        <v>219</v>
      </c>
      <c r="B18" s="109" t="s">
        <v>220</v>
      </c>
      <c r="C18" s="15">
        <v>399900</v>
      </c>
      <c r="D18" s="333">
        <v>254900</v>
      </c>
    </row>
    <row r="19" spans="1:4">
      <c r="A19" s="107" t="s">
        <v>221</v>
      </c>
      <c r="B19" s="109" t="s">
        <v>222</v>
      </c>
      <c r="C19" s="11"/>
      <c r="D19" s="12"/>
    </row>
    <row r="20" spans="1:4">
      <c r="A20" s="107" t="s">
        <v>223</v>
      </c>
      <c r="B20" s="109" t="s">
        <v>224</v>
      </c>
      <c r="C20" s="15"/>
      <c r="D20" s="333"/>
    </row>
    <row r="21" spans="1:4">
      <c r="A21" s="107" t="s">
        <v>225</v>
      </c>
      <c r="B21" s="109" t="s">
        <v>226</v>
      </c>
      <c r="C21" s="15">
        <v>92000</v>
      </c>
      <c r="D21" s="333">
        <v>52500</v>
      </c>
    </row>
    <row r="22" spans="1:4">
      <c r="A22" s="107" t="s">
        <v>227</v>
      </c>
      <c r="B22" s="109" t="s">
        <v>228</v>
      </c>
      <c r="C22" s="15">
        <v>1119700</v>
      </c>
      <c r="D22" s="333">
        <v>763200</v>
      </c>
    </row>
    <row r="23" spans="1:4">
      <c r="A23" s="107" t="s">
        <v>229</v>
      </c>
      <c r="B23" s="109" t="s">
        <v>230</v>
      </c>
      <c r="C23" s="15"/>
      <c r="D23" s="333"/>
    </row>
    <row r="24" spans="1:4">
      <c r="A24" s="107" t="s">
        <v>231</v>
      </c>
      <c r="B24" s="109" t="s">
        <v>232</v>
      </c>
      <c r="C24" s="11">
        <v>417000</v>
      </c>
      <c r="D24" s="12">
        <v>417000</v>
      </c>
    </row>
    <row r="25" spans="1:4">
      <c r="A25" s="107" t="s">
        <v>233</v>
      </c>
      <c r="B25" s="109" t="s">
        <v>234</v>
      </c>
      <c r="C25" s="11"/>
      <c r="D25" s="12"/>
    </row>
    <row r="26" spans="1:4" ht="22.5">
      <c r="A26" s="107" t="s">
        <v>235</v>
      </c>
      <c r="B26" s="109" t="s">
        <v>236</v>
      </c>
      <c r="C26" s="11"/>
      <c r="D26" s="12"/>
    </row>
    <row r="27" spans="1:4" ht="13.5" thickBot="1">
      <c r="A27" s="117" t="s">
        <v>237</v>
      </c>
      <c r="B27" s="118" t="s">
        <v>238</v>
      </c>
      <c r="C27" s="16">
        <v>5665538</v>
      </c>
      <c r="D27" s="334">
        <v>3985601</v>
      </c>
    </row>
    <row r="28" spans="1:4" ht="14.25" thickTop="1" thickBot="1">
      <c r="A28" s="135" t="s">
        <v>239</v>
      </c>
      <c r="B28" s="124" t="s">
        <v>240</v>
      </c>
      <c r="C28" s="17"/>
      <c r="D28" s="335"/>
    </row>
    <row r="29" spans="1:4" ht="13.5" thickTop="1">
      <c r="A29" s="107" t="s">
        <v>241</v>
      </c>
      <c r="B29" s="116" t="s">
        <v>242</v>
      </c>
      <c r="C29" s="330">
        <f>SUM(C30:C32)</f>
        <v>0</v>
      </c>
      <c r="D29" s="332">
        <f>SUM(D30:D32)</f>
        <v>0</v>
      </c>
    </row>
    <row r="30" spans="1:4">
      <c r="A30" s="107" t="s">
        <v>243</v>
      </c>
      <c r="B30" s="109" t="s">
        <v>244</v>
      </c>
      <c r="C30" s="15"/>
      <c r="D30" s="333"/>
    </row>
    <row r="31" spans="1:4">
      <c r="A31" s="107" t="s">
        <v>245</v>
      </c>
      <c r="B31" s="109" t="s">
        <v>246</v>
      </c>
      <c r="C31" s="15"/>
      <c r="D31" s="333"/>
    </row>
    <row r="32" spans="1:4" ht="13.5" thickBot="1">
      <c r="A32" s="117" t="s">
        <v>247</v>
      </c>
      <c r="B32" s="118" t="s">
        <v>248</v>
      </c>
      <c r="C32" s="13"/>
      <c r="D32" s="14"/>
    </row>
    <row r="33" spans="1:4" ht="13.5" thickTop="1">
      <c r="A33" s="107" t="s">
        <v>249</v>
      </c>
      <c r="B33" s="116" t="s">
        <v>250</v>
      </c>
      <c r="C33" s="330">
        <f>SUM(C34:C35)</f>
        <v>0</v>
      </c>
      <c r="D33" s="332">
        <f>SUM(D34:D35)</f>
        <v>0</v>
      </c>
    </row>
    <row r="34" spans="1:4" ht="14.25" customHeight="1">
      <c r="A34" s="107" t="s">
        <v>251</v>
      </c>
      <c r="B34" s="109" t="s">
        <v>252</v>
      </c>
      <c r="C34" s="11"/>
      <c r="D34" s="12"/>
    </row>
    <row r="35" spans="1:4" ht="13.5" thickBot="1">
      <c r="A35" s="117" t="s">
        <v>253</v>
      </c>
      <c r="B35" s="118" t="s">
        <v>254</v>
      </c>
      <c r="C35" s="16"/>
      <c r="D35" s="334"/>
    </row>
    <row r="36" spans="1:4" ht="14.25" thickTop="1" thickBot="1">
      <c r="A36" s="117" t="s">
        <v>255</v>
      </c>
      <c r="B36" s="106" t="s">
        <v>256</v>
      </c>
      <c r="C36" s="13"/>
      <c r="D36" s="14"/>
    </row>
    <row r="37" spans="1:4" ht="14.25" thickTop="1" thickBot="1">
      <c r="A37" s="117" t="s">
        <v>257</v>
      </c>
      <c r="B37" s="106" t="s">
        <v>258</v>
      </c>
      <c r="C37" s="328">
        <v>17738380</v>
      </c>
      <c r="D37" s="328">
        <v>29622378</v>
      </c>
    </row>
    <row r="38" spans="1:4" ht="17.25" thickTop="1" thickBot="1">
      <c r="A38" s="119"/>
      <c r="B38" s="106" t="s">
        <v>259</v>
      </c>
      <c r="C38" s="101">
        <f>+C37+C36+C33+C29+C28+C14+C11+C10+C3</f>
        <v>56567360</v>
      </c>
      <c r="D38" s="336">
        <f>+D37+D36+D33+D29+D28+D14+D11+D10+D3</f>
        <v>54962033</v>
      </c>
    </row>
    <row r="39" spans="1:4" ht="13.5" thickTop="1">
      <c r="A39" s="136"/>
    </row>
    <row r="40" spans="1:4">
      <c r="A40" s="136"/>
    </row>
    <row r="41" spans="1:4">
      <c r="A41" s="136"/>
    </row>
    <row r="42" spans="1:4">
      <c r="A42" s="136"/>
    </row>
    <row r="43" spans="1:4">
      <c r="A43" s="137"/>
    </row>
    <row r="44" spans="1:4" ht="15.75">
      <c r="A44" s="13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8 C30:D32 C34:D37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31" sqref="D31"/>
    </sheetView>
  </sheetViews>
  <sheetFormatPr baseColWidth="10" defaultRowHeight="12.75"/>
  <cols>
    <col min="1" max="1" width="6.7109375" style="103" customWidth="1"/>
    <col min="2" max="2" width="40.28515625" style="103" customWidth="1"/>
    <col min="3" max="4" width="19.7109375" style="103" customWidth="1"/>
    <col min="5" max="5" width="11.42578125" style="103"/>
    <col min="6" max="6" width="13.85546875" style="103" bestFit="1" customWidth="1"/>
    <col min="7" max="7" width="12.85546875" style="103" bestFit="1" customWidth="1"/>
    <col min="8" max="16384" width="11.42578125" style="103"/>
  </cols>
  <sheetData>
    <row r="1" spans="1:4" ht="13.5" thickBot="1">
      <c r="A1" s="98">
        <f>Signaletiq!B9</f>
        <v>202312</v>
      </c>
      <c r="B1" s="98">
        <f>Signaletiq!B3</f>
        <v>11601170</v>
      </c>
      <c r="D1" s="104" t="s">
        <v>260</v>
      </c>
    </row>
    <row r="2" spans="1:4" ht="14.25" thickTop="1" thickBot="1">
      <c r="A2" s="123" t="s">
        <v>0</v>
      </c>
      <c r="B2" s="124" t="s">
        <v>260</v>
      </c>
      <c r="C2" s="124" t="s">
        <v>261</v>
      </c>
      <c r="D2" s="124" t="s">
        <v>188</v>
      </c>
    </row>
    <row r="3" spans="1:4" ht="13.5" thickTop="1">
      <c r="A3" s="107" t="s">
        <v>262</v>
      </c>
      <c r="B3" s="116" t="s">
        <v>263</v>
      </c>
      <c r="C3" s="330">
        <f>SUM(C4:C11)</f>
        <v>831807</v>
      </c>
      <c r="D3" s="331">
        <f>SUM(D4:D11)</f>
        <v>544693</v>
      </c>
    </row>
    <row r="4" spans="1:4">
      <c r="A4" s="107" t="s">
        <v>264</v>
      </c>
      <c r="B4" s="109" t="s">
        <v>265</v>
      </c>
      <c r="C4" s="11"/>
      <c r="D4" s="12"/>
    </row>
    <row r="5" spans="1:4">
      <c r="A5" s="107" t="s">
        <v>266</v>
      </c>
      <c r="B5" s="109" t="s">
        <v>267</v>
      </c>
      <c r="C5" s="11"/>
      <c r="D5" s="12"/>
    </row>
    <row r="6" spans="1:4">
      <c r="A6" s="107" t="s">
        <v>268</v>
      </c>
      <c r="B6" s="109" t="s">
        <v>269</v>
      </c>
      <c r="C6" s="11"/>
      <c r="D6" s="12"/>
    </row>
    <row r="7" spans="1:4">
      <c r="A7" s="107" t="s">
        <v>270</v>
      </c>
      <c r="B7" s="109" t="s">
        <v>271</v>
      </c>
      <c r="C7" s="11"/>
      <c r="D7" s="12"/>
    </row>
    <row r="8" spans="1:4">
      <c r="A8" s="107" t="s">
        <v>272</v>
      </c>
      <c r="B8" s="109" t="s">
        <v>273</v>
      </c>
      <c r="C8" s="11"/>
      <c r="D8" s="12"/>
    </row>
    <row r="9" spans="1:4">
      <c r="A9" s="107" t="s">
        <v>274</v>
      </c>
      <c r="B9" s="109" t="s">
        <v>275</v>
      </c>
      <c r="C9" s="11"/>
      <c r="D9" s="12"/>
    </row>
    <row r="10" spans="1:4" ht="22.5">
      <c r="A10" s="107" t="s">
        <v>276</v>
      </c>
      <c r="B10" s="109" t="s">
        <v>277</v>
      </c>
      <c r="C10" s="327"/>
      <c r="D10" s="340"/>
    </row>
    <row r="11" spans="1:4" ht="13.5" thickBot="1">
      <c r="A11" s="117" t="s">
        <v>278</v>
      </c>
      <c r="B11" s="118" t="s">
        <v>279</v>
      </c>
      <c r="C11" s="337">
        <v>831807</v>
      </c>
      <c r="D11" s="329">
        <v>544693</v>
      </c>
    </row>
    <row r="12" spans="1:4" ht="14.25" thickTop="1" thickBot="1">
      <c r="A12" s="117" t="s">
        <v>280</v>
      </c>
      <c r="B12" s="106" t="s">
        <v>281</v>
      </c>
      <c r="C12" s="338">
        <v>50198</v>
      </c>
      <c r="D12" s="328"/>
    </row>
    <row r="13" spans="1:4" ht="13.5" thickTop="1">
      <c r="A13" s="107" t="s">
        <v>282</v>
      </c>
      <c r="B13" s="116" t="s">
        <v>283</v>
      </c>
      <c r="C13" s="330">
        <f>SUM(C14:C15)</f>
        <v>0</v>
      </c>
      <c r="D13" s="332">
        <f>SUM(D14:D15)</f>
        <v>0</v>
      </c>
    </row>
    <row r="14" spans="1:4">
      <c r="A14" s="107" t="s">
        <v>284</v>
      </c>
      <c r="B14" s="109" t="s">
        <v>285</v>
      </c>
      <c r="C14" s="11"/>
      <c r="D14" s="12"/>
    </row>
    <row r="15" spans="1:4" ht="13.5" thickBot="1">
      <c r="A15" s="117" t="s">
        <v>286</v>
      </c>
      <c r="B15" s="118" t="s">
        <v>287</v>
      </c>
      <c r="C15" s="13"/>
      <c r="D15" s="14"/>
    </row>
    <row r="16" spans="1:4" ht="13.5" thickTop="1">
      <c r="A16" s="107" t="s">
        <v>288</v>
      </c>
      <c r="B16" s="116" t="s">
        <v>289</v>
      </c>
      <c r="C16" s="330">
        <f>SUM(C17:C19)</f>
        <v>91015</v>
      </c>
      <c r="D16" s="332">
        <f>SUM(D17:D19)</f>
        <v>0</v>
      </c>
    </row>
    <row r="17" spans="1:4">
      <c r="A17" s="107" t="s">
        <v>290</v>
      </c>
      <c r="B17" s="109" t="s">
        <v>291</v>
      </c>
      <c r="C17" s="11"/>
      <c r="D17" s="12"/>
    </row>
    <row r="18" spans="1:4">
      <c r="A18" s="107" t="s">
        <v>292</v>
      </c>
      <c r="B18" s="109" t="s">
        <v>293</v>
      </c>
      <c r="C18" s="11"/>
      <c r="D18" s="12"/>
    </row>
    <row r="19" spans="1:4" ht="13.5" thickBot="1">
      <c r="A19" s="117" t="s">
        <v>294</v>
      </c>
      <c r="B19" s="118" t="s">
        <v>295</v>
      </c>
      <c r="C19" s="11">
        <v>91015</v>
      </c>
      <c r="D19" s="12"/>
    </row>
    <row r="20" spans="1:4" ht="13.5" thickTop="1">
      <c r="A20" s="107" t="s">
        <v>296</v>
      </c>
      <c r="B20" s="116" t="s">
        <v>297</v>
      </c>
      <c r="C20" s="330">
        <f>SUM(C21:C23)</f>
        <v>55594340</v>
      </c>
      <c r="D20" s="332">
        <f>SUM(D21:D23)</f>
        <v>54417340</v>
      </c>
    </row>
    <row r="21" spans="1:4">
      <c r="A21" s="107" t="s">
        <v>298</v>
      </c>
      <c r="B21" s="109" t="s">
        <v>299</v>
      </c>
      <c r="C21" s="11"/>
      <c r="D21" s="12"/>
    </row>
    <row r="22" spans="1:4">
      <c r="A22" s="107" t="s">
        <v>300</v>
      </c>
      <c r="B22" s="109" t="s">
        <v>301</v>
      </c>
      <c r="C22" s="11">
        <v>55594340</v>
      </c>
      <c r="D22" s="12">
        <v>54417340</v>
      </c>
    </row>
    <row r="23" spans="1:4" ht="13.5" thickBot="1">
      <c r="A23" s="117" t="s">
        <v>302</v>
      </c>
      <c r="B23" s="118" t="s">
        <v>303</v>
      </c>
      <c r="C23" s="13"/>
      <c r="D23" s="14"/>
    </row>
    <row r="24" spans="1:4" ht="14.25" thickTop="1" thickBot="1">
      <c r="A24" s="117" t="s">
        <v>304</v>
      </c>
      <c r="B24" s="106" t="s">
        <v>305</v>
      </c>
      <c r="C24" s="18"/>
      <c r="D24" s="341"/>
    </row>
    <row r="25" spans="1:4" ht="17.25" thickTop="1" thickBot="1">
      <c r="A25" s="119"/>
      <c r="B25" s="106" t="s">
        <v>306</v>
      </c>
      <c r="C25" s="339">
        <f>+C24+C20+C16+C13+C12+C3</f>
        <v>56567360</v>
      </c>
      <c r="D25" s="102">
        <f>+D24+D20+D16+D13+D12+D3</f>
        <v>54962033</v>
      </c>
    </row>
    <row r="26" spans="1:4" ht="13.5" thickTop="1">
      <c r="A26" s="136"/>
    </row>
    <row r="27" spans="1:4" ht="15.75">
      <c r="A27" s="13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2 C14:D15 C17:D19 C21:D24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51"/>
  <sheetViews>
    <sheetView tabSelected="1" topLeftCell="A26" workbookViewId="0">
      <selection activeCell="L26" sqref="L26"/>
    </sheetView>
  </sheetViews>
  <sheetFormatPr baseColWidth="10" defaultRowHeight="12.75"/>
  <cols>
    <col min="1" max="1" width="15.5703125" style="103" customWidth="1"/>
    <col min="2" max="2" width="45.5703125" style="103" customWidth="1"/>
    <col min="3" max="3" width="25.28515625" style="103" customWidth="1"/>
    <col min="4" max="16384" width="11.42578125" style="103"/>
  </cols>
  <sheetData>
    <row r="1" spans="1:4" ht="29.25" customHeight="1" thickBot="1">
      <c r="A1" s="98">
        <f>Signaletiq!B9</f>
        <v>202312</v>
      </c>
      <c r="B1" s="98">
        <f>Signaletiq!B3</f>
        <v>11601170</v>
      </c>
      <c r="C1" s="139" t="s">
        <v>493</v>
      </c>
      <c r="D1" s="139"/>
    </row>
    <row r="2" spans="1:4" ht="13.5" thickTop="1">
      <c r="A2" s="140" t="s">
        <v>307</v>
      </c>
      <c r="B2" s="141" t="s">
        <v>308</v>
      </c>
      <c r="C2" s="142" t="s">
        <v>309</v>
      </c>
    </row>
    <row r="3" spans="1:4" ht="12.75" customHeight="1">
      <c r="A3" s="143"/>
      <c r="B3" s="144"/>
      <c r="C3" s="366"/>
    </row>
    <row r="4" spans="1:4" ht="12.75" customHeight="1">
      <c r="A4" s="143" t="s">
        <v>310</v>
      </c>
      <c r="B4" s="144" t="s">
        <v>311</v>
      </c>
      <c r="C4" s="367">
        <f>passif!C4-passif!C5</f>
        <v>900000000</v>
      </c>
    </row>
    <row r="5" spans="1:4" ht="12.75" customHeight="1">
      <c r="A5" s="143"/>
      <c r="B5" s="144"/>
      <c r="C5" s="367"/>
    </row>
    <row r="6" spans="1:4" ht="12.75" customHeight="1">
      <c r="A6" s="143" t="s">
        <v>312</v>
      </c>
      <c r="B6" s="144" t="s">
        <v>113</v>
      </c>
      <c r="C6" s="367">
        <f>passif!C6</f>
        <v>0</v>
      </c>
    </row>
    <row r="7" spans="1:4" ht="12.75" customHeight="1">
      <c r="A7" s="143"/>
      <c r="B7" s="144"/>
      <c r="C7" s="367"/>
    </row>
    <row r="8" spans="1:4" ht="12.75" customHeight="1">
      <c r="A8" s="143" t="s">
        <v>313</v>
      </c>
      <c r="B8" s="144" t="s">
        <v>115</v>
      </c>
      <c r="C8" s="367">
        <f>passif!C7</f>
        <v>0</v>
      </c>
    </row>
    <row r="9" spans="1:4" ht="12.75" customHeight="1">
      <c r="A9" s="143"/>
      <c r="B9" s="144"/>
      <c r="C9" s="367"/>
    </row>
    <row r="10" spans="1:4" ht="12.75" customHeight="1">
      <c r="A10" s="143" t="s">
        <v>314</v>
      </c>
      <c r="B10" s="144" t="s">
        <v>117</v>
      </c>
      <c r="C10" s="367">
        <f>passif!C8</f>
        <v>0</v>
      </c>
    </row>
    <row r="11" spans="1:4" ht="12.75" customHeight="1">
      <c r="A11" s="143"/>
      <c r="B11" s="144"/>
      <c r="C11" s="367"/>
    </row>
    <row r="12" spans="1:4" ht="12.75" customHeight="1">
      <c r="A12" s="143" t="s">
        <v>315</v>
      </c>
      <c r="B12" s="144" t="s">
        <v>119</v>
      </c>
      <c r="C12" s="367">
        <f>passif!C9</f>
        <v>0</v>
      </c>
    </row>
    <row r="13" spans="1:4" ht="12.75" customHeight="1">
      <c r="A13" s="143"/>
      <c r="B13" s="144"/>
      <c r="C13" s="367"/>
    </row>
    <row r="14" spans="1:4" ht="12.75" customHeight="1">
      <c r="A14" s="143" t="s">
        <v>316</v>
      </c>
      <c r="B14" s="144" t="s">
        <v>317</v>
      </c>
      <c r="C14" s="368">
        <v>29131262</v>
      </c>
    </row>
    <row r="15" spans="1:4" ht="12.75" customHeight="1">
      <c r="A15" s="143"/>
      <c r="B15" s="144"/>
      <c r="C15" s="367"/>
    </row>
    <row r="16" spans="1:4" ht="12.75" customHeight="1">
      <c r="A16" s="143" t="s">
        <v>318</v>
      </c>
      <c r="B16" s="144" t="s">
        <v>319</v>
      </c>
      <c r="C16" s="368"/>
    </row>
    <row r="17" spans="1:3" ht="12.75" customHeight="1">
      <c r="A17" s="143"/>
      <c r="B17" s="144"/>
      <c r="C17" s="367"/>
    </row>
    <row r="18" spans="1:3" ht="12.75" customHeight="1">
      <c r="A18" s="143" t="s">
        <v>320</v>
      </c>
      <c r="B18" s="144" t="s">
        <v>321</v>
      </c>
      <c r="C18" s="367">
        <f>passif!C13</f>
        <v>0</v>
      </c>
    </row>
    <row r="19" spans="1:3" ht="12.75" customHeight="1">
      <c r="A19" s="143"/>
      <c r="B19" s="144"/>
      <c r="C19" s="367"/>
    </row>
    <row r="20" spans="1:3" ht="12.75" customHeight="1">
      <c r="A20" s="143" t="s">
        <v>322</v>
      </c>
      <c r="B20" s="144" t="s">
        <v>323</v>
      </c>
      <c r="C20" s="367">
        <f>passif!C14</f>
        <v>0</v>
      </c>
    </row>
    <row r="21" spans="1:3" ht="12.75" customHeight="1">
      <c r="A21" s="143"/>
      <c r="B21" s="144"/>
      <c r="C21" s="367"/>
    </row>
    <row r="22" spans="1:3" ht="12.75" customHeight="1">
      <c r="A22" s="143" t="s">
        <v>324</v>
      </c>
      <c r="B22" s="144" t="s">
        <v>325</v>
      </c>
      <c r="C22" s="367">
        <f>IF(passif!C10&gt;=0,passif!C10,0)</f>
        <v>0</v>
      </c>
    </row>
    <row r="23" spans="1:3" ht="12.75" customHeight="1">
      <c r="A23" s="143"/>
      <c r="B23" s="144"/>
      <c r="C23" s="367"/>
    </row>
    <row r="24" spans="1:3" ht="26.25" thickBot="1">
      <c r="A24" s="145" t="s">
        <v>326</v>
      </c>
      <c r="B24" s="146" t="s">
        <v>327</v>
      </c>
      <c r="C24" s="369">
        <f>IF(passif!C15&gt;0,passif!C15,0)</f>
        <v>0</v>
      </c>
    </row>
    <row r="25" spans="1:3" ht="17.25" thickTop="1" thickBot="1">
      <c r="A25" s="145" t="s">
        <v>328</v>
      </c>
      <c r="B25" s="147" t="s">
        <v>329</v>
      </c>
      <c r="C25" s="369">
        <f>C24+C22+C20+C18+C16+C14+C12+C10+C8+C6+C4</f>
        <v>929131262</v>
      </c>
    </row>
    <row r="26" spans="1:3" ht="13.5" customHeight="1" thickTop="1">
      <c r="A26" s="143"/>
      <c r="B26" s="144"/>
      <c r="C26" s="370"/>
    </row>
    <row r="27" spans="1:3" ht="12.75" customHeight="1">
      <c r="A27" s="143" t="s">
        <v>330</v>
      </c>
      <c r="B27" s="144" t="s">
        <v>331</v>
      </c>
      <c r="C27" s="368"/>
    </row>
    <row r="28" spans="1:3" ht="12.75" customHeight="1">
      <c r="A28" s="143"/>
      <c r="B28" s="144"/>
      <c r="C28" s="367"/>
    </row>
    <row r="29" spans="1:3" ht="12.75" customHeight="1">
      <c r="A29" s="143" t="s">
        <v>332</v>
      </c>
      <c r="B29" s="144" t="s">
        <v>333</v>
      </c>
      <c r="C29" s="367">
        <f>IF(passif!C10&lt;0,-1*passif!C10,0)</f>
        <v>1516953046</v>
      </c>
    </row>
    <row r="30" spans="1:3" ht="12.75" customHeight="1">
      <c r="A30" s="143"/>
      <c r="B30" s="144"/>
      <c r="C30" s="367"/>
    </row>
    <row r="31" spans="1:3" ht="25.5">
      <c r="A31" s="143" t="s">
        <v>334</v>
      </c>
      <c r="B31" s="144" t="s">
        <v>335</v>
      </c>
      <c r="C31" s="367">
        <f>IF(passif!C15&lt;0,-1*passif!C15,0)</f>
        <v>0</v>
      </c>
    </row>
    <row r="32" spans="1:3" ht="12.75" customHeight="1">
      <c r="A32" s="143"/>
      <c r="B32" s="144"/>
      <c r="C32" s="367"/>
    </row>
    <row r="33" spans="1:3" ht="25.5">
      <c r="A33" s="143" t="s">
        <v>336</v>
      </c>
      <c r="B33" s="144" t="s">
        <v>337</v>
      </c>
      <c r="C33" s="367">
        <f>+actif!E50+actif!E51</f>
        <v>12603521</v>
      </c>
    </row>
    <row r="34" spans="1:3" ht="12.75" customHeight="1">
      <c r="A34" s="143"/>
      <c r="B34" s="144"/>
      <c r="C34" s="367"/>
    </row>
    <row r="35" spans="1:3" ht="12.75" customHeight="1">
      <c r="A35" s="143" t="s">
        <v>338</v>
      </c>
      <c r="B35" s="144" t="s">
        <v>339</v>
      </c>
      <c r="C35" s="368"/>
    </row>
    <row r="36" spans="1:3" ht="12.75" customHeight="1">
      <c r="A36" s="143"/>
      <c r="B36" s="144"/>
      <c r="C36" s="367"/>
    </row>
    <row r="37" spans="1:3" ht="12.75" customHeight="1">
      <c r="A37" s="143" t="s">
        <v>340</v>
      </c>
      <c r="B37" s="144" t="s">
        <v>341</v>
      </c>
      <c r="C37" s="367">
        <f>actif!E5+actif!E6</f>
        <v>0</v>
      </c>
    </row>
    <row r="38" spans="1:3" ht="12.75" customHeight="1">
      <c r="A38" s="143"/>
      <c r="B38" s="144"/>
      <c r="C38" s="367"/>
    </row>
    <row r="39" spans="1:3" ht="13.5" customHeight="1" thickBot="1">
      <c r="A39" s="145" t="s">
        <v>342</v>
      </c>
      <c r="B39" s="146" t="s">
        <v>343</v>
      </c>
      <c r="C39" s="371"/>
    </row>
    <row r="40" spans="1:3" ht="17.25" thickTop="1" thickBot="1">
      <c r="A40" s="145" t="s">
        <v>344</v>
      </c>
      <c r="B40" s="147" t="s">
        <v>345</v>
      </c>
      <c r="C40" s="372">
        <f>C39+C37+C35+C33+C31+C29+C27</f>
        <v>1529556567</v>
      </c>
    </row>
    <row r="41" spans="1:3" ht="13.5" customHeight="1" thickTop="1">
      <c r="A41" s="143"/>
      <c r="B41" s="144"/>
      <c r="C41" s="370"/>
    </row>
    <row r="42" spans="1:3" ht="12.75" customHeight="1">
      <c r="A42" s="143" t="s">
        <v>346</v>
      </c>
      <c r="B42" s="144" t="s">
        <v>347</v>
      </c>
      <c r="C42" s="368"/>
    </row>
    <row r="43" spans="1:3" ht="12.75" customHeight="1">
      <c r="A43" s="143"/>
      <c r="B43" s="144"/>
      <c r="C43" s="367"/>
    </row>
    <row r="44" spans="1:3" ht="12.75" customHeight="1">
      <c r="A44" s="143" t="s">
        <v>348</v>
      </c>
      <c r="B44" s="144" t="s">
        <v>349</v>
      </c>
      <c r="C44" s="368">
        <v>300886877</v>
      </c>
    </row>
    <row r="45" spans="1:3" ht="12.75" customHeight="1">
      <c r="A45" s="143"/>
      <c r="B45" s="144"/>
      <c r="C45" s="367"/>
    </row>
    <row r="46" spans="1:3" ht="13.5" customHeight="1" thickBot="1">
      <c r="A46" s="145" t="s">
        <v>350</v>
      </c>
      <c r="B46" s="146" t="s">
        <v>351</v>
      </c>
      <c r="C46" s="371"/>
    </row>
    <row r="47" spans="1:3" ht="17.25" thickTop="1" thickBot="1">
      <c r="A47" s="145" t="s">
        <v>352</v>
      </c>
      <c r="B47" s="147" t="s">
        <v>353</v>
      </c>
      <c r="C47" s="369">
        <f>C46+C44+C42</f>
        <v>300886877</v>
      </c>
    </row>
    <row r="48" spans="1:3" ht="16.5" thickTop="1">
      <c r="A48" s="143"/>
      <c r="B48" s="148"/>
      <c r="C48" s="373"/>
    </row>
    <row r="49" spans="1:3" ht="13.5" customHeight="1">
      <c r="A49" s="387" t="s">
        <v>354</v>
      </c>
      <c r="B49" s="148" t="s">
        <v>429</v>
      </c>
      <c r="C49" s="374">
        <f>C25-C40+C47</f>
        <v>-299538428</v>
      </c>
    </row>
    <row r="50" spans="1:3" ht="12.75" customHeight="1" thickBot="1">
      <c r="A50" s="388"/>
      <c r="B50" s="147"/>
      <c r="C50" s="375"/>
    </row>
    <row r="51" spans="1:3" ht="13.5" thickTop="1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4 C16 C27 C35 C39 C42 C44 C46" name="Plage1"/>
  </protectedRanges>
  <mergeCells count="1">
    <mergeCell ref="A49:A50"/>
  </mergeCells>
  <phoneticPr fontId="0" type="noConversion"/>
  <pageMargins left="0.78740157499999996" right="0.78740157499999996" top="0.66" bottom="0.62" header="0.4921259845" footer="0.4921259845"/>
  <pageSetup paperSize="9" scale="95" orientation="portrait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E19" sqref="E19"/>
    </sheetView>
  </sheetViews>
  <sheetFormatPr baseColWidth="10" defaultRowHeight="12.75"/>
  <cols>
    <col min="1" max="1" width="11.42578125" style="103"/>
    <col min="2" max="2" width="48.42578125" style="103" customWidth="1"/>
    <col min="3" max="3" width="29" style="103" customWidth="1"/>
    <col min="4" max="16384" width="11.42578125" style="103"/>
  </cols>
  <sheetData>
    <row r="1" spans="1:3" ht="32.25" customHeight="1" thickBot="1">
      <c r="A1" s="98">
        <f>Signaletiq!B9</f>
        <v>202312</v>
      </c>
      <c r="B1" s="98">
        <f>Signaletiq!B3</f>
        <v>11601170</v>
      </c>
      <c r="C1" s="149" t="s">
        <v>494</v>
      </c>
    </row>
    <row r="2" spans="1:3" ht="13.5" thickTop="1">
      <c r="A2" s="150"/>
      <c r="B2" s="151"/>
      <c r="C2" s="152"/>
    </row>
    <row r="3" spans="1:3">
      <c r="A3" s="153" t="s">
        <v>307</v>
      </c>
      <c r="B3" s="148" t="s">
        <v>308</v>
      </c>
      <c r="C3" s="154" t="s">
        <v>309</v>
      </c>
    </row>
    <row r="4" spans="1:3" ht="16.5" thickBot="1">
      <c r="A4" s="155"/>
      <c r="B4" s="156"/>
      <c r="C4" s="157"/>
    </row>
    <row r="5" spans="1:3" ht="12.75" customHeight="1" thickTop="1">
      <c r="A5" s="158"/>
      <c r="B5" s="144"/>
      <c r="C5" s="22"/>
    </row>
    <row r="6" spans="1:3" ht="12.75" customHeight="1">
      <c r="A6" s="143" t="s">
        <v>355</v>
      </c>
      <c r="B6" s="144" t="s">
        <v>356</v>
      </c>
      <c r="C6" s="22">
        <f>FPN!C49</f>
        <v>-299538428</v>
      </c>
    </row>
    <row r="7" spans="1:3" ht="16.5" thickBot="1">
      <c r="A7" s="159"/>
      <c r="B7" s="160"/>
      <c r="C7" s="23"/>
    </row>
    <row r="8" spans="1:3" ht="13.5" customHeight="1" thickTop="1">
      <c r="A8" s="143"/>
      <c r="B8" s="148"/>
      <c r="C8" s="24"/>
    </row>
    <row r="9" spans="1:3" ht="13.5" customHeight="1" thickBot="1">
      <c r="A9" s="145" t="s">
        <v>357</v>
      </c>
      <c r="B9" s="147" t="s">
        <v>329</v>
      </c>
      <c r="C9" s="21">
        <f>C6</f>
        <v>-299538428</v>
      </c>
    </row>
    <row r="10" spans="1:3" ht="13.5" customHeight="1" thickTop="1">
      <c r="A10" s="143"/>
      <c r="B10" s="144"/>
      <c r="C10" s="25"/>
    </row>
    <row r="11" spans="1:3" ht="12.75" customHeight="1">
      <c r="A11" s="143" t="s">
        <v>358</v>
      </c>
      <c r="B11" s="144" t="s">
        <v>359</v>
      </c>
      <c r="C11" s="20">
        <f>actif!E13+actif!E14+actif!E15+actif!E16</f>
        <v>75345993</v>
      </c>
    </row>
    <row r="12" spans="1:3" ht="12.75" customHeight="1">
      <c r="A12" s="143"/>
      <c r="B12" s="144"/>
      <c r="C12" s="26"/>
    </row>
    <row r="13" spans="1:3" ht="25.5">
      <c r="A13" s="143" t="s">
        <v>360</v>
      </c>
      <c r="B13" s="144" t="s">
        <v>361</v>
      </c>
      <c r="C13" s="26">
        <f>actif!E11</f>
        <v>0</v>
      </c>
    </row>
    <row r="14" spans="1:3" ht="15.75">
      <c r="A14" s="161"/>
      <c r="B14" s="162"/>
      <c r="C14" s="26"/>
    </row>
    <row r="15" spans="1:3" ht="12.75" customHeight="1">
      <c r="A15" s="143"/>
      <c r="B15" s="144"/>
      <c r="C15" s="26"/>
    </row>
    <row r="16" spans="1:3" ht="12.75" customHeight="1">
      <c r="A16" s="143" t="s">
        <v>362</v>
      </c>
      <c r="B16" s="144" t="s">
        <v>363</v>
      </c>
      <c r="C16" s="26">
        <f>actif!E17+actif!E18+actif!E19</f>
        <v>1838982</v>
      </c>
    </row>
    <row r="17" spans="1:3" ht="15.75">
      <c r="A17" s="161"/>
      <c r="B17" s="162"/>
      <c r="C17" s="26"/>
    </row>
    <row r="18" spans="1:3" ht="26.25" thickBot="1">
      <c r="A18" s="145" t="s">
        <v>364</v>
      </c>
      <c r="B18" s="146" t="s">
        <v>365</v>
      </c>
      <c r="C18" s="27">
        <f>actif!E48</f>
        <v>0</v>
      </c>
    </row>
    <row r="19" spans="1:3" ht="13.5" customHeight="1" thickTop="1">
      <c r="A19" s="143"/>
      <c r="B19" s="163"/>
      <c r="C19" s="24"/>
    </row>
    <row r="20" spans="1:3" ht="13.5" customHeight="1" thickBot="1">
      <c r="A20" s="145" t="s">
        <v>366</v>
      </c>
      <c r="B20" s="164" t="s">
        <v>345</v>
      </c>
      <c r="C20" s="21">
        <f>C11+C13+C16+C18</f>
        <v>77184975</v>
      </c>
    </row>
    <row r="21" spans="1:3" ht="13.5" customHeight="1" thickTop="1">
      <c r="A21" s="143"/>
      <c r="B21" s="165"/>
      <c r="C21" s="28"/>
    </row>
    <row r="22" spans="1:3" ht="12.75" customHeight="1">
      <c r="A22" s="143" t="s">
        <v>367</v>
      </c>
      <c r="B22" s="165" t="s">
        <v>368</v>
      </c>
      <c r="C22" s="26">
        <f>FPN!C39</f>
        <v>0</v>
      </c>
    </row>
    <row r="23" spans="1:3" ht="16.5" thickBot="1">
      <c r="A23" s="159"/>
      <c r="B23" s="160"/>
      <c r="C23" s="29"/>
    </row>
    <row r="24" spans="1:3" ht="13.5" customHeight="1" thickTop="1">
      <c r="A24" s="143"/>
      <c r="B24" s="163"/>
      <c r="C24" s="19"/>
    </row>
    <row r="25" spans="1:3" ht="16.5" thickBot="1">
      <c r="A25" s="145" t="s">
        <v>369</v>
      </c>
      <c r="B25" s="166" t="s">
        <v>353</v>
      </c>
      <c r="C25" s="30">
        <f>C22</f>
        <v>0</v>
      </c>
    </row>
    <row r="26" spans="1:3" ht="13.5" customHeight="1" thickTop="1">
      <c r="A26" s="143"/>
      <c r="B26" s="163"/>
      <c r="C26" s="31"/>
    </row>
    <row r="27" spans="1:3" ht="12.75" customHeight="1">
      <c r="A27" s="143" t="s">
        <v>370</v>
      </c>
      <c r="B27" s="163" t="s">
        <v>371</v>
      </c>
      <c r="C27" s="4">
        <f>IF(C20-C25=0,"",C9*100/(C20-C25))</f>
        <v>-388.07867463842541</v>
      </c>
    </row>
    <row r="28" spans="1:3" ht="16.5" thickBot="1">
      <c r="A28" s="159"/>
      <c r="B28" s="160"/>
      <c r="C28" s="32"/>
    </row>
    <row r="29" spans="1:3" ht="15.75" thickTop="1">
      <c r="A29" s="167"/>
    </row>
  </sheetData>
  <sheetProtection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10" sqref="C10"/>
    </sheetView>
  </sheetViews>
  <sheetFormatPr baseColWidth="10" defaultRowHeight="12.75"/>
  <cols>
    <col min="1" max="1" width="14.7109375" style="103" customWidth="1"/>
    <col min="2" max="2" width="48" style="103" customWidth="1"/>
    <col min="3" max="3" width="27.85546875" style="103" customWidth="1"/>
    <col min="4" max="16384" width="11.42578125" style="103"/>
  </cols>
  <sheetData>
    <row r="1" spans="1:3" ht="49.5" customHeight="1" thickBot="1">
      <c r="A1" s="98">
        <f>Signaletiq!B9</f>
        <v>202312</v>
      </c>
      <c r="B1" s="98">
        <f>Signaletiq!B3</f>
        <v>11601170</v>
      </c>
      <c r="C1" s="149" t="s">
        <v>495</v>
      </c>
    </row>
    <row r="2" spans="1:3" ht="13.5" thickTop="1">
      <c r="A2" s="150"/>
      <c r="B2" s="151"/>
      <c r="C2" s="152"/>
    </row>
    <row r="3" spans="1:3">
      <c r="A3" s="153" t="s">
        <v>307</v>
      </c>
      <c r="B3" s="148" t="s">
        <v>308</v>
      </c>
      <c r="C3" s="154" t="s">
        <v>309</v>
      </c>
    </row>
    <row r="4" spans="1:3" ht="16.5" thickBot="1">
      <c r="A4" s="155"/>
      <c r="B4" s="156"/>
      <c r="C4" s="157"/>
    </row>
    <row r="5" spans="1:3" ht="13.5" customHeight="1" thickTop="1">
      <c r="A5" s="158"/>
      <c r="B5" s="144"/>
      <c r="C5" s="33"/>
    </row>
    <row r="6" spans="1:3" ht="12.75" customHeight="1">
      <c r="A6" s="143"/>
      <c r="B6" s="144"/>
      <c r="C6" s="22"/>
    </row>
    <row r="7" spans="1:3" ht="12.75" customHeight="1">
      <c r="A7" s="143" t="s">
        <v>372</v>
      </c>
      <c r="B7" s="144" t="s">
        <v>356</v>
      </c>
      <c r="C7" s="22">
        <f>FPN!C49</f>
        <v>-299538428</v>
      </c>
    </row>
    <row r="8" spans="1:3" ht="15.75">
      <c r="A8" s="161"/>
      <c r="B8" s="168"/>
      <c r="C8" s="22"/>
    </row>
    <row r="9" spans="1:3" ht="12.75" customHeight="1">
      <c r="A9" s="143"/>
      <c r="B9" s="144"/>
      <c r="C9" s="26"/>
    </row>
    <row r="10" spans="1:3" ht="25.5">
      <c r="A10" s="143" t="s">
        <v>373</v>
      </c>
      <c r="B10" s="144" t="s">
        <v>374</v>
      </c>
      <c r="C10" s="34"/>
    </row>
    <row r="11" spans="1:3" ht="16.5" thickBot="1">
      <c r="A11" s="159"/>
      <c r="B11" s="160"/>
      <c r="C11" s="29"/>
    </row>
    <row r="12" spans="1:3" ht="13.5" customHeight="1" thickTop="1">
      <c r="A12" s="143"/>
      <c r="B12" s="148"/>
      <c r="C12" s="35"/>
    </row>
    <row r="13" spans="1:3" ht="13.5" customHeight="1" thickBot="1">
      <c r="A13" s="145" t="s">
        <v>375</v>
      </c>
      <c r="B13" s="147" t="s">
        <v>376</v>
      </c>
      <c r="C13" s="36">
        <f>C7+C10</f>
        <v>-299538428</v>
      </c>
    </row>
    <row r="14" spans="1:3" ht="13.5" customHeight="1" thickTop="1">
      <c r="A14" s="143"/>
      <c r="B14" s="144"/>
      <c r="C14" s="25"/>
    </row>
    <row r="15" spans="1:3" ht="12.75" customHeight="1">
      <c r="A15" s="143"/>
      <c r="B15" s="144"/>
      <c r="C15" s="20"/>
    </row>
    <row r="16" spans="1:3" ht="13.5" customHeight="1" thickBot="1">
      <c r="A16" s="143" t="s">
        <v>377</v>
      </c>
      <c r="B16" s="144" t="s">
        <v>378</v>
      </c>
      <c r="C16" s="37">
        <f>actif!E4-(actif!E5+actif!E6)</f>
        <v>13530295</v>
      </c>
    </row>
    <row r="17" spans="1:3" ht="13.5" customHeight="1" thickTop="1">
      <c r="A17" s="169"/>
      <c r="B17" s="151"/>
      <c r="C17" s="38"/>
    </row>
    <row r="18" spans="1:3" ht="12.75" customHeight="1">
      <c r="A18" s="143" t="s">
        <v>379</v>
      </c>
      <c r="B18" s="148" t="s">
        <v>380</v>
      </c>
      <c r="C18" s="39">
        <f>C16</f>
        <v>13530295</v>
      </c>
    </row>
    <row r="19" spans="1:3" ht="16.5" thickBot="1">
      <c r="A19" s="159"/>
      <c r="B19" s="160"/>
      <c r="C19" s="40"/>
    </row>
    <row r="20" spans="1:3" ht="13.5" customHeight="1" thickTop="1">
      <c r="A20" s="143"/>
      <c r="B20" s="148"/>
      <c r="C20" s="31"/>
    </row>
    <row r="21" spans="1:3" ht="12.75" customHeight="1">
      <c r="A21" s="143"/>
      <c r="B21" s="148"/>
      <c r="C21" s="4"/>
    </row>
    <row r="22" spans="1:3" ht="12.75" customHeight="1">
      <c r="A22" s="143" t="s">
        <v>381</v>
      </c>
      <c r="B22" s="148" t="s">
        <v>382</v>
      </c>
      <c r="C22" s="4">
        <f>IF(C18=0,"",C13*100/C18)</f>
        <v>-2213.8351602829057</v>
      </c>
    </row>
    <row r="23" spans="1:3" ht="16.5" thickBot="1">
      <c r="A23" s="159"/>
      <c r="B23" s="160"/>
      <c r="C23" s="32"/>
    </row>
    <row r="24" spans="1:3" ht="13.5" thickTop="1">
      <c r="A24" s="170"/>
    </row>
    <row r="25" spans="1:3">
      <c r="A25" s="17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0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Statistiques</vt:lpstr>
      <vt:lpstr>div risque</vt:lpstr>
      <vt:lpstr>div risque Ind</vt:lpstr>
      <vt:lpstr>Financement</vt:lpstr>
      <vt:lpstr>temoin</vt:lpstr>
      <vt:lpstr>Div&amp;Part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user pc</cp:lastModifiedBy>
  <cp:lastPrinted>2023-04-25T14:47:31Z</cp:lastPrinted>
  <dcterms:created xsi:type="dcterms:W3CDTF">2007-12-28T08:04:13Z</dcterms:created>
  <dcterms:modified xsi:type="dcterms:W3CDTF">2024-04-01T09:14:34Z</dcterms:modified>
</cp:coreProperties>
</file>