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defaultThemeVersion="124226"/>
  <workbookProtection lockStructure="1"/>
  <bookViews>
    <workbookView xWindow="0" yWindow="120" windowWidth="20730" windowHeight="10200" tabRatio="919" activeTab="1"/>
  </bookViews>
  <sheets>
    <sheet name="Signaletiq" sheetId="19" r:id="rId1"/>
    <sheet name="actif" sheetId="1" r:id="rId2"/>
    <sheet name="passif" sheetId="2" r:id="rId3"/>
    <sheet name="HORS_BILAN" sheetId="13" r:id="rId4"/>
    <sheet name="cpte de result Charges" sheetId="3" r:id="rId5"/>
    <sheet name="cpte de result Produits" sheetId="12" r:id="rId6"/>
    <sheet name="FPN" sheetId="9" r:id="rId7"/>
    <sheet name="Couv risque" sheetId="8" r:id="rId8"/>
    <sheet name="Couv immob" sheetId="7" r:id="rId9"/>
    <sheet name="Couv CRD" sheetId="18" r:id="rId10"/>
    <sheet name="Engag appar" sheetId="10" r:id="rId11"/>
    <sheet name="participation" sheetId="14" r:id="rId12"/>
    <sheet name="participation Ind" sheetId="20" r:id="rId13"/>
    <sheet name="liquidite" sheetId="5" r:id="rId14"/>
    <sheet name="Statistiques" sheetId="17" r:id="rId15"/>
    <sheet name="div risque" sheetId="15" r:id="rId16"/>
    <sheet name="div risque Ind" sheetId="23" r:id="rId17"/>
    <sheet name="Financement" sheetId="16" r:id="rId18"/>
    <sheet name="temoin" sheetId="21" r:id="rId19"/>
    <sheet name="Div&amp;Part" sheetId="22" state="hidden" r:id="rId20"/>
  </sheets>
  <calcPr calcId="145621"/>
</workbook>
</file>

<file path=xl/calcChain.xml><?xml version="1.0" encoding="utf-8"?>
<calcChain xmlns="http://schemas.openxmlformats.org/spreadsheetml/2006/main">
  <c r="C5" i="17" l="1"/>
  <c r="C42" i="9" l="1"/>
  <c r="C12" i="9"/>
  <c r="C14" i="9"/>
  <c r="C10" i="9" l="1"/>
  <c r="E72" i="19" l="1"/>
  <c r="B72" i="19"/>
  <c r="A132" i="19" l="1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B113" i="19"/>
  <c r="C113" i="19" s="1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49" i="19"/>
  <c r="A35" i="19"/>
  <c r="A36" i="19" s="1"/>
  <c r="A26" i="19"/>
  <c r="A27" i="19" s="1"/>
  <c r="A28" i="19" s="1"/>
  <c r="A29" i="19" s="1"/>
  <c r="A37" i="19"/>
  <c r="A38" i="19"/>
  <c r="A51" i="19"/>
  <c r="A50" i="19"/>
  <c r="A110" i="19"/>
  <c r="A109" i="19"/>
  <c r="A108" i="19"/>
  <c r="A107" i="19"/>
  <c r="A106" i="19"/>
  <c r="A99" i="19"/>
  <c r="A100" i="19" s="1"/>
  <c r="A101" i="19" s="1"/>
  <c r="A102" i="19" s="1"/>
  <c r="A103" i="19" s="1"/>
  <c r="A104" i="19" s="1"/>
  <c r="A105" i="19" s="1"/>
  <c r="D95" i="19"/>
  <c r="C95" i="19"/>
  <c r="A75" i="19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G72" i="19"/>
  <c r="F66" i="19"/>
  <c r="E66" i="19"/>
  <c r="D66" i="19"/>
  <c r="C66" i="19"/>
  <c r="A45" i="19"/>
  <c r="A44" i="19"/>
  <c r="A42" i="19"/>
  <c r="A43" i="19" s="1"/>
  <c r="A31" i="19"/>
  <c r="A30" i="19"/>
  <c r="E51" i="1"/>
  <c r="C23" i="17"/>
  <c r="C20" i="17"/>
  <c r="C3" i="17"/>
  <c r="B1" i="17"/>
  <c r="A1" i="17"/>
  <c r="B1" i="16"/>
  <c r="A1" i="16"/>
  <c r="B1" i="23"/>
  <c r="A1" i="23"/>
  <c r="B31" i="22"/>
  <c r="C31" i="22"/>
  <c r="D31" i="22"/>
  <c r="E31" i="22"/>
  <c r="F31" i="22"/>
  <c r="B32" i="22"/>
  <c r="C32" i="22"/>
  <c r="D32" i="22"/>
  <c r="E32" i="22"/>
  <c r="F32" i="22"/>
  <c r="B33" i="22"/>
  <c r="C33" i="22"/>
  <c r="D33" i="22"/>
  <c r="E33" i="22"/>
  <c r="F33" i="22"/>
  <c r="B34" i="22"/>
  <c r="C34" i="22"/>
  <c r="D34" i="22"/>
  <c r="E34" i="22"/>
  <c r="F34" i="22"/>
  <c r="B35" i="22"/>
  <c r="C35" i="22"/>
  <c r="D35" i="22"/>
  <c r="E35" i="22"/>
  <c r="F35" i="22"/>
  <c r="B36" i="22"/>
  <c r="C36" i="22"/>
  <c r="D36" i="22"/>
  <c r="E36" i="22"/>
  <c r="F36" i="22"/>
  <c r="B37" i="22"/>
  <c r="C37" i="22"/>
  <c r="D37" i="22"/>
  <c r="E37" i="22"/>
  <c r="F37" i="22"/>
  <c r="B38" i="22"/>
  <c r="C38" i="22"/>
  <c r="D38" i="22"/>
  <c r="E38" i="22"/>
  <c r="F38" i="22"/>
  <c r="B39" i="22"/>
  <c r="C39" i="22"/>
  <c r="D39" i="22"/>
  <c r="E39" i="22"/>
  <c r="F39" i="22"/>
  <c r="B40" i="22"/>
  <c r="C40" i="22"/>
  <c r="D40" i="22"/>
  <c r="E40" i="22"/>
  <c r="F40" i="22"/>
  <c r="B41" i="22"/>
  <c r="C41" i="22"/>
  <c r="D41" i="22"/>
  <c r="E41" i="22"/>
  <c r="F41" i="22"/>
  <c r="B42" i="22"/>
  <c r="C42" i="22"/>
  <c r="D42" i="22"/>
  <c r="E42" i="22"/>
  <c r="F42" i="22"/>
  <c r="B43" i="22"/>
  <c r="C43" i="22"/>
  <c r="D43" i="22"/>
  <c r="E43" i="22"/>
  <c r="F43" i="22"/>
  <c r="B44" i="22"/>
  <c r="C44" i="22"/>
  <c r="D44" i="22"/>
  <c r="E44" i="22"/>
  <c r="F44" i="22"/>
  <c r="B45" i="22"/>
  <c r="C45" i="22"/>
  <c r="D45" i="22"/>
  <c r="E45" i="22"/>
  <c r="F45" i="22"/>
  <c r="B46" i="22"/>
  <c r="C46" i="22"/>
  <c r="D46" i="22"/>
  <c r="E46" i="22"/>
  <c r="F46" i="22"/>
  <c r="B47" i="22"/>
  <c r="C47" i="22"/>
  <c r="D47" i="22"/>
  <c r="E47" i="22"/>
  <c r="F47" i="22"/>
  <c r="B48" i="22"/>
  <c r="C48" i="22"/>
  <c r="D48" i="22"/>
  <c r="E48" i="22"/>
  <c r="F48" i="22"/>
  <c r="B49" i="22"/>
  <c r="C49" i="22"/>
  <c r="D49" i="22"/>
  <c r="E49" i="22"/>
  <c r="F49" i="22"/>
  <c r="B50" i="22"/>
  <c r="C50" i="22"/>
  <c r="D50" i="22"/>
  <c r="E50" i="22"/>
  <c r="F50" i="22"/>
  <c r="B51" i="22"/>
  <c r="C51" i="22"/>
  <c r="D51" i="22"/>
  <c r="E51" i="22"/>
  <c r="F51" i="22"/>
  <c r="B52" i="22"/>
  <c r="C52" i="22"/>
  <c r="D52" i="22"/>
  <c r="E52" i="22"/>
  <c r="F52" i="22"/>
  <c r="B53" i="22"/>
  <c r="C53" i="22"/>
  <c r="D53" i="22"/>
  <c r="E53" i="22"/>
  <c r="F53" i="22"/>
  <c r="B54" i="22"/>
  <c r="C54" i="22"/>
  <c r="D54" i="22"/>
  <c r="E54" i="22"/>
  <c r="F54" i="22"/>
  <c r="B55" i="22"/>
  <c r="C55" i="22"/>
  <c r="D55" i="22"/>
  <c r="E55" i="22"/>
  <c r="F55" i="22"/>
  <c r="B56" i="22"/>
  <c r="C56" i="22"/>
  <c r="D56" i="22"/>
  <c r="E56" i="22"/>
  <c r="F56" i="22"/>
  <c r="B57" i="22"/>
  <c r="C57" i="22"/>
  <c r="D57" i="22"/>
  <c r="E57" i="22"/>
  <c r="F57" i="22"/>
  <c r="B58" i="22"/>
  <c r="C58" i="22"/>
  <c r="D58" i="22"/>
  <c r="E58" i="22"/>
  <c r="F58" i="22"/>
  <c r="B59" i="22"/>
  <c r="C59" i="22"/>
  <c r="D59" i="22"/>
  <c r="E59" i="22"/>
  <c r="F59" i="22"/>
  <c r="B60" i="22"/>
  <c r="C60" i="22"/>
  <c r="D60" i="22"/>
  <c r="E60" i="22"/>
  <c r="F60" i="22"/>
  <c r="B61" i="22"/>
  <c r="C61" i="22"/>
  <c r="D61" i="22"/>
  <c r="E61" i="22"/>
  <c r="F61" i="22"/>
  <c r="B62" i="22"/>
  <c r="C62" i="22"/>
  <c r="D62" i="22"/>
  <c r="E62" i="22"/>
  <c r="F62" i="22"/>
  <c r="B63" i="22"/>
  <c r="C63" i="22"/>
  <c r="D63" i="22"/>
  <c r="E63" i="22"/>
  <c r="F63" i="22"/>
  <c r="B64" i="22"/>
  <c r="C64" i="22"/>
  <c r="D64" i="22"/>
  <c r="E64" i="22"/>
  <c r="F64" i="22"/>
  <c r="B65" i="22"/>
  <c r="C65" i="22"/>
  <c r="D65" i="22"/>
  <c r="E65" i="22"/>
  <c r="F65" i="22"/>
  <c r="B66" i="22"/>
  <c r="C66" i="22"/>
  <c r="D66" i="22"/>
  <c r="E66" i="22"/>
  <c r="F66" i="22"/>
  <c r="B67" i="22"/>
  <c r="C67" i="22"/>
  <c r="D67" i="22"/>
  <c r="E67" i="22"/>
  <c r="F67" i="22"/>
  <c r="B68" i="22"/>
  <c r="C68" i="22"/>
  <c r="D68" i="22"/>
  <c r="E68" i="22"/>
  <c r="F68" i="22"/>
  <c r="B69" i="22"/>
  <c r="C69" i="22"/>
  <c r="D69" i="22"/>
  <c r="E69" i="22"/>
  <c r="F69" i="22"/>
  <c r="B70" i="22"/>
  <c r="C70" i="22"/>
  <c r="D70" i="22"/>
  <c r="E70" i="22"/>
  <c r="F70" i="22"/>
  <c r="B71" i="22"/>
  <c r="C71" i="22"/>
  <c r="D71" i="22"/>
  <c r="E71" i="22"/>
  <c r="F71" i="22"/>
  <c r="B72" i="22"/>
  <c r="C72" i="22"/>
  <c r="D72" i="22"/>
  <c r="E72" i="22"/>
  <c r="F72" i="22"/>
  <c r="B73" i="22"/>
  <c r="C73" i="22"/>
  <c r="D73" i="22"/>
  <c r="E73" i="22"/>
  <c r="F73" i="22"/>
  <c r="B74" i="22"/>
  <c r="C74" i="22"/>
  <c r="D74" i="22"/>
  <c r="E74" i="22"/>
  <c r="F74" i="22"/>
  <c r="B75" i="22"/>
  <c r="C75" i="22"/>
  <c r="D75" i="22"/>
  <c r="E75" i="22"/>
  <c r="F75" i="22"/>
  <c r="B76" i="22"/>
  <c r="C76" i="22"/>
  <c r="D76" i="22"/>
  <c r="E76" i="22"/>
  <c r="F76" i="22"/>
  <c r="B77" i="22"/>
  <c r="C77" i="22"/>
  <c r="D77" i="22"/>
  <c r="E77" i="22"/>
  <c r="F77" i="22"/>
  <c r="B78" i="22"/>
  <c r="C78" i="22"/>
  <c r="D78" i="22"/>
  <c r="E78" i="22"/>
  <c r="F78" i="22"/>
  <c r="B79" i="22"/>
  <c r="C79" i="22"/>
  <c r="D79" i="22"/>
  <c r="E79" i="22"/>
  <c r="F79" i="22"/>
  <c r="B80" i="22"/>
  <c r="C80" i="22"/>
  <c r="D80" i="22"/>
  <c r="E80" i="22"/>
  <c r="F80" i="22"/>
  <c r="B81" i="22"/>
  <c r="C81" i="22"/>
  <c r="D81" i="22"/>
  <c r="E81" i="22"/>
  <c r="F81" i="22"/>
  <c r="B82" i="22"/>
  <c r="C82" i="22"/>
  <c r="D82" i="22"/>
  <c r="E82" i="22"/>
  <c r="F82" i="22"/>
  <c r="B83" i="22"/>
  <c r="C83" i="22"/>
  <c r="D83" i="22"/>
  <c r="E83" i="22"/>
  <c r="F83" i="22"/>
  <c r="B84" i="22"/>
  <c r="C84" i="22"/>
  <c r="D84" i="22"/>
  <c r="E84" i="22"/>
  <c r="F84" i="22"/>
  <c r="B85" i="22"/>
  <c r="C85" i="22"/>
  <c r="D85" i="22"/>
  <c r="E85" i="22"/>
  <c r="F85" i="22"/>
  <c r="B86" i="22"/>
  <c r="C86" i="22"/>
  <c r="D86" i="22"/>
  <c r="E86" i="22"/>
  <c r="F86" i="22"/>
  <c r="B87" i="22"/>
  <c r="C87" i="22"/>
  <c r="D87" i="22"/>
  <c r="E87" i="22"/>
  <c r="F87" i="22"/>
  <c r="B88" i="22"/>
  <c r="C88" i="22"/>
  <c r="D88" i="22"/>
  <c r="E88" i="22"/>
  <c r="F88" i="22"/>
  <c r="B89" i="22"/>
  <c r="C89" i="22"/>
  <c r="D89" i="22"/>
  <c r="E89" i="22"/>
  <c r="F89" i="22"/>
  <c r="B90" i="22"/>
  <c r="C90" i="22"/>
  <c r="D90" i="22"/>
  <c r="E90" i="22"/>
  <c r="F90" i="22"/>
  <c r="B91" i="22"/>
  <c r="C91" i="22"/>
  <c r="D91" i="22"/>
  <c r="E91" i="22"/>
  <c r="F91" i="22"/>
  <c r="B92" i="22"/>
  <c r="C92" i="22"/>
  <c r="D92" i="22"/>
  <c r="E92" i="22"/>
  <c r="F92" i="22"/>
  <c r="B93" i="22"/>
  <c r="C93" i="22"/>
  <c r="D93" i="22"/>
  <c r="E93" i="22"/>
  <c r="F93" i="22"/>
  <c r="B94" i="22"/>
  <c r="C94" i="22"/>
  <c r="D94" i="22"/>
  <c r="E94" i="22"/>
  <c r="F94" i="22"/>
  <c r="B95" i="22"/>
  <c r="C95" i="22"/>
  <c r="D95" i="22"/>
  <c r="E95" i="22"/>
  <c r="F95" i="22"/>
  <c r="B96" i="22"/>
  <c r="C96" i="22"/>
  <c r="D96" i="22"/>
  <c r="E96" i="22"/>
  <c r="F96" i="22"/>
  <c r="B97" i="22"/>
  <c r="C97" i="22"/>
  <c r="D97" i="22"/>
  <c r="E97" i="22"/>
  <c r="F97" i="22"/>
  <c r="B98" i="22"/>
  <c r="C98" i="22"/>
  <c r="D98" i="22"/>
  <c r="E98" i="22"/>
  <c r="F98" i="22"/>
  <c r="B99" i="22"/>
  <c r="C99" i="22"/>
  <c r="D99" i="22"/>
  <c r="E99" i="22"/>
  <c r="F99" i="22"/>
  <c r="B100" i="22"/>
  <c r="C100" i="22"/>
  <c r="D100" i="22"/>
  <c r="E100" i="22"/>
  <c r="F100" i="22"/>
  <c r="B101" i="22"/>
  <c r="C101" i="22"/>
  <c r="D101" i="22"/>
  <c r="E101" i="22"/>
  <c r="F101" i="22"/>
  <c r="B102" i="22"/>
  <c r="C102" i="22"/>
  <c r="D102" i="22"/>
  <c r="E102" i="22"/>
  <c r="F102" i="22"/>
  <c r="B103" i="22"/>
  <c r="C103" i="22"/>
  <c r="D103" i="22"/>
  <c r="E103" i="22"/>
  <c r="F103" i="22"/>
  <c r="B104" i="22"/>
  <c r="C104" i="22"/>
  <c r="D104" i="22"/>
  <c r="E104" i="22"/>
  <c r="F104" i="22"/>
  <c r="B105" i="22"/>
  <c r="C105" i="22"/>
  <c r="D105" i="22"/>
  <c r="E105" i="22"/>
  <c r="F105" i="22"/>
  <c r="B106" i="22"/>
  <c r="C106" i="22"/>
  <c r="D106" i="22"/>
  <c r="E106" i="22"/>
  <c r="F106" i="22"/>
  <c r="B107" i="22"/>
  <c r="C107" i="22"/>
  <c r="D107" i="22"/>
  <c r="E107" i="22"/>
  <c r="F107" i="22"/>
  <c r="B108" i="22"/>
  <c r="C108" i="22"/>
  <c r="D108" i="22"/>
  <c r="E108" i="22"/>
  <c r="F108" i="22"/>
  <c r="B109" i="22"/>
  <c r="C109" i="22"/>
  <c r="D109" i="22"/>
  <c r="E109" i="22"/>
  <c r="F109" i="22"/>
  <c r="B110" i="22"/>
  <c r="C110" i="22"/>
  <c r="D110" i="22"/>
  <c r="E110" i="22"/>
  <c r="F110" i="22"/>
  <c r="B111" i="22"/>
  <c r="C111" i="22"/>
  <c r="D111" i="22"/>
  <c r="E111" i="22"/>
  <c r="F111" i="22"/>
  <c r="B112" i="22"/>
  <c r="C112" i="22"/>
  <c r="D112" i="22"/>
  <c r="E112" i="22"/>
  <c r="F112" i="22"/>
  <c r="B113" i="22"/>
  <c r="C113" i="22"/>
  <c r="D113" i="22"/>
  <c r="E113" i="22"/>
  <c r="F113" i="22"/>
  <c r="B114" i="22"/>
  <c r="C114" i="22"/>
  <c r="D114" i="22"/>
  <c r="E114" i="22"/>
  <c r="F114" i="22"/>
  <c r="B115" i="22"/>
  <c r="C115" i="22"/>
  <c r="D115" i="22"/>
  <c r="E115" i="22"/>
  <c r="F115" i="22"/>
  <c r="B116" i="22"/>
  <c r="C116" i="22"/>
  <c r="D116" i="22"/>
  <c r="E116" i="22"/>
  <c r="F116" i="22"/>
  <c r="B117" i="22"/>
  <c r="C117" i="22"/>
  <c r="D117" i="22"/>
  <c r="E117" i="22"/>
  <c r="F117" i="22"/>
  <c r="B118" i="22"/>
  <c r="C118" i="22"/>
  <c r="D118" i="22"/>
  <c r="E118" i="22"/>
  <c r="F118" i="22"/>
  <c r="B119" i="22"/>
  <c r="C119" i="22"/>
  <c r="D119" i="22"/>
  <c r="E119" i="22"/>
  <c r="F119" i="22"/>
  <c r="B120" i="22"/>
  <c r="C120" i="22"/>
  <c r="D120" i="22"/>
  <c r="E120" i="22"/>
  <c r="F120" i="22"/>
  <c r="B121" i="22"/>
  <c r="C121" i="22"/>
  <c r="D121" i="22"/>
  <c r="E121" i="22"/>
  <c r="F121" i="22"/>
  <c r="B122" i="22"/>
  <c r="C122" i="22"/>
  <c r="D122" i="22"/>
  <c r="E122" i="22"/>
  <c r="F122" i="22"/>
  <c r="B123" i="22"/>
  <c r="C123" i="22"/>
  <c r="D123" i="22"/>
  <c r="E123" i="22"/>
  <c r="F123" i="22"/>
  <c r="B124" i="22"/>
  <c r="C124" i="22"/>
  <c r="D124" i="22"/>
  <c r="E124" i="22"/>
  <c r="F124" i="22"/>
  <c r="B125" i="22"/>
  <c r="C125" i="22"/>
  <c r="D125" i="22"/>
  <c r="E125" i="22"/>
  <c r="F125" i="22"/>
  <c r="B126" i="22"/>
  <c r="C126" i="22"/>
  <c r="D126" i="22"/>
  <c r="E126" i="22"/>
  <c r="F126" i="22"/>
  <c r="B127" i="22"/>
  <c r="C127" i="22"/>
  <c r="D127" i="22"/>
  <c r="E127" i="22"/>
  <c r="F127" i="22"/>
  <c r="B128" i="22"/>
  <c r="C128" i="22"/>
  <c r="D128" i="22"/>
  <c r="E128" i="22"/>
  <c r="F128" i="22"/>
  <c r="F30" i="22"/>
  <c r="E30" i="22"/>
  <c r="D30" i="22"/>
  <c r="C30" i="22"/>
  <c r="B30" i="22"/>
  <c r="B1" i="15"/>
  <c r="A1" i="15"/>
  <c r="F102" i="15"/>
  <c r="E102" i="15"/>
  <c r="D102" i="15"/>
  <c r="C102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3" i="15"/>
  <c r="A4" i="15" s="1"/>
  <c r="A5" i="15" s="1"/>
  <c r="A6" i="15" s="1"/>
  <c r="A7" i="15" s="1"/>
  <c r="G5" i="15"/>
  <c r="A32" i="22" s="1"/>
  <c r="G6" i="15"/>
  <c r="A33" i="22" s="1"/>
  <c r="G7" i="15"/>
  <c r="A34" i="22" s="1"/>
  <c r="G8" i="15"/>
  <c r="A35" i="22" s="1"/>
  <c r="G9" i="15"/>
  <c r="A36" i="22" s="1"/>
  <c r="G10" i="15"/>
  <c r="A37" i="22" s="1"/>
  <c r="G11" i="15"/>
  <c r="A38" i="22"/>
  <c r="G12" i="15"/>
  <c r="A39" i="22" s="1"/>
  <c r="G13" i="15"/>
  <c r="A40" i="22" s="1"/>
  <c r="G14" i="15"/>
  <c r="A41" i="22" s="1"/>
  <c r="G15" i="15"/>
  <c r="A42" i="22" s="1"/>
  <c r="G16" i="15"/>
  <c r="A43" i="22" s="1"/>
  <c r="G17" i="15"/>
  <c r="A44" i="22"/>
  <c r="G18" i="15"/>
  <c r="A45" i="22" s="1"/>
  <c r="G19" i="15"/>
  <c r="A46" i="22"/>
  <c r="G20" i="15"/>
  <c r="A47" i="22" s="1"/>
  <c r="G21" i="15"/>
  <c r="A48" i="22" s="1"/>
  <c r="G22" i="15"/>
  <c r="A49" i="22" s="1"/>
  <c r="G23" i="15"/>
  <c r="A50" i="22" s="1"/>
  <c r="G24" i="15"/>
  <c r="A51" i="22" s="1"/>
  <c r="G25" i="15"/>
  <c r="A52" i="22" s="1"/>
  <c r="G26" i="15"/>
  <c r="A53" i="22" s="1"/>
  <c r="G27" i="15"/>
  <c r="A54" i="22"/>
  <c r="G28" i="15"/>
  <c r="A55" i="22" s="1"/>
  <c r="G29" i="15"/>
  <c r="A56" i="22" s="1"/>
  <c r="G30" i="15"/>
  <c r="A57" i="22" s="1"/>
  <c r="G31" i="15"/>
  <c r="A58" i="22" s="1"/>
  <c r="G32" i="15"/>
  <c r="A59" i="22" s="1"/>
  <c r="G33" i="15"/>
  <c r="A60" i="22"/>
  <c r="G34" i="15"/>
  <c r="A61" i="22" s="1"/>
  <c r="G35" i="15"/>
  <c r="A62" i="22"/>
  <c r="G36" i="15"/>
  <c r="A63" i="22" s="1"/>
  <c r="G37" i="15"/>
  <c r="A64" i="22" s="1"/>
  <c r="G38" i="15"/>
  <c r="A65" i="22" s="1"/>
  <c r="G39" i="15"/>
  <c r="A66" i="22" s="1"/>
  <c r="G40" i="15"/>
  <c r="A67" i="22" s="1"/>
  <c r="G41" i="15"/>
  <c r="A68" i="22" s="1"/>
  <c r="G42" i="15"/>
  <c r="A69" i="22" s="1"/>
  <c r="G43" i="15"/>
  <c r="A70" i="22"/>
  <c r="G44" i="15"/>
  <c r="A71" i="22" s="1"/>
  <c r="G45" i="15"/>
  <c r="A72" i="22" s="1"/>
  <c r="G46" i="15"/>
  <c r="A73" i="22" s="1"/>
  <c r="G47" i="15"/>
  <c r="A74" i="22" s="1"/>
  <c r="G48" i="15"/>
  <c r="A75" i="22" s="1"/>
  <c r="G49" i="15"/>
  <c r="A76" i="22"/>
  <c r="G50" i="15"/>
  <c r="A77" i="22" s="1"/>
  <c r="G51" i="15"/>
  <c r="A78" i="22"/>
  <c r="G52" i="15"/>
  <c r="A79" i="22" s="1"/>
  <c r="G53" i="15"/>
  <c r="A80" i="22" s="1"/>
  <c r="G54" i="15"/>
  <c r="A81" i="22" s="1"/>
  <c r="G55" i="15"/>
  <c r="A82" i="22" s="1"/>
  <c r="G56" i="15"/>
  <c r="A83" i="22" s="1"/>
  <c r="G57" i="15"/>
  <c r="A84" i="22" s="1"/>
  <c r="G58" i="15"/>
  <c r="A85" i="22" s="1"/>
  <c r="G59" i="15"/>
  <c r="A86" i="22"/>
  <c r="G60" i="15"/>
  <c r="A87" i="22" s="1"/>
  <c r="G61" i="15"/>
  <c r="A88" i="22" s="1"/>
  <c r="G62" i="15"/>
  <c r="A89" i="22" s="1"/>
  <c r="G63" i="15"/>
  <c r="A90" i="22" s="1"/>
  <c r="G64" i="15"/>
  <c r="A91" i="22" s="1"/>
  <c r="G65" i="15"/>
  <c r="A92" i="22"/>
  <c r="G66" i="15"/>
  <c r="A93" i="22" s="1"/>
  <c r="G67" i="15"/>
  <c r="A94" i="22"/>
  <c r="G68" i="15"/>
  <c r="A95" i="22" s="1"/>
  <c r="G69" i="15"/>
  <c r="A96" i="22" s="1"/>
  <c r="G70" i="15"/>
  <c r="A97" i="22" s="1"/>
  <c r="G71" i="15"/>
  <c r="A98" i="22" s="1"/>
  <c r="G72" i="15"/>
  <c r="A99" i="22" s="1"/>
  <c r="G73" i="15"/>
  <c r="A100" i="22" s="1"/>
  <c r="G74" i="15"/>
  <c r="A101" i="22" s="1"/>
  <c r="G75" i="15"/>
  <c r="A102" i="22"/>
  <c r="G76" i="15"/>
  <c r="A103" i="22" s="1"/>
  <c r="G77" i="15"/>
  <c r="A104" i="22" s="1"/>
  <c r="G78" i="15"/>
  <c r="A105" i="22" s="1"/>
  <c r="G79" i="15"/>
  <c r="A106" i="22" s="1"/>
  <c r="G80" i="15"/>
  <c r="A107" i="22" s="1"/>
  <c r="G81" i="15"/>
  <c r="A108" i="22"/>
  <c r="G82" i="15"/>
  <c r="A109" i="22" s="1"/>
  <c r="G83" i="15"/>
  <c r="A110" i="22"/>
  <c r="G84" i="15"/>
  <c r="A111" i="22" s="1"/>
  <c r="G85" i="15"/>
  <c r="A112" i="22" s="1"/>
  <c r="G86" i="15"/>
  <c r="A113" i="22" s="1"/>
  <c r="G87" i="15"/>
  <c r="A114" i="22" s="1"/>
  <c r="G88" i="15"/>
  <c r="A115" i="22" s="1"/>
  <c r="G89" i="15"/>
  <c r="A116" i="22" s="1"/>
  <c r="G90" i="15"/>
  <c r="A117" i="22" s="1"/>
  <c r="G91" i="15"/>
  <c r="A118" i="22"/>
  <c r="G92" i="15"/>
  <c r="A119" i="22" s="1"/>
  <c r="G93" i="15"/>
  <c r="A120" i="22" s="1"/>
  <c r="G94" i="15"/>
  <c r="A121" i="22" s="1"/>
  <c r="G95" i="15"/>
  <c r="A122" i="22" s="1"/>
  <c r="G96" i="15"/>
  <c r="A123" i="22" s="1"/>
  <c r="G97" i="15"/>
  <c r="A124" i="22"/>
  <c r="G98" i="15"/>
  <c r="A125" i="22" s="1"/>
  <c r="G99" i="15"/>
  <c r="A126" i="22"/>
  <c r="G100" i="15"/>
  <c r="A127" i="22" s="1"/>
  <c r="G101" i="15"/>
  <c r="A128" i="22" s="1"/>
  <c r="G4" i="15"/>
  <c r="A31" i="22" s="1"/>
  <c r="G3" i="15"/>
  <c r="A30" i="22" s="1"/>
  <c r="C16" i="5"/>
  <c r="C15" i="5"/>
  <c r="C13" i="5"/>
  <c r="C12" i="5"/>
  <c r="C7" i="5"/>
  <c r="C5" i="5"/>
  <c r="E14" i="5"/>
  <c r="C14" i="5" s="1"/>
  <c r="B1" i="5"/>
  <c r="A1" i="5"/>
  <c r="A4" i="22"/>
  <c r="B4" i="22"/>
  <c r="A5" i="22"/>
  <c r="B5" i="22"/>
  <c r="A6" i="22"/>
  <c r="B6" i="22"/>
  <c r="A7" i="22"/>
  <c r="B7" i="22"/>
  <c r="A8" i="22"/>
  <c r="B8" i="22"/>
  <c r="A9" i="22"/>
  <c r="B9" i="22"/>
  <c r="A10" i="22"/>
  <c r="B10" i="22"/>
  <c r="A11" i="22"/>
  <c r="B11" i="22"/>
  <c r="A12" i="22"/>
  <c r="B12" i="22"/>
  <c r="A13" i="22"/>
  <c r="B13" i="22"/>
  <c r="A14" i="22"/>
  <c r="B14" i="22"/>
  <c r="A15" i="22"/>
  <c r="B15" i="22"/>
  <c r="A16" i="22"/>
  <c r="B16" i="22"/>
  <c r="A17" i="22"/>
  <c r="B17" i="22"/>
  <c r="A18" i="22"/>
  <c r="B18" i="22"/>
  <c r="A19" i="22"/>
  <c r="B19" i="22"/>
  <c r="A20" i="22"/>
  <c r="B20" i="22"/>
  <c r="A21" i="22"/>
  <c r="B21" i="22"/>
  <c r="B3" i="22"/>
  <c r="C3" i="20" s="1"/>
  <c r="A3" i="22"/>
  <c r="B1" i="14"/>
  <c r="B1" i="20" s="1"/>
  <c r="A1" i="14"/>
  <c r="A1" i="20" s="1"/>
  <c r="C22" i="14"/>
  <c r="B3" i="20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8" i="10"/>
  <c r="F9" i="10"/>
  <c r="F10" i="10"/>
  <c r="F1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E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3" i="10"/>
  <c r="A4" i="10"/>
  <c r="A5" i="10" s="1"/>
  <c r="A6" i="10" s="1"/>
  <c r="A7" i="10" s="1"/>
  <c r="A8" i="10" s="1"/>
  <c r="A9" i="10" s="1"/>
  <c r="A10" i="10" s="1"/>
  <c r="A11" i="10" s="1"/>
  <c r="A12" i="10" s="1"/>
  <c r="B1" i="10"/>
  <c r="A1" i="10"/>
  <c r="B1" i="18"/>
  <c r="A1" i="18"/>
  <c r="B1" i="7"/>
  <c r="A1" i="7"/>
  <c r="B1" i="8"/>
  <c r="A1" i="8"/>
  <c r="B1" i="9"/>
  <c r="A1" i="9"/>
  <c r="B1" i="12"/>
  <c r="A1" i="12"/>
  <c r="B1" i="3"/>
  <c r="A1" i="3"/>
  <c r="B1" i="13"/>
  <c r="A1" i="13"/>
  <c r="D10" i="13"/>
  <c r="C10" i="13"/>
  <c r="B1" i="2"/>
  <c r="A1" i="2"/>
  <c r="B1" i="1"/>
  <c r="A1" i="1"/>
  <c r="C24" i="9"/>
  <c r="C31" i="9"/>
  <c r="C22" i="9"/>
  <c r="C29" i="9"/>
  <c r="C20" i="9"/>
  <c r="C18" i="9"/>
  <c r="C8" i="9"/>
  <c r="C6" i="9"/>
  <c r="C22" i="8"/>
  <c r="C25" i="8" s="1"/>
  <c r="C47" i="9"/>
  <c r="D13" i="12"/>
  <c r="C13" i="12"/>
  <c r="D16" i="12"/>
  <c r="C16" i="12"/>
  <c r="D20" i="12"/>
  <c r="C20" i="12"/>
  <c r="D3" i="12"/>
  <c r="C3" i="12"/>
  <c r="C3" i="3"/>
  <c r="D33" i="3"/>
  <c r="C33" i="3"/>
  <c r="D29" i="3"/>
  <c r="C29" i="3"/>
  <c r="D14" i="3"/>
  <c r="C14" i="3"/>
  <c r="D11" i="3"/>
  <c r="C11" i="3"/>
  <c r="D3" i="3"/>
  <c r="C3" i="2"/>
  <c r="D40" i="2"/>
  <c r="C40" i="2"/>
  <c r="D34" i="2"/>
  <c r="C34" i="2"/>
  <c r="D30" i="2"/>
  <c r="C30" i="2"/>
  <c r="D23" i="2"/>
  <c r="C23" i="2"/>
  <c r="D18" i="2"/>
  <c r="C18" i="2"/>
  <c r="C10" i="17" s="1"/>
  <c r="D3" i="2"/>
  <c r="E13" i="1"/>
  <c r="E14" i="1"/>
  <c r="E15" i="1"/>
  <c r="E16" i="1"/>
  <c r="E6" i="5" s="1"/>
  <c r="C6" i="5" s="1"/>
  <c r="E17" i="1"/>
  <c r="E18" i="1"/>
  <c r="E19" i="1"/>
  <c r="E20" i="1"/>
  <c r="E22" i="1"/>
  <c r="E23" i="1"/>
  <c r="E24" i="1"/>
  <c r="E25" i="1"/>
  <c r="C4" i="9" s="1"/>
  <c r="E26" i="1"/>
  <c r="E27" i="1"/>
  <c r="E29" i="1"/>
  <c r="E30" i="1"/>
  <c r="E32" i="1"/>
  <c r="E33" i="1"/>
  <c r="E34" i="1"/>
  <c r="E36" i="1"/>
  <c r="E37" i="1"/>
  <c r="E38" i="1"/>
  <c r="E39" i="1"/>
  <c r="E40" i="1"/>
  <c r="E41" i="1"/>
  <c r="E43" i="1"/>
  <c r="E44" i="1"/>
  <c r="E45" i="1"/>
  <c r="C17" i="17" s="1"/>
  <c r="E46" i="1"/>
  <c r="E47" i="1"/>
  <c r="C18" i="17" s="1"/>
  <c r="E48" i="1"/>
  <c r="C18" i="8" s="1"/>
  <c r="E49" i="1"/>
  <c r="E9" i="5" s="1"/>
  <c r="C9" i="5" s="1"/>
  <c r="E50" i="1"/>
  <c r="E6" i="1"/>
  <c r="E7" i="1"/>
  <c r="E8" i="1"/>
  <c r="E9" i="1"/>
  <c r="E10" i="1"/>
  <c r="E11" i="1"/>
  <c r="C13" i="8" s="1"/>
  <c r="E5" i="1"/>
  <c r="D42" i="1"/>
  <c r="F42" i="1"/>
  <c r="C42" i="1"/>
  <c r="D35" i="1"/>
  <c r="F35" i="1"/>
  <c r="C35" i="1"/>
  <c r="D31" i="1"/>
  <c r="F31" i="1"/>
  <c r="C31" i="1"/>
  <c r="D28" i="1"/>
  <c r="F28" i="1"/>
  <c r="C28" i="1"/>
  <c r="D21" i="1"/>
  <c r="F21" i="1"/>
  <c r="C21" i="1"/>
  <c r="D12" i="1"/>
  <c r="C13" i="17" s="1"/>
  <c r="F12" i="1"/>
  <c r="C12" i="1"/>
  <c r="C12" i="17" s="1"/>
  <c r="D4" i="1"/>
  <c r="F4" i="1"/>
  <c r="C4" i="1"/>
  <c r="F6" i="10"/>
  <c r="F7" i="10"/>
  <c r="C33" i="9" l="1"/>
  <c r="G102" i="15"/>
  <c r="C3" i="23"/>
  <c r="B3" i="23" s="1"/>
  <c r="E42" i="1"/>
  <c r="C15" i="17" s="1"/>
  <c r="C17" i="5"/>
  <c r="C25" i="12"/>
  <c r="C19" i="17"/>
  <c r="E35" i="1"/>
  <c r="E31" i="1"/>
  <c r="E17" i="5"/>
  <c r="C16" i="8"/>
  <c r="D25" i="12"/>
  <c r="D38" i="3"/>
  <c r="D48" i="2"/>
  <c r="E28" i="1"/>
  <c r="F52" i="1"/>
  <c r="E21" i="1"/>
  <c r="C18" i="18"/>
  <c r="C25" i="9"/>
  <c r="C38" i="3"/>
  <c r="C48" i="2"/>
  <c r="C11" i="8"/>
  <c r="E8" i="5"/>
  <c r="C8" i="5" s="1"/>
  <c r="C10" i="5" s="1"/>
  <c r="C16" i="17"/>
  <c r="C52" i="1"/>
  <c r="D52" i="1"/>
  <c r="E12" i="1"/>
  <c r="E4" i="1"/>
  <c r="C16" i="7" s="1"/>
  <c r="C18" i="7" s="1"/>
  <c r="C37" i="9"/>
  <c r="C20" i="8" l="1"/>
  <c r="C40" i="9"/>
  <c r="C49" i="9" s="1"/>
  <c r="C19" i="5"/>
  <c r="E10" i="5"/>
  <c r="E52" i="1"/>
  <c r="C14" i="17"/>
  <c r="C6" i="18"/>
  <c r="C12" i="18" s="1"/>
  <c r="C24" i="18"/>
  <c r="F3" i="10" l="1"/>
  <c r="F5" i="10"/>
  <c r="D17" i="14"/>
  <c r="D8" i="14"/>
  <c r="F4" i="10"/>
  <c r="F12" i="10"/>
  <c r="C6" i="8"/>
  <c r="C9" i="8" s="1"/>
  <c r="C27" i="8" s="1"/>
  <c r="D21" i="14"/>
  <c r="C15" i="18"/>
  <c r="C27" i="18" s="1"/>
  <c r="C29" i="18" s="1"/>
  <c r="C7" i="7"/>
  <c r="C13" i="7" s="1"/>
  <c r="C22" i="7" s="1"/>
  <c r="D7" i="14"/>
  <c r="D5" i="14"/>
  <c r="D18" i="14"/>
  <c r="D4" i="14"/>
  <c r="D19" i="14"/>
  <c r="D16" i="14"/>
  <c r="C24" i="14"/>
  <c r="D13" i="14"/>
  <c r="D12" i="14"/>
  <c r="D20" i="14"/>
  <c r="D14" i="14"/>
  <c r="D15" i="14"/>
  <c r="D3" i="20"/>
  <c r="D10" i="14"/>
  <c r="C8" i="16"/>
  <c r="C17" i="16" s="1"/>
  <c r="D3" i="14"/>
  <c r="D9" i="14"/>
  <c r="D11" i="14"/>
  <c r="D6" i="14"/>
  <c r="F102" i="10" l="1"/>
  <c r="D22" i="14"/>
</calcChain>
</file>

<file path=xl/sharedStrings.xml><?xml version="1.0" encoding="utf-8"?>
<sst xmlns="http://schemas.openxmlformats.org/spreadsheetml/2006/main" count="800" uniqueCount="714">
  <si>
    <t>Réf.</t>
  </si>
  <si>
    <t>Intitulé</t>
  </si>
  <si>
    <t>Brut</t>
  </si>
  <si>
    <t>Amort.</t>
  </si>
  <si>
    <t>Prov.</t>
  </si>
  <si>
    <t>Net N</t>
  </si>
  <si>
    <t>Net N-1</t>
  </si>
  <si>
    <t>EG01</t>
  </si>
  <si>
    <t>IMMOBILISATIONS</t>
  </si>
  <si>
    <t>EG02</t>
  </si>
  <si>
    <t>Frais immobilisés</t>
  </si>
  <si>
    <t>EG03</t>
  </si>
  <si>
    <t>Valeurs incorporelles immobilisées</t>
  </si>
  <si>
    <t>EG04</t>
  </si>
  <si>
    <t>Terrains</t>
  </si>
  <si>
    <t>EG05</t>
  </si>
  <si>
    <t>Autres immobilisations corporelles</t>
  </si>
  <si>
    <t>EG06</t>
  </si>
  <si>
    <t>Immobilisations en cours Avances et Acomptes</t>
  </si>
  <si>
    <t>EG07</t>
  </si>
  <si>
    <t>Dépôts et cautionnements</t>
  </si>
  <si>
    <t>EG08</t>
  </si>
  <si>
    <t>Titres de participation et  titres publics</t>
  </si>
  <si>
    <t>EG09</t>
  </si>
  <si>
    <t>CREDITS A LA CLIENTELE</t>
  </si>
  <si>
    <t>EG10</t>
  </si>
  <si>
    <t>Crédits sains à long terme</t>
  </si>
  <si>
    <t>EG11</t>
  </si>
  <si>
    <t>Crédits sains à moyen terme</t>
  </si>
  <si>
    <t>EG12</t>
  </si>
  <si>
    <t>Crédits sains à court terme</t>
  </si>
  <si>
    <t>EG13</t>
  </si>
  <si>
    <t>Comptes débiteurs sains</t>
  </si>
  <si>
    <t>EG14</t>
  </si>
  <si>
    <t>Crédits impayés</t>
  </si>
  <si>
    <t>EG15</t>
  </si>
  <si>
    <t>Crédits immobilisés</t>
  </si>
  <si>
    <t>EG16</t>
  </si>
  <si>
    <t>Crédits douteux</t>
  </si>
  <si>
    <t>EG17</t>
  </si>
  <si>
    <t>STOCK DE MARCHANDISES ET AUTRES OPERATIONS ASSIMILEES</t>
  </si>
  <si>
    <t>EG18</t>
  </si>
  <si>
    <t xml:space="preserve">COMPTES DE TIERS </t>
  </si>
  <si>
    <t>EG19</t>
  </si>
  <si>
    <t>Fournisseurs</t>
  </si>
  <si>
    <t>EG20</t>
  </si>
  <si>
    <t>Personnel</t>
  </si>
  <si>
    <t>EG21</t>
  </si>
  <si>
    <t>Etat</t>
  </si>
  <si>
    <t>EG22</t>
  </si>
  <si>
    <t>Actionnaires</t>
  </si>
  <si>
    <t>EG23</t>
  </si>
  <si>
    <t>Débiteurs divers</t>
  </si>
  <si>
    <t>EG24</t>
  </si>
  <si>
    <t>Créances diverses en souffrance</t>
  </si>
  <si>
    <t>EG25</t>
  </si>
  <si>
    <t>ENCAISSEMENTS</t>
  </si>
  <si>
    <t>EG26</t>
  </si>
  <si>
    <t>Valeurs à encaisser</t>
  </si>
  <si>
    <t>EG27</t>
  </si>
  <si>
    <t>Valeur à l’encaissement en souffrance</t>
  </si>
  <si>
    <t>EG28</t>
  </si>
  <si>
    <t>COMPTE DE REGULARISATION</t>
  </si>
  <si>
    <t>EG29</t>
  </si>
  <si>
    <t>Charges comptabilisées d’avance</t>
  </si>
  <si>
    <t>EG30</t>
  </si>
  <si>
    <t>Produits à recevoir</t>
  </si>
  <si>
    <t>EG31</t>
  </si>
  <si>
    <t>Autres opérations de régularisations</t>
  </si>
  <si>
    <t>EG32</t>
  </si>
  <si>
    <t>COMPTES DE LIAISON</t>
  </si>
  <si>
    <t>EG33</t>
  </si>
  <si>
    <t xml:space="preserve">Liaison siège et agences </t>
  </si>
  <si>
    <t>EG34</t>
  </si>
  <si>
    <t>Liaison organe faîtier et EMF affiliés</t>
  </si>
  <si>
    <t>EG35</t>
  </si>
  <si>
    <t xml:space="preserve">Liaison entre EMF affiliés </t>
  </si>
  <si>
    <t>EG36</t>
  </si>
  <si>
    <t>Liaison entre agences hors réseau</t>
  </si>
  <si>
    <t>EG37</t>
  </si>
  <si>
    <t>Liaison interne</t>
  </si>
  <si>
    <t>EG38</t>
  </si>
  <si>
    <t>Opérations diverses en souffrance réseau</t>
  </si>
  <si>
    <t>EG39</t>
  </si>
  <si>
    <t>COMPTE DE TRESORERIE</t>
  </si>
  <si>
    <t>EG40</t>
  </si>
  <si>
    <t>Titres de trésorerie</t>
  </si>
  <si>
    <t>EG41</t>
  </si>
  <si>
    <t>Marché monétaire</t>
  </si>
  <si>
    <t>EG42</t>
  </si>
  <si>
    <t>Comptes à vue et à terme auprès des EMF</t>
  </si>
  <si>
    <t>EG43</t>
  </si>
  <si>
    <t>Comptes à vue et à terme auprès des banques et établissements financier</t>
  </si>
  <si>
    <t>EG44</t>
  </si>
  <si>
    <t>Autres comptes à vue et à terme de correspondants</t>
  </si>
  <si>
    <t>EG45</t>
  </si>
  <si>
    <t>Créances en souffrance sur les correspondants</t>
  </si>
  <si>
    <t>EG46</t>
  </si>
  <si>
    <t>Caisse</t>
  </si>
  <si>
    <t>EG47</t>
  </si>
  <si>
    <t>RESULTAT EN ATTENTE D’APPROBATION</t>
  </si>
  <si>
    <t>EG48</t>
  </si>
  <si>
    <t>EXCEDENT DE CHARGES SUR LES PRODUITS</t>
  </si>
  <si>
    <t>TOTAL GENERAL</t>
  </si>
  <si>
    <t xml:space="preserve"> N</t>
  </si>
  <si>
    <t xml:space="preserve"> N-1</t>
  </si>
  <si>
    <t>RG01</t>
  </si>
  <si>
    <t>CAPITAUX PROPRES</t>
  </si>
  <si>
    <t>RG02</t>
  </si>
  <si>
    <t>Capital social</t>
  </si>
  <si>
    <t>RG03</t>
  </si>
  <si>
    <t>Actionnaires, capital souscrit non appelé (-)</t>
  </si>
  <si>
    <t>RG04</t>
  </si>
  <si>
    <t>Primes liées au capital</t>
  </si>
  <si>
    <t>RG05</t>
  </si>
  <si>
    <t>Réserves légales</t>
  </si>
  <si>
    <t>RG06</t>
  </si>
  <si>
    <t>Réserves obligatoires et réglementaires</t>
  </si>
  <si>
    <t>RG07</t>
  </si>
  <si>
    <t>Réserves libres</t>
  </si>
  <si>
    <t>RG08</t>
  </si>
  <si>
    <t xml:space="preserve">Report à nouveau </t>
  </si>
  <si>
    <t>RG09</t>
  </si>
  <si>
    <t>Provisions et réserves réglementées</t>
  </si>
  <si>
    <t>RG10</t>
  </si>
  <si>
    <t>Fonds constitués</t>
  </si>
  <si>
    <t>RG11</t>
  </si>
  <si>
    <t>Subventions d’investissement</t>
  </si>
  <si>
    <t>RG12</t>
  </si>
  <si>
    <t>Provisions pour risques généraux</t>
  </si>
  <si>
    <t>RG13</t>
  </si>
  <si>
    <t>Résultat après certification</t>
  </si>
  <si>
    <t>RG14</t>
  </si>
  <si>
    <t xml:space="preserve">PROV. POUR RISQUES ET CHARGES </t>
  </si>
  <si>
    <t>RG15</t>
  </si>
  <si>
    <t>EMPRUNT A L.T. et M.T.</t>
  </si>
  <si>
    <t>RG16</t>
  </si>
  <si>
    <t>DEPOTS DE LA CLIENTELE</t>
  </si>
  <si>
    <t>RG17</t>
  </si>
  <si>
    <t>Dépôts à régime spécial</t>
  </si>
  <si>
    <t>RG18</t>
  </si>
  <si>
    <t xml:space="preserve">Dépôts à terme </t>
  </si>
  <si>
    <t>RG19</t>
  </si>
  <si>
    <t>Dépôts à vue</t>
  </si>
  <si>
    <t>RG20</t>
  </si>
  <si>
    <t>Autres comptes de la clientèle</t>
  </si>
  <si>
    <t>RG21</t>
  </si>
  <si>
    <t>DETTES A COURT TERME</t>
  </si>
  <si>
    <t>RG22</t>
  </si>
  <si>
    <t xml:space="preserve">Fournisseurs </t>
  </si>
  <si>
    <t>RG23</t>
  </si>
  <si>
    <t>RG24</t>
  </si>
  <si>
    <t>RG25</t>
  </si>
  <si>
    <t>Associés</t>
  </si>
  <si>
    <t>RG26</t>
  </si>
  <si>
    <t>Créditeurs divers</t>
  </si>
  <si>
    <t>RG27</t>
  </si>
  <si>
    <t>COMPTES D’ENCAISSEMENT</t>
  </si>
  <si>
    <t>RG28</t>
  </si>
  <si>
    <t>COMPTES DE REGULARISATION</t>
  </si>
  <si>
    <t>RG29</t>
  </si>
  <si>
    <t>Charges à payer</t>
  </si>
  <si>
    <t>RG30</t>
  </si>
  <si>
    <t>Produits comptabilisés d’avance</t>
  </si>
  <si>
    <t>RG31</t>
  </si>
  <si>
    <t>Autres opérations de régularisation</t>
  </si>
  <si>
    <t>RG32</t>
  </si>
  <si>
    <t>RG33</t>
  </si>
  <si>
    <t>RG34</t>
  </si>
  <si>
    <t>RG35</t>
  </si>
  <si>
    <t>RG36</t>
  </si>
  <si>
    <t>RG37</t>
  </si>
  <si>
    <t>RG38</t>
  </si>
  <si>
    <t>COMPTES DE TRESORERIE</t>
  </si>
  <si>
    <t>RG39</t>
  </si>
  <si>
    <t>Valeur de trésorerie reçue</t>
  </si>
  <si>
    <t>RG40</t>
  </si>
  <si>
    <t>RG41</t>
  </si>
  <si>
    <t>Comptes à vue et à terme des autres EMF</t>
  </si>
  <si>
    <t>RG42</t>
  </si>
  <si>
    <t>Comptes à vue et à terme des banques et établissements financiers</t>
  </si>
  <si>
    <t>RG43</t>
  </si>
  <si>
    <t>RG44</t>
  </si>
  <si>
    <t>BENEFICE EN ATTENTE D’APPROBATION</t>
  </si>
  <si>
    <t>RG45</t>
  </si>
  <si>
    <t>EXCEDENT DE PRODUITS SUR LES CHARGES</t>
  </si>
  <si>
    <t>CHARGES</t>
  </si>
  <si>
    <t xml:space="preserve">                    Montant N</t>
  </si>
  <si>
    <t>Montant N-1</t>
  </si>
  <si>
    <t>XG01</t>
  </si>
  <si>
    <t>Charges d’exploitation financière</t>
  </si>
  <si>
    <t>XG02</t>
  </si>
  <si>
    <t>Intérêts sur opérations de trésorerie et inter bancaire</t>
  </si>
  <si>
    <t>XG03</t>
  </si>
  <si>
    <t>Intérêts sur les dépôts à vue clientèle</t>
  </si>
  <si>
    <t>XG04</t>
  </si>
  <si>
    <t>Intérêts sur les dépôts à terme clientèle</t>
  </si>
  <si>
    <t>XG05</t>
  </si>
  <si>
    <t>Intérêts sur les emprunts</t>
  </si>
  <si>
    <t>XG06</t>
  </si>
  <si>
    <t>Commissions et frais sur opérations de transfert de fonds</t>
  </si>
  <si>
    <t>XG07</t>
  </si>
  <si>
    <t>Autres commissions et frais bancaires</t>
  </si>
  <si>
    <t>XG08</t>
  </si>
  <si>
    <t>Charges liées aux opérations accessoires</t>
  </si>
  <si>
    <t>XG09</t>
  </si>
  <si>
    <t>Charges de personnel</t>
  </si>
  <si>
    <t>XG10</t>
  </si>
  <si>
    <t>Frais de personnel</t>
  </si>
  <si>
    <t>XG11</t>
  </si>
  <si>
    <t>Charges sociales</t>
  </si>
  <si>
    <t>XG12</t>
  </si>
  <si>
    <t>Autres charges générales d’exploitation</t>
  </si>
  <si>
    <t>XG13</t>
  </si>
  <si>
    <t>Fournitures de bureau</t>
  </si>
  <si>
    <t>XG14</t>
  </si>
  <si>
    <t>Eau,  électricité, gaz et carburant</t>
  </si>
  <si>
    <t>XG15</t>
  </si>
  <si>
    <t>Locations</t>
  </si>
  <si>
    <t>XG16</t>
  </si>
  <si>
    <t>Entretiens et réparations</t>
  </si>
  <si>
    <t>XG17</t>
  </si>
  <si>
    <t>Primes d’assurances</t>
  </si>
  <si>
    <t>XG18</t>
  </si>
  <si>
    <t>Publicité,  relations publiques, réceptions</t>
  </si>
  <si>
    <t>XG19</t>
  </si>
  <si>
    <t>Transports et déplacements</t>
  </si>
  <si>
    <t>XG20</t>
  </si>
  <si>
    <t>Frais de télécommunication</t>
  </si>
  <si>
    <t>XG21</t>
  </si>
  <si>
    <t>Frais de formation</t>
  </si>
  <si>
    <t>XG22</t>
  </si>
  <si>
    <t>Frais de mission</t>
  </si>
  <si>
    <t>XG23</t>
  </si>
  <si>
    <t>Cotisations à l’association professionnelle des EMF</t>
  </si>
  <si>
    <t>XG24</t>
  </si>
  <si>
    <t>Frais de Conseil d’Administration, Assemblées Générales et jetons de présence</t>
  </si>
  <si>
    <t>XG25</t>
  </si>
  <si>
    <t>Autres charges consommées</t>
  </si>
  <si>
    <t>XG26</t>
  </si>
  <si>
    <t>Impôts et taxes</t>
  </si>
  <si>
    <t>XG27</t>
  </si>
  <si>
    <t>Amortissements et Provisions</t>
  </si>
  <si>
    <t>XG28</t>
  </si>
  <si>
    <t>Dotations aux amortissements</t>
  </si>
  <si>
    <t>XG29</t>
  </si>
  <si>
    <t>Dotations aux provisions sur créances clientèle</t>
  </si>
  <si>
    <t>XG30</t>
  </si>
  <si>
    <t>Dotations autres provisions</t>
  </si>
  <si>
    <t>XG31</t>
  </si>
  <si>
    <t>Charges exceptionnelles</t>
  </si>
  <si>
    <t>XG32</t>
  </si>
  <si>
    <t>Valeurs comptables des éléments d’actifs cédés</t>
  </si>
  <si>
    <t>XG33</t>
  </si>
  <si>
    <t>Autres charges exceptionnelles</t>
  </si>
  <si>
    <t>XG34</t>
  </si>
  <si>
    <t>Impôt sur le bénéfice</t>
  </si>
  <si>
    <t>XG35</t>
  </si>
  <si>
    <t>Bénéfice de l’exercice avant certification</t>
  </si>
  <si>
    <t>TOTAL DES CHARGES</t>
  </si>
  <si>
    <t>PRODUITS</t>
  </si>
  <si>
    <t>Montant N</t>
  </si>
  <si>
    <t>YG01</t>
  </si>
  <si>
    <t>Produits d’exploitation financières</t>
  </si>
  <si>
    <t>YG02</t>
  </si>
  <si>
    <t>Produits sur opérations de trésorerie et inter bancaire</t>
  </si>
  <si>
    <t>YG03</t>
  </si>
  <si>
    <t>Intérêts sur les crédits à L.T. clientèle</t>
  </si>
  <si>
    <t>YG04</t>
  </si>
  <si>
    <t>Intérêts sur les crédits à M.T. clientèle</t>
  </si>
  <si>
    <t>YG05</t>
  </si>
  <si>
    <t>Intérêts sur les crédits à C.T. clientèle</t>
  </si>
  <si>
    <t>YG06</t>
  </si>
  <si>
    <t>Intérêts sur les comptes débiteurs clientèle</t>
  </si>
  <si>
    <t>YG07</t>
  </si>
  <si>
    <t xml:space="preserve">Intérêts sur les prêts </t>
  </si>
  <si>
    <t>YG08</t>
  </si>
  <si>
    <t>Commissions et frais perçus sur opérations de transfert de fonds</t>
  </si>
  <si>
    <t>YG09</t>
  </si>
  <si>
    <t>Autres commissions et produits bancaires</t>
  </si>
  <si>
    <t>YG10</t>
  </si>
  <si>
    <t>Produits sur les opérations accessoires</t>
  </si>
  <si>
    <t>YG11</t>
  </si>
  <si>
    <t>Autres produits et subventions</t>
  </si>
  <si>
    <t>YG12</t>
  </si>
  <si>
    <t>Produits divers</t>
  </si>
  <si>
    <t>YG13</t>
  </si>
  <si>
    <t>Subvention d’exploitation</t>
  </si>
  <si>
    <t>YG14</t>
  </si>
  <si>
    <t>Produits exceptionnels</t>
  </si>
  <si>
    <t>YG15</t>
  </si>
  <si>
    <t>Reprise sur subvention d’investissement</t>
  </si>
  <si>
    <t>YG16</t>
  </si>
  <si>
    <t>Produits de cessions d’éléments d’actif</t>
  </si>
  <si>
    <t>YG17</t>
  </si>
  <si>
    <t>Autres produits exceptionnels</t>
  </si>
  <si>
    <t>YG18</t>
  </si>
  <si>
    <t>Reprises Amortissements et Provisions</t>
  </si>
  <si>
    <t>YG19</t>
  </si>
  <si>
    <t xml:space="preserve">Reprises d’amortissements </t>
  </si>
  <si>
    <t>YG20</t>
  </si>
  <si>
    <t>Reprises de provisions sur créances clientèle</t>
  </si>
  <si>
    <t>YG21</t>
  </si>
  <si>
    <t xml:space="preserve">Autres Reprises de provisions </t>
  </si>
  <si>
    <t>YG22</t>
  </si>
  <si>
    <t>Pertes de l’exercice</t>
  </si>
  <si>
    <t>TOTAL DES PRODUITS</t>
  </si>
  <si>
    <t>Référence</t>
  </si>
  <si>
    <t>Libellé</t>
  </si>
  <si>
    <t>Montant</t>
  </si>
  <si>
    <t>KL01</t>
  </si>
  <si>
    <t>Capital social libéré ou dotation</t>
  </si>
  <si>
    <t>KL02</t>
  </si>
  <si>
    <t>KL03</t>
  </si>
  <si>
    <t>KL04</t>
  </si>
  <si>
    <t>KL05</t>
  </si>
  <si>
    <t>KL06</t>
  </si>
  <si>
    <t>Fonds de garantie et assurance mutuelle</t>
  </si>
  <si>
    <t>KL07</t>
  </si>
  <si>
    <t xml:space="preserve">Autres fonds de financement </t>
  </si>
  <si>
    <t>KL08</t>
  </si>
  <si>
    <t>Subventions à caractère de réserve (équipement)</t>
  </si>
  <si>
    <t>KL09</t>
  </si>
  <si>
    <t>Provisions pour risques généraux (non affectées)</t>
  </si>
  <si>
    <t>KL10</t>
  </si>
  <si>
    <t>Report à nouveau créditeur</t>
  </si>
  <si>
    <t>KL11</t>
  </si>
  <si>
    <t>Bénéfice net du dernier exercice clos après certification et avant distribution</t>
  </si>
  <si>
    <t>KL12</t>
  </si>
  <si>
    <t>Sous total A</t>
  </si>
  <si>
    <t>KL13</t>
  </si>
  <si>
    <t>Actions propres rachetées et détenues</t>
  </si>
  <si>
    <t>KL14</t>
  </si>
  <si>
    <t>Report à nouveau débiteur</t>
  </si>
  <si>
    <t>KL15</t>
  </si>
  <si>
    <t>Pertes du dernier exercice clos en attente d’approbation</t>
  </si>
  <si>
    <t>KL16</t>
  </si>
  <si>
    <t>Résultat déficitaire intermédiaire de l’exercice en cours</t>
  </si>
  <si>
    <t>KL17</t>
  </si>
  <si>
    <t>Dividendes à distribuer</t>
  </si>
  <si>
    <t>KL18</t>
  </si>
  <si>
    <t>Frais et immobilisations incorporelles</t>
  </si>
  <si>
    <t>KL19</t>
  </si>
  <si>
    <t>Provisions complémentaires</t>
  </si>
  <si>
    <t>KL20</t>
  </si>
  <si>
    <t>Sous total B</t>
  </si>
  <si>
    <t>KL21</t>
  </si>
  <si>
    <t xml:space="preserve">Réserves de réévaluation </t>
  </si>
  <si>
    <t>KL22</t>
  </si>
  <si>
    <t>Comptes bloqués d’associés à plus d’un an</t>
  </si>
  <si>
    <t>KL23</t>
  </si>
  <si>
    <t>Titres et emprunts subordonnés</t>
  </si>
  <si>
    <t>KL24</t>
  </si>
  <si>
    <t>Sous total C</t>
  </si>
  <si>
    <t>KL25</t>
  </si>
  <si>
    <t>VL01</t>
  </si>
  <si>
    <t>Fonds patrimoniaux nets ou fonds propres nets</t>
  </si>
  <si>
    <t>VL02</t>
  </si>
  <si>
    <t>VL03</t>
  </si>
  <si>
    <t>Crédits à la clientèle sains</t>
  </si>
  <si>
    <t>VL04</t>
  </si>
  <si>
    <t>Titres de participation non déduits des fonds propres ou des fonds patrimoniaux</t>
  </si>
  <si>
    <t>VL05</t>
  </si>
  <si>
    <t>Crédits en souffrance nets de provisions</t>
  </si>
  <si>
    <t>VL06</t>
  </si>
  <si>
    <t>Créances en souffrance sur les correspondants net de provision</t>
  </si>
  <si>
    <t>VL07</t>
  </si>
  <si>
    <t>VL08</t>
  </si>
  <si>
    <t xml:space="preserve">Provisions complémentaires à constituer </t>
  </si>
  <si>
    <t>VL09</t>
  </si>
  <si>
    <t>VL10</t>
  </si>
  <si>
    <t xml:space="preserve">                          A   /  (B – C)</t>
  </si>
  <si>
    <t>MN01</t>
  </si>
  <si>
    <t>MN02</t>
  </si>
  <si>
    <t>Emprunts à plus de cinq ans affectés au financement des immobilisations</t>
  </si>
  <si>
    <t>MN03</t>
  </si>
  <si>
    <t>Sous total    (A)</t>
  </si>
  <si>
    <t>MN04</t>
  </si>
  <si>
    <t>Immobilisations nettes</t>
  </si>
  <si>
    <t>MN05</t>
  </si>
  <si>
    <t>Sous total  (B)</t>
  </si>
  <si>
    <t>MN06</t>
  </si>
  <si>
    <t>Ratio :  A / B</t>
  </si>
  <si>
    <t>COEFFICIENT DE COUVERTURE DES CREDITS PAR LES RESSOURCES DISPONIBLES</t>
  </si>
  <si>
    <t>Encours net de crédits refinancés  (B)</t>
  </si>
  <si>
    <t>Solde C  = A - B</t>
  </si>
  <si>
    <t>Fonds patrimoniaux ou fonds propres nets (D)</t>
  </si>
  <si>
    <t>Dépôts des membres ou de la clientèle (E)</t>
  </si>
  <si>
    <t>Immobilisations nettes  (G)</t>
  </si>
  <si>
    <t xml:space="preserve">Solde    H =  D + E -  F - G </t>
  </si>
  <si>
    <t>C/H</t>
  </si>
  <si>
    <t>CALCUL DE LA NORME DES ENGAGEMENTS DES APPARENTES</t>
  </si>
  <si>
    <t>N°</t>
  </si>
  <si>
    <t>Nom du bénéficiaire</t>
  </si>
  <si>
    <t>Nature du crédit</t>
  </si>
  <si>
    <t>Montant du crédit</t>
  </si>
  <si>
    <t>Ressources</t>
  </si>
  <si>
    <t>Montant brut</t>
  </si>
  <si>
    <t xml:space="preserve">Pondération </t>
  </si>
  <si>
    <t>Montant pondéré</t>
  </si>
  <si>
    <t>VQ01</t>
  </si>
  <si>
    <t>Crédits sains à échoir dans les trois mois à venir</t>
  </si>
  <si>
    <t>VQ02</t>
  </si>
  <si>
    <t xml:space="preserve">Comptes débiteurs sains </t>
  </si>
  <si>
    <t>VQ03</t>
  </si>
  <si>
    <t>Accords de refinancement irrévocables (sous réserve)</t>
  </si>
  <si>
    <t>VQ04</t>
  </si>
  <si>
    <t>Avoirs chez les correspondants locaux à moins de 3 mois d’échéance</t>
  </si>
  <si>
    <t>VQ05</t>
  </si>
  <si>
    <t>Disponibilité en caisse</t>
  </si>
  <si>
    <t>VQ06</t>
  </si>
  <si>
    <t xml:space="preserve"> TOTAL DES RESSOURCES MOBILISABLES    (A)</t>
  </si>
  <si>
    <t>VQ07</t>
  </si>
  <si>
    <t>Dépôts des correspondants locaux</t>
  </si>
  <si>
    <t>VQ08</t>
  </si>
  <si>
    <t>Dépôts à terme à échoir dans les trois mois</t>
  </si>
  <si>
    <t>VQ09</t>
  </si>
  <si>
    <t>Dépôts à vue de la clientèle ou des membres</t>
  </si>
  <si>
    <t>VQ10</t>
  </si>
  <si>
    <t xml:space="preserve">Emprunts à échoir dans les trois mois </t>
  </si>
  <si>
    <t>VQ11</t>
  </si>
  <si>
    <t>Refinancements à échoir dans les trois mois</t>
  </si>
  <si>
    <t>VQ12</t>
  </si>
  <si>
    <t>TOTAL DES BESOINS A COUVRIR       (B)</t>
  </si>
  <si>
    <t xml:space="preserve">A/B </t>
  </si>
  <si>
    <t>Code EMF :</t>
  </si>
  <si>
    <t>Nom EMF :</t>
  </si>
  <si>
    <t>Sigle :</t>
  </si>
  <si>
    <t>Pays :</t>
  </si>
  <si>
    <t>FONDS PROPRES NETS (A-B+C)</t>
  </si>
  <si>
    <t>Total</t>
  </si>
  <si>
    <t>CALCUL DE LA NORME DE PRISE DE PARTICIPATION</t>
  </si>
  <si>
    <t>Identité de l’entreprise</t>
  </si>
  <si>
    <t>Montant de la participation</t>
  </si>
  <si>
    <t>% rapport aux fonds patrimoniaux ou fonds propres nets</t>
  </si>
  <si>
    <t>CALCUL DE LA NORME DE DIVISION DES RISQUES</t>
  </si>
  <si>
    <t>Bénéficiaire de crédits</t>
  </si>
  <si>
    <t>CALCUL DU RATIO RELATIF AUX LIGNES DE FINANCEMENT RECUS</t>
  </si>
  <si>
    <t>SM01</t>
  </si>
  <si>
    <t xml:space="preserve">             </t>
  </si>
  <si>
    <t>SM02</t>
  </si>
  <si>
    <t>Solde des financements remboursables obtenus :     (B)</t>
  </si>
  <si>
    <t>SM03</t>
  </si>
  <si>
    <t>(A)/(B)</t>
  </si>
  <si>
    <t>Le rapport (A)/(B) doit être supérieur ou égal à 50%.</t>
  </si>
  <si>
    <r>
      <t xml:space="preserve">Fonds propres nets ou fonds patrimoniaux nets   :       </t>
    </r>
    <r>
      <rPr>
        <b/>
        <sz val="10"/>
        <rFont val="Arial"/>
        <family val="2"/>
      </rPr>
      <t>(A)</t>
    </r>
  </si>
  <si>
    <t>INFORMATIONS STATISTIQUES</t>
  </si>
  <si>
    <t>Capital social souscrit et libéré</t>
  </si>
  <si>
    <t>Hommes</t>
  </si>
  <si>
    <t>Femmes</t>
  </si>
  <si>
    <t>Nombres de salariés</t>
  </si>
  <si>
    <t>Nombres d’agences</t>
  </si>
  <si>
    <t>Noms des agences et lieux d’implantation</t>
  </si>
  <si>
    <t>Encours des dépôts</t>
  </si>
  <si>
    <t>Nombre de comptes de dépôts</t>
  </si>
  <si>
    <t>Encours des crédits bruts</t>
  </si>
  <si>
    <t>Provisions constituées</t>
  </si>
  <si>
    <t>Encours des crédits nets</t>
  </si>
  <si>
    <t>Trésorerie</t>
  </si>
  <si>
    <t>Banque</t>
  </si>
  <si>
    <t>Dépôts auprès des EMF non associés</t>
  </si>
  <si>
    <t>Caisses</t>
  </si>
  <si>
    <t>Taux de rémunération des dépôts</t>
  </si>
  <si>
    <t>Taux de rémunération des crédits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</si>
  <si>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</si>
  <si>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</si>
  <si>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</si>
  <si>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</si>
  <si>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</si>
  <si>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</si>
  <si>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</si>
  <si>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</si>
  <si>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</si>
  <si>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Norme minimale   =  70% pour les EMF indépendants</t>
  </si>
  <si>
    <t xml:space="preserve">          65% pour les EMF affiliés à un réseau</t>
  </si>
  <si>
    <t>Encours net de crédits accordés     (A)</t>
  </si>
  <si>
    <t>Dépôts auprès de la société mère (F)</t>
  </si>
  <si>
    <t>Réseau :</t>
  </si>
  <si>
    <t xml:space="preserve"> ACTIF</t>
  </si>
  <si>
    <t>PASSIF</t>
  </si>
  <si>
    <t>N° Ordre</t>
  </si>
  <si>
    <t>Montant garanties reçues</t>
  </si>
  <si>
    <t>Libellés</t>
  </si>
  <si>
    <t>Montant garanties données</t>
  </si>
  <si>
    <t>TOTAL</t>
  </si>
  <si>
    <t>Engagements des correspondants</t>
  </si>
  <si>
    <t>Engagements de la clientèle</t>
  </si>
  <si>
    <t>Engagements de crédit bail</t>
  </si>
  <si>
    <t>Ops. Sur titres et valeurs affectees en garantie</t>
  </si>
  <si>
    <t>Engagments reçus de l'Etat et des orgs. publics</t>
  </si>
  <si>
    <t>Opérations en devises</t>
  </si>
  <si>
    <t>Engagements par signature douteux</t>
  </si>
  <si>
    <t>HORS BILAN</t>
  </si>
  <si>
    <t>CALCUL DES FONDS PROPRES NETS</t>
  </si>
  <si>
    <t>CALCUL DU RATIO DE COUVERTURE DES RISQUES</t>
  </si>
  <si>
    <t>CALCUL DU RATIO DE COUVERTURE DES IMMOBILISATIONS</t>
  </si>
  <si>
    <t>pourcentage par rapport aux fonds patrimoniaux ou propres nets</t>
  </si>
  <si>
    <t>CALCUL DU COEFFICIENT DE LA LIQUIDITE</t>
  </si>
  <si>
    <t>(F) Maximum autorisé :    (15%  x   FPN) =</t>
  </si>
  <si>
    <t>Participations</t>
  </si>
  <si>
    <t>Division de risques</t>
  </si>
  <si>
    <t>PP01</t>
  </si>
  <si>
    <t>VQ13</t>
  </si>
  <si>
    <t>DR01</t>
  </si>
  <si>
    <t>Montant de Crédits par caisse</t>
  </si>
  <si>
    <t>Montant de Titres de participation</t>
  </si>
  <si>
    <t>Montant des Engagements sur les correspondants</t>
  </si>
  <si>
    <t>Montant des Engagements par signature</t>
  </si>
  <si>
    <t>Références</t>
  </si>
  <si>
    <t>Année N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</si>
  <si>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</si>
  <si>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</si>
  <si>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</si>
  <si>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</si>
  <si>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</si>
  <si>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</si>
  <si>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</si>
  <si>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</si>
  <si>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</si>
  <si>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</si>
  <si>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</si>
  <si>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</si>
  <si>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</si>
  <si>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</si>
  <si>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</si>
  <si>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Dépôts auprès de l’organe faîtier</t>
  </si>
  <si>
    <t>ST16</t>
  </si>
  <si>
    <t>ST17</t>
  </si>
  <si>
    <t>ST18</t>
  </si>
  <si>
    <t>Taux maximum sur les dépôts (nombre entier)</t>
  </si>
  <si>
    <t>ST19</t>
  </si>
  <si>
    <t>Taux minimum sur les dépôts (nombre entier)</t>
  </si>
  <si>
    <t>ST20</t>
  </si>
  <si>
    <t>ST21</t>
  </si>
  <si>
    <t>Taux maximum sur les crédits (nombre entier)</t>
  </si>
  <si>
    <t>ST22</t>
  </si>
  <si>
    <t>Taux minimum sur crédits (nombre entier)</t>
  </si>
  <si>
    <t>Référence du crédit</t>
  </si>
  <si>
    <t>Date arrêté (AnnéeMois; Exple: 201312) :</t>
  </si>
  <si>
    <t>Nombre de clients</t>
  </si>
  <si>
    <t>Fonction dirigeants</t>
  </si>
  <si>
    <t>Qualité du commissaire aux comptes</t>
  </si>
  <si>
    <t>Qualité de l'administrateur</t>
  </si>
  <si>
    <t>Directeur général</t>
  </si>
  <si>
    <t>Commissaire aux comptes titulaire</t>
  </si>
  <si>
    <t>Admnistrateur sociétaire ou actionnaire (PCA)</t>
  </si>
  <si>
    <t>Directeur général adjoint</t>
  </si>
  <si>
    <t>Commissaire aux comptes suppléant</t>
  </si>
  <si>
    <t>Admnistrateur sociétaire ou actionnaire</t>
  </si>
  <si>
    <t>Admnistrateur indépendant</t>
  </si>
  <si>
    <t>Ville siège direction général :</t>
  </si>
  <si>
    <t>1- INFORMATIONS DE L'ETABLISSEMENT</t>
  </si>
  <si>
    <t>COORDONNÉES DE L’ÉTABLISSEMENT</t>
  </si>
  <si>
    <t>INFORMATIONS</t>
  </si>
  <si>
    <t>Téléphone(s) fixe(s) / portable(s)</t>
  </si>
  <si>
    <t>Adresse électronique :</t>
  </si>
  <si>
    <t>AGRÉMENT DE L’ÉTABLISSEMENT</t>
  </si>
  <si>
    <t>PRINCIPALE IDENTITE BANCAIRE</t>
  </si>
  <si>
    <t>ETABLISSEMENTS DE CREDIT</t>
  </si>
  <si>
    <t>RELEVE D’IDENTITE BANCAIRE (RIB)</t>
  </si>
  <si>
    <t>2- INFORMATIONS DES DIRIGEANTS</t>
  </si>
  <si>
    <t>Ordre</t>
  </si>
  <si>
    <t xml:space="preserve">Fonction : </t>
  </si>
  <si>
    <t xml:space="preserve">Nom et prénoms: </t>
  </si>
  <si>
    <t xml:space="preserve">Numéro d’agrément  </t>
  </si>
  <si>
    <t xml:space="preserve">date d’agrément  </t>
  </si>
  <si>
    <t>Adresse électronique </t>
  </si>
  <si>
    <t>3- INFORMATION COMMISSAIRES AUX COMPTES </t>
  </si>
  <si>
    <t xml:space="preserve">Nom ou raison sociale : </t>
  </si>
  <si>
    <t xml:space="preserve">Numéro  d’agrément ou décison autorisation préalable de la COBAC </t>
  </si>
  <si>
    <t xml:space="preserve">Date d’agrément  ou décison autorisation préalable de la COBAC </t>
  </si>
  <si>
    <t>Numéro et date d’agrément UDEAC/CEMAC</t>
  </si>
  <si>
    <t>Date de début de mandat en cours </t>
  </si>
  <si>
    <t>Date de fin de mandat en cours</t>
  </si>
  <si>
    <t xml:space="preserve">Adresse postale/villle : </t>
  </si>
  <si>
    <t>Année</t>
  </si>
  <si>
    <t>N-1</t>
  </si>
  <si>
    <t>N</t>
  </si>
  <si>
    <t>N-4</t>
  </si>
  <si>
    <t>N-3</t>
  </si>
  <si>
    <t>N-2</t>
  </si>
  <si>
    <t>Variation du Capital</t>
  </si>
  <si>
    <t>/</t>
  </si>
  <si>
    <t>Genre ou type de personne</t>
  </si>
  <si>
    <t xml:space="preserve">Hommes </t>
  </si>
  <si>
    <t>Société publique</t>
  </si>
  <si>
    <t>Société privée</t>
  </si>
  <si>
    <t>Sociétéparpublique</t>
  </si>
  <si>
    <t>Nombre d'actionnaires</t>
  </si>
  <si>
    <r>
      <t>nom ou raison sociale des actionnaires</t>
    </r>
    <r>
      <rPr>
        <b/>
        <sz val="13"/>
        <rFont val="Times New Roman"/>
        <family val="1"/>
      </rPr>
      <t xml:space="preserve"> </t>
    </r>
  </si>
  <si>
    <t>Part du capital détenue (en %) N-1</t>
  </si>
  <si>
    <t>Part du capital détenue (en %) N</t>
  </si>
  <si>
    <t>////</t>
  </si>
  <si>
    <t>Nom ou raison sociale</t>
  </si>
  <si>
    <t>Date de début de mandat en cours</t>
  </si>
  <si>
    <t>Date de fin de mandat mandat en cours</t>
  </si>
  <si>
    <t>Référence avis de non-objection du mandat en cours</t>
  </si>
  <si>
    <t>Date de signature de l'avis de non-objection du mandat en cours</t>
  </si>
  <si>
    <t>Nombre de renouvellement de mandat</t>
  </si>
  <si>
    <t>Nombre d'agence</t>
  </si>
  <si>
    <t>Date d'ouverture</t>
  </si>
  <si>
    <t>N° Arrêté du CNC</t>
  </si>
  <si>
    <t>Date Arrêté du CNC</t>
  </si>
  <si>
    <t>5- EVOLUTION DES EFFECTIFS</t>
  </si>
  <si>
    <t>6- ÉVOLUTION DU CAPITAL SUR LES CINQ DERNIERES ANNEES  :</t>
  </si>
  <si>
    <t xml:space="preserve">7- INFORMATION SUR L'ACTIONNARIAT </t>
  </si>
  <si>
    <t>8- COMPOSITION DU CONSEIL D’ADMINISTRATION (CA)</t>
  </si>
  <si>
    <t xml:space="preserve">9- INFORMATIONS AGENCES </t>
  </si>
  <si>
    <t>Région/Province (Ville)*</t>
  </si>
  <si>
    <t>* Donner le nom de la région ou de la province et préciser la ville ()</t>
  </si>
  <si>
    <t>Référence habiltation du SG de la COBAC</t>
  </si>
  <si>
    <t xml:space="preserve">date habilitataion  </t>
  </si>
  <si>
    <t>4- INFORMATIONS SUR LES UTILISATEURS eSESAME</t>
  </si>
  <si>
    <t>1.1 Adresse de l'établissement</t>
  </si>
  <si>
    <t xml:space="preserve">1.2 Boite postale  </t>
  </si>
  <si>
    <t>1.3 Ville du siège social</t>
  </si>
  <si>
    <t>1.4 Téléphone(s) fixe(s) / portable(s)</t>
  </si>
  <si>
    <t>1.6 Fax / Télex:</t>
  </si>
  <si>
    <t>1.7 Adresse électronique :</t>
  </si>
  <si>
    <t>1.8 Numéro d’agrément :</t>
  </si>
  <si>
    <t xml:space="preserve">1.9 Date d’agrément : </t>
  </si>
  <si>
    <t>1.10 Forme juridique:</t>
  </si>
  <si>
    <t>5.1 Cadres expatriés</t>
  </si>
  <si>
    <t>5.2 Cadres nationaux</t>
  </si>
  <si>
    <t>5.3 Autre personnel bancaire</t>
  </si>
  <si>
    <t>5.4 Personnel non bancaire</t>
  </si>
  <si>
    <t>5.5 Effectif total</t>
  </si>
  <si>
    <t>5.6 Stagiaires</t>
  </si>
  <si>
    <t>6.1 Capital</t>
  </si>
  <si>
    <t>6.2 Référence décision autorisation préalable de la COBAC pour les EMF constué en S.A. (ex: COBAC D-AAAA/XXX)</t>
  </si>
  <si>
    <t>6.3 Date de la décision autorisation préalable de la COBAC</t>
  </si>
  <si>
    <t>Nom de l'agence/Guichet</t>
  </si>
  <si>
    <t>EMF de 2ème et 3ème CATEGORIE</t>
  </si>
  <si>
    <t>FONDS DE FINANCEMENT DU DEVELOPPEMENT SOCIAL S.A</t>
  </si>
  <si>
    <t>FOFIDES S.A</t>
  </si>
  <si>
    <t>CAMEROUN</t>
  </si>
  <si>
    <t>MAROUA</t>
  </si>
  <si>
    <t>Domayo, MAROUA-CAMEROUN</t>
  </si>
  <si>
    <t>fofides.3c@yahoo.com</t>
  </si>
  <si>
    <t>Société Anonyme</t>
  </si>
  <si>
    <t>ECOBANK COURANT</t>
  </si>
  <si>
    <t>10029 26016 31155014343-40</t>
  </si>
  <si>
    <t>10029 26016 31155012377-21</t>
  </si>
  <si>
    <t>ECOBANK LIGNE DE CREDIT BDEAC</t>
  </si>
  <si>
    <t xml:space="preserve"> AFRILAND FIRST BANK</t>
  </si>
  <si>
    <t>10005 00018 01866361001-18</t>
  </si>
  <si>
    <t>10005 00018 01866361101-09</t>
  </si>
  <si>
    <t>10005 00018 01866361981-85</t>
  </si>
  <si>
    <t>DIRECTEUR GENERAL</t>
  </si>
  <si>
    <t>RABE GASTON</t>
  </si>
  <si>
    <t>rabegaston2001@yahoo.fr</t>
  </si>
  <si>
    <t>EXPERT COMPTABLE</t>
  </si>
  <si>
    <t>EBENEZER NJANTA</t>
  </si>
  <si>
    <t>(237) 233 42 16 93; (237) 677 70 64 97</t>
  </si>
  <si>
    <t>DJEMBONKO FREDERIC DESIRE</t>
  </si>
  <si>
    <t>djemsfred1@gmail.com</t>
  </si>
  <si>
    <t>MARCHE PUBLIC</t>
  </si>
  <si>
    <t>Agence siège de Maroua</t>
  </si>
  <si>
    <t>ETAT DU CAMEROUN</t>
  </si>
  <si>
    <t>CREDIT DU SAHEL</t>
  </si>
  <si>
    <t>CAMCCUL</t>
  </si>
  <si>
    <t>REGIONAL D'EPARGNE</t>
  </si>
  <si>
    <t>AUTRES</t>
  </si>
  <si>
    <t>HAMIDOU MANA</t>
  </si>
  <si>
    <t>HADJA YAFALOU</t>
  </si>
  <si>
    <t>AZIBE MAZRA</t>
  </si>
  <si>
    <t>Président du Conseil d'Administration</t>
  </si>
  <si>
    <t>Administrateur</t>
  </si>
  <si>
    <t>EXTRÊME-NORD (MAROUA)</t>
  </si>
  <si>
    <t>AGENCE SIEGE</t>
  </si>
  <si>
    <t>0321/MINFI</t>
  </si>
  <si>
    <t>HASSANOU IBRAHIMA</t>
  </si>
  <si>
    <t>N° ECP 029</t>
  </si>
  <si>
    <t>N° EC 180</t>
  </si>
  <si>
    <t>4971/Yaoundé</t>
  </si>
  <si>
    <t>3223 Douala</t>
  </si>
  <si>
    <t>(237) 220 186 23</t>
  </si>
  <si>
    <t>ETAT DU CAMEROUN (MAROUF MOUSSA)</t>
  </si>
  <si>
    <t>ETAT DU CAMEROUN (ZAMBO ZAMBO F.)</t>
  </si>
  <si>
    <t>CAMCCUL (ALI JEAN)</t>
  </si>
  <si>
    <t>CREDIT DU SAHEL (WOWE ANDRE)</t>
  </si>
  <si>
    <t xml:space="preserve">N°EMF/2011/0068 </t>
  </si>
  <si>
    <t>…</t>
  </si>
  <si>
    <t>AYANG LUC</t>
  </si>
  <si>
    <t>BAYAOLA BONIFACE</t>
  </si>
  <si>
    <t>MME AISSA MAHAMAT</t>
  </si>
  <si>
    <t>DAWE VICTORE</t>
  </si>
  <si>
    <t>GONMOGA KAOGA</t>
  </si>
  <si>
    <t>CCAP-GIE/PREPAFEN</t>
  </si>
  <si>
    <t>PEOPLE FINANCE</t>
  </si>
  <si>
    <t>KOUMPA ISSA</t>
  </si>
  <si>
    <t>HAMADOU OUMAROU</t>
  </si>
  <si>
    <t>ALIOUM HAMAN</t>
  </si>
  <si>
    <t>GIC ALPHA FEMMES VIE NOUVELLE</t>
  </si>
  <si>
    <t>LIMONDA YVETTE</t>
  </si>
  <si>
    <t>ISMAILA HAMIDOU</t>
  </si>
  <si>
    <t>DR AZIBE MAZRA</t>
  </si>
  <si>
    <t xml:space="preserve">00000398/MINFI </t>
  </si>
  <si>
    <t>Arrêté ministériel n° 00000398/MINFI du 10 juillet 2008</t>
  </si>
  <si>
    <t>DECISION COBAC D-2021/021/</t>
  </si>
  <si>
    <t>CHEF SERVICE ADMINISTRATIF ET COMPTABLE</t>
  </si>
  <si>
    <t>Crédit aux personnel pour consommation</t>
  </si>
  <si>
    <t>DAWE VICTOR</t>
  </si>
  <si>
    <t>CONSOMMATION</t>
  </si>
  <si>
    <t>SOCOPOT</t>
  </si>
  <si>
    <t>AGROFARMING</t>
  </si>
  <si>
    <t>U3C-COOP CA</t>
  </si>
  <si>
    <t>CCA-BABK</t>
  </si>
  <si>
    <t>10039 10011 01764275801-88</t>
  </si>
  <si>
    <t>DIRECTEUR GENERAL ADJOINT</t>
  </si>
  <si>
    <t>TJANI THEODORE MARIE</t>
  </si>
  <si>
    <t>ENCOURS</t>
  </si>
  <si>
    <t>//</t>
  </si>
  <si>
    <t>tjanitheo1708@yahoo.fr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</si>
</sst>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[$-40C]d\-mmm\-yyyy;@"/>
  </numFmts>
  <fonts count="37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b/>
      <i/>
      <sz val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2"/>
      <color theme="0" tint="-0.249977111117893"/>
      <name val="Times New Roman"/>
      <family val="1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1"/>
      <name val="Times New Roman"/>
      <family val="1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7" fillId="0" borderId="0"/>
    <xf numFmtId="9" fontId="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</cellStyleXfs>
  <cellXfs count="390">
    <xf numFmtId="0" fontId="0" fillId="0" borderId="0" xfId="0"/>
    <xf numFmtId="3" fontId="0" fillId="0" borderId="0" xfId="0" applyNumberFormat="1"/>
    <xf numFmtId="0" fontId="0" fillId="0" borderId="0" xfId="0" applyProtection="1">
      <protection hidden="1"/>
    </xf>
    <xf numFmtId="1" fontId="0" fillId="0" borderId="0" xfId="0" applyNumberFormat="1" applyAlignment="1" applyProtection="1">
      <protection hidden="1"/>
    </xf>
    <xf numFmtId="1" fontId="3" fillId="2" borderId="1" xfId="3" applyNumberFormat="1" applyFont="1" applyFill="1" applyBorder="1" applyAlignment="1" applyProtection="1">
      <alignment vertical="center" wrapText="1"/>
      <protection hidden="1"/>
    </xf>
    <xf numFmtId="1" fontId="4" fillId="2" borderId="2" xfId="3" applyNumberFormat="1" applyFont="1" applyFill="1" applyBorder="1" applyAlignment="1" applyProtection="1">
      <alignment vertical="top" wrapText="1"/>
      <protection hidden="1"/>
    </xf>
    <xf numFmtId="1" fontId="13" fillId="3" borderId="3" xfId="3" applyNumberFormat="1" applyFont="1" applyFill="1" applyBorder="1" applyAlignment="1" applyProtection="1">
      <alignment vertical="top"/>
      <protection hidden="1"/>
    </xf>
    <xf numFmtId="1" fontId="12" fillId="3" borderId="4" xfId="3" applyNumberFormat="1" applyFont="1" applyFill="1" applyBorder="1" applyProtection="1">
      <protection hidden="1"/>
    </xf>
    <xf numFmtId="1" fontId="14" fillId="2" borderId="5" xfId="3" applyNumberFormat="1" applyFont="1" applyFill="1" applyBorder="1" applyAlignment="1" applyProtection="1">
      <alignment horizontal="right" vertical="top"/>
      <protection hidden="1"/>
    </xf>
    <xf numFmtId="1" fontId="8" fillId="0" borderId="6" xfId="1" applyNumberFormat="1" applyFont="1" applyBorder="1" applyAlignment="1" applyProtection="1">
      <alignment horizontal="right" vertical="top" wrapText="1"/>
      <protection hidden="1"/>
    </xf>
    <xf numFmtId="1" fontId="8" fillId="2" borderId="6" xfId="1" applyNumberFormat="1" applyFont="1" applyFill="1" applyBorder="1" applyAlignment="1" applyProtection="1">
      <alignment horizontal="right" vertical="top" wrapText="1"/>
      <protection hidden="1"/>
    </xf>
    <xf numFmtId="1" fontId="8" fillId="0" borderId="6" xfId="0" applyNumberFormat="1" applyFont="1" applyBorder="1" applyAlignment="1" applyProtection="1">
      <alignment vertical="top" wrapText="1"/>
      <protection hidden="1"/>
    </xf>
    <xf numFmtId="1" fontId="8" fillId="0" borderId="7" xfId="0" applyNumberFormat="1" applyFont="1" applyBorder="1" applyAlignment="1" applyProtection="1">
      <alignment vertical="top" wrapText="1"/>
      <protection hidden="1"/>
    </xf>
    <xf numFmtId="1" fontId="8" fillId="2" borderId="7" xfId="1" applyNumberFormat="1" applyFont="1" applyFill="1" applyBorder="1" applyAlignment="1" applyProtection="1">
      <alignment horizontal="right" vertical="top" wrapText="1"/>
      <protection hidden="1"/>
    </xf>
    <xf numFmtId="1" fontId="8" fillId="2" borderId="8" xfId="1" applyNumberFormat="1" applyFont="1" applyFill="1" applyBorder="1" applyAlignment="1" applyProtection="1">
      <alignment horizontal="right" vertical="top" wrapText="1"/>
      <protection hidden="1"/>
    </xf>
    <xf numFmtId="1" fontId="8" fillId="0" borderId="7" xfId="1" applyNumberFormat="1" applyFont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hidden="1"/>
    </xf>
    <xf numFmtId="1" fontId="8" fillId="0" borderId="9" xfId="1" applyNumberFormat="1" applyFont="1" applyBorder="1" applyAlignment="1" applyProtection="1">
      <alignment horizontal="right" vertical="top" wrapText="1"/>
      <protection hidden="1"/>
    </xf>
    <xf numFmtId="1" fontId="8" fillId="2" borderId="10" xfId="1" applyNumberFormat="1" applyFont="1" applyFill="1" applyBorder="1" applyAlignment="1" applyProtection="1">
      <alignment horizontal="right" vertical="top" wrapText="1"/>
      <protection hidden="1"/>
    </xf>
    <xf numFmtId="1" fontId="8" fillId="0" borderId="9" xfId="0" applyNumberFormat="1" applyFont="1" applyBorder="1" applyAlignment="1" applyProtection="1">
      <alignment vertical="top" wrapText="1"/>
      <protection locked="0" hidden="1"/>
    </xf>
    <xf numFmtId="1" fontId="4" fillId="0" borderId="9" xfId="0" applyNumberFormat="1" applyFont="1" applyBorder="1" applyAlignment="1" applyProtection="1">
      <alignment vertical="top" wrapText="1"/>
      <protection hidden="1"/>
    </xf>
    <xf numFmtId="1" fontId="4" fillId="0" borderId="10" xfId="0" applyNumberFormat="1" applyFont="1" applyBorder="1" applyAlignment="1" applyProtection="1">
      <alignment vertical="top" wrapText="1"/>
      <protection locked="0" hidden="1"/>
    </xf>
    <xf numFmtId="1" fontId="2" fillId="0" borderId="11" xfId="0" applyNumberFormat="1" applyFont="1" applyBorder="1" applyAlignment="1" applyProtection="1">
      <alignment vertical="top" wrapText="1"/>
      <protection hidden="1"/>
    </xf>
    <xf numFmtId="1" fontId="0" fillId="0" borderId="12" xfId="0" applyNumberFormat="1" applyBorder="1" applyProtection="1">
      <protection hidden="1"/>
    </xf>
    <xf numFmtId="1" fontId="8" fillId="0" borderId="13" xfId="0" applyNumberFormat="1" applyFont="1" applyBorder="1" applyAlignment="1" applyProtection="1">
      <alignment vertical="top" wrapText="1"/>
      <protection hidden="1"/>
    </xf>
    <xf numFmtId="1" fontId="8" fillId="0" borderId="14" xfId="0" applyNumberFormat="1" applyFont="1" applyBorder="1" applyAlignment="1" applyProtection="1">
      <alignment vertical="top" wrapText="1"/>
      <protection hidden="1"/>
    </xf>
    <xf numFmtId="1" fontId="8" fillId="0" borderId="15" xfId="0" applyNumberFormat="1" applyFont="1" applyBorder="1" applyAlignment="1" applyProtection="1">
      <alignment vertical="top" wrapText="1"/>
      <protection hidden="1"/>
    </xf>
    <xf numFmtId="1" fontId="8" fillId="0" borderId="16" xfId="0" applyNumberFormat="1" applyFont="1" applyBorder="1" applyAlignment="1" applyProtection="1">
      <alignment vertical="top" wrapText="1"/>
      <protection hidden="1"/>
    </xf>
    <xf numFmtId="1" fontId="8" fillId="0" borderId="13" xfId="1" applyNumberFormat="1" applyFont="1" applyBorder="1" applyAlignment="1" applyProtection="1">
      <alignment horizontal="right" vertical="top" wrapText="1"/>
      <protection hidden="1"/>
    </xf>
    <xf numFmtId="1" fontId="8" fillId="0" borderId="15" xfId="1" applyNumberFormat="1" applyFont="1" applyBorder="1" applyAlignment="1" applyProtection="1">
      <alignment horizontal="right" vertical="top" wrapText="1"/>
      <protection hidden="1"/>
    </xf>
    <xf numFmtId="1" fontId="4" fillId="0" borderId="17" xfId="1" applyNumberFormat="1" applyFont="1" applyBorder="1" applyAlignment="1" applyProtection="1">
      <alignment horizontal="right" vertical="top" wrapText="1"/>
      <protection hidden="1"/>
    </xf>
    <xf numFmtId="1" fontId="8" fillId="0" borderId="10" xfId="0" applyNumberFormat="1" applyFont="1" applyBorder="1" applyAlignment="1" applyProtection="1">
      <alignment vertical="top" wrapText="1"/>
      <protection hidden="1"/>
    </xf>
    <xf numFmtId="1" fontId="4" fillId="0" borderId="15" xfId="0" applyNumberFormat="1" applyFont="1" applyBorder="1" applyAlignment="1" applyProtection="1">
      <alignment vertical="top" wrapText="1"/>
      <protection hidden="1"/>
    </xf>
    <xf numFmtId="1" fontId="2" fillId="2" borderId="2" xfId="0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wrapText="1"/>
      <protection hidden="1"/>
    </xf>
    <xf numFmtId="1" fontId="2" fillId="0" borderId="1" xfId="0" applyNumberFormat="1" applyFont="1" applyFill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wrapText="1"/>
      <protection hidden="1"/>
    </xf>
    <xf numFmtId="1" fontId="2" fillId="2" borderId="18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wrapText="1"/>
      <protection hidden="1"/>
    </xf>
    <xf numFmtId="1" fontId="2" fillId="0" borderId="19" xfId="0" applyNumberFormat="1" applyFont="1" applyFill="1" applyBorder="1" applyAlignment="1" applyProtection="1">
      <alignment wrapText="1"/>
      <protection hidden="1"/>
    </xf>
    <xf numFmtId="1" fontId="3" fillId="2" borderId="9" xfId="0" applyNumberFormat="1" applyFont="1" applyFill="1" applyBorder="1" applyAlignment="1" applyProtection="1">
      <alignment horizontal="right" wrapText="1"/>
      <protection hidden="1"/>
    </xf>
    <xf numFmtId="1" fontId="3" fillId="2" borderId="7" xfId="0" applyNumberFormat="1" applyFont="1" applyFill="1" applyBorder="1" applyAlignment="1" applyProtection="1">
      <alignment wrapText="1"/>
      <protection hidden="1"/>
    </xf>
    <xf numFmtId="1" fontId="3" fillId="2" borderId="1" xfId="0" applyNumberFormat="1" applyFont="1" applyFill="1" applyBorder="1" applyAlignment="1" applyProtection="1">
      <alignment wrapText="1"/>
      <protection hidden="1"/>
    </xf>
    <xf numFmtId="1" fontId="3" fillId="2" borderId="19" xfId="0" applyNumberFormat="1" applyFont="1" applyFill="1" applyBorder="1" applyAlignment="1" applyProtection="1">
      <alignment wrapText="1"/>
      <protection hidden="1"/>
    </xf>
    <xf numFmtId="1" fontId="2" fillId="2" borderId="1" xfId="1" applyNumberFormat="1" applyFont="1" applyFill="1" applyBorder="1" applyAlignment="1" applyProtection="1">
      <alignment vertical="center" wrapText="1"/>
      <protection hidden="1"/>
    </xf>
    <xf numFmtId="1" fontId="2" fillId="2" borderId="19" xfId="1" applyNumberFormat="1" applyFont="1" applyFill="1" applyBorder="1" applyAlignment="1" applyProtection="1">
      <alignment vertical="center" wrapText="1"/>
      <protection hidden="1"/>
    </xf>
    <xf numFmtId="1" fontId="3" fillId="2" borderId="18" xfId="0" applyNumberFormat="1" applyFont="1" applyFill="1" applyBorder="1" applyAlignment="1" applyProtection="1">
      <alignment wrapText="1"/>
      <protection hidden="1"/>
    </xf>
    <xf numFmtId="1" fontId="2" fillId="2" borderId="18" xfId="1" applyNumberFormat="1" applyFont="1" applyFill="1" applyBorder="1" applyAlignment="1" applyProtection="1">
      <alignment wrapText="1"/>
      <protection hidden="1"/>
    </xf>
    <xf numFmtId="1" fontId="2" fillId="2" borderId="1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justify" wrapText="1"/>
      <protection hidden="1"/>
    </xf>
    <xf numFmtId="1" fontId="2" fillId="2" borderId="18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vertical="center" wrapText="1"/>
      <protection hidden="1"/>
    </xf>
    <xf numFmtId="1" fontId="2" fillId="2" borderId="19" xfId="0" applyNumberFormat="1" applyFont="1" applyFill="1" applyBorder="1" applyAlignment="1" applyProtection="1">
      <alignment wrapText="1"/>
      <protection hidden="1"/>
    </xf>
    <xf numFmtId="1" fontId="3" fillId="2" borderId="18" xfId="3" applyNumberFormat="1" applyFont="1" applyFill="1" applyBorder="1" applyAlignment="1" applyProtection="1">
      <alignment vertical="center" wrapText="1"/>
      <protection hidden="1"/>
    </xf>
    <xf numFmtId="1" fontId="3" fillId="2" borderId="19" xfId="3" applyNumberFormat="1" applyFont="1" applyFill="1" applyBorder="1" applyAlignment="1" applyProtection="1">
      <alignment vertical="center" wrapText="1"/>
      <protection hidden="1"/>
    </xf>
    <xf numFmtId="1" fontId="2" fillId="2" borderId="18" xfId="1" applyNumberFormat="1" applyFont="1" applyFill="1" applyBorder="1" applyAlignment="1" applyProtection="1">
      <alignment vertical="center" wrapText="1"/>
      <protection hidden="1"/>
    </xf>
    <xf numFmtId="1" fontId="2" fillId="0" borderId="1" xfId="0" applyNumberFormat="1" applyFont="1" applyFill="1" applyBorder="1" applyAlignment="1" applyProtection="1">
      <alignment vertical="center" wrapText="1"/>
      <protection hidden="1"/>
    </xf>
    <xf numFmtId="1" fontId="3" fillId="2" borderId="18" xfId="1" applyNumberFormat="1" applyFont="1" applyFill="1" applyBorder="1" applyAlignment="1" applyProtection="1">
      <alignment wrapText="1"/>
      <protection hidden="1"/>
    </xf>
    <xf numFmtId="1" fontId="3" fillId="2" borderId="19" xfId="1" applyNumberFormat="1" applyFont="1" applyFill="1" applyBorder="1" applyAlignment="1" applyProtection="1">
      <alignment wrapText="1"/>
      <protection hidden="1"/>
    </xf>
    <xf numFmtId="1" fontId="2" fillId="2" borderId="19" xfId="1" applyNumberFormat="1" applyFont="1" applyFill="1" applyBorder="1" applyAlignment="1" applyProtection="1">
      <alignment wrapText="1"/>
      <protection hidden="1"/>
    </xf>
    <xf numFmtId="1" fontId="3" fillId="2" borderId="18" xfId="0" applyNumberFormat="1" applyFont="1" applyFill="1" applyBorder="1" applyAlignment="1" applyProtection="1">
      <alignment vertical="center" wrapText="1"/>
      <protection hidden="1"/>
    </xf>
    <xf numFmtId="1" fontId="3" fillId="2" borderId="1" xfId="0" applyNumberFormat="1" applyFont="1" applyFill="1" applyBorder="1" applyAlignment="1" applyProtection="1">
      <alignment vertical="center" wrapText="1"/>
      <protection hidden="1"/>
    </xf>
    <xf numFmtId="1" fontId="3" fillId="2" borderId="19" xfId="0" applyNumberFormat="1" applyFont="1" applyFill="1" applyBorder="1" applyAlignment="1" applyProtection="1">
      <alignment vertical="center" wrapText="1"/>
      <protection hidden="1"/>
    </xf>
    <xf numFmtId="1" fontId="8" fillId="2" borderId="18" xfId="0" applyNumberFormat="1" applyFont="1" applyFill="1" applyBorder="1" applyAlignment="1" applyProtection="1">
      <alignment vertical="center" wrapText="1"/>
      <protection hidden="1"/>
    </xf>
    <xf numFmtId="1" fontId="8" fillId="2" borderId="19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Fill="1" applyBorder="1" applyAlignment="1" applyProtection="1">
      <alignment wrapText="1"/>
      <protection hidden="1"/>
    </xf>
    <xf numFmtId="1" fontId="4" fillId="2" borderId="18" xfId="0" applyNumberFormat="1" applyFont="1" applyFill="1" applyBorder="1" applyAlignment="1" applyProtection="1">
      <alignment vertical="center" wrapText="1"/>
      <protection hidden="1"/>
    </xf>
    <xf numFmtId="1" fontId="4" fillId="2" borderId="1" xfId="0" applyNumberFormat="1" applyFont="1" applyFill="1" applyBorder="1" applyAlignment="1" applyProtection="1">
      <alignment vertical="center" wrapText="1"/>
      <protection hidden="1"/>
    </xf>
    <xf numFmtId="1" fontId="4" fillId="2" borderId="20" xfId="0" applyNumberFormat="1" applyFont="1" applyFill="1" applyBorder="1" applyAlignment="1" applyProtection="1">
      <alignment vertical="center" wrapText="1"/>
      <protection hidden="1"/>
    </xf>
    <xf numFmtId="1" fontId="8" fillId="2" borderId="2" xfId="0" applyNumberFormat="1" applyFont="1" applyFill="1" applyBorder="1" applyAlignment="1" applyProtection="1">
      <alignment vertical="center" wrapText="1"/>
      <protection hidden="1"/>
    </xf>
    <xf numFmtId="1" fontId="8" fillId="2" borderId="1" xfId="0" applyNumberFormat="1" applyFont="1" applyFill="1" applyBorder="1" applyAlignment="1" applyProtection="1">
      <alignment vertical="center" wrapText="1"/>
      <protection hidden="1"/>
    </xf>
    <xf numFmtId="1" fontId="8" fillId="2" borderId="20" xfId="0" applyNumberFormat="1" applyFont="1" applyFill="1" applyBorder="1" applyAlignment="1" applyProtection="1">
      <alignment vertical="center" wrapText="1"/>
      <protection hidden="1"/>
    </xf>
    <xf numFmtId="1" fontId="8" fillId="0" borderId="1" xfId="0" applyNumberFormat="1" applyFont="1" applyFill="1" applyBorder="1" applyAlignment="1" applyProtection="1">
      <alignment vertical="center" wrapText="1"/>
      <protection hidden="1"/>
    </xf>
    <xf numFmtId="1" fontId="4" fillId="2" borderId="19" xfId="3" applyNumberFormat="1" applyFont="1" applyFill="1" applyBorder="1" applyAlignment="1" applyProtection="1">
      <alignment vertical="top" wrapText="1"/>
      <protection hidden="1"/>
    </xf>
    <xf numFmtId="1" fontId="0" fillId="0" borderId="21" xfId="0" applyNumberFormat="1" applyBorder="1" applyAlignment="1" applyProtection="1">
      <alignment vertical="top" wrapText="1"/>
      <protection hidden="1"/>
    </xf>
    <xf numFmtId="1" fontId="11" fillId="3" borderId="22" xfId="1" applyNumberFormat="1" applyFont="1" applyFill="1" applyBorder="1" applyAlignment="1" applyProtection="1">
      <alignment horizontal="center" vertical="top" wrapText="1"/>
      <protection hidden="1"/>
    </xf>
    <xf numFmtId="1" fontId="2" fillId="0" borderId="21" xfId="0" applyNumberFormat="1" applyFont="1" applyBorder="1" applyAlignment="1" applyProtection="1">
      <alignment horizontal="right" vertical="top" wrapText="1"/>
      <protection hidden="1"/>
    </xf>
    <xf numFmtId="1" fontId="2" fillId="0" borderId="21" xfId="0" applyNumberFormat="1" applyFont="1" applyBorder="1" applyAlignment="1" applyProtection="1">
      <alignment vertical="top" wrapText="1"/>
      <protection hidden="1"/>
    </xf>
    <xf numFmtId="1" fontId="0" fillId="0" borderId="21" xfId="0" applyNumberFormat="1" applyBorder="1" applyProtection="1">
      <protection hidden="1"/>
    </xf>
    <xf numFmtId="1" fontId="0" fillId="3" borderId="23" xfId="0" applyNumberFormat="1" applyFill="1" applyBorder="1" applyProtection="1">
      <protection hidden="1"/>
    </xf>
    <xf numFmtId="1" fontId="0" fillId="3" borderId="24" xfId="0" applyNumberFormat="1" applyFill="1" applyBorder="1" applyProtection="1">
      <protection hidden="1"/>
    </xf>
    <xf numFmtId="1" fontId="13" fillId="0" borderId="21" xfId="0" applyNumberFormat="1" applyFont="1" applyBorder="1" applyAlignment="1" applyProtection="1">
      <alignment vertical="top"/>
      <protection hidden="1"/>
    </xf>
    <xf numFmtId="1" fontId="0" fillId="3" borderId="4" xfId="0" applyNumberFormat="1" applyFill="1" applyBorder="1" applyProtection="1">
      <protection hidden="1"/>
    </xf>
    <xf numFmtId="1" fontId="13" fillId="3" borderId="21" xfId="0" applyNumberFormat="1" applyFont="1" applyFill="1" applyBorder="1" applyAlignment="1" applyProtection="1">
      <alignment vertical="top"/>
      <protection hidden="1"/>
    </xf>
    <xf numFmtId="1" fontId="12" fillId="0" borderId="25" xfId="0" applyNumberFormat="1" applyFont="1" applyBorder="1" applyAlignment="1" applyProtection="1">
      <alignment horizontal="right" vertical="top" wrapText="1"/>
      <protection hidden="1"/>
    </xf>
    <xf numFmtId="1" fontId="12" fillId="3" borderId="25" xfId="0" applyNumberFormat="1" applyFont="1" applyFill="1" applyBorder="1" applyAlignment="1" applyProtection="1">
      <alignment horizontal="right" vertical="top" wrapText="1"/>
      <protection hidden="1"/>
    </xf>
    <xf numFmtId="1" fontId="12" fillId="2" borderId="25" xfId="0" applyNumberFormat="1" applyFont="1" applyFill="1" applyBorder="1" applyAlignment="1" applyProtection="1">
      <alignment horizontal="right" vertical="top" wrapText="1"/>
      <protection hidden="1"/>
    </xf>
    <xf numFmtId="1" fontId="11" fillId="2" borderId="26" xfId="0" applyNumberFormat="1" applyFont="1" applyFill="1" applyBorder="1" applyAlignment="1" applyProtection="1">
      <alignment horizontal="right" vertical="top" wrapText="1"/>
      <protection hidden="1"/>
    </xf>
    <xf numFmtId="1" fontId="12" fillId="2" borderId="27" xfId="0" applyNumberFormat="1" applyFont="1" applyFill="1" applyBorder="1" applyAlignment="1" applyProtection="1">
      <alignment horizontal="right" vertical="top" wrapText="1"/>
      <protection hidden="1"/>
    </xf>
    <xf numFmtId="1" fontId="13" fillId="0" borderId="28" xfId="0" applyNumberFormat="1" applyFont="1" applyBorder="1" applyAlignment="1" applyProtection="1">
      <alignment horizontal="right" vertical="top" wrapText="1"/>
      <protection hidden="1"/>
    </xf>
    <xf numFmtId="1" fontId="14" fillId="2" borderId="29" xfId="0" applyNumberFormat="1" applyFont="1" applyFill="1" applyBorder="1" applyAlignment="1" applyProtection="1">
      <alignment vertical="top" wrapText="1"/>
      <protection hidden="1"/>
    </xf>
    <xf numFmtId="1" fontId="14" fillId="2" borderId="26" xfId="0" applyNumberFormat="1" applyFont="1" applyFill="1" applyBorder="1" applyAlignment="1" applyProtection="1">
      <alignment vertical="top" wrapText="1"/>
      <protection hidden="1"/>
    </xf>
    <xf numFmtId="1" fontId="14" fillId="2" borderId="5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right" vertical="top"/>
      <protection hidden="1"/>
    </xf>
    <xf numFmtId="1" fontId="11" fillId="2" borderId="26" xfId="0" applyNumberFormat="1" applyFont="1" applyFill="1" applyBorder="1" applyAlignment="1" applyProtection="1">
      <alignment horizontal="right" vertical="top"/>
      <protection hidden="1"/>
    </xf>
    <xf numFmtId="1" fontId="11" fillId="2" borderId="29" xfId="0" applyNumberFormat="1" applyFont="1" applyFill="1" applyBorder="1" applyAlignment="1" applyProtection="1">
      <alignment horizontal="right" vertical="top"/>
      <protection hidden="1"/>
    </xf>
    <xf numFmtId="1" fontId="14" fillId="2" borderId="26" xfId="0" applyNumberFormat="1" applyFont="1" applyFill="1" applyBorder="1" applyAlignment="1" applyProtection="1">
      <alignment horizontal="right" vertical="top"/>
      <protection hidden="1"/>
    </xf>
    <xf numFmtId="1" fontId="20" fillId="0" borderId="28" xfId="0" applyNumberFormat="1" applyFont="1" applyBorder="1" applyAlignment="1" applyProtection="1">
      <alignment vertical="top"/>
      <protection hidden="1"/>
    </xf>
    <xf numFmtId="1" fontId="20" fillId="3" borderId="28" xfId="0" applyNumberFormat="1" applyFont="1" applyFill="1" applyBorder="1" applyAlignment="1" applyProtection="1">
      <alignment vertical="top"/>
      <protection hidden="1"/>
    </xf>
    <xf numFmtId="1" fontId="20" fillId="0" borderId="26" xfId="0" applyNumberFormat="1" applyFont="1" applyBorder="1" applyAlignment="1" applyProtection="1">
      <alignment vertical="top"/>
      <protection hidden="1"/>
    </xf>
    <xf numFmtId="1" fontId="20" fillId="3" borderId="26" xfId="0" applyNumberFormat="1" applyFont="1" applyFill="1" applyBorder="1" applyAlignment="1" applyProtection="1">
      <alignment vertical="top"/>
      <protection hidden="1"/>
    </xf>
    <xf numFmtId="1" fontId="17" fillId="0" borderId="26" xfId="0" applyNumberFormat="1" applyFont="1" applyBorder="1" applyAlignment="1" applyProtection="1">
      <alignment vertical="top"/>
      <protection hidden="1"/>
    </xf>
    <xf numFmtId="1" fontId="17" fillId="0" borderId="26" xfId="0" applyNumberFormat="1" applyFont="1" applyBorder="1" applyAlignment="1" applyProtection="1">
      <protection hidden="1"/>
    </xf>
    <xf numFmtId="1" fontId="0" fillId="0" borderId="26" xfId="0" applyNumberFormat="1" applyBorder="1" applyAlignment="1" applyProtection="1">
      <protection hidden="1"/>
    </xf>
    <xf numFmtId="1" fontId="21" fillId="0" borderId="26" xfId="0" applyNumberFormat="1" applyFont="1" applyBorder="1" applyAlignment="1" applyProtection="1">
      <alignment horizontal="center"/>
      <protection hidden="1"/>
    </xf>
    <xf numFmtId="1" fontId="12" fillId="0" borderId="26" xfId="0" applyNumberFormat="1" applyFont="1" applyBorder="1" applyAlignment="1" applyProtection="1">
      <alignment horizontal="justify"/>
      <protection hidden="1"/>
    </xf>
    <xf numFmtId="1" fontId="0" fillId="0" borderId="26" xfId="0" applyNumberFormat="1" applyBorder="1" applyProtection="1">
      <protection hidden="1"/>
    </xf>
    <xf numFmtId="1" fontId="0" fillId="3" borderId="5" xfId="0" applyNumberFormat="1" applyFill="1" applyBorder="1" applyProtection="1">
      <protection hidden="1"/>
    </xf>
    <xf numFmtId="1" fontId="20" fillId="3" borderId="30" xfId="0" applyNumberFormat="1" applyFont="1" applyFill="1" applyBorder="1" applyAlignment="1" applyProtection="1">
      <alignment vertical="top"/>
      <protection hidden="1"/>
    </xf>
    <xf numFmtId="1" fontId="2" fillId="2" borderId="31" xfId="0" applyNumberFormat="1" applyFont="1" applyFill="1" applyBorder="1" applyAlignment="1" applyProtection="1">
      <alignment vertical="center" wrapText="1"/>
      <protection hidden="1"/>
    </xf>
    <xf numFmtId="1" fontId="2" fillId="2" borderId="7" xfId="0" applyNumberFormat="1" applyFont="1" applyFill="1" applyBorder="1" applyAlignment="1" applyProtection="1">
      <alignment vertical="center" wrapText="1"/>
      <protection hidden="1"/>
    </xf>
    <xf numFmtId="1" fontId="2" fillId="2" borderId="9" xfId="0" applyNumberFormat="1" applyFont="1" applyFill="1" applyBorder="1" applyAlignment="1" applyProtection="1">
      <alignment vertical="center" wrapText="1"/>
      <protection hidden="1"/>
    </xf>
    <xf numFmtId="1" fontId="2" fillId="0" borderId="7" xfId="1" applyNumberFormat="1" applyFont="1" applyFill="1" applyBorder="1" applyAlignment="1" applyProtection="1">
      <alignment horizontal="right" vertical="center" wrapText="1"/>
      <protection hidden="1"/>
    </xf>
    <xf numFmtId="1" fontId="12" fillId="2" borderId="32" xfId="1" applyNumberFormat="1" applyFont="1" applyFill="1" applyBorder="1" applyAlignment="1" applyProtection="1">
      <alignment wrapText="1"/>
      <protection hidden="1"/>
    </xf>
    <xf numFmtId="1" fontId="25" fillId="2" borderId="9" xfId="0" applyNumberFormat="1" applyFont="1" applyFill="1" applyBorder="1" applyAlignment="1" applyProtection="1">
      <alignment vertical="center" wrapText="1"/>
      <protection hidden="1"/>
    </xf>
    <xf numFmtId="1" fontId="0" fillId="3" borderId="22" xfId="0" applyNumberFormat="1" applyFill="1" applyBorder="1" applyAlignment="1" applyProtection="1">
      <alignment wrapText="1"/>
      <protection hidden="1"/>
    </xf>
    <xf numFmtId="1" fontId="0" fillId="0" borderId="22" xfId="0" applyNumberFormat="1" applyBorder="1" applyAlignment="1" applyProtection="1">
      <alignment wrapText="1"/>
      <protection hidden="1"/>
    </xf>
    <xf numFmtId="1" fontId="23" fillId="3" borderId="22" xfId="1" applyNumberFormat="1" applyFont="1" applyFill="1" applyBorder="1" applyAlignment="1" applyProtection="1">
      <alignment wrapText="1"/>
      <protection hidden="1"/>
    </xf>
    <xf numFmtId="1" fontId="0" fillId="0" borderId="22" xfId="1" applyNumberFormat="1" applyFont="1" applyBorder="1" applyAlignment="1" applyProtection="1">
      <alignment wrapText="1"/>
      <protection hidden="1"/>
    </xf>
    <xf numFmtId="1" fontId="4" fillId="0" borderId="0" xfId="0" applyNumberFormat="1" applyFont="1" applyAlignment="1" applyProtection="1">
      <protection hidden="1"/>
    </xf>
    <xf numFmtId="1" fontId="4" fillId="3" borderId="6" xfId="1" applyNumberFormat="1" applyFont="1" applyFill="1" applyBorder="1" applyAlignment="1" applyProtection="1">
      <alignment horizontal="right" vertical="top" wrapText="1"/>
      <protection hidden="1"/>
    </xf>
    <xf numFmtId="1" fontId="4" fillId="3" borderId="33" xfId="1" applyNumberFormat="1" applyFont="1" applyFill="1" applyBorder="1" applyAlignment="1" applyProtection="1">
      <alignment horizontal="right" vertical="top" wrapText="1"/>
      <protection hidden="1"/>
    </xf>
    <xf numFmtId="1" fontId="8" fillId="3" borderId="8" xfId="1" applyNumberFormat="1" applyFont="1" applyFill="1" applyBorder="1" applyAlignment="1" applyProtection="1">
      <alignment horizontal="right" vertical="top" wrapText="1"/>
      <protection hidden="1"/>
    </xf>
    <xf numFmtId="1" fontId="8" fillId="3" borderId="34" xfId="1" applyNumberFormat="1" applyFont="1" applyFill="1" applyBorder="1" applyAlignment="1" applyProtection="1">
      <alignment horizontal="right" vertical="top" wrapText="1"/>
      <protection hidden="1"/>
    </xf>
    <xf numFmtId="1" fontId="4" fillId="3" borderId="9" xfId="0" applyNumberFormat="1" applyFont="1" applyFill="1" applyBorder="1" applyAlignment="1" applyProtection="1">
      <alignment vertical="top" wrapText="1"/>
      <protection hidden="1"/>
    </xf>
    <xf numFmtId="1" fontId="4" fillId="3" borderId="10" xfId="1" applyNumberFormat="1" applyFont="1" applyFill="1" applyBorder="1" applyAlignment="1" applyProtection="1">
      <alignment horizontal="right" vertical="top" wrapText="1"/>
      <protection hidden="1"/>
    </xf>
    <xf numFmtId="1" fontId="3" fillId="3" borderId="35" xfId="0" applyNumberFormat="1" applyFont="1" applyFill="1" applyBorder="1" applyAlignment="1" applyProtection="1">
      <alignment vertical="top" wrapText="1"/>
      <protection hidden="1"/>
    </xf>
    <xf numFmtId="1" fontId="0" fillId="3" borderId="36" xfId="0" applyNumberFormat="1" applyFill="1" applyBorder="1" applyProtection="1">
      <protection hidden="1"/>
    </xf>
    <xf numFmtId="1" fontId="4" fillId="3" borderId="15" xfId="0" applyNumberFormat="1" applyFont="1" applyFill="1" applyBorder="1" applyAlignment="1" applyProtection="1">
      <alignment horizontal="right" vertical="top" wrapText="1"/>
      <protection hidden="1"/>
    </xf>
    <xf numFmtId="1" fontId="4" fillId="3" borderId="10" xfId="0" applyNumberFormat="1" applyFont="1" applyFill="1" applyBorder="1" applyAlignment="1" applyProtection="1">
      <alignment horizontal="right" vertical="top" wrapText="1"/>
      <protection hidden="1"/>
    </xf>
    <xf numFmtId="1" fontId="4" fillId="3" borderId="37" xfId="0" applyNumberFormat="1" applyFont="1" applyFill="1" applyBorder="1" applyAlignment="1" applyProtection="1">
      <alignment horizontal="right" vertical="top" wrapText="1"/>
      <protection hidden="1"/>
    </xf>
    <xf numFmtId="1" fontId="4" fillId="0" borderId="38" xfId="0" applyNumberFormat="1" applyFont="1" applyFill="1" applyBorder="1" applyAlignment="1" applyProtection="1">
      <alignment vertical="top" wrapText="1"/>
      <protection hidden="1"/>
    </xf>
    <xf numFmtId="1" fontId="8" fillId="0" borderId="38" xfId="0" applyNumberFormat="1" applyFont="1" applyFill="1" applyBorder="1" applyAlignment="1" applyProtection="1">
      <alignment vertical="top" wrapText="1"/>
      <protection hidden="1"/>
    </xf>
    <xf numFmtId="1" fontId="0" fillId="0" borderId="0" xfId="0" applyNumberFormat="1" applyProtection="1">
      <protection hidden="1"/>
    </xf>
    <xf numFmtId="1" fontId="11" fillId="0" borderId="0" xfId="0" applyNumberFormat="1" applyFont="1" applyProtection="1">
      <protection hidden="1"/>
    </xf>
    <xf numFmtId="1" fontId="6" fillId="2" borderId="31" xfId="0" applyNumberFormat="1" applyFont="1" applyFill="1" applyBorder="1" applyAlignment="1" applyProtection="1">
      <alignment vertical="top" wrapText="1"/>
      <protection hidden="1"/>
    </xf>
    <xf numFmtId="1" fontId="6" fillId="2" borderId="9" xfId="0" applyNumberFormat="1" applyFont="1" applyFill="1" applyBorder="1" applyAlignment="1" applyProtection="1">
      <alignment vertical="top" wrapText="1"/>
      <protection hidden="1"/>
    </xf>
    <xf numFmtId="1" fontId="7" fillId="2" borderId="14" xfId="0" applyNumberFormat="1" applyFont="1" applyFill="1" applyBorder="1" applyAlignment="1" applyProtection="1">
      <alignment horizontal="center" vertical="top" wrapText="1"/>
      <protection hidden="1"/>
    </xf>
    <xf numFmtId="1" fontId="6" fillId="3" borderId="6" xfId="0" applyNumberFormat="1" applyFont="1" applyFill="1" applyBorder="1" applyAlignment="1" applyProtection="1">
      <alignment vertical="top" wrapText="1"/>
      <protection hidden="1"/>
    </xf>
    <xf numFmtId="1" fontId="7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39" xfId="0" applyNumberFormat="1" applyFont="1" applyFill="1" applyBorder="1" applyAlignment="1" applyProtection="1">
      <alignment horizontal="center" vertical="top" wrapText="1"/>
      <protection hidden="1"/>
    </xf>
    <xf numFmtId="1" fontId="7" fillId="2" borderId="7" xfId="0" applyNumberFormat="1" applyFont="1" applyFill="1" applyBorder="1" applyAlignment="1" applyProtection="1">
      <alignment vertical="top" wrapText="1"/>
      <protection hidden="1"/>
    </xf>
    <xf numFmtId="1" fontId="7" fillId="2" borderId="8" xfId="0" applyNumberFormat="1" applyFont="1" applyFill="1" applyBorder="1" applyAlignment="1" applyProtection="1">
      <alignment horizontal="center" vertical="top" wrapText="1"/>
      <protection hidden="1"/>
    </xf>
    <xf numFmtId="1" fontId="6" fillId="2" borderId="33" xfId="0" applyNumberFormat="1" applyFont="1" applyFill="1" applyBorder="1" applyAlignment="1" applyProtection="1">
      <alignment vertical="top" wrapText="1"/>
      <protection hidden="1"/>
    </xf>
    <xf numFmtId="1" fontId="7" fillId="2" borderId="40" xfId="0" applyNumberFormat="1" applyFont="1" applyFill="1" applyBorder="1" applyAlignment="1" applyProtection="1">
      <alignment horizontal="center" vertical="top" wrapText="1"/>
      <protection hidden="1"/>
    </xf>
    <xf numFmtId="1" fontId="6" fillId="2" borderId="38" xfId="0" applyNumberFormat="1" applyFont="1" applyFill="1" applyBorder="1" applyAlignment="1" applyProtection="1">
      <alignment vertical="top" wrapText="1"/>
      <protection hidden="1"/>
    </xf>
    <xf numFmtId="1" fontId="6" fillId="2" borderId="6" xfId="0" applyNumberFormat="1" applyFont="1" applyFill="1" applyBorder="1" applyAlignment="1" applyProtection="1">
      <alignment vertical="top" wrapText="1"/>
      <protection hidden="1"/>
    </xf>
    <xf numFmtId="1" fontId="7" fillId="2" borderId="16" xfId="0" applyNumberFormat="1" applyFont="1" applyFill="1" applyBorder="1" applyAlignment="1" applyProtection="1">
      <alignment horizontal="center" vertical="top" wrapText="1"/>
      <protection hidden="1"/>
    </xf>
    <xf numFmtId="1" fontId="7" fillId="2" borderId="9" xfId="0" applyNumberFormat="1" applyFont="1" applyFill="1" applyBorder="1" applyAlignment="1" applyProtection="1">
      <alignment vertical="top" wrapText="1"/>
      <protection hidden="1"/>
    </xf>
    <xf numFmtId="1" fontId="2" fillId="2" borderId="16" xfId="0" applyNumberFormat="1" applyFont="1" applyFill="1" applyBorder="1" applyAlignment="1" applyProtection="1">
      <alignment vertical="top" wrapText="1"/>
      <protection hidden="1"/>
    </xf>
    <xf numFmtId="1" fontId="2" fillId="0" borderId="0" xfId="0" applyNumberFormat="1" applyFont="1" applyBorder="1" applyAlignment="1" applyProtection="1">
      <alignment vertical="top" wrapText="1"/>
      <protection hidden="1"/>
    </xf>
    <xf numFmtId="1" fontId="6" fillId="0" borderId="0" xfId="0" applyNumberFormat="1" applyFont="1" applyBorder="1" applyAlignment="1" applyProtection="1">
      <alignment vertical="top" wrapText="1"/>
      <protection hidden="1"/>
    </xf>
    <xf numFmtId="1" fontId="3" fillId="0" borderId="0" xfId="0" applyNumberFormat="1" applyFont="1" applyBorder="1" applyAlignment="1" applyProtection="1">
      <alignment vertical="top" wrapText="1"/>
      <protection hidden="1"/>
    </xf>
    <xf numFmtId="1" fontId="6" fillId="2" borderId="10" xfId="0" applyNumberFormat="1" applyFont="1" applyFill="1" applyBorder="1" applyAlignment="1" applyProtection="1">
      <alignment horizontal="center" vertical="top" wrapText="1"/>
      <protection hidden="1"/>
    </xf>
    <xf numFmtId="1" fontId="6" fillId="2" borderId="37" xfId="0" applyNumberFormat="1" applyFont="1" applyFill="1" applyBorder="1" applyAlignment="1" applyProtection="1">
      <alignment vertical="top" wrapText="1"/>
      <protection hidden="1"/>
    </xf>
    <xf numFmtId="1" fontId="12" fillId="0" borderId="0" xfId="0" applyNumberFormat="1" applyFont="1" applyProtection="1">
      <protection hidden="1"/>
    </xf>
    <xf numFmtId="1" fontId="3" fillId="3" borderId="41" xfId="0" applyNumberFormat="1" applyFont="1" applyFill="1" applyBorder="1" applyAlignment="1" applyProtection="1">
      <alignment horizontal="center" vertical="top" wrapText="1"/>
      <protection hidden="1"/>
    </xf>
    <xf numFmtId="1" fontId="3" fillId="3" borderId="42" xfId="0" applyNumberFormat="1" applyFont="1" applyFill="1" applyBorder="1" applyAlignment="1" applyProtection="1">
      <alignment horizontal="center" vertical="top" wrapText="1"/>
      <protection hidden="1"/>
    </xf>
    <xf numFmtId="1" fontId="4" fillId="2" borderId="42" xfId="0" applyNumberFormat="1" applyFont="1" applyFill="1" applyBorder="1" applyAlignment="1" applyProtection="1">
      <alignment vertical="top" wrapText="1"/>
      <protection hidden="1"/>
    </xf>
    <xf numFmtId="1" fontId="4" fillId="2" borderId="43" xfId="0" applyNumberFormat="1" applyFont="1" applyFill="1" applyBorder="1" applyAlignment="1" applyProtection="1">
      <alignment vertical="top" wrapText="1"/>
      <protection hidden="1"/>
    </xf>
    <xf numFmtId="1" fontId="0" fillId="3" borderId="44" xfId="0" applyNumberFormat="1" applyFill="1" applyBorder="1" applyProtection="1">
      <protection hidden="1"/>
    </xf>
    <xf numFmtId="1" fontId="2" fillId="3" borderId="11" xfId="0" applyNumberFormat="1" applyFont="1" applyFill="1" applyBorder="1" applyAlignment="1" applyProtection="1">
      <alignment vertical="top" wrapText="1"/>
      <protection hidden="1"/>
    </xf>
    <xf numFmtId="1" fontId="2" fillId="3" borderId="45" xfId="0" applyNumberFormat="1" applyFont="1" applyFill="1" applyBorder="1" applyAlignment="1" applyProtection="1">
      <alignment vertical="top" wrapText="1"/>
      <protection hidden="1"/>
    </xf>
    <xf numFmtId="1" fontId="4" fillId="0" borderId="15" xfId="0" applyNumberFormat="1" applyFont="1" applyBorder="1" applyAlignment="1" applyProtection="1">
      <protection hidden="1"/>
    </xf>
    <xf numFmtId="1" fontId="6" fillId="2" borderId="37" xfId="0" applyNumberFormat="1" applyFont="1" applyFill="1" applyBorder="1" applyAlignment="1" applyProtection="1">
      <alignment horizontal="center" vertical="top" wrapText="1"/>
      <protection hidden="1"/>
    </xf>
    <xf numFmtId="1" fontId="7" fillId="2" borderId="10" xfId="0" applyNumberFormat="1" applyFont="1" applyFill="1" applyBorder="1" applyAlignment="1" applyProtection="1">
      <alignment horizontal="center" vertical="top" wrapText="1"/>
      <protection hidden="1"/>
    </xf>
    <xf numFmtId="1" fontId="7" fillId="0" borderId="0" xfId="0" applyNumberFormat="1" applyFont="1" applyProtection="1"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Protection="1">
      <protection hidden="1"/>
    </xf>
    <xf numFmtId="1" fontId="10" fillId="0" borderId="0" xfId="0" applyNumberFormat="1" applyFont="1" applyBorder="1" applyAlignment="1" applyProtection="1">
      <alignment vertical="top" wrapText="1"/>
      <protection hidden="1"/>
    </xf>
    <xf numFmtId="1" fontId="11" fillId="2" borderId="46" xfId="0" applyNumberFormat="1" applyFont="1" applyFill="1" applyBorder="1" applyAlignment="1" applyProtection="1">
      <alignment vertical="top" wrapText="1"/>
      <protection hidden="1"/>
    </xf>
    <xf numFmtId="1" fontId="11" fillId="2" borderId="47" xfId="0" applyNumberFormat="1" applyFont="1" applyFill="1" applyBorder="1" applyAlignment="1" applyProtection="1">
      <alignment vertical="top" wrapText="1"/>
      <protection hidden="1"/>
    </xf>
    <xf numFmtId="1" fontId="11" fillId="2" borderId="48" xfId="0" applyNumberFormat="1" applyFont="1" applyFill="1" applyBorder="1" applyAlignment="1" applyProtection="1">
      <alignment vertical="top" wrapText="1"/>
      <protection hidden="1"/>
    </xf>
    <xf numFmtId="1" fontId="12" fillId="2" borderId="49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0" xfId="0" applyNumberFormat="1" applyFont="1" applyFill="1" applyBorder="1" applyAlignment="1" applyProtection="1">
      <alignment vertical="top" wrapText="1"/>
      <protection hidden="1"/>
    </xf>
    <xf numFmtId="1" fontId="12" fillId="2" borderId="51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2" xfId="0" applyNumberFormat="1" applyFont="1" applyFill="1" applyBorder="1" applyAlignment="1" applyProtection="1">
      <alignment vertical="top" wrapText="1"/>
      <protection hidden="1"/>
    </xf>
    <xf numFmtId="1" fontId="11" fillId="2" borderId="52" xfId="0" applyNumberFormat="1" applyFont="1" applyFill="1" applyBorder="1" applyAlignment="1" applyProtection="1">
      <alignment vertical="top" wrapText="1"/>
      <protection hidden="1"/>
    </xf>
    <xf numFmtId="1" fontId="11" fillId="2" borderId="50" xfId="0" applyNumberFormat="1" applyFont="1" applyFill="1" applyBorder="1" applyAlignment="1" applyProtection="1">
      <alignment vertical="top" wrapText="1"/>
      <protection hidden="1"/>
    </xf>
    <xf numFmtId="1" fontId="11" fillId="0" borderId="15" xfId="0" applyNumberFormat="1" applyFont="1" applyBorder="1" applyAlignment="1" applyProtection="1">
      <alignment vertical="top" wrapText="1"/>
      <protection hidden="1"/>
    </xf>
    <xf numFmtId="1" fontId="11" fillId="2" borderId="53" xfId="0" applyNumberFormat="1" applyFont="1" applyFill="1" applyBorder="1" applyAlignment="1" applyProtection="1">
      <alignment vertical="top" wrapText="1"/>
      <protection hidden="1"/>
    </xf>
    <xf numFmtId="1" fontId="11" fillId="2" borderId="54" xfId="0" applyNumberFormat="1" applyFont="1" applyFill="1" applyBorder="1" applyAlignment="1" applyProtection="1">
      <alignment vertical="top" wrapText="1"/>
      <protection hidden="1"/>
    </xf>
    <xf numFmtId="1" fontId="11" fillId="2" borderId="31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9" xfId="0" applyNumberFormat="1" applyFont="1" applyFill="1" applyBorder="1" applyAlignment="1" applyProtection="1">
      <alignment vertical="top" wrapText="1"/>
      <protection hidden="1"/>
    </xf>
    <xf numFmtId="1" fontId="11" fillId="2" borderId="7" xfId="0" applyNumberFormat="1" applyFont="1" applyFill="1" applyBorder="1" applyAlignment="1" applyProtection="1">
      <alignment horizontal="center" vertical="top" wrapText="1"/>
      <protection hidden="1"/>
    </xf>
    <xf numFmtId="1" fontId="2" fillId="2" borderId="51" xfId="0" applyNumberFormat="1" applyFont="1" applyFill="1" applyBorder="1" applyAlignment="1" applyProtection="1">
      <alignment vertical="top" wrapText="1"/>
      <protection hidden="1"/>
    </xf>
    <xf numFmtId="1" fontId="0" fillId="2" borderId="52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horizontal="center" vertical="top" wrapText="1"/>
      <protection hidden="1"/>
    </xf>
    <xf numFmtId="1" fontId="12" fillId="2" borderId="49" xfId="0" applyNumberFormat="1" applyFont="1" applyFill="1" applyBorder="1" applyAlignment="1" applyProtection="1">
      <alignment vertical="top" wrapText="1"/>
      <protection hidden="1"/>
    </xf>
    <xf numFmtId="1" fontId="0" fillId="2" borderId="51" xfId="0" applyNumberFormat="1" applyFill="1" applyBorder="1" applyAlignment="1" applyProtection="1">
      <alignment vertical="top" wrapText="1"/>
      <protection hidden="1"/>
    </xf>
    <xf numFmtId="1" fontId="2" fillId="2" borderId="52" xfId="0" applyNumberFormat="1" applyFont="1" applyFill="1" applyBorder="1" applyAlignment="1" applyProtection="1">
      <alignment vertical="top" wrapText="1"/>
      <protection hidden="1"/>
    </xf>
    <xf numFmtId="1" fontId="0" fillId="2" borderId="49" xfId="0" applyNumberFormat="1" applyFill="1" applyBorder="1" applyAlignment="1" applyProtection="1">
      <alignment vertical="top" wrapText="1"/>
      <protection hidden="1"/>
    </xf>
    <xf numFmtId="1" fontId="2" fillId="2" borderId="50" xfId="0" applyNumberFormat="1" applyFont="1" applyFill="1" applyBorder="1" applyAlignment="1" applyProtection="1">
      <alignment vertical="top" wrapText="1"/>
      <protection hidden="1"/>
    </xf>
    <xf numFmtId="1" fontId="14" fillId="2" borderId="50" xfId="0" applyNumberFormat="1" applyFont="1" applyFill="1" applyBorder="1" applyAlignment="1" applyProtection="1">
      <alignment vertical="top" wrapText="1"/>
      <protection hidden="1"/>
    </xf>
    <xf numFmtId="1" fontId="11" fillId="2" borderId="52" xfId="0" applyNumberFormat="1" applyFont="1" applyFill="1" applyBorder="1" applyAlignment="1" applyProtection="1">
      <alignment horizontal="justify" vertical="top" wrapText="1"/>
      <protection hidden="1"/>
    </xf>
    <xf numFmtId="1" fontId="13" fillId="2" borderId="50" xfId="0" applyNumberFormat="1" applyFont="1" applyFill="1" applyBorder="1" applyAlignment="1" applyProtection="1">
      <alignment vertical="top" wrapText="1"/>
      <protection hidden="1"/>
    </xf>
    <xf numFmtId="1" fontId="3" fillId="2" borderId="52" xfId="0" applyNumberFormat="1" applyFont="1" applyFill="1" applyBorder="1" applyAlignment="1" applyProtection="1">
      <alignment horizontal="justify" vertical="top" wrapText="1"/>
      <protection hidden="1"/>
    </xf>
    <xf numFmtId="1" fontId="15" fillId="0" borderId="0" xfId="0" applyNumberFormat="1" applyFont="1" applyProtection="1">
      <protection hidden="1"/>
    </xf>
    <xf numFmtId="1" fontId="2" fillId="2" borderId="50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3" xfId="0" applyNumberFormat="1" applyFont="1" applyFill="1" applyBorder="1" applyAlignment="1" applyProtection="1">
      <alignment horizontal="center" vertical="top" wrapText="1"/>
      <protection hidden="1"/>
    </xf>
    <xf numFmtId="1" fontId="13" fillId="0" borderId="0" xfId="0" applyNumberFormat="1" applyFont="1" applyProtection="1">
      <protection hidden="1"/>
    </xf>
    <xf numFmtId="1" fontId="11" fillId="0" borderId="0" xfId="0" applyNumberFormat="1" applyFont="1" applyBorder="1" applyAlignment="1" applyProtection="1">
      <alignment wrapText="1"/>
      <protection hidden="1"/>
    </xf>
    <xf numFmtId="1" fontId="2" fillId="2" borderId="53" xfId="0" applyNumberFormat="1" applyFont="1" applyFill="1" applyBorder="1" applyAlignment="1" applyProtection="1">
      <alignment vertical="top" wrapText="1"/>
      <protection hidden="1"/>
    </xf>
    <xf numFmtId="1" fontId="13" fillId="2" borderId="55" xfId="0" applyNumberFormat="1" applyFont="1" applyFill="1" applyBorder="1" applyAlignment="1" applyProtection="1">
      <alignment vertical="top" wrapText="1"/>
      <protection hidden="1"/>
    </xf>
    <xf numFmtId="1" fontId="2" fillId="2" borderId="49" xfId="0" applyNumberFormat="1" applyFont="1" applyFill="1" applyBorder="1" applyAlignment="1" applyProtection="1">
      <alignment vertical="top" wrapText="1"/>
      <protection hidden="1"/>
    </xf>
    <xf numFmtId="1" fontId="13" fillId="2" borderId="11" xfId="0" applyNumberFormat="1" applyFont="1" applyFill="1" applyBorder="1" applyAlignment="1" applyProtection="1">
      <alignment vertical="top" wrapText="1"/>
      <protection hidden="1"/>
    </xf>
    <xf numFmtId="1" fontId="2" fillId="2" borderId="56" xfId="0" applyNumberFormat="1" applyFont="1" applyFill="1" applyBorder="1" applyAlignment="1" applyProtection="1">
      <alignment vertical="top" wrapText="1"/>
      <protection hidden="1"/>
    </xf>
    <xf numFmtId="1" fontId="2" fillId="2" borderId="57" xfId="0" applyNumberFormat="1" applyFont="1" applyFill="1" applyBorder="1" applyAlignment="1" applyProtection="1">
      <alignment vertical="top" wrapText="1"/>
      <protection hidden="1"/>
    </xf>
    <xf numFmtId="1" fontId="2" fillId="2" borderId="58" xfId="0" applyNumberFormat="1" applyFont="1" applyFill="1" applyBorder="1" applyAlignment="1" applyProtection="1">
      <alignment vertical="top" wrapText="1"/>
      <protection hidden="1"/>
    </xf>
    <xf numFmtId="1" fontId="2" fillId="2" borderId="59" xfId="0" applyNumberFormat="1" applyFont="1" applyFill="1" applyBorder="1" applyAlignment="1" applyProtection="1">
      <alignment vertical="top" wrapText="1"/>
      <protection hidden="1"/>
    </xf>
    <xf numFmtId="1" fontId="10" fillId="0" borderId="0" xfId="0" applyNumberFormat="1" applyFont="1" applyProtection="1">
      <protection hidden="1"/>
    </xf>
    <xf numFmtId="1" fontId="11" fillId="0" borderId="0" xfId="0" applyNumberFormat="1" applyFont="1" applyAlignment="1" applyProtection="1">
      <alignment horizontal="left" indent="3"/>
      <protection hidden="1"/>
    </xf>
    <xf numFmtId="1" fontId="11" fillId="2" borderId="4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47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0" xfId="0" applyNumberFormat="1" applyFont="1" applyFill="1" applyBorder="1" applyAlignment="1" applyProtection="1">
      <alignment horizontal="center" vertical="top" wrapText="1"/>
      <protection hidden="1"/>
    </xf>
    <xf numFmtId="1" fontId="11" fillId="2" borderId="61" xfId="0" applyNumberFormat="1" applyFont="1" applyFill="1" applyBorder="1" applyAlignment="1" applyProtection="1">
      <alignment horizontal="center" vertical="top" wrapText="1"/>
      <protection hidden="1"/>
    </xf>
    <xf numFmtId="1" fontId="0" fillId="3" borderId="62" xfId="0" applyNumberFormat="1" applyFill="1" applyBorder="1" applyAlignment="1" applyProtection="1">
      <alignment vertical="top" wrapText="1"/>
      <protection hidden="1"/>
    </xf>
    <xf numFmtId="1" fontId="0" fillId="4" borderId="63" xfId="0" applyNumberFormat="1" applyFill="1" applyBorder="1" applyAlignment="1" applyProtection="1">
      <alignment vertical="top" wrapText="1"/>
      <protection hidden="1"/>
    </xf>
    <xf numFmtId="1" fontId="13" fillId="0" borderId="21" xfId="0" applyNumberFormat="1" applyFont="1" applyBorder="1" applyAlignment="1" applyProtection="1">
      <alignment vertical="top" wrapText="1"/>
      <protection hidden="1"/>
    </xf>
    <xf numFmtId="1" fontId="9" fillId="0" borderId="21" xfId="0" applyNumberFormat="1" applyFont="1" applyBorder="1" applyAlignment="1" applyProtection="1">
      <alignment vertical="top" wrapText="1"/>
      <protection hidden="1"/>
    </xf>
    <xf numFmtId="1" fontId="11" fillId="3" borderId="64" xfId="0" applyNumberFormat="1" applyFont="1" applyFill="1" applyBorder="1" applyProtection="1">
      <protection hidden="1"/>
    </xf>
    <xf numFmtId="1" fontId="11" fillId="4" borderId="65" xfId="0" applyNumberFormat="1" applyFont="1" applyFill="1" applyBorder="1" applyProtection="1">
      <protection hidden="1"/>
    </xf>
    <xf numFmtId="1" fontId="0" fillId="0" borderId="23" xfId="0" applyNumberFormat="1" applyBorder="1" applyProtection="1">
      <protection hidden="1"/>
    </xf>
    <xf numFmtId="1" fontId="12" fillId="3" borderId="66" xfId="0" applyNumberFormat="1" applyFont="1" applyFill="1" applyBorder="1" applyProtection="1">
      <protection hidden="1"/>
    </xf>
    <xf numFmtId="1" fontId="12" fillId="2" borderId="67" xfId="0" applyNumberFormat="1" applyFont="1" applyFill="1" applyBorder="1" applyAlignment="1" applyProtection="1">
      <alignment vertical="top"/>
      <protection hidden="1"/>
    </xf>
    <xf numFmtId="1" fontId="12" fillId="2" borderId="68" xfId="0" applyNumberFormat="1" applyFont="1" applyFill="1" applyBorder="1" applyAlignment="1" applyProtection="1">
      <alignment vertical="top" wrapText="1"/>
      <protection hidden="1"/>
    </xf>
    <xf numFmtId="1" fontId="0" fillId="3" borderId="69" xfId="0" applyNumberFormat="1" applyFill="1" applyBorder="1" applyProtection="1">
      <protection hidden="1"/>
    </xf>
    <xf numFmtId="1" fontId="12" fillId="3" borderId="70" xfId="0" applyNumberFormat="1" applyFont="1" applyFill="1" applyBorder="1" applyProtection="1">
      <protection hidden="1"/>
    </xf>
    <xf numFmtId="1" fontId="18" fillId="0" borderId="0" xfId="0" applyNumberFormat="1" applyFont="1" applyProtection="1">
      <protection hidden="1"/>
    </xf>
    <xf numFmtId="1" fontId="22" fillId="0" borderId="0" xfId="0" applyNumberFormat="1" applyFont="1" applyBorder="1" applyAlignment="1" applyProtection="1">
      <alignment wrapText="1"/>
      <protection hidden="1"/>
    </xf>
    <xf numFmtId="1" fontId="12" fillId="3" borderId="67" xfId="0" applyNumberFormat="1" applyFont="1" applyFill="1" applyBorder="1" applyAlignment="1" applyProtection="1">
      <alignment vertical="top"/>
      <protection hidden="1"/>
    </xf>
    <xf numFmtId="1" fontId="12" fillId="2" borderId="68" xfId="0" applyNumberFormat="1" applyFont="1" applyFill="1" applyBorder="1" applyAlignment="1" applyProtection="1">
      <alignment vertical="top"/>
      <protection hidden="1"/>
    </xf>
    <xf numFmtId="1" fontId="12" fillId="3" borderId="69" xfId="0" applyNumberFormat="1" applyFont="1" applyFill="1" applyBorder="1" applyProtection="1">
      <protection hidden="1"/>
    </xf>
    <xf numFmtId="1" fontId="10" fillId="0" borderId="71" xfId="0" applyNumberFormat="1" applyFont="1" applyBorder="1" applyAlignment="1" applyProtection="1">
      <alignment vertical="top" wrapText="1"/>
      <protection hidden="1"/>
    </xf>
    <xf numFmtId="1" fontId="11" fillId="2" borderId="28" xfId="0" applyNumberFormat="1" applyFont="1" applyFill="1" applyBorder="1" applyAlignment="1" applyProtection="1">
      <alignment vertical="top" wrapText="1"/>
      <protection hidden="1"/>
    </xf>
    <xf numFmtId="1" fontId="11" fillId="2" borderId="72" xfId="0" applyNumberFormat="1" applyFont="1" applyFill="1" applyBorder="1" applyAlignment="1" applyProtection="1">
      <alignment vertical="top" wrapText="1"/>
      <protection hidden="1"/>
    </xf>
    <xf numFmtId="1" fontId="11" fillId="2" borderId="72" xfId="0" applyNumberFormat="1" applyFont="1" applyFill="1" applyBorder="1" applyAlignment="1" applyProtection="1">
      <alignment vertical="top"/>
      <protection hidden="1"/>
    </xf>
    <xf numFmtId="1" fontId="11" fillId="2" borderId="26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 wrapText="1"/>
      <protection hidden="1"/>
    </xf>
    <xf numFmtId="1" fontId="11" fillId="2" borderId="27" xfId="0" applyNumberFormat="1" applyFont="1" applyFill="1" applyBorder="1" applyAlignment="1" applyProtection="1">
      <alignment vertical="top"/>
      <protection hidden="1"/>
    </xf>
    <xf numFmtId="1" fontId="0" fillId="2" borderId="73" xfId="0" applyNumberFormat="1" applyFill="1" applyBorder="1" applyAlignment="1" applyProtection="1">
      <alignment vertical="top" wrapText="1"/>
      <protection hidden="1"/>
    </xf>
    <xf numFmtId="1" fontId="0" fillId="2" borderId="74" xfId="0" applyNumberFormat="1" applyFill="1" applyBorder="1" applyAlignment="1" applyProtection="1">
      <alignment vertical="top" wrapText="1"/>
      <protection hidden="1"/>
    </xf>
    <xf numFmtId="1" fontId="0" fillId="2" borderId="74" xfId="0" applyNumberFormat="1" applyFill="1" applyBorder="1" applyAlignment="1" applyProtection="1">
      <alignment vertical="top"/>
      <protection hidden="1"/>
    </xf>
    <xf numFmtId="1" fontId="11" fillId="2" borderId="74" xfId="0" applyNumberFormat="1" applyFont="1" applyFill="1" applyBorder="1" applyAlignment="1" applyProtection="1">
      <alignment vertical="top" wrapText="1"/>
      <protection hidden="1"/>
    </xf>
    <xf numFmtId="1" fontId="12" fillId="2" borderId="5" xfId="0" applyNumberFormat="1" applyFont="1" applyFill="1" applyBorder="1" applyAlignment="1" applyProtection="1">
      <alignment horizontal="center" vertical="top" wrapText="1"/>
      <protection hidden="1"/>
    </xf>
    <xf numFmtId="1" fontId="12" fillId="2" borderId="25" xfId="0" applyNumberFormat="1" applyFont="1" applyFill="1" applyBorder="1" applyAlignment="1" applyProtection="1">
      <alignment vertical="top" wrapText="1"/>
      <protection hidden="1"/>
    </xf>
    <xf numFmtId="1" fontId="12" fillId="2" borderId="2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3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4" xfId="0" applyNumberFormat="1" applyFont="1" applyFill="1" applyBorder="1" applyAlignment="1" applyProtection="1">
      <alignment vertical="top" wrapText="1"/>
      <protection hidden="1"/>
    </xf>
    <xf numFmtId="1" fontId="0" fillId="2" borderId="26" xfId="0" applyNumberFormat="1" applyFill="1" applyBorder="1" applyAlignment="1" applyProtection="1">
      <alignment vertical="top" wrapText="1"/>
      <protection hidden="1"/>
    </xf>
    <xf numFmtId="1" fontId="11" fillId="2" borderId="25" xfId="0" applyNumberFormat="1" applyFont="1" applyFill="1" applyBorder="1" applyAlignment="1" applyProtection="1">
      <alignment horizontal="center" vertical="top" wrapText="1"/>
      <protection hidden="1"/>
    </xf>
    <xf numFmtId="9" fontId="12" fillId="2" borderId="25" xfId="3" applyFont="1" applyFill="1" applyBorder="1" applyAlignment="1" applyProtection="1">
      <alignment horizontal="right" vertical="top" wrapText="1"/>
      <protection hidden="1"/>
    </xf>
    <xf numFmtId="9" fontId="12" fillId="2" borderId="26" xfId="3" applyFont="1" applyFill="1" applyBorder="1" applyAlignment="1" applyProtection="1">
      <alignment horizontal="right" vertical="top" wrapText="1"/>
      <protection hidden="1"/>
    </xf>
    <xf numFmtId="9" fontId="12" fillId="2" borderId="27" xfId="3" applyFont="1" applyFill="1" applyBorder="1" applyAlignment="1" applyProtection="1">
      <alignment horizontal="right" vertical="top" wrapText="1"/>
      <protection hidden="1"/>
    </xf>
    <xf numFmtId="9" fontId="13" fillId="2" borderId="73" xfId="3" applyFont="1" applyFill="1" applyBorder="1" applyAlignment="1" applyProtection="1">
      <alignment horizontal="right" vertical="top" wrapText="1"/>
      <protection hidden="1"/>
    </xf>
    <xf numFmtId="1" fontId="11" fillId="0" borderId="0" xfId="0" applyNumberFormat="1" applyFont="1" applyBorder="1" applyAlignment="1" applyProtection="1">
      <alignment horizontal="center"/>
      <protection hidden="1"/>
    </xf>
    <xf numFmtId="1" fontId="0" fillId="0" borderId="0" xfId="0" applyNumberFormat="1" applyBorder="1" applyAlignment="1" applyProtection="1">
      <protection hidden="1"/>
    </xf>
    <xf numFmtId="1" fontId="12" fillId="3" borderId="28" xfId="0" applyNumberFormat="1" applyFont="1" applyFill="1" applyBorder="1" applyProtection="1">
      <protection hidden="1"/>
    </xf>
    <xf numFmtId="1" fontId="17" fillId="2" borderId="28" xfId="0" applyNumberFormat="1" applyFont="1" applyFill="1" applyBorder="1" applyAlignment="1" applyProtection="1">
      <alignment vertical="top"/>
      <protection hidden="1"/>
    </xf>
    <xf numFmtId="1" fontId="17" fillId="2" borderId="30" xfId="0" applyNumberFormat="1" applyFont="1" applyFill="1" applyBorder="1" applyAlignment="1" applyProtection="1">
      <alignment vertical="top" wrapText="1"/>
      <protection hidden="1"/>
    </xf>
    <xf numFmtId="1" fontId="0" fillId="3" borderId="26" xfId="0" applyNumberFormat="1" applyFill="1" applyBorder="1" applyProtection="1">
      <protection hidden="1"/>
    </xf>
    <xf numFmtId="1" fontId="12" fillId="0" borderId="26" xfId="0" applyNumberFormat="1" applyFont="1" applyBorder="1" applyAlignment="1" applyProtection="1">
      <protection hidden="1"/>
    </xf>
    <xf numFmtId="1" fontId="12" fillId="3" borderId="26" xfId="0" applyNumberFormat="1" applyFont="1" applyFill="1" applyBorder="1" applyProtection="1">
      <protection hidden="1"/>
    </xf>
    <xf numFmtId="1" fontId="26" fillId="0" borderId="0" xfId="0" applyNumberFormat="1" applyFont="1" applyProtection="1">
      <protection hidden="1"/>
    </xf>
    <xf numFmtId="1" fontId="0" fillId="0" borderId="0" xfId="0" applyNumberFormat="1" applyBorder="1" applyAlignment="1" applyProtection="1">
      <alignment wrapText="1"/>
      <protection hidden="1"/>
    </xf>
    <xf numFmtId="1" fontId="12" fillId="3" borderId="30" xfId="0" applyNumberFormat="1" applyFont="1" applyFill="1" applyBorder="1" applyProtection="1">
      <protection hidden="1"/>
    </xf>
    <xf numFmtId="1" fontId="17" fillId="2" borderId="30" xfId="0" applyNumberFormat="1" applyFont="1" applyFill="1" applyBorder="1" applyAlignment="1" applyProtection="1">
      <alignment vertical="top"/>
      <protection hidden="1"/>
    </xf>
    <xf numFmtId="1" fontId="14" fillId="0" borderId="15" xfId="0" applyNumberFormat="1" applyFont="1" applyBorder="1" applyAlignment="1" applyProtection="1">
      <alignment vertical="top" wrapText="1"/>
      <protection hidden="1"/>
    </xf>
    <xf numFmtId="1" fontId="11" fillId="2" borderId="75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2" xfId="0" applyNumberFormat="1" applyFont="1" applyFill="1" applyBorder="1" applyAlignment="1" applyProtection="1">
      <alignment horizontal="center" vertical="top" wrapText="1"/>
      <protection hidden="1"/>
    </xf>
    <xf numFmtId="1" fontId="11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1" fillId="2" borderId="39" xfId="0" applyNumberFormat="1" applyFont="1" applyFill="1" applyBorder="1" applyAlignment="1" applyProtection="1">
      <alignment horizontal="center" vertical="top" wrapText="1"/>
      <protection hidden="1"/>
    </xf>
    <xf numFmtId="1" fontId="2" fillId="2" borderId="77" xfId="0" applyNumberFormat="1" applyFont="1" applyFill="1" applyBorder="1" applyAlignment="1" applyProtection="1">
      <alignment horizontal="center" vertical="top" wrapText="1"/>
      <protection hidden="1"/>
    </xf>
    <xf numFmtId="1" fontId="0" fillId="2" borderId="16" xfId="0" applyNumberFormat="1" applyFill="1" applyBorder="1" applyAlignment="1" applyProtection="1">
      <alignment vertical="top" wrapText="1"/>
      <protection hidden="1"/>
    </xf>
    <xf numFmtId="1" fontId="0" fillId="2" borderId="9" xfId="0" applyNumberFormat="1" applyFill="1" applyBorder="1" applyAlignment="1" applyProtection="1">
      <alignment vertical="top" wrapText="1"/>
      <protection hidden="1"/>
    </xf>
    <xf numFmtId="1" fontId="12" fillId="2" borderId="76" xfId="0" applyNumberFormat="1" applyFont="1" applyFill="1" applyBorder="1" applyAlignment="1" applyProtection="1">
      <alignment vertical="top" wrapText="1"/>
      <protection hidden="1"/>
    </xf>
    <xf numFmtId="1" fontId="12" fillId="2" borderId="39" xfId="0" applyNumberFormat="1" applyFont="1" applyFill="1" applyBorder="1" applyAlignment="1" applyProtection="1">
      <alignment vertical="top" wrapText="1"/>
      <protection hidden="1"/>
    </xf>
    <xf numFmtId="1" fontId="12" fillId="2" borderId="76" xfId="0" applyNumberFormat="1" applyFont="1" applyFill="1" applyBorder="1" applyAlignment="1" applyProtection="1">
      <alignment horizontal="center" vertical="top" wrapText="1"/>
      <protection hidden="1"/>
    </xf>
    <xf numFmtId="1" fontId="12" fillId="2" borderId="39" xfId="0" applyNumberFormat="1" applyFont="1" applyFill="1" applyBorder="1" applyAlignment="1" applyProtection="1">
      <alignment horizontal="center" vertical="top" wrapText="1"/>
      <protection hidden="1"/>
    </xf>
    <xf numFmtId="1" fontId="12" fillId="2" borderId="77" xfId="0" applyNumberFormat="1" applyFont="1" applyFill="1" applyBorder="1" applyAlignment="1" applyProtection="1">
      <alignment vertical="top" wrapText="1"/>
      <protection hidden="1"/>
    </xf>
    <xf numFmtId="1" fontId="2" fillId="2" borderId="39" xfId="0" applyNumberFormat="1" applyFont="1" applyFill="1" applyBorder="1" applyAlignment="1" applyProtection="1">
      <alignment vertical="top" wrapText="1"/>
      <protection hidden="1"/>
    </xf>
    <xf numFmtId="1" fontId="12" fillId="2" borderId="75" xfId="0" applyNumberFormat="1" applyFont="1" applyFill="1" applyBorder="1" applyAlignment="1" applyProtection="1">
      <alignment horizontal="center" vertical="top" wrapText="1"/>
      <protection hidden="1"/>
    </xf>
    <xf numFmtId="1" fontId="12" fillId="2" borderId="32" xfId="0" applyNumberFormat="1" applyFont="1" applyFill="1" applyBorder="1" applyAlignment="1" applyProtection="1">
      <alignment vertical="top" wrapText="1"/>
      <protection hidden="1"/>
    </xf>
    <xf numFmtId="1" fontId="18" fillId="0" borderId="0" xfId="0" applyNumberFormat="1" applyFont="1" applyAlignment="1" applyProtection="1">
      <alignment horizontal="center"/>
      <protection hidden="1"/>
    </xf>
    <xf numFmtId="1" fontId="19" fillId="0" borderId="0" xfId="0" applyNumberFormat="1" applyFont="1" applyProtection="1">
      <protection hidden="1"/>
    </xf>
    <xf numFmtId="1" fontId="11" fillId="3" borderId="46" xfId="0" applyNumberFormat="1" applyFont="1" applyFill="1" applyBorder="1" applyProtection="1">
      <protection hidden="1"/>
    </xf>
    <xf numFmtId="1" fontId="11" fillId="2" borderId="60" xfId="0" applyNumberFormat="1" applyFont="1" applyFill="1" applyBorder="1" applyAlignment="1" applyProtection="1">
      <alignment horizontal="center"/>
      <protection hidden="1"/>
    </xf>
    <xf numFmtId="1" fontId="12" fillId="3" borderId="62" xfId="0" applyNumberFormat="1" applyFont="1" applyFill="1" applyBorder="1" applyProtection="1">
      <protection hidden="1"/>
    </xf>
    <xf numFmtId="1" fontId="11" fillId="2" borderId="21" xfId="0" applyNumberFormat="1" applyFont="1" applyFill="1" applyBorder="1" applyProtection="1">
      <protection hidden="1"/>
    </xf>
    <xf numFmtId="1" fontId="12" fillId="2" borderId="21" xfId="0" applyNumberFormat="1" applyFont="1" applyFill="1" applyBorder="1" applyProtection="1">
      <protection hidden="1"/>
    </xf>
    <xf numFmtId="1" fontId="0" fillId="3" borderId="62" xfId="0" applyNumberFormat="1" applyFill="1" applyBorder="1" applyProtection="1">
      <protection hidden="1"/>
    </xf>
    <xf numFmtId="1" fontId="12" fillId="3" borderId="64" xfId="0" applyNumberFormat="1" applyFont="1" applyFill="1" applyBorder="1" applyProtection="1">
      <protection hidden="1"/>
    </xf>
    <xf numFmtId="1" fontId="12" fillId="2" borderId="23" xfId="0" applyNumberFormat="1" applyFont="1" applyFill="1" applyBorder="1" applyProtection="1">
      <protection hidden="1"/>
    </xf>
    <xf numFmtId="1" fontId="8" fillId="0" borderId="37" xfId="0" applyNumberFormat="1" applyFont="1" applyBorder="1" applyAlignment="1" applyProtection="1">
      <alignment vertical="top" wrapText="1"/>
      <protection locked="0" hidden="1"/>
    </xf>
    <xf numFmtId="0" fontId="4" fillId="0" borderId="0" xfId="0" applyFont="1" applyFill="1" applyBorder="1" applyAlignment="1" applyProtection="1">
      <protection hidden="1"/>
    </xf>
    <xf numFmtId="0" fontId="8" fillId="0" borderId="0" xfId="0" applyFont="1" applyFill="1" applyBorder="1" applyProtection="1">
      <protection hidden="1"/>
    </xf>
    <xf numFmtId="1" fontId="7" fillId="6" borderId="81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" fontId="4" fillId="6" borderId="82" xfId="0" applyNumberFormat="1" applyFont="1" applyFill="1" applyBorder="1" applyAlignment="1" applyProtection="1">
      <alignment horizontal="left" vertical="top" wrapText="1"/>
      <protection hidden="1"/>
    </xf>
    <xf numFmtId="0" fontId="4" fillId="0" borderId="3" xfId="0" applyFont="1" applyFill="1" applyBorder="1" applyAlignment="1" applyProtection="1">
      <alignment wrapText="1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1" fontId="4" fillId="5" borderId="82" xfId="0" applyNumberFormat="1" applyFont="1" applyFill="1" applyBorder="1" applyAlignment="1" applyProtection="1">
      <alignment horizontal="left" vertical="top" wrapText="1"/>
      <protection hidden="1"/>
    </xf>
    <xf numFmtId="0" fontId="8" fillId="0" borderId="3" xfId="0" applyFont="1" applyFill="1" applyBorder="1" applyAlignment="1" applyProtection="1">
      <alignment wrapText="1"/>
      <protection hidden="1"/>
    </xf>
    <xf numFmtId="0" fontId="8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1" fontId="4" fillId="6" borderId="83" xfId="0" applyNumberFormat="1" applyFont="1" applyFill="1" applyBorder="1" applyAlignment="1" applyProtection="1">
      <alignment horizontal="left" vertical="top" wrapText="1"/>
      <protection hidden="1"/>
    </xf>
    <xf numFmtId="1" fontId="8" fillId="0" borderId="84" xfId="0" applyNumberFormat="1" applyFont="1" applyFill="1" applyBorder="1" applyAlignment="1" applyProtection="1">
      <alignment wrapText="1"/>
      <protection hidden="1"/>
    </xf>
    <xf numFmtId="1" fontId="8" fillId="0" borderId="0" xfId="0" applyNumberFormat="1" applyFont="1" applyFill="1" applyBorder="1" applyAlignment="1" applyProtection="1">
      <protection hidden="1"/>
    </xf>
    <xf numFmtId="164" fontId="5" fillId="0" borderId="0" xfId="0" applyNumberFormat="1" applyFont="1" applyFill="1" applyBorder="1" applyAlignment="1" applyProtection="1">
      <alignment horizontal="left"/>
      <protection hidden="1"/>
    </xf>
    <xf numFmtId="0" fontId="28" fillId="0" borderId="0" xfId="2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center"/>
      <protection hidden="1"/>
    </xf>
    <xf numFmtId="0" fontId="28" fillId="5" borderId="66" xfId="2" applyFont="1" applyFill="1" applyBorder="1" applyAlignment="1">
      <alignment horizontal="center" vertical="center"/>
    </xf>
    <xf numFmtId="0" fontId="28" fillId="5" borderId="68" xfId="2" applyFont="1" applyFill="1" applyBorder="1" applyAlignment="1">
      <alignment horizontal="center" vertical="center"/>
    </xf>
    <xf numFmtId="0" fontId="29" fillId="5" borderId="69" xfId="2" applyFont="1" applyFill="1" applyBorder="1"/>
    <xf numFmtId="0" fontId="8" fillId="0" borderId="3" xfId="0" applyFont="1" applyFill="1" applyBorder="1" applyProtection="1">
      <protection hidden="1"/>
    </xf>
    <xf numFmtId="0" fontId="30" fillId="5" borderId="69" xfId="2" applyFont="1" applyFill="1" applyBorder="1"/>
    <xf numFmtId="0" fontId="8" fillId="5" borderId="3" xfId="0" applyFont="1" applyFill="1" applyBorder="1" applyProtection="1">
      <protection hidden="1"/>
    </xf>
    <xf numFmtId="0" fontId="29" fillId="5" borderId="70" xfId="2" applyFont="1" applyFill="1" applyBorder="1"/>
    <xf numFmtId="0" fontId="8" fillId="0" borderId="84" xfId="0" applyFont="1" applyFill="1" applyBorder="1" applyProtection="1">
      <protection hidden="1"/>
    </xf>
    <xf numFmtId="0" fontId="30" fillId="0" borderId="0" xfId="2" applyFont="1" applyFill="1" applyBorder="1"/>
    <xf numFmtId="0" fontId="28" fillId="5" borderId="67" xfId="2" applyFont="1" applyFill="1" applyBorder="1" applyAlignment="1">
      <alignment horizontal="center" vertical="center"/>
    </xf>
    <xf numFmtId="0" fontId="29" fillId="5" borderId="21" xfId="2" applyFont="1" applyFill="1" applyBorder="1"/>
    <xf numFmtId="0" fontId="8" fillId="0" borderId="21" xfId="0" applyFont="1" applyFill="1" applyBorder="1" applyProtection="1">
      <protection hidden="1"/>
    </xf>
    <xf numFmtId="0" fontId="8" fillId="0" borderId="4" xfId="0" applyFont="1" applyFill="1" applyBorder="1" applyProtection="1">
      <protection hidden="1"/>
    </xf>
    <xf numFmtId="0" fontId="29" fillId="0" borderId="0" xfId="2" applyFont="1" applyFill="1" applyBorder="1"/>
    <xf numFmtId="0" fontId="28" fillId="0" borderId="13" xfId="2" applyFont="1" applyFill="1" applyBorder="1" applyAlignment="1">
      <alignment horizontal="left" vertical="center"/>
    </xf>
    <xf numFmtId="0" fontId="8" fillId="0" borderId="13" xfId="0" applyFont="1" applyFill="1" applyBorder="1" applyProtection="1">
      <protection hidden="1"/>
    </xf>
    <xf numFmtId="0" fontId="29" fillId="5" borderId="21" xfId="2" applyFont="1" applyFill="1" applyBorder="1" applyAlignment="1">
      <alignment horizontal="center" vertical="center" wrapText="1"/>
    </xf>
    <xf numFmtId="0" fontId="29" fillId="5" borderId="21" xfId="2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justify" vertical="center"/>
    </xf>
    <xf numFmtId="0" fontId="28" fillId="0" borderId="13" xfId="2" applyFont="1" applyFill="1" applyBorder="1" applyAlignment="1">
      <alignment vertical="center"/>
    </xf>
    <xf numFmtId="0" fontId="8" fillId="0" borderId="0" xfId="0" applyFont="1" applyFill="1" applyBorder="1"/>
    <xf numFmtId="0" fontId="29" fillId="5" borderId="21" xfId="2" applyFont="1" applyFill="1" applyBorder="1" applyAlignment="1">
      <alignment wrapText="1"/>
    </xf>
    <xf numFmtId="0" fontId="8" fillId="5" borderId="21" xfId="0" applyFont="1" applyFill="1" applyBorder="1" applyAlignment="1" applyProtection="1">
      <alignment horizontal="center"/>
      <protection hidden="1"/>
    </xf>
    <xf numFmtId="0" fontId="8" fillId="5" borderId="21" xfId="0" applyFont="1" applyFill="1" applyBorder="1" applyProtection="1">
      <protection hidden="1"/>
    </xf>
    <xf numFmtId="0" fontId="28" fillId="5" borderId="21" xfId="2" applyFont="1" applyFill="1" applyBorder="1" applyAlignment="1">
      <alignment horizontal="left" vertical="center"/>
    </xf>
    <xf numFmtId="0" fontId="8" fillId="5" borderId="21" xfId="0" applyFont="1" applyFill="1" applyBorder="1"/>
    <xf numFmtId="0" fontId="8" fillId="0" borderId="21" xfId="0" applyFont="1" applyFill="1" applyBorder="1"/>
    <xf numFmtId="49" fontId="8" fillId="0" borderId="21" xfId="3" applyNumberFormat="1" applyFont="1" applyFill="1" applyBorder="1" applyProtection="1">
      <protection hidden="1"/>
    </xf>
    <xf numFmtId="9" fontId="8" fillId="0" borderId="21" xfId="3" applyFont="1" applyFill="1" applyBorder="1" applyProtection="1">
      <protection hidden="1"/>
    </xf>
    <xf numFmtId="49" fontId="8" fillId="5" borderId="21" xfId="3" applyNumberFormat="1" applyFont="1" applyFill="1" applyBorder="1" applyAlignment="1" applyProtection="1">
      <alignment horizontal="center"/>
      <protection hidden="1"/>
    </xf>
    <xf numFmtId="0" fontId="0" fillId="0" borderId="0" xfId="0" applyFont="1" applyFill="1" applyBorder="1"/>
    <xf numFmtId="1" fontId="8" fillId="0" borderId="21" xfId="0" applyNumberFormat="1" applyFont="1" applyFill="1" applyBorder="1" applyProtection="1">
      <protection hidden="1"/>
    </xf>
    <xf numFmtId="0" fontId="29" fillId="5" borderId="21" xfId="2" applyFont="1" applyFill="1" applyBorder="1" applyAlignment="1">
      <alignment horizontal="center"/>
    </xf>
    <xf numFmtId="0" fontId="8" fillId="0" borderId="21" xfId="3" applyNumberFormat="1" applyFont="1" applyFill="1" applyBorder="1" applyProtection="1">
      <protection hidden="1"/>
    </xf>
    <xf numFmtId="1" fontId="31" fillId="0" borderId="21" xfId="0" applyNumberFormat="1" applyFont="1" applyFill="1" applyBorder="1" applyProtection="1">
      <protection hidden="1"/>
    </xf>
    <xf numFmtId="0" fontId="0" fillId="7" borderId="0" xfId="0" applyFill="1" applyProtection="1">
      <protection hidden="1"/>
    </xf>
    <xf numFmtId="0" fontId="32" fillId="7" borderId="0" xfId="0" applyFont="1" applyFill="1" applyProtection="1">
      <protection hidden="1"/>
    </xf>
    <xf numFmtId="0" fontId="4" fillId="8" borderId="68" xfId="0" applyFont="1" applyFill="1" applyBorder="1" applyAlignment="1" applyProtection="1">
      <alignment horizontal="center" wrapText="1"/>
      <protection hidden="1"/>
    </xf>
    <xf numFmtId="0" fontId="34" fillId="0" borderId="3" xfId="4" applyFill="1" applyBorder="1" applyAlignment="1" applyProtection="1">
      <protection hidden="1"/>
    </xf>
    <xf numFmtId="15" fontId="8" fillId="0" borderId="3" xfId="0" applyNumberFormat="1" applyFont="1" applyFill="1" applyBorder="1" applyProtection="1">
      <protection hidden="1"/>
    </xf>
    <xf numFmtId="0" fontId="35" fillId="0" borderId="21" xfId="4" applyFont="1" applyFill="1" applyBorder="1" applyAlignment="1" applyProtection="1">
      <protection hidden="1"/>
    </xf>
    <xf numFmtId="15" fontId="8" fillId="0" borderId="21" xfId="0" applyNumberFormat="1" applyFont="1" applyFill="1" applyBorder="1" applyProtection="1">
      <protection hidden="1"/>
    </xf>
    <xf numFmtId="0" fontId="8" fillId="0" borderId="21" xfId="0" applyFont="1" applyFill="1" applyBorder="1" applyAlignment="1" applyProtection="1">
      <protection hidden="1"/>
    </xf>
    <xf numFmtId="3" fontId="8" fillId="0" borderId="21" xfId="0" applyNumberFormat="1" applyFont="1" applyFill="1" applyBorder="1" applyProtection="1">
      <protection hidden="1"/>
    </xf>
    <xf numFmtId="1" fontId="1" fillId="0" borderId="21" xfId="0" applyNumberFormat="1" applyFont="1" applyBorder="1" applyAlignment="1" applyProtection="1">
      <alignment vertical="top" wrapText="1"/>
      <protection hidden="1"/>
    </xf>
    <xf numFmtId="0" fontId="34" fillId="0" borderId="21" xfId="4" applyFill="1" applyBorder="1" applyAlignment="1" applyProtection="1">
      <protection hidden="1"/>
    </xf>
    <xf numFmtId="1" fontId="11" fillId="2" borderId="85" xfId="0" applyNumberFormat="1" applyFont="1" applyFill="1" applyBorder="1" applyProtection="1">
      <protection hidden="1"/>
    </xf>
    <xf numFmtId="1" fontId="12" fillId="2" borderId="85" xfId="0" applyNumberFormat="1" applyFont="1" applyFill="1" applyBorder="1" applyProtection="1">
      <protection hidden="1"/>
    </xf>
    <xf numFmtId="1" fontId="12" fillId="2" borderId="85" xfId="0" applyNumberFormat="1" applyFont="1" applyFill="1" applyBorder="1" applyAlignment="1" applyProtection="1">
      <alignment vertical="center" wrapText="1"/>
      <protection hidden="1"/>
    </xf>
    <xf numFmtId="1" fontId="0" fillId="3" borderId="2" xfId="0" applyNumberFormat="1" applyFill="1" applyBorder="1" applyAlignment="1" applyProtection="1">
      <alignment wrapText="1"/>
      <protection hidden="1"/>
    </xf>
    <xf numFmtId="1" fontId="0" fillId="3" borderId="20" xfId="0" applyNumberFormat="1" applyFill="1" applyBorder="1" applyAlignment="1" applyProtection="1">
      <alignment wrapText="1"/>
      <protection hidden="1"/>
    </xf>
    <xf numFmtId="1" fontId="36" fillId="0" borderId="86" xfId="0" applyNumberFormat="1" applyFont="1" applyBorder="1" applyAlignment="1" applyProtection="1">
      <alignment wrapText="1"/>
      <protection hidden="1"/>
    </xf>
    <xf numFmtId="1" fontId="0" fillId="0" borderId="87" xfId="0" applyNumberFormat="1" applyBorder="1" applyAlignment="1" applyProtection="1">
      <alignment wrapText="1"/>
      <protection hidden="1"/>
    </xf>
    <xf numFmtId="1" fontId="0" fillId="0" borderId="88" xfId="0" applyNumberFormat="1" applyBorder="1" applyAlignment="1" applyProtection="1">
      <alignment wrapText="1"/>
    </xf>
    <xf numFmtId="0" fontId="33" fillId="5" borderId="79" xfId="0" applyFont="1" applyFill="1" applyBorder="1" applyAlignment="1" applyProtection="1">
      <alignment horizontal="center"/>
      <protection hidden="1"/>
    </xf>
    <xf numFmtId="0" fontId="33" fillId="5" borderId="80" xfId="0" applyFont="1" applyFill="1" applyBorder="1" applyAlignment="1" applyProtection="1">
      <alignment horizontal="center"/>
      <protection hidden="1"/>
    </xf>
    <xf numFmtId="1" fontId="6" fillId="2" borderId="32" xfId="0" applyNumberFormat="1" applyFont="1" applyFill="1" applyBorder="1" applyAlignment="1" applyProtection="1">
      <alignment horizontal="center" vertical="top" wrapText="1"/>
      <protection hidden="1"/>
    </xf>
    <xf numFmtId="1" fontId="6" fillId="2" borderId="16" xfId="0" applyNumberFormat="1" applyFont="1" applyFill="1" applyBorder="1" applyAlignment="1" applyProtection="1">
      <alignment horizontal="center" vertical="top" wrapText="1"/>
      <protection hidden="1"/>
    </xf>
    <xf numFmtId="1" fontId="6" fillId="2" borderId="32" xfId="0" applyNumberFormat="1" applyFont="1" applyFill="1" applyBorder="1" applyAlignment="1" applyProtection="1">
      <alignment vertical="top" wrapText="1"/>
      <protection hidden="1"/>
    </xf>
    <xf numFmtId="1" fontId="6" fillId="2" borderId="16" xfId="0" applyNumberFormat="1" applyFont="1" applyFill="1" applyBorder="1" applyAlignment="1" applyProtection="1">
      <alignment vertical="top" wrapText="1"/>
      <protection hidden="1"/>
    </xf>
    <xf numFmtId="1" fontId="6" fillId="2" borderId="32" xfId="0" applyNumberFormat="1" applyFont="1" applyFill="1" applyBorder="1" applyAlignment="1" applyProtection="1">
      <alignment horizontal="left" vertical="top" wrapText="1" indent="1"/>
      <protection hidden="1"/>
    </xf>
    <xf numFmtId="1" fontId="6" fillId="2" borderId="16" xfId="0" applyNumberFormat="1" applyFont="1" applyFill="1" applyBorder="1" applyAlignment="1" applyProtection="1">
      <alignment horizontal="left" vertical="top" wrapText="1" indent="1"/>
      <protection hidden="1"/>
    </xf>
    <xf numFmtId="1" fontId="12" fillId="2" borderId="49" xfId="0" applyNumberFormat="1" applyFont="1" applyFill="1" applyBorder="1" applyAlignment="1" applyProtection="1">
      <alignment horizontal="center" vertical="top" wrapText="1"/>
      <protection hidden="1"/>
    </xf>
    <xf numFmtId="1" fontId="12" fillId="2" borderId="51" xfId="0" applyNumberFormat="1" applyFont="1" applyFill="1" applyBorder="1" applyAlignment="1" applyProtection="1">
      <alignment horizontal="center" vertical="top" wrapText="1"/>
      <protection hidden="1"/>
    </xf>
    <xf numFmtId="1" fontId="16" fillId="2" borderId="78" xfId="0" applyNumberFormat="1" applyFont="1" applyFill="1" applyBorder="1" applyAlignment="1" applyProtection="1">
      <alignment horizontal="left" vertical="top" wrapText="1"/>
      <protection hidden="1"/>
    </xf>
    <xf numFmtId="1" fontId="16" fillId="2" borderId="56" xfId="0" applyNumberFormat="1" applyFont="1" applyFill="1" applyBorder="1" applyAlignment="1" applyProtection="1">
      <alignment horizontal="left" vertical="top" wrapText="1"/>
      <protection hidden="1"/>
    </xf>
    <xf numFmtId="1" fontId="11" fillId="2" borderId="75" xfId="0" applyNumberFormat="1" applyFont="1" applyFill="1" applyBorder="1" applyAlignment="1" applyProtection="1">
      <alignment horizontal="left" wrapText="1"/>
      <protection hidden="1"/>
    </xf>
    <xf numFmtId="1" fontId="11" fillId="2" borderId="76" xfId="0" applyNumberFormat="1" applyFont="1" applyFill="1" applyBorder="1" applyAlignment="1" applyProtection="1">
      <alignment horizontal="left" wrapText="1"/>
      <protection hidden="1"/>
    </xf>
    <xf numFmtId="1" fontId="11" fillId="2" borderId="77" xfId="0" applyNumberFormat="1" applyFont="1" applyFill="1" applyBorder="1" applyAlignment="1" applyProtection="1">
      <alignment horizontal="left" wrapText="1"/>
      <protection hidden="1"/>
    </xf>
    <xf numFmtId="1" fontId="14" fillId="2" borderId="31" xfId="0" applyNumberFormat="1" applyFont="1" applyFill="1" applyBorder="1" applyAlignment="1" applyProtection="1">
      <alignment horizontal="left" wrapText="1"/>
      <protection hidden="1"/>
    </xf>
    <xf numFmtId="1" fontId="14" fillId="2" borderId="7" xfId="0" applyNumberFormat="1" applyFont="1" applyFill="1" applyBorder="1" applyAlignment="1" applyProtection="1">
      <alignment horizontal="left" wrapText="1"/>
      <protection hidden="1"/>
    </xf>
    <xf numFmtId="1" fontId="14" fillId="2" borderId="9" xfId="0" applyNumberFormat="1" applyFont="1" applyFill="1" applyBorder="1" applyAlignment="1" applyProtection="1">
      <alignment horizontal="left" wrapText="1"/>
      <protection hidden="1"/>
    </xf>
    <xf numFmtId="1" fontId="3" fillId="2" borderId="55" xfId="0" applyNumberFormat="1" applyFont="1" applyFill="1" applyBorder="1" applyAlignment="1" applyProtection="1">
      <alignment horizontal="left" wrapText="1"/>
      <protection hidden="1"/>
    </xf>
    <xf numFmtId="1" fontId="2" fillId="2" borderId="11" xfId="0" applyNumberFormat="1" applyFont="1" applyFill="1" applyBorder="1" applyAlignment="1" applyProtection="1">
      <alignment horizontal="left" wrapText="1"/>
      <protection hidden="1"/>
    </xf>
    <xf numFmtId="1" fontId="2" fillId="2" borderId="56" xfId="0" applyNumberFormat="1" applyFont="1" applyFill="1" applyBorder="1" applyAlignment="1" applyProtection="1">
      <alignment horizontal="left" wrapText="1"/>
      <protection hidden="1"/>
    </xf>
    <xf numFmtId="1" fontId="4" fillId="0" borderId="0" xfId="0" applyNumberFormat="1" applyFont="1" applyAlignment="1" applyProtection="1">
      <alignment horizontal="center"/>
      <protection hidden="1"/>
    </xf>
    <xf numFmtId="9" fontId="14" fillId="2" borderId="26" xfId="3" applyFont="1" applyFill="1" applyBorder="1" applyAlignment="1" applyProtection="1">
      <alignment horizontal="right" vertical="top" wrapText="1"/>
      <protection hidden="1"/>
    </xf>
    <xf numFmtId="9" fontId="14" fillId="2" borderId="5" xfId="3" applyFont="1" applyFill="1" applyBorder="1" applyAlignment="1" applyProtection="1">
      <alignment horizontal="right" vertical="top" wrapText="1"/>
      <protection hidden="1"/>
    </xf>
    <xf numFmtId="0" fontId="11" fillId="0" borderId="0" xfId="0" applyFont="1" applyAlignment="1">
      <alignment horizontal="center"/>
    </xf>
  </cellXfs>
  <cellStyles count="5">
    <cellStyle name="Lien hypertexte" xfId="4" builtinId="8"/>
    <cellStyle name="Milliers" xfId="1" builtinId="3"/>
    <cellStyle name="Normal" xfId="0" builtinId="0"/>
    <cellStyle name="Normal 2" xfId="2"/>
    <cellStyle name="Pourcentag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jemsfred1@gmail.com" TargetMode="External"/><Relationship Id="rId2" Type="http://schemas.openxmlformats.org/officeDocument/2006/relationships/hyperlink" Target="mailto:rabegaston2001@yahoo.fr" TargetMode="External"/><Relationship Id="rId1" Type="http://schemas.openxmlformats.org/officeDocument/2006/relationships/hyperlink" Target="mailto:fofides.3c@yaho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janitheo1708@yahoo.f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A106" workbookViewId="0">
      <selection activeCell="A123" sqref="A123"/>
    </sheetView>
  </sheetViews>
  <sheetFormatPr baseColWidth="10" defaultRowHeight="12.75" x14ac:dyDescent="0.2"/>
  <cols>
    <col min="1" max="1" width="41.140625" style="2" bestFit="1" customWidth="1"/>
    <col min="2" max="2" width="40" style="2" customWidth="1"/>
    <col min="3" max="3" width="39.5703125" style="2" bestFit="1" customWidth="1"/>
    <col min="4" max="4" width="17.5703125" style="2" bestFit="1" customWidth="1"/>
    <col min="5" max="5" width="14.28515625" style="2" bestFit="1" customWidth="1"/>
    <col min="6" max="6" width="15.7109375" style="2" bestFit="1" customWidth="1"/>
    <col min="7" max="7" width="18.140625" style="2" bestFit="1" customWidth="1"/>
    <col min="8" max="8" width="11.42578125" style="2"/>
    <col min="9" max="9" width="11.28515625" style="2" bestFit="1" customWidth="1"/>
    <col min="10" max="10" width="11" style="2" bestFit="1" customWidth="1"/>
    <col min="11" max="11" width="18.7109375" style="2" bestFit="1" customWidth="1"/>
    <col min="12" max="16384" width="11.42578125" style="2"/>
  </cols>
  <sheetData>
    <row r="1" spans="1:12" ht="15" thickBot="1" x14ac:dyDescent="0.25">
      <c r="A1" s="365" t="s">
        <v>632</v>
      </c>
      <c r="B1" s="366"/>
      <c r="C1" s="294"/>
      <c r="D1" s="294"/>
      <c r="E1" s="294"/>
      <c r="F1" s="294"/>
      <c r="G1" s="295"/>
      <c r="H1" s="295"/>
      <c r="I1" s="295"/>
      <c r="J1" s="295"/>
      <c r="K1" s="295"/>
      <c r="L1" s="295"/>
    </row>
    <row r="2" spans="1:12" x14ac:dyDescent="0.2">
      <c r="A2" s="296"/>
      <c r="B2" s="348"/>
      <c r="C2" s="297"/>
      <c r="D2" s="297"/>
      <c r="E2" s="297"/>
      <c r="F2" s="297"/>
      <c r="G2" s="295"/>
      <c r="H2" s="295"/>
      <c r="I2" s="295"/>
      <c r="J2" s="295"/>
      <c r="K2" s="295"/>
      <c r="L2" s="295"/>
    </row>
    <row r="3" spans="1:12" x14ac:dyDescent="0.2">
      <c r="A3" s="298" t="s">
        <v>425</v>
      </c>
      <c r="B3" s="299">
        <v>1601202</v>
      </c>
      <c r="C3" s="294"/>
      <c r="D3" s="300"/>
      <c r="E3" s="300"/>
      <c r="F3" s="300"/>
      <c r="G3" s="295"/>
      <c r="H3" s="295"/>
      <c r="I3" s="295"/>
      <c r="J3" s="295"/>
      <c r="K3" s="295"/>
      <c r="L3" s="295"/>
    </row>
    <row r="4" spans="1:12" ht="25.5" x14ac:dyDescent="0.2">
      <c r="A4" s="301" t="s">
        <v>426</v>
      </c>
      <c r="B4" s="302" t="s">
        <v>633</v>
      </c>
      <c r="C4" s="303"/>
      <c r="D4" s="303"/>
      <c r="E4" s="303"/>
      <c r="F4" s="303"/>
      <c r="G4" s="295"/>
      <c r="H4" s="295"/>
      <c r="I4" s="295"/>
      <c r="J4" s="295"/>
      <c r="K4" s="295"/>
      <c r="L4" s="295"/>
    </row>
    <row r="5" spans="1:12" ht="15" x14ac:dyDescent="0.25">
      <c r="A5" s="298" t="s">
        <v>427</v>
      </c>
      <c r="B5" s="302" t="s">
        <v>634</v>
      </c>
      <c r="C5" s="303"/>
      <c r="D5" s="304"/>
      <c r="E5" s="304"/>
      <c r="F5" s="304"/>
      <c r="G5" s="295"/>
      <c r="H5" s="295"/>
      <c r="I5" s="295"/>
      <c r="J5" s="295"/>
      <c r="K5" s="295"/>
      <c r="L5" s="295"/>
    </row>
    <row r="6" spans="1:12" x14ac:dyDescent="0.2">
      <c r="A6" s="298" t="s">
        <v>477</v>
      </c>
      <c r="B6" s="302"/>
      <c r="C6" s="303"/>
      <c r="D6" s="303"/>
      <c r="E6" s="303"/>
      <c r="F6" s="303"/>
      <c r="G6" s="295"/>
      <c r="H6" s="295"/>
      <c r="I6" s="295"/>
      <c r="J6" s="295"/>
      <c r="K6" s="295"/>
      <c r="L6" s="295"/>
    </row>
    <row r="7" spans="1:12" ht="15" x14ac:dyDescent="0.25">
      <c r="A7" s="298" t="s">
        <v>428</v>
      </c>
      <c r="B7" s="302" t="s">
        <v>635</v>
      </c>
      <c r="C7" s="303"/>
      <c r="D7" s="304"/>
      <c r="E7" s="304"/>
      <c r="F7" s="304"/>
      <c r="G7" s="295"/>
      <c r="H7" s="295"/>
      <c r="I7" s="295"/>
      <c r="J7" s="295"/>
      <c r="K7" s="295"/>
      <c r="L7" s="295"/>
    </row>
    <row r="8" spans="1:12" ht="15" x14ac:dyDescent="0.25">
      <c r="A8" s="298" t="s">
        <v>550</v>
      </c>
      <c r="B8" s="302" t="s">
        <v>636</v>
      </c>
      <c r="C8" s="303"/>
      <c r="D8" s="304"/>
      <c r="E8" s="304"/>
      <c r="F8" s="304"/>
      <c r="G8" s="295"/>
      <c r="H8" s="295"/>
      <c r="I8" s="295"/>
      <c r="J8" s="295"/>
      <c r="K8" s="295"/>
      <c r="L8" s="295"/>
    </row>
    <row r="9" spans="1:12" ht="15.75" thickBot="1" x14ac:dyDescent="0.3">
      <c r="A9" s="305" t="s">
        <v>538</v>
      </c>
      <c r="B9" s="306">
        <v>202312</v>
      </c>
      <c r="C9" s="307"/>
      <c r="D9" s="308"/>
      <c r="E9" s="308"/>
      <c r="F9" s="308"/>
      <c r="G9" s="295"/>
      <c r="H9" s="295"/>
      <c r="I9" s="295"/>
      <c r="J9" s="295"/>
      <c r="K9" s="295"/>
      <c r="L9" s="295"/>
    </row>
    <row r="10" spans="1:12" x14ac:dyDescent="0.2">
      <c r="A10" s="295"/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95"/>
    </row>
    <row r="11" spans="1:12" ht="13.5" thickBot="1" x14ac:dyDescent="0.25">
      <c r="A11" s="309" t="s">
        <v>551</v>
      </c>
      <c r="B11" s="310"/>
      <c r="C11" s="295"/>
      <c r="D11" s="295"/>
      <c r="E11" s="295"/>
      <c r="F11" s="295"/>
      <c r="G11" s="295"/>
      <c r="H11" s="295"/>
      <c r="I11" s="295"/>
      <c r="J11" s="295"/>
      <c r="K11" s="295"/>
      <c r="L11" s="295"/>
    </row>
    <row r="12" spans="1:12" x14ac:dyDescent="0.2">
      <c r="A12" s="311" t="s">
        <v>552</v>
      </c>
      <c r="B12" s="312" t="s">
        <v>553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</row>
    <row r="13" spans="1:12" x14ac:dyDescent="0.2">
      <c r="A13" s="313" t="s">
        <v>613</v>
      </c>
      <c r="B13" s="314" t="s">
        <v>637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</row>
    <row r="14" spans="1:12" x14ac:dyDescent="0.2">
      <c r="A14" s="313" t="s">
        <v>614</v>
      </c>
      <c r="B14" s="314">
        <v>806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</row>
    <row r="15" spans="1:12" x14ac:dyDescent="0.2">
      <c r="A15" s="313" t="s">
        <v>615</v>
      </c>
      <c r="B15" s="314" t="s">
        <v>636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</row>
    <row r="16" spans="1:12" x14ac:dyDescent="0.2">
      <c r="A16" s="313" t="s">
        <v>616</v>
      </c>
      <c r="B16" s="314">
        <v>698007012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</row>
    <row r="17" spans="1:12" x14ac:dyDescent="0.2">
      <c r="A17" s="313" t="s">
        <v>617</v>
      </c>
      <c r="B17" s="314"/>
      <c r="C17" s="295"/>
      <c r="D17" s="295"/>
      <c r="E17" s="295"/>
      <c r="F17" s="295"/>
      <c r="G17" s="295"/>
      <c r="H17" s="295"/>
      <c r="I17" s="295"/>
      <c r="J17" s="295"/>
      <c r="K17" s="295"/>
      <c r="L17" s="295"/>
    </row>
    <row r="18" spans="1:12" x14ac:dyDescent="0.2">
      <c r="A18" s="313" t="s">
        <v>618</v>
      </c>
      <c r="B18" s="349" t="s">
        <v>638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</row>
    <row r="19" spans="1:12" x14ac:dyDescent="0.2">
      <c r="A19" s="315"/>
      <c r="B19" s="316"/>
      <c r="C19" s="295"/>
      <c r="D19" s="295"/>
      <c r="E19" s="295"/>
      <c r="F19" s="295"/>
      <c r="G19" s="295"/>
      <c r="H19" s="295"/>
      <c r="I19" s="295"/>
      <c r="J19" s="295"/>
      <c r="K19" s="295"/>
      <c r="L19" s="295"/>
    </row>
    <row r="20" spans="1:12" x14ac:dyDescent="0.2">
      <c r="A20" s="313" t="s">
        <v>556</v>
      </c>
      <c r="B20" s="314" t="s">
        <v>698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</row>
    <row r="21" spans="1:12" x14ac:dyDescent="0.2">
      <c r="A21" s="313" t="s">
        <v>619</v>
      </c>
      <c r="B21" s="314" t="s">
        <v>697</v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</row>
    <row r="22" spans="1:12" x14ac:dyDescent="0.2">
      <c r="A22" s="313" t="s">
        <v>620</v>
      </c>
      <c r="B22" s="350">
        <v>39639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</row>
    <row r="23" spans="1:12" ht="13.5" thickBot="1" x14ac:dyDescent="0.25">
      <c r="A23" s="317" t="s">
        <v>621</v>
      </c>
      <c r="B23" s="318" t="s">
        <v>639</v>
      </c>
      <c r="C23" s="295"/>
      <c r="D23" s="295"/>
      <c r="E23" s="295"/>
      <c r="F23" s="295"/>
      <c r="G23" s="295"/>
      <c r="H23" s="295"/>
      <c r="I23" s="295"/>
      <c r="J23" s="295"/>
      <c r="K23" s="295"/>
      <c r="L23" s="295"/>
    </row>
    <row r="24" spans="1:12" ht="13.5" thickBot="1" x14ac:dyDescent="0.25">
      <c r="A24" s="319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</row>
    <row r="25" spans="1:12" x14ac:dyDescent="0.2">
      <c r="A25" s="311" t="s">
        <v>557</v>
      </c>
      <c r="B25" s="320" t="s">
        <v>558</v>
      </c>
      <c r="C25" s="312" t="s">
        <v>559</v>
      </c>
      <c r="D25" s="295"/>
      <c r="E25" s="295"/>
      <c r="F25" s="295"/>
      <c r="G25" s="295"/>
      <c r="H25" s="295"/>
      <c r="I25" s="295"/>
      <c r="J25" s="295"/>
      <c r="K25" s="295"/>
      <c r="L25" s="295"/>
    </row>
    <row r="26" spans="1:12" x14ac:dyDescent="0.2">
      <c r="A26" s="321" t="str">
        <f>IF(B26&lt;&gt;"","RIB1","")</f>
        <v>RIB1</v>
      </c>
      <c r="B26" s="322" t="s">
        <v>640</v>
      </c>
      <c r="C26" s="314" t="s">
        <v>641</v>
      </c>
      <c r="D26" s="295"/>
      <c r="E26" s="295"/>
      <c r="F26" s="295"/>
      <c r="G26" s="295"/>
      <c r="H26" s="295"/>
      <c r="I26" s="295"/>
      <c r="J26" s="295"/>
      <c r="K26" s="295"/>
      <c r="L26" s="295"/>
    </row>
    <row r="27" spans="1:12" x14ac:dyDescent="0.2">
      <c r="A27" s="321" t="str">
        <f>IF(B27&lt;&gt;"",(MID(A26,1,3))&amp;(1+MID(A26,4,1)/1),"")</f>
        <v>RIB2</v>
      </c>
      <c r="B27" s="322" t="s">
        <v>643</v>
      </c>
      <c r="C27" s="314" t="s">
        <v>642</v>
      </c>
      <c r="D27" s="295"/>
      <c r="E27" s="295"/>
      <c r="F27" s="295"/>
      <c r="G27" s="295"/>
      <c r="H27" s="295"/>
      <c r="I27" s="295"/>
      <c r="J27" s="295"/>
      <c r="K27" s="295"/>
      <c r="L27" s="295"/>
    </row>
    <row r="28" spans="1:12" x14ac:dyDescent="0.2">
      <c r="A28" s="321" t="str">
        <f>IF(B28&lt;&gt;"",(MID(A27,1,3))&amp;(1+MID(A27,4,1)/1),"")</f>
        <v>RIB3</v>
      </c>
      <c r="B28" s="322" t="s">
        <v>644</v>
      </c>
      <c r="C28" s="314" t="s">
        <v>645</v>
      </c>
      <c r="D28" s="295"/>
      <c r="E28" s="295"/>
      <c r="F28" s="295"/>
      <c r="G28" s="295"/>
      <c r="H28" s="295"/>
      <c r="I28" s="295"/>
      <c r="J28" s="295"/>
      <c r="K28" s="295"/>
      <c r="L28" s="295"/>
    </row>
    <row r="29" spans="1:12" x14ac:dyDescent="0.2">
      <c r="A29" s="321" t="str">
        <f>IF(B29&lt;&gt;"",(MID(A28,1,3))&amp;(1+MID(A28,4,1)/1),"")</f>
        <v>RIB4</v>
      </c>
      <c r="B29" s="322" t="s">
        <v>644</v>
      </c>
      <c r="C29" s="314" t="s">
        <v>646</v>
      </c>
      <c r="D29" s="295"/>
      <c r="E29" s="295"/>
      <c r="F29" s="295"/>
      <c r="G29" s="295"/>
      <c r="H29" s="295"/>
      <c r="I29" s="295"/>
      <c r="J29" s="295"/>
      <c r="K29" s="295"/>
      <c r="L29" s="295"/>
    </row>
    <row r="30" spans="1:12" x14ac:dyDescent="0.2">
      <c r="A30" s="321" t="str">
        <f>IF(B29&lt;&gt;"","Swift","")</f>
        <v>Swift</v>
      </c>
      <c r="B30" s="322" t="s">
        <v>644</v>
      </c>
      <c r="C30" s="314" t="s">
        <v>647</v>
      </c>
      <c r="D30" s="295"/>
      <c r="E30" s="295"/>
      <c r="F30" s="295"/>
      <c r="G30" s="295"/>
      <c r="H30" s="295"/>
      <c r="I30" s="295"/>
      <c r="J30" s="295"/>
      <c r="K30" s="295"/>
      <c r="L30" s="295"/>
    </row>
    <row r="31" spans="1:12" ht="13.5" thickBot="1" x14ac:dyDescent="0.25">
      <c r="A31" s="321" t="str">
        <f>IF(B30&lt;&gt;"","IBAN","")</f>
        <v>IBAN</v>
      </c>
      <c r="B31" s="323" t="s">
        <v>707</v>
      </c>
      <c r="C31" s="318" t="s">
        <v>708</v>
      </c>
      <c r="D31" s="295"/>
      <c r="E31" s="295"/>
      <c r="F31" s="295"/>
      <c r="G31" s="295"/>
      <c r="H31" s="295"/>
      <c r="I31" s="295"/>
      <c r="J31" s="295"/>
      <c r="K31" s="295"/>
      <c r="L31" s="295"/>
    </row>
    <row r="32" spans="1:12" x14ac:dyDescent="0.2">
      <c r="A32" s="324"/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</row>
    <row r="33" spans="1:12" x14ac:dyDescent="0.2">
      <c r="A33" s="325" t="s">
        <v>560</v>
      </c>
      <c r="B33" s="326"/>
      <c r="C33" s="295"/>
      <c r="D33" s="295"/>
      <c r="E33" s="295"/>
      <c r="F33" s="295"/>
      <c r="G33" s="295"/>
      <c r="H33" s="295"/>
      <c r="I33" s="295"/>
      <c r="J33" s="295"/>
      <c r="K33" s="295"/>
      <c r="L33" s="295"/>
    </row>
    <row r="34" spans="1:12" ht="25.5" x14ac:dyDescent="0.2">
      <c r="A34" s="327" t="s">
        <v>561</v>
      </c>
      <c r="B34" s="327" t="s">
        <v>562</v>
      </c>
      <c r="C34" s="327" t="s">
        <v>563</v>
      </c>
      <c r="D34" s="328" t="s">
        <v>564</v>
      </c>
      <c r="E34" s="328" t="s">
        <v>565</v>
      </c>
      <c r="F34" s="327" t="s">
        <v>554</v>
      </c>
      <c r="G34" s="328" t="s">
        <v>566</v>
      </c>
      <c r="H34" s="295"/>
      <c r="I34" s="295"/>
      <c r="J34" s="295"/>
      <c r="K34" s="295"/>
      <c r="L34" s="295"/>
    </row>
    <row r="35" spans="1:12" x14ac:dyDescent="0.2">
      <c r="A35" s="321" t="str">
        <f>IF(B35&lt;&gt;"","DG1","")</f>
        <v>DG1</v>
      </c>
      <c r="B35" s="322" t="s">
        <v>648</v>
      </c>
      <c r="C35" s="322" t="s">
        <v>649</v>
      </c>
      <c r="D35" s="322" t="s">
        <v>670</v>
      </c>
      <c r="E35" s="352">
        <v>42161</v>
      </c>
      <c r="F35" s="354">
        <v>237698007012</v>
      </c>
      <c r="G35" s="351" t="s">
        <v>650</v>
      </c>
      <c r="H35" s="295"/>
      <c r="I35" s="295"/>
      <c r="J35" s="295"/>
      <c r="K35" s="295"/>
      <c r="L35" s="295"/>
    </row>
    <row r="36" spans="1:12" x14ac:dyDescent="0.2">
      <c r="A36" s="321" t="str">
        <f>IF(B36&lt;&gt;"",(MID(A35,1,2))&amp;(1+MID(A35,3,1)/1),"")</f>
        <v>DG2</v>
      </c>
      <c r="B36" s="322" t="s">
        <v>709</v>
      </c>
      <c r="C36" s="322" t="s">
        <v>710</v>
      </c>
      <c r="D36" s="322" t="s">
        <v>711</v>
      </c>
      <c r="E36" s="322" t="s">
        <v>712</v>
      </c>
      <c r="F36" s="354">
        <v>237671173278</v>
      </c>
      <c r="G36" s="356" t="s">
        <v>713</v>
      </c>
      <c r="H36" s="295"/>
      <c r="I36" s="295"/>
      <c r="J36" s="295"/>
      <c r="K36" s="295"/>
      <c r="L36" s="295"/>
    </row>
    <row r="37" spans="1:12" x14ac:dyDescent="0.2">
      <c r="A37" s="321" t="str">
        <f>IF(B37&lt;&gt;"",(MID(A36,1,2))&amp;(1+MID(A36,3,1)/1),"")</f>
        <v/>
      </c>
      <c r="B37" s="322"/>
      <c r="C37" s="322"/>
      <c r="D37" s="322"/>
      <c r="E37" s="322"/>
      <c r="F37" s="322"/>
      <c r="G37" s="322"/>
      <c r="H37" s="295"/>
      <c r="I37" s="295"/>
      <c r="J37" s="295"/>
      <c r="K37" s="295"/>
      <c r="L37" s="295"/>
    </row>
    <row r="38" spans="1:12" x14ac:dyDescent="0.2">
      <c r="A38" s="321" t="str">
        <f>IF(B38&lt;&gt;"",(MID(A37,1,2))&amp;(1+MID(A37,3,1)/1),"")</f>
        <v/>
      </c>
      <c r="B38" s="322"/>
      <c r="C38" s="322"/>
      <c r="D38" s="322"/>
      <c r="E38" s="322"/>
      <c r="F38" s="322"/>
      <c r="G38" s="322"/>
      <c r="H38" s="295"/>
      <c r="I38" s="295"/>
      <c r="J38" s="295"/>
      <c r="K38" s="295"/>
      <c r="L38" s="295"/>
    </row>
    <row r="39" spans="1:12" x14ac:dyDescent="0.2">
      <c r="A39" s="329"/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</row>
    <row r="40" spans="1:12" x14ac:dyDescent="0.2">
      <c r="A40" s="325" t="s">
        <v>567</v>
      </c>
      <c r="B40" s="330"/>
      <c r="C40" s="295"/>
      <c r="D40" s="295"/>
      <c r="E40" s="295"/>
      <c r="F40" s="295"/>
      <c r="G40" s="295"/>
      <c r="H40" s="295"/>
      <c r="I40" s="295"/>
      <c r="J40" s="295"/>
      <c r="K40" s="295"/>
      <c r="L40" s="295"/>
    </row>
    <row r="41" spans="1:12" ht="63.75" x14ac:dyDescent="0.2">
      <c r="A41" s="327" t="s">
        <v>561</v>
      </c>
      <c r="B41" s="327" t="s">
        <v>541</v>
      </c>
      <c r="C41" s="327" t="s">
        <v>568</v>
      </c>
      <c r="D41" s="327" t="s">
        <v>569</v>
      </c>
      <c r="E41" s="327" t="s">
        <v>570</v>
      </c>
      <c r="F41" s="327" t="s">
        <v>571</v>
      </c>
      <c r="G41" s="327" t="s">
        <v>572</v>
      </c>
      <c r="H41" s="327" t="s">
        <v>573</v>
      </c>
      <c r="I41" s="327" t="s">
        <v>574</v>
      </c>
      <c r="J41" s="327" t="s">
        <v>554</v>
      </c>
      <c r="K41" s="328" t="s">
        <v>555</v>
      </c>
      <c r="L41" s="303"/>
    </row>
    <row r="42" spans="1:12" x14ac:dyDescent="0.2">
      <c r="A42" s="321" t="str">
        <f>IF(B42&lt;&gt;"","CAC1","")</f>
        <v>CAC1</v>
      </c>
      <c r="B42" s="322" t="s">
        <v>651</v>
      </c>
      <c r="C42" s="322" t="s">
        <v>671</v>
      </c>
      <c r="D42" s="322" t="s">
        <v>672</v>
      </c>
      <c r="E42" s="322"/>
      <c r="F42" s="322"/>
      <c r="G42" s="352">
        <v>39640</v>
      </c>
      <c r="H42" s="322"/>
      <c r="I42" s="322" t="s">
        <v>674</v>
      </c>
      <c r="J42" s="322" t="s">
        <v>676</v>
      </c>
      <c r="K42" s="322" t="s">
        <v>682</v>
      </c>
      <c r="L42" s="295"/>
    </row>
    <row r="43" spans="1:12" x14ac:dyDescent="0.2">
      <c r="A43" s="321" t="str">
        <f>IF(B43&lt;&gt;"",(MID(A42,1,3))&amp;(1+MID(A42,4,1)/1),"")</f>
        <v>CAC2</v>
      </c>
      <c r="B43" s="322" t="s">
        <v>651</v>
      </c>
      <c r="C43" s="322" t="s">
        <v>652</v>
      </c>
      <c r="D43" s="322" t="s">
        <v>673</v>
      </c>
      <c r="E43" s="322"/>
      <c r="F43" s="322"/>
      <c r="G43" s="352">
        <v>39640</v>
      </c>
      <c r="H43" s="322"/>
      <c r="I43" s="322" t="s">
        <v>675</v>
      </c>
      <c r="J43" s="322" t="s">
        <v>653</v>
      </c>
      <c r="K43" s="322"/>
      <c r="L43" s="295"/>
    </row>
    <row r="44" spans="1:12" x14ac:dyDescent="0.2">
      <c r="A44" s="321" t="str">
        <f>IF(B44&lt;&gt;"",(MID(A43,1,3))&amp;(1+MID(A43,4,1)/1),"")</f>
        <v/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295"/>
    </row>
    <row r="45" spans="1:12" x14ac:dyDescent="0.2">
      <c r="A45" s="321" t="str">
        <f>IF(B45&lt;&gt;"",(MID(A44,1,3))&amp;(1+MID(A44,4,1)/1),"")</f>
        <v/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295"/>
    </row>
    <row r="46" spans="1:12" x14ac:dyDescent="0.2">
      <c r="A46" s="324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</row>
    <row r="47" spans="1:12" x14ac:dyDescent="0.2">
      <c r="A47" s="325" t="s">
        <v>612</v>
      </c>
      <c r="B47" s="326"/>
      <c r="C47" s="295"/>
      <c r="D47" s="295"/>
      <c r="E47" s="295"/>
      <c r="F47" s="295"/>
      <c r="G47" s="295"/>
      <c r="H47" s="295"/>
      <c r="I47" s="295"/>
      <c r="J47" s="295"/>
      <c r="K47" s="295"/>
      <c r="L47" s="295"/>
    </row>
    <row r="48" spans="1:12" ht="38.25" x14ac:dyDescent="0.2">
      <c r="A48" s="327" t="s">
        <v>561</v>
      </c>
      <c r="B48" s="327" t="s">
        <v>562</v>
      </c>
      <c r="C48" s="327" t="s">
        <v>563</v>
      </c>
      <c r="D48" s="327" t="s">
        <v>610</v>
      </c>
      <c r="E48" s="327" t="s">
        <v>611</v>
      </c>
      <c r="F48" s="327" t="s">
        <v>554</v>
      </c>
      <c r="G48" s="328" t="s">
        <v>566</v>
      </c>
      <c r="H48" s="295"/>
      <c r="I48" s="295"/>
      <c r="J48" s="295"/>
      <c r="K48" s="295"/>
      <c r="L48" s="295"/>
    </row>
    <row r="49" spans="1:12" x14ac:dyDescent="0.2">
      <c r="A49" s="321" t="str">
        <f>IF(B49&lt;&gt;"","UT1","")</f>
        <v>UT1</v>
      </c>
      <c r="B49" s="322" t="s">
        <v>700</v>
      </c>
      <c r="C49" s="322" t="s">
        <v>654</v>
      </c>
      <c r="D49" s="322"/>
      <c r="E49" s="322"/>
      <c r="F49" s="354">
        <v>237695065741</v>
      </c>
      <c r="G49" s="351" t="s">
        <v>655</v>
      </c>
      <c r="H49" s="295"/>
      <c r="I49" s="295"/>
      <c r="J49" s="295"/>
      <c r="K49" s="295"/>
      <c r="L49" s="295"/>
    </row>
    <row r="50" spans="1:12" x14ac:dyDescent="0.2">
      <c r="A50" s="321" t="str">
        <f>IF(B50&lt;&gt;"",(MID(A49,1,2))&amp;(1+MID(A49,3,1)/1),"")</f>
        <v/>
      </c>
      <c r="B50" s="322"/>
      <c r="C50" s="322"/>
      <c r="D50" s="322"/>
      <c r="E50" s="322"/>
      <c r="F50" s="322"/>
      <c r="G50" s="322"/>
      <c r="H50" s="295"/>
      <c r="I50" s="295"/>
      <c r="J50" s="295"/>
      <c r="K50" s="295"/>
      <c r="L50" s="295"/>
    </row>
    <row r="51" spans="1:12" x14ac:dyDescent="0.2">
      <c r="A51" s="321" t="str">
        <f>IF(B51&lt;&gt;"",(MID(A50,1,2))&amp;(1+MID(A50,3,1)/1),"")</f>
        <v/>
      </c>
      <c r="B51" s="322"/>
      <c r="C51" s="322"/>
      <c r="D51" s="322"/>
      <c r="E51" s="322"/>
      <c r="F51" s="322"/>
      <c r="G51" s="322"/>
      <c r="H51" s="295"/>
      <c r="I51" s="295"/>
      <c r="J51" s="295"/>
      <c r="K51" s="295"/>
      <c r="L51" s="295"/>
    </row>
    <row r="52" spans="1:12" x14ac:dyDescent="0.2">
      <c r="A52" s="324"/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</row>
    <row r="53" spans="1:12" x14ac:dyDescent="0.2">
      <c r="A53" s="325" t="s">
        <v>603</v>
      </c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</row>
    <row r="54" spans="1:12" x14ac:dyDescent="0.2">
      <c r="A54" s="327" t="s">
        <v>575</v>
      </c>
      <c r="B54" s="327" t="s">
        <v>576</v>
      </c>
      <c r="C54" s="327" t="s">
        <v>577</v>
      </c>
      <c r="D54" s="295"/>
      <c r="E54" s="295"/>
      <c r="F54" s="295"/>
      <c r="G54" s="295"/>
      <c r="H54" s="295"/>
      <c r="I54" s="295"/>
      <c r="J54" s="295"/>
      <c r="K54" s="295"/>
      <c r="L54" s="295"/>
    </row>
    <row r="55" spans="1:12" x14ac:dyDescent="0.2">
      <c r="A55" s="321" t="s">
        <v>622</v>
      </c>
      <c r="B55" s="322">
        <v>0</v>
      </c>
      <c r="C55" s="322">
        <v>0</v>
      </c>
      <c r="D55" s="295"/>
      <c r="E55" s="295"/>
      <c r="F55" s="295"/>
      <c r="G55" s="295"/>
      <c r="H55" s="295"/>
      <c r="I55" s="295"/>
      <c r="J55" s="295"/>
      <c r="K55" s="295"/>
      <c r="L55" s="295"/>
    </row>
    <row r="56" spans="1:12" x14ac:dyDescent="0.2">
      <c r="A56" s="321" t="s">
        <v>623</v>
      </c>
      <c r="B56" s="322">
        <v>2</v>
      </c>
      <c r="C56" s="322">
        <v>2</v>
      </c>
      <c r="D56" s="295"/>
      <c r="E56" s="295"/>
      <c r="F56" s="295"/>
      <c r="G56" s="295"/>
      <c r="H56" s="295"/>
      <c r="I56" s="295"/>
      <c r="J56" s="295"/>
      <c r="K56" s="295"/>
      <c r="L56" s="295"/>
    </row>
    <row r="57" spans="1:12" x14ac:dyDescent="0.2">
      <c r="A57" s="321" t="s">
        <v>624</v>
      </c>
      <c r="B57" s="322">
        <v>2</v>
      </c>
      <c r="C57" s="322">
        <v>2</v>
      </c>
      <c r="D57" s="295"/>
      <c r="E57" s="295"/>
      <c r="F57" s="295"/>
      <c r="G57" s="295"/>
      <c r="H57" s="295"/>
      <c r="I57" s="295"/>
      <c r="J57" s="295"/>
      <c r="K57" s="295"/>
      <c r="L57" s="295"/>
    </row>
    <row r="58" spans="1:12" x14ac:dyDescent="0.2">
      <c r="A58" s="321" t="s">
        <v>625</v>
      </c>
      <c r="B58" s="322">
        <v>1</v>
      </c>
      <c r="C58" s="322">
        <v>1</v>
      </c>
      <c r="D58" s="295"/>
      <c r="E58" s="295"/>
      <c r="F58" s="295"/>
      <c r="G58" s="295"/>
      <c r="H58" s="295"/>
      <c r="I58" s="295"/>
      <c r="J58" s="295"/>
      <c r="K58" s="295"/>
      <c r="L58" s="295"/>
    </row>
    <row r="59" spans="1:12" x14ac:dyDescent="0.2">
      <c r="A59" s="321" t="s">
        <v>626</v>
      </c>
      <c r="B59" s="322">
        <v>5</v>
      </c>
      <c r="C59" s="322">
        <v>5</v>
      </c>
      <c r="D59" s="295"/>
      <c r="E59" s="295"/>
      <c r="F59" s="295"/>
      <c r="G59" s="295"/>
      <c r="H59" s="295"/>
      <c r="I59" s="295"/>
      <c r="J59" s="295"/>
      <c r="K59" s="295"/>
      <c r="L59" s="295"/>
    </row>
    <row r="60" spans="1:12" x14ac:dyDescent="0.2">
      <c r="A60" s="321" t="s">
        <v>627</v>
      </c>
      <c r="B60" s="322">
        <v>0</v>
      </c>
      <c r="C60" s="322">
        <v>0</v>
      </c>
      <c r="D60" s="295"/>
      <c r="E60" s="295"/>
      <c r="F60" s="295"/>
      <c r="G60" s="295"/>
      <c r="H60" s="295"/>
      <c r="I60" s="295"/>
      <c r="J60" s="295"/>
      <c r="K60" s="295"/>
      <c r="L60" s="295"/>
    </row>
    <row r="61" spans="1:12" x14ac:dyDescent="0.2">
      <c r="A61" s="324"/>
      <c r="B61" s="295"/>
      <c r="C61" s="295"/>
      <c r="D61" s="295"/>
      <c r="E61" s="295"/>
      <c r="F61" s="295"/>
      <c r="G61" s="295"/>
      <c r="H61" s="295"/>
      <c r="I61" s="295"/>
      <c r="J61" s="295"/>
      <c r="K61" s="295"/>
      <c r="L61" s="295"/>
    </row>
    <row r="62" spans="1:12" x14ac:dyDescent="0.2">
      <c r="A62" s="324"/>
      <c r="B62" s="295"/>
      <c r="C62" s="295"/>
      <c r="D62" s="295"/>
      <c r="E62" s="295"/>
      <c r="F62" s="295"/>
      <c r="G62" s="295"/>
      <c r="H62" s="295"/>
      <c r="I62" s="295"/>
      <c r="J62" s="295"/>
      <c r="K62" s="295"/>
      <c r="L62" s="295"/>
    </row>
    <row r="63" spans="1:12" x14ac:dyDescent="0.2">
      <c r="A63" s="325" t="s">
        <v>604</v>
      </c>
      <c r="B63" s="331"/>
      <c r="C63" s="331"/>
      <c r="D63" s="331"/>
      <c r="E63" s="331"/>
      <c r="F63" s="331"/>
      <c r="G63" s="331"/>
      <c r="H63" s="331"/>
      <c r="I63" s="295"/>
      <c r="J63" s="295"/>
      <c r="K63" s="295"/>
      <c r="L63" s="295"/>
    </row>
    <row r="64" spans="1:12" x14ac:dyDescent="0.2">
      <c r="A64" s="327" t="s">
        <v>575</v>
      </c>
      <c r="B64" s="327" t="s">
        <v>578</v>
      </c>
      <c r="C64" s="327" t="s">
        <v>579</v>
      </c>
      <c r="D64" s="327" t="s">
        <v>580</v>
      </c>
      <c r="E64" s="327" t="s">
        <v>576</v>
      </c>
      <c r="F64" s="327" t="s">
        <v>577</v>
      </c>
      <c r="G64" s="295"/>
      <c r="H64" s="295"/>
      <c r="I64" s="295"/>
      <c r="J64" s="295"/>
      <c r="K64" s="295"/>
      <c r="L64" s="295"/>
    </row>
    <row r="65" spans="1:12" x14ac:dyDescent="0.2">
      <c r="A65" s="332" t="s">
        <v>628</v>
      </c>
      <c r="B65" s="322">
        <v>50000000</v>
      </c>
      <c r="C65" s="322">
        <v>50000000</v>
      </c>
      <c r="D65" s="322">
        <v>300000000</v>
      </c>
      <c r="E65" s="322">
        <v>300000000</v>
      </c>
      <c r="F65" s="322">
        <v>300000000</v>
      </c>
      <c r="G65" s="295"/>
      <c r="H65" s="295"/>
      <c r="I65" s="295"/>
      <c r="J65" s="295"/>
      <c r="K65" s="295"/>
      <c r="L65" s="295"/>
    </row>
    <row r="66" spans="1:12" x14ac:dyDescent="0.2">
      <c r="A66" s="332" t="s">
        <v>581</v>
      </c>
      <c r="B66" s="333" t="s">
        <v>582</v>
      </c>
      <c r="C66" s="334">
        <f>+C65-B65</f>
        <v>0</v>
      </c>
      <c r="D66" s="334">
        <f>+D65-C65</f>
        <v>250000000</v>
      </c>
      <c r="E66" s="334">
        <f>+E65-D65</f>
        <v>0</v>
      </c>
      <c r="F66" s="334">
        <f>+F65-E65</f>
        <v>0</v>
      </c>
      <c r="G66" s="295"/>
      <c r="H66" s="295"/>
      <c r="I66" s="295"/>
      <c r="J66" s="295"/>
      <c r="K66" s="295"/>
      <c r="L66" s="295"/>
    </row>
    <row r="67" spans="1:12" ht="38.25" x14ac:dyDescent="0.2">
      <c r="A67" s="332" t="s">
        <v>629</v>
      </c>
      <c r="B67" s="322"/>
      <c r="C67" s="322"/>
      <c r="D67" s="322"/>
      <c r="E67" s="322"/>
      <c r="F67" s="353" t="s">
        <v>699</v>
      </c>
      <c r="G67" s="295"/>
      <c r="H67" s="295"/>
      <c r="I67" s="295"/>
      <c r="J67" s="295"/>
      <c r="K67" s="295"/>
      <c r="L67" s="295"/>
    </row>
    <row r="68" spans="1:12" ht="25.5" x14ac:dyDescent="0.2">
      <c r="A68" s="332" t="s">
        <v>630</v>
      </c>
      <c r="B68" s="322"/>
      <c r="C68" s="322"/>
      <c r="D68" s="322"/>
      <c r="E68" s="322"/>
      <c r="F68" s="352">
        <v>44294</v>
      </c>
      <c r="G68" s="295"/>
      <c r="H68" s="295"/>
      <c r="I68" s="295"/>
      <c r="J68" s="295"/>
      <c r="K68" s="295"/>
      <c r="L68" s="295"/>
    </row>
    <row r="69" spans="1:12" x14ac:dyDescent="0.2">
      <c r="A69" s="324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</row>
    <row r="70" spans="1:12" x14ac:dyDescent="0.2">
      <c r="A70" s="309" t="s">
        <v>605</v>
      </c>
      <c r="B70" s="331"/>
      <c r="C70" s="331"/>
      <c r="D70" s="331"/>
      <c r="E70" s="331"/>
      <c r="F70" s="331"/>
      <c r="G70" s="331"/>
      <c r="H70" s="331"/>
      <c r="I70" s="295"/>
      <c r="J70" s="295"/>
      <c r="K70" s="295"/>
      <c r="L70" s="295"/>
    </row>
    <row r="71" spans="1:12" x14ac:dyDescent="0.2">
      <c r="A71" s="335" t="s">
        <v>583</v>
      </c>
      <c r="B71" s="336" t="s">
        <v>584</v>
      </c>
      <c r="C71" s="336" t="s">
        <v>449</v>
      </c>
      <c r="D71" s="336" t="s">
        <v>585</v>
      </c>
      <c r="E71" s="336" t="s">
        <v>586</v>
      </c>
      <c r="F71" s="336" t="s">
        <v>587</v>
      </c>
      <c r="G71" s="336" t="s">
        <v>430</v>
      </c>
      <c r="H71" s="331"/>
      <c r="I71" s="295"/>
      <c r="J71" s="295"/>
      <c r="K71" s="295"/>
      <c r="L71" s="295"/>
    </row>
    <row r="72" spans="1:12" x14ac:dyDescent="0.2">
      <c r="A72" s="335" t="s">
        <v>588</v>
      </c>
      <c r="B72" s="337">
        <f>66</f>
        <v>66</v>
      </c>
      <c r="C72" s="337">
        <v>12</v>
      </c>
      <c r="D72" s="337">
        <v>5</v>
      </c>
      <c r="E72" s="337">
        <f>28</f>
        <v>28</v>
      </c>
      <c r="F72" s="337">
        <v>0</v>
      </c>
      <c r="G72" s="337">
        <f>SUM(B72:F72)</f>
        <v>111</v>
      </c>
      <c r="H72" s="331"/>
      <c r="I72" s="295"/>
      <c r="J72" s="295"/>
      <c r="K72" s="295"/>
      <c r="L72" s="295"/>
    </row>
    <row r="73" spans="1:12" x14ac:dyDescent="0.2">
      <c r="A73" s="325"/>
      <c r="B73" s="331"/>
      <c r="C73" s="331"/>
      <c r="D73" s="331"/>
      <c r="E73" s="331"/>
      <c r="F73" s="331"/>
      <c r="G73" s="331"/>
      <c r="H73" s="331"/>
      <c r="I73" s="295"/>
      <c r="J73" s="295"/>
      <c r="K73" s="295"/>
      <c r="L73" s="295"/>
    </row>
    <row r="74" spans="1:12" ht="25.5" x14ac:dyDescent="0.2">
      <c r="A74" s="327" t="s">
        <v>561</v>
      </c>
      <c r="B74" s="327" t="s">
        <v>589</v>
      </c>
      <c r="C74" s="327" t="s">
        <v>590</v>
      </c>
      <c r="D74" s="327" t="s">
        <v>591</v>
      </c>
      <c r="E74" s="295"/>
      <c r="F74" s="295"/>
      <c r="G74" s="295"/>
      <c r="H74" s="295"/>
      <c r="I74" s="295"/>
      <c r="J74" s="295"/>
      <c r="K74" s="295"/>
      <c r="L74" s="295"/>
    </row>
    <row r="75" spans="1:12" x14ac:dyDescent="0.2">
      <c r="A75" s="321" t="str">
        <f>IF(B75&lt;&gt;"","ACT1","")</f>
        <v>ACT1</v>
      </c>
      <c r="B75" s="338" t="s">
        <v>658</v>
      </c>
      <c r="C75" s="339">
        <v>0.3</v>
      </c>
      <c r="D75" s="339">
        <v>0.57656826568265684</v>
      </c>
      <c r="E75" s="295"/>
      <c r="F75" s="295"/>
      <c r="G75" s="295"/>
      <c r="H75" s="295"/>
      <c r="I75" s="295"/>
      <c r="J75" s="295"/>
      <c r="K75" s="295"/>
      <c r="L75" s="295"/>
    </row>
    <row r="76" spans="1:12" x14ac:dyDescent="0.2">
      <c r="A76" s="321" t="str">
        <f>IF(B76&lt;&gt;"",(MID(A75,1,3))&amp;(1+MID(A75,4,2)/1),"")</f>
        <v>ACT2</v>
      </c>
      <c r="B76" s="338" t="s">
        <v>659</v>
      </c>
      <c r="C76" s="339">
        <v>0.1</v>
      </c>
      <c r="D76" s="339">
        <v>0.13230319803198032</v>
      </c>
      <c r="E76" s="295"/>
      <c r="F76" s="295"/>
      <c r="G76" s="295"/>
      <c r="H76" s="295"/>
      <c r="I76" s="295"/>
      <c r="J76" s="295"/>
      <c r="K76" s="295"/>
      <c r="L76" s="295"/>
    </row>
    <row r="77" spans="1:12" x14ac:dyDescent="0.2">
      <c r="A77" s="321" t="str">
        <f t="shared" ref="A77:A94" si="0">IF(B77&lt;&gt;"",(MID(A76,1,3))&amp;(1+MID(A76,4,2)/1),"")</f>
        <v>ACT3</v>
      </c>
      <c r="B77" s="338" t="s">
        <v>683</v>
      </c>
      <c r="C77" s="339"/>
      <c r="D77" s="339">
        <v>5.7656826568265686E-2</v>
      </c>
      <c r="E77" s="295"/>
      <c r="F77" s="295"/>
      <c r="G77" s="295"/>
      <c r="H77" s="295"/>
      <c r="I77" s="295"/>
      <c r="J77" s="295"/>
      <c r="K77" s="295"/>
      <c r="L77" s="295"/>
    </row>
    <row r="78" spans="1:12" x14ac:dyDescent="0.2">
      <c r="A78" s="321" t="str">
        <f t="shared" si="0"/>
        <v>ACT4</v>
      </c>
      <c r="B78" s="338" t="s">
        <v>660</v>
      </c>
      <c r="C78" s="339">
        <v>0.1</v>
      </c>
      <c r="D78" s="339">
        <v>1.9218942189421894E-2</v>
      </c>
      <c r="E78" s="295"/>
      <c r="F78" s="295"/>
      <c r="G78" s="295"/>
      <c r="H78" s="295"/>
      <c r="I78" s="295"/>
      <c r="J78" s="295"/>
      <c r="K78" s="295"/>
      <c r="L78" s="295"/>
    </row>
    <row r="79" spans="1:12" x14ac:dyDescent="0.2">
      <c r="A79" s="321" t="str">
        <f t="shared" si="0"/>
        <v>ACT5</v>
      </c>
      <c r="B79" s="338" t="s">
        <v>661</v>
      </c>
      <c r="C79" s="339">
        <v>0.1</v>
      </c>
      <c r="D79" s="339">
        <v>1.9218942189421894E-2</v>
      </c>
      <c r="E79" s="295"/>
      <c r="F79" s="295"/>
      <c r="G79" s="295"/>
      <c r="H79" s="295"/>
      <c r="I79" s="295"/>
      <c r="J79" s="295"/>
      <c r="K79" s="295"/>
      <c r="L79" s="295"/>
    </row>
    <row r="80" spans="1:12" x14ac:dyDescent="0.2">
      <c r="A80" s="321" t="str">
        <f t="shared" si="0"/>
        <v>ACT6</v>
      </c>
      <c r="B80" s="338" t="s">
        <v>684</v>
      </c>
      <c r="C80" s="339"/>
      <c r="D80" s="339">
        <v>1.9218942189421894E-2</v>
      </c>
      <c r="E80" s="295"/>
      <c r="F80" s="295"/>
      <c r="G80" s="295"/>
      <c r="H80" s="295"/>
      <c r="I80" s="295"/>
      <c r="J80" s="295"/>
      <c r="K80" s="295"/>
      <c r="L80" s="295"/>
    </row>
    <row r="81" spans="1:12" x14ac:dyDescent="0.2">
      <c r="A81" s="321" t="str">
        <f t="shared" si="0"/>
        <v>ACT7</v>
      </c>
      <c r="B81" s="338" t="s">
        <v>685</v>
      </c>
      <c r="C81" s="339"/>
      <c r="D81" s="339">
        <v>1.9218942189421894E-2</v>
      </c>
      <c r="E81" s="295"/>
      <c r="F81" s="295"/>
      <c r="G81" s="295"/>
      <c r="H81" s="295"/>
      <c r="I81" s="295"/>
      <c r="J81" s="295"/>
      <c r="K81" s="295"/>
      <c r="L81" s="295"/>
    </row>
    <row r="82" spans="1:12" x14ac:dyDescent="0.2">
      <c r="A82" s="321" t="str">
        <f t="shared" si="0"/>
        <v>ACT8</v>
      </c>
      <c r="B82" s="338" t="s">
        <v>686</v>
      </c>
      <c r="C82" s="339"/>
      <c r="D82" s="339">
        <v>1.9218942189421894E-2</v>
      </c>
      <c r="E82" s="295"/>
      <c r="F82" s="295"/>
      <c r="G82" s="295"/>
      <c r="H82" s="295"/>
      <c r="I82" s="295"/>
      <c r="J82" s="295"/>
      <c r="K82" s="295"/>
      <c r="L82" s="295"/>
    </row>
    <row r="83" spans="1:12" x14ac:dyDescent="0.2">
      <c r="A83" s="321" t="str">
        <f t="shared" si="0"/>
        <v>ACT9</v>
      </c>
      <c r="B83" s="338" t="s">
        <v>687</v>
      </c>
      <c r="C83" s="339"/>
      <c r="D83" s="339">
        <v>1.9218942189421894E-2</v>
      </c>
      <c r="E83" s="295"/>
      <c r="F83" s="295"/>
      <c r="G83" s="295"/>
      <c r="H83" s="295"/>
      <c r="I83" s="295"/>
      <c r="J83" s="295"/>
      <c r="K83" s="295"/>
      <c r="L83" s="295"/>
    </row>
    <row r="84" spans="1:12" x14ac:dyDescent="0.2">
      <c r="A84" s="321" t="str">
        <f t="shared" si="0"/>
        <v>ACT10</v>
      </c>
      <c r="B84" s="338" t="s">
        <v>688</v>
      </c>
      <c r="C84" s="339"/>
      <c r="D84" s="339">
        <v>1.1531365313653136E-2</v>
      </c>
      <c r="E84" s="295"/>
      <c r="F84" s="295"/>
      <c r="G84" s="295"/>
      <c r="H84" s="295"/>
      <c r="I84" s="295"/>
      <c r="J84" s="295"/>
      <c r="K84" s="295"/>
      <c r="L84" s="295"/>
    </row>
    <row r="85" spans="1:12" x14ac:dyDescent="0.2">
      <c r="A85" s="321" t="str">
        <f t="shared" si="0"/>
        <v>ACT11</v>
      </c>
      <c r="B85" s="338" t="s">
        <v>649</v>
      </c>
      <c r="C85" s="339"/>
      <c r="D85" s="339">
        <v>6.5344403444034443E-2</v>
      </c>
      <c r="E85" s="295"/>
      <c r="F85" s="295"/>
      <c r="G85" s="295"/>
      <c r="H85" s="295"/>
      <c r="I85" s="295"/>
      <c r="J85" s="295"/>
      <c r="K85" s="295"/>
      <c r="L85" s="295"/>
    </row>
    <row r="86" spans="1:12" x14ac:dyDescent="0.2">
      <c r="A86" s="321" t="str">
        <f t="shared" si="0"/>
        <v>ACT12</v>
      </c>
      <c r="B86" s="338" t="s">
        <v>689</v>
      </c>
      <c r="C86" s="339"/>
      <c r="D86" s="339">
        <v>4.8047355473554735E-3</v>
      </c>
      <c r="E86" s="295"/>
      <c r="F86" s="295"/>
      <c r="G86" s="295"/>
      <c r="H86" s="295"/>
      <c r="I86" s="295"/>
      <c r="J86" s="295"/>
      <c r="K86" s="295"/>
      <c r="L86" s="295"/>
    </row>
    <row r="87" spans="1:12" x14ac:dyDescent="0.2">
      <c r="A87" s="321" t="str">
        <f t="shared" si="0"/>
        <v>ACT13</v>
      </c>
      <c r="B87" s="338" t="s">
        <v>690</v>
      </c>
      <c r="C87" s="339"/>
      <c r="D87" s="339">
        <v>4.6125461254612546E-3</v>
      </c>
      <c r="E87" s="295"/>
      <c r="F87" s="295"/>
      <c r="G87" s="295"/>
      <c r="H87" s="295"/>
      <c r="I87" s="295"/>
      <c r="J87" s="295"/>
      <c r="K87" s="295"/>
      <c r="L87" s="295"/>
    </row>
    <row r="88" spans="1:12" x14ac:dyDescent="0.2">
      <c r="A88" s="321" t="str">
        <f t="shared" si="0"/>
        <v>ACT14</v>
      </c>
      <c r="B88" s="338" t="s">
        <v>691</v>
      </c>
      <c r="C88" s="339"/>
      <c r="D88" s="339">
        <v>3.8437884378843788E-3</v>
      </c>
      <c r="E88" s="295"/>
      <c r="F88" s="295"/>
      <c r="G88" s="295"/>
      <c r="H88" s="295"/>
      <c r="I88" s="295"/>
      <c r="J88" s="295"/>
      <c r="K88" s="295"/>
      <c r="L88" s="295"/>
    </row>
    <row r="89" spans="1:12" x14ac:dyDescent="0.2">
      <c r="A89" s="321" t="str">
        <f t="shared" si="0"/>
        <v>ACT15</v>
      </c>
      <c r="B89" s="338" t="s">
        <v>692</v>
      </c>
      <c r="C89" s="339"/>
      <c r="D89" s="339">
        <v>3.8437884378843788E-3</v>
      </c>
      <c r="E89" s="295"/>
      <c r="F89" s="295"/>
      <c r="G89" s="295"/>
      <c r="H89" s="295"/>
      <c r="I89" s="295"/>
      <c r="J89" s="295"/>
      <c r="K89" s="295"/>
      <c r="L89" s="295"/>
    </row>
    <row r="90" spans="1:12" x14ac:dyDescent="0.2">
      <c r="A90" s="321" t="str">
        <f t="shared" si="0"/>
        <v>ACT16</v>
      </c>
      <c r="B90" s="338" t="s">
        <v>693</v>
      </c>
      <c r="C90" s="339"/>
      <c r="D90" s="339">
        <v>3.267220172201722E-3</v>
      </c>
      <c r="E90" s="295"/>
      <c r="F90" s="295"/>
      <c r="G90" s="295"/>
      <c r="H90" s="295"/>
      <c r="I90" s="295"/>
      <c r="J90" s="295"/>
      <c r="K90" s="295"/>
      <c r="L90" s="295"/>
    </row>
    <row r="91" spans="1:12" x14ac:dyDescent="0.2">
      <c r="A91" s="321" t="str">
        <f t="shared" si="0"/>
        <v>ACT17</v>
      </c>
      <c r="B91" s="338" t="s">
        <v>694</v>
      </c>
      <c r="C91" s="339"/>
      <c r="D91" s="339">
        <v>3.0750307503075031E-3</v>
      </c>
      <c r="E91" s="295"/>
      <c r="F91" s="295"/>
      <c r="G91" s="295"/>
      <c r="H91" s="295"/>
      <c r="I91" s="295"/>
      <c r="J91" s="295"/>
      <c r="K91" s="295"/>
      <c r="L91" s="295"/>
    </row>
    <row r="92" spans="1:12" x14ac:dyDescent="0.2">
      <c r="A92" s="321" t="str">
        <f t="shared" si="0"/>
        <v>ACT18</v>
      </c>
      <c r="B92" s="338" t="s">
        <v>695</v>
      </c>
      <c r="C92" s="339"/>
      <c r="D92" s="339">
        <v>3.0750307503075031E-3</v>
      </c>
      <c r="E92" s="295"/>
      <c r="F92" s="295"/>
      <c r="G92" s="295"/>
      <c r="H92" s="295"/>
      <c r="I92" s="295"/>
      <c r="J92" s="295"/>
      <c r="K92" s="295"/>
      <c r="L92" s="295"/>
    </row>
    <row r="93" spans="1:12" x14ac:dyDescent="0.2">
      <c r="A93" s="321" t="str">
        <f t="shared" si="0"/>
        <v>ACT19</v>
      </c>
      <c r="B93" s="338" t="s">
        <v>696</v>
      </c>
      <c r="C93" s="339"/>
      <c r="D93" s="339">
        <v>1.9987699876998768E-3</v>
      </c>
      <c r="E93" s="295"/>
      <c r="F93" s="295"/>
      <c r="G93" s="295"/>
      <c r="H93" s="295"/>
      <c r="I93" s="295"/>
      <c r="J93" s="295"/>
      <c r="K93" s="295"/>
      <c r="L93" s="295"/>
    </row>
    <row r="94" spans="1:12" x14ac:dyDescent="0.2">
      <c r="A94" s="321" t="str">
        <f t="shared" si="0"/>
        <v>ACT20</v>
      </c>
      <c r="B94" s="338" t="s">
        <v>662</v>
      </c>
      <c r="C94" s="339">
        <v>0.4</v>
      </c>
      <c r="D94" s="339">
        <v>1.2761377613776138E-2</v>
      </c>
      <c r="E94" s="295"/>
      <c r="F94" s="295"/>
      <c r="G94" s="295"/>
      <c r="H94" s="295"/>
      <c r="I94" s="295"/>
      <c r="J94" s="295"/>
      <c r="K94" s="295"/>
      <c r="L94" s="295"/>
    </row>
    <row r="95" spans="1:12" x14ac:dyDescent="0.2">
      <c r="A95" s="321" t="s">
        <v>430</v>
      </c>
      <c r="B95" s="340" t="s">
        <v>592</v>
      </c>
      <c r="C95" s="339">
        <f>SUM(C75:C94)</f>
        <v>1</v>
      </c>
      <c r="D95" s="339">
        <f>SUM(D75:D94)</f>
        <v>0.99999999999999989</v>
      </c>
      <c r="E95" s="295"/>
      <c r="F95" s="295"/>
      <c r="G95" s="295"/>
      <c r="H95" s="295"/>
      <c r="I95" s="295"/>
      <c r="J95" s="295"/>
      <c r="K95" s="295"/>
      <c r="L95" s="295"/>
    </row>
    <row r="96" spans="1:12" x14ac:dyDescent="0.2">
      <c r="A96" s="324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</row>
    <row r="97" spans="1:12" x14ac:dyDescent="0.2">
      <c r="A97" s="309" t="s">
        <v>606</v>
      </c>
      <c r="B97" s="341"/>
      <c r="C97" s="341"/>
      <c r="D97" s="341"/>
      <c r="E97" s="341"/>
      <c r="F97" s="295"/>
      <c r="G97" s="295"/>
      <c r="H97" s="295"/>
      <c r="I97" s="295"/>
      <c r="J97" s="295"/>
      <c r="K97" s="295"/>
      <c r="L97" s="295"/>
    </row>
    <row r="98" spans="1:12" ht="51" x14ac:dyDescent="0.2">
      <c r="A98" s="327" t="s">
        <v>561</v>
      </c>
      <c r="B98" s="327" t="s">
        <v>593</v>
      </c>
      <c r="C98" s="327" t="s">
        <v>542</v>
      </c>
      <c r="D98" s="327" t="s">
        <v>594</v>
      </c>
      <c r="E98" s="327" t="s">
        <v>595</v>
      </c>
      <c r="F98" s="327" t="s">
        <v>596</v>
      </c>
      <c r="G98" s="327" t="s">
        <v>597</v>
      </c>
      <c r="H98" s="327" t="s">
        <v>598</v>
      </c>
      <c r="I98" s="295"/>
      <c r="J98" s="295"/>
      <c r="K98" s="295"/>
      <c r="L98" s="295"/>
    </row>
    <row r="99" spans="1:12" x14ac:dyDescent="0.2">
      <c r="A99" s="321" t="str">
        <f>IF(B99&lt;&gt;"","ADMIN1","")</f>
        <v>ADMIN1</v>
      </c>
      <c r="B99" s="338" t="s">
        <v>663</v>
      </c>
      <c r="C99" s="338" t="s">
        <v>666</v>
      </c>
      <c r="D99" s="338"/>
      <c r="E99" s="338"/>
      <c r="F99" s="338"/>
      <c r="G99" s="338"/>
      <c r="H99" s="338"/>
      <c r="I99" s="295"/>
      <c r="J99" s="295"/>
      <c r="K99" s="295"/>
      <c r="L99" s="295"/>
    </row>
    <row r="100" spans="1:12" x14ac:dyDescent="0.2">
      <c r="A100" s="321" t="str">
        <f>IF(B100&lt;&gt;"",(MID(A99,1,5))&amp;(1+MID(A99,6,2)/1),"")</f>
        <v>ADMIN2</v>
      </c>
      <c r="B100" s="338" t="s">
        <v>677</v>
      </c>
      <c r="C100" s="338" t="s">
        <v>667</v>
      </c>
      <c r="D100" s="338"/>
      <c r="E100" s="338"/>
      <c r="F100" s="338"/>
      <c r="G100" s="338"/>
      <c r="H100" s="338"/>
      <c r="I100" s="295"/>
      <c r="J100" s="295"/>
      <c r="K100" s="295"/>
      <c r="L100" s="295"/>
    </row>
    <row r="101" spans="1:12" x14ac:dyDescent="0.2">
      <c r="A101" s="321" t="str">
        <f t="shared" ref="A101:A110" si="1">IF(B101&lt;&gt;"",(MID(A100,1,5))&amp;(1+MID(A100,6,2)/1),"")</f>
        <v>ADMIN3</v>
      </c>
      <c r="B101" s="338" t="s">
        <v>678</v>
      </c>
      <c r="C101" s="338" t="s">
        <v>667</v>
      </c>
      <c r="D101" s="338"/>
      <c r="E101" s="338"/>
      <c r="F101" s="338"/>
      <c r="G101" s="338"/>
      <c r="H101" s="338"/>
      <c r="I101" s="295"/>
      <c r="J101" s="295"/>
      <c r="K101" s="295"/>
      <c r="L101" s="295"/>
    </row>
    <row r="102" spans="1:12" x14ac:dyDescent="0.2">
      <c r="A102" s="321" t="str">
        <f t="shared" si="1"/>
        <v>ADMIN4</v>
      </c>
      <c r="B102" s="338" t="s">
        <v>664</v>
      </c>
      <c r="C102" s="338" t="s">
        <v>667</v>
      </c>
      <c r="D102" s="338"/>
      <c r="E102" s="338"/>
      <c r="F102" s="338"/>
      <c r="G102" s="338"/>
      <c r="H102" s="338"/>
      <c r="I102" s="295"/>
      <c r="J102" s="295"/>
      <c r="K102" s="295"/>
      <c r="L102" s="295"/>
    </row>
    <row r="103" spans="1:12" x14ac:dyDescent="0.2">
      <c r="A103" s="321" t="str">
        <f t="shared" si="1"/>
        <v>ADMIN5</v>
      </c>
      <c r="B103" s="338" t="s">
        <v>665</v>
      </c>
      <c r="C103" s="338" t="s">
        <v>667</v>
      </c>
      <c r="D103" s="338"/>
      <c r="E103" s="338"/>
      <c r="F103" s="338"/>
      <c r="G103" s="338"/>
      <c r="H103" s="338"/>
      <c r="I103" s="295"/>
      <c r="J103" s="295"/>
      <c r="K103" s="295"/>
      <c r="L103" s="295"/>
    </row>
    <row r="104" spans="1:12" x14ac:dyDescent="0.2">
      <c r="A104" s="321" t="str">
        <f t="shared" si="1"/>
        <v>ADMIN6</v>
      </c>
      <c r="B104" s="338" t="s">
        <v>680</v>
      </c>
      <c r="C104" s="338" t="s">
        <v>667</v>
      </c>
      <c r="D104" s="338"/>
      <c r="E104" s="338"/>
      <c r="F104" s="338"/>
      <c r="G104" s="338"/>
      <c r="H104" s="338"/>
      <c r="I104" s="295"/>
      <c r="J104" s="295"/>
      <c r="K104" s="295"/>
      <c r="L104" s="295"/>
    </row>
    <row r="105" spans="1:12" x14ac:dyDescent="0.2">
      <c r="A105" s="321" t="str">
        <f t="shared" si="1"/>
        <v>ADMIN7</v>
      </c>
      <c r="B105" s="338" t="s">
        <v>679</v>
      </c>
      <c r="C105" s="338" t="s">
        <v>667</v>
      </c>
      <c r="D105" s="338"/>
      <c r="E105" s="338"/>
      <c r="F105" s="338"/>
      <c r="G105" s="338"/>
      <c r="H105" s="338"/>
      <c r="I105" s="295"/>
      <c r="J105" s="295"/>
      <c r="K105" s="295"/>
      <c r="L105" s="295"/>
    </row>
    <row r="106" spans="1:12" x14ac:dyDescent="0.2">
      <c r="A106" s="321" t="str">
        <f t="shared" si="1"/>
        <v/>
      </c>
      <c r="B106" s="338"/>
      <c r="C106" s="338"/>
      <c r="D106" s="338"/>
      <c r="E106" s="338"/>
      <c r="F106" s="338"/>
      <c r="G106" s="338"/>
      <c r="H106" s="338"/>
      <c r="I106" s="295"/>
      <c r="J106" s="295"/>
      <c r="K106" s="295"/>
      <c r="L106" s="295"/>
    </row>
    <row r="107" spans="1:12" x14ac:dyDescent="0.2">
      <c r="A107" s="321" t="str">
        <f t="shared" si="1"/>
        <v/>
      </c>
      <c r="B107" s="338"/>
      <c r="C107" s="338"/>
      <c r="D107" s="338"/>
      <c r="E107" s="338"/>
      <c r="F107" s="338"/>
      <c r="G107" s="338"/>
      <c r="H107" s="338"/>
      <c r="I107" s="295"/>
      <c r="J107" s="295"/>
      <c r="K107" s="295"/>
      <c r="L107" s="295"/>
    </row>
    <row r="108" spans="1:12" x14ac:dyDescent="0.2">
      <c r="A108" s="321" t="str">
        <f t="shared" si="1"/>
        <v/>
      </c>
      <c r="B108" s="338"/>
      <c r="C108" s="338"/>
      <c r="D108" s="338"/>
      <c r="E108" s="338"/>
      <c r="F108" s="338"/>
      <c r="G108" s="338"/>
      <c r="H108" s="338"/>
      <c r="I108" s="295"/>
      <c r="J108" s="295"/>
      <c r="K108" s="295"/>
      <c r="L108" s="295"/>
    </row>
    <row r="109" spans="1:12" x14ac:dyDescent="0.2">
      <c r="A109" s="321" t="str">
        <f t="shared" si="1"/>
        <v/>
      </c>
      <c r="B109" s="338"/>
      <c r="C109" s="338"/>
      <c r="D109" s="338"/>
      <c r="E109" s="338"/>
      <c r="F109" s="338"/>
      <c r="G109" s="338"/>
      <c r="H109" s="338"/>
      <c r="I109" s="295"/>
      <c r="J109" s="295"/>
      <c r="K109" s="295"/>
      <c r="L109" s="295"/>
    </row>
    <row r="110" spans="1:12" x14ac:dyDescent="0.2">
      <c r="A110" s="321" t="str">
        <f t="shared" si="1"/>
        <v/>
      </c>
      <c r="B110" s="338"/>
      <c r="C110" s="338"/>
      <c r="D110" s="338"/>
      <c r="E110" s="338"/>
      <c r="F110" s="338"/>
      <c r="G110" s="338"/>
      <c r="H110" s="338"/>
      <c r="I110" s="295"/>
      <c r="J110" s="295"/>
      <c r="K110" s="295"/>
      <c r="L110" s="295"/>
    </row>
    <row r="111" spans="1:12" x14ac:dyDescent="0.2">
      <c r="A111" s="295"/>
      <c r="B111" s="295"/>
      <c r="C111" s="295"/>
      <c r="D111" s="295"/>
      <c r="E111" s="295"/>
      <c r="F111" s="295"/>
      <c r="G111" s="295"/>
      <c r="H111" s="295"/>
      <c r="I111" s="295"/>
      <c r="J111" s="295"/>
      <c r="K111" s="295"/>
      <c r="L111" s="295"/>
    </row>
    <row r="112" spans="1:12" x14ac:dyDescent="0.2">
      <c r="A112" s="309" t="s">
        <v>607</v>
      </c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</row>
    <row r="113" spans="1:12" x14ac:dyDescent="0.2">
      <c r="A113" s="335" t="s">
        <v>599</v>
      </c>
      <c r="B113" s="342">
        <f>Statistiques!C8</f>
        <v>1</v>
      </c>
      <c r="C113" s="345" t="str">
        <f>IF(B113=0,"",IF(B113=(COUNTA(C115:C164)),"","Vérifier le nombre d'agence de la feuille statistique"))</f>
        <v/>
      </c>
      <c r="D113" s="295"/>
      <c r="E113" s="295"/>
      <c r="F113" s="295"/>
      <c r="G113" s="295"/>
      <c r="H113" s="295"/>
      <c r="I113" s="295"/>
      <c r="J113" s="295"/>
      <c r="K113" s="295"/>
      <c r="L113" s="295"/>
    </row>
    <row r="114" spans="1:12" ht="25.5" x14ac:dyDescent="0.2">
      <c r="A114" s="343" t="s">
        <v>561</v>
      </c>
      <c r="B114" s="343" t="s">
        <v>608</v>
      </c>
      <c r="C114" s="343" t="s">
        <v>631</v>
      </c>
      <c r="D114" s="327" t="s">
        <v>600</v>
      </c>
      <c r="E114" s="327" t="s">
        <v>601</v>
      </c>
      <c r="F114" s="327" t="s">
        <v>602</v>
      </c>
      <c r="G114" s="295"/>
      <c r="H114" s="295"/>
      <c r="I114" s="295"/>
      <c r="J114" s="295"/>
      <c r="K114" s="295"/>
      <c r="L114" s="295"/>
    </row>
    <row r="115" spans="1:12" x14ac:dyDescent="0.2">
      <c r="A115" s="321" t="str">
        <f>IF(B115&lt;&gt;"","AGENCE1","")</f>
        <v>AGENCE1</v>
      </c>
      <c r="B115" s="322" t="s">
        <v>668</v>
      </c>
      <c r="C115" s="344" t="s">
        <v>669</v>
      </c>
      <c r="D115" s="322">
        <v>2007</v>
      </c>
      <c r="E115" s="322" t="s">
        <v>681</v>
      </c>
      <c r="F115" s="352">
        <v>40616</v>
      </c>
      <c r="G115" s="295"/>
      <c r="H115" s="295"/>
      <c r="I115" s="295"/>
      <c r="J115" s="295"/>
      <c r="K115" s="295"/>
      <c r="L115" s="295"/>
    </row>
    <row r="116" spans="1:12" x14ac:dyDescent="0.2">
      <c r="A116" s="321" t="str">
        <f>IF(B116&lt;&gt;"",(MID(A115,1,6))&amp;(1+MID(A115,7,2)/1),"")</f>
        <v/>
      </c>
      <c r="B116" s="322"/>
      <c r="C116" s="338"/>
      <c r="D116" s="322"/>
      <c r="E116" s="322"/>
      <c r="F116" s="322"/>
      <c r="G116" s="295"/>
      <c r="H116" s="295"/>
      <c r="I116" s="295"/>
      <c r="J116" s="295"/>
      <c r="K116" s="295"/>
      <c r="L116" s="295"/>
    </row>
    <row r="117" spans="1:12" x14ac:dyDescent="0.2">
      <c r="A117" s="321" t="str">
        <f t="shared" ref="A117:A164" si="2">IF(B117&lt;&gt;"",(MID(A116,1,6))&amp;(1+MID(A116,7,2)/1),"")</f>
        <v/>
      </c>
      <c r="B117" s="322"/>
      <c r="C117" s="338"/>
      <c r="D117" s="322"/>
      <c r="E117" s="322"/>
      <c r="F117" s="322"/>
      <c r="G117" s="295"/>
      <c r="H117" s="295"/>
      <c r="I117" s="295"/>
      <c r="J117" s="295"/>
      <c r="K117" s="295"/>
      <c r="L117" s="295"/>
    </row>
    <row r="118" spans="1:12" x14ac:dyDescent="0.2">
      <c r="A118" s="321" t="str">
        <f t="shared" si="2"/>
        <v/>
      </c>
      <c r="B118" s="322"/>
      <c r="C118" s="338"/>
      <c r="D118" s="322"/>
      <c r="E118" s="322"/>
      <c r="F118" s="322"/>
      <c r="G118" s="295"/>
      <c r="H118" s="295"/>
      <c r="I118" s="295"/>
      <c r="J118" s="295"/>
      <c r="K118" s="295"/>
      <c r="L118" s="295"/>
    </row>
    <row r="119" spans="1:12" x14ac:dyDescent="0.2">
      <c r="A119" s="321" t="str">
        <f t="shared" si="2"/>
        <v/>
      </c>
      <c r="B119" s="322"/>
      <c r="C119" s="338"/>
      <c r="D119" s="322"/>
      <c r="E119" s="322"/>
      <c r="F119" s="322"/>
      <c r="G119" s="295"/>
      <c r="H119" s="295"/>
      <c r="I119" s="295"/>
      <c r="J119" s="295"/>
      <c r="K119" s="295"/>
      <c r="L119" s="295"/>
    </row>
    <row r="120" spans="1:12" x14ac:dyDescent="0.2">
      <c r="A120" s="321" t="str">
        <f t="shared" si="2"/>
        <v/>
      </c>
      <c r="B120" s="322"/>
      <c r="C120" s="338"/>
      <c r="D120" s="322"/>
      <c r="E120" s="322"/>
      <c r="F120" s="322"/>
      <c r="G120" s="295"/>
      <c r="H120" s="295"/>
      <c r="I120" s="295"/>
      <c r="J120" s="295"/>
      <c r="K120" s="295"/>
      <c r="L120" s="295"/>
    </row>
    <row r="121" spans="1:12" x14ac:dyDescent="0.2">
      <c r="A121" s="321" t="str">
        <f t="shared" si="2"/>
        <v/>
      </c>
      <c r="B121" s="322"/>
      <c r="C121" s="338"/>
      <c r="D121" s="322"/>
      <c r="E121" s="322"/>
      <c r="F121" s="322"/>
      <c r="G121" s="295"/>
      <c r="H121" s="295"/>
      <c r="I121" s="295"/>
      <c r="J121" s="295"/>
      <c r="K121" s="295"/>
      <c r="L121" s="295"/>
    </row>
    <row r="122" spans="1:12" x14ac:dyDescent="0.2">
      <c r="A122" s="321" t="str">
        <f t="shared" si="2"/>
        <v/>
      </c>
      <c r="B122" s="322"/>
      <c r="C122" s="338"/>
      <c r="D122" s="322"/>
      <c r="E122" s="322"/>
      <c r="F122" s="322"/>
      <c r="G122" s="295"/>
      <c r="H122" s="295"/>
      <c r="I122" s="295"/>
      <c r="J122" s="295"/>
      <c r="K122" s="295"/>
      <c r="L122" s="295"/>
    </row>
    <row r="123" spans="1:12" x14ac:dyDescent="0.2">
      <c r="A123" s="321" t="str">
        <f t="shared" si="2"/>
        <v/>
      </c>
      <c r="B123" s="322"/>
      <c r="C123" s="338"/>
      <c r="D123" s="322"/>
      <c r="E123" s="322"/>
      <c r="F123" s="322"/>
      <c r="G123" s="295"/>
      <c r="H123" s="295"/>
      <c r="I123" s="295"/>
      <c r="J123" s="295"/>
      <c r="K123" s="295"/>
      <c r="L123" s="295"/>
    </row>
    <row r="124" spans="1:12" x14ac:dyDescent="0.2">
      <c r="A124" s="321" t="str">
        <f t="shared" si="2"/>
        <v/>
      </c>
      <c r="B124" s="322"/>
      <c r="C124" s="338"/>
      <c r="D124" s="322"/>
      <c r="E124" s="322"/>
      <c r="F124" s="322"/>
      <c r="G124" s="295"/>
      <c r="H124" s="295"/>
      <c r="I124" s="295"/>
      <c r="J124" s="295"/>
      <c r="K124" s="295"/>
      <c r="L124" s="295"/>
    </row>
    <row r="125" spans="1:12" x14ac:dyDescent="0.2">
      <c r="A125" s="321" t="str">
        <f t="shared" si="2"/>
        <v/>
      </c>
      <c r="B125" s="322"/>
      <c r="C125" s="338"/>
      <c r="D125" s="322"/>
      <c r="E125" s="322"/>
      <c r="F125" s="322"/>
      <c r="G125" s="295"/>
      <c r="H125" s="295"/>
      <c r="I125" s="295"/>
      <c r="J125" s="295"/>
      <c r="K125" s="295"/>
      <c r="L125" s="295"/>
    </row>
    <row r="126" spans="1:12" x14ac:dyDescent="0.2">
      <c r="A126" s="321" t="str">
        <f t="shared" si="2"/>
        <v/>
      </c>
      <c r="B126" s="322"/>
      <c r="C126" s="338"/>
      <c r="D126" s="322"/>
      <c r="E126" s="322"/>
      <c r="F126" s="322"/>
      <c r="G126" s="295"/>
      <c r="H126" s="295"/>
      <c r="I126" s="295"/>
      <c r="J126" s="295"/>
      <c r="K126" s="295"/>
      <c r="L126" s="295"/>
    </row>
    <row r="127" spans="1:12" x14ac:dyDescent="0.2">
      <c r="A127" s="321" t="str">
        <f t="shared" si="2"/>
        <v/>
      </c>
      <c r="B127" s="322"/>
      <c r="C127" s="338"/>
      <c r="D127" s="322"/>
      <c r="E127" s="322"/>
      <c r="F127" s="322"/>
      <c r="G127" s="295"/>
      <c r="H127" s="295"/>
      <c r="I127" s="295"/>
      <c r="J127" s="295"/>
      <c r="K127" s="295"/>
      <c r="L127" s="295"/>
    </row>
    <row r="128" spans="1:12" x14ac:dyDescent="0.2">
      <c r="A128" s="321" t="str">
        <f t="shared" si="2"/>
        <v/>
      </c>
      <c r="B128" s="322"/>
      <c r="C128" s="338"/>
      <c r="D128" s="322"/>
      <c r="E128" s="322"/>
      <c r="F128" s="322"/>
      <c r="G128" s="295"/>
      <c r="H128" s="295"/>
      <c r="I128" s="295"/>
      <c r="J128" s="295"/>
      <c r="K128" s="295"/>
      <c r="L128" s="295"/>
    </row>
    <row r="129" spans="1:12" x14ac:dyDescent="0.2">
      <c r="A129" s="321" t="str">
        <f t="shared" si="2"/>
        <v/>
      </c>
      <c r="B129" s="322"/>
      <c r="C129" s="338"/>
      <c r="D129" s="322"/>
      <c r="E129" s="322"/>
      <c r="F129" s="322"/>
      <c r="G129" s="295"/>
      <c r="H129" s="295"/>
      <c r="I129" s="295"/>
      <c r="J129" s="295"/>
      <c r="K129" s="295"/>
      <c r="L129" s="295"/>
    </row>
    <row r="130" spans="1:12" x14ac:dyDescent="0.2">
      <c r="A130" s="321" t="str">
        <f t="shared" si="2"/>
        <v/>
      </c>
      <c r="B130" s="322"/>
      <c r="C130" s="338"/>
      <c r="D130" s="322"/>
      <c r="E130" s="322"/>
      <c r="F130" s="322"/>
      <c r="G130" s="295"/>
      <c r="H130" s="295"/>
      <c r="I130" s="295"/>
      <c r="J130" s="295"/>
      <c r="K130" s="295"/>
      <c r="L130" s="295"/>
    </row>
    <row r="131" spans="1:12" x14ac:dyDescent="0.2">
      <c r="A131" s="321" t="str">
        <f t="shared" si="2"/>
        <v/>
      </c>
      <c r="B131" s="322"/>
      <c r="C131" s="338"/>
      <c r="D131" s="322"/>
      <c r="E131" s="322"/>
      <c r="F131" s="322"/>
      <c r="G131" s="295"/>
      <c r="H131" s="295"/>
      <c r="I131" s="295"/>
      <c r="J131" s="295"/>
      <c r="K131" s="295"/>
      <c r="L131" s="295"/>
    </row>
    <row r="132" spans="1:12" x14ac:dyDescent="0.2">
      <c r="A132" s="321" t="str">
        <f t="shared" si="2"/>
        <v/>
      </c>
      <c r="B132" s="322"/>
      <c r="C132" s="338"/>
      <c r="D132" s="322"/>
      <c r="E132" s="322"/>
      <c r="F132" s="322"/>
      <c r="G132" s="295"/>
      <c r="H132" s="295"/>
      <c r="I132" s="295"/>
      <c r="J132" s="295"/>
      <c r="K132" s="295"/>
      <c r="L132" s="295"/>
    </row>
    <row r="133" spans="1:12" x14ac:dyDescent="0.2">
      <c r="A133" s="321" t="str">
        <f t="shared" si="2"/>
        <v/>
      </c>
      <c r="B133" s="322"/>
      <c r="C133" s="338"/>
      <c r="D133" s="322"/>
      <c r="E133" s="322"/>
      <c r="F133" s="322"/>
      <c r="G133" s="295"/>
      <c r="H133" s="295"/>
      <c r="I133" s="295"/>
      <c r="J133" s="295"/>
      <c r="K133" s="295"/>
      <c r="L133" s="295"/>
    </row>
    <row r="134" spans="1:12" x14ac:dyDescent="0.2">
      <c r="A134" s="321" t="str">
        <f t="shared" si="2"/>
        <v/>
      </c>
      <c r="B134" s="322"/>
      <c r="C134" s="338"/>
      <c r="D134" s="322"/>
      <c r="E134" s="322"/>
      <c r="F134" s="322"/>
      <c r="G134" s="295"/>
      <c r="H134" s="295"/>
      <c r="I134" s="295"/>
      <c r="J134" s="295"/>
      <c r="K134" s="295"/>
      <c r="L134" s="295"/>
    </row>
    <row r="135" spans="1:12" x14ac:dyDescent="0.2">
      <c r="A135" s="321" t="str">
        <f t="shared" si="2"/>
        <v/>
      </c>
      <c r="B135" s="322"/>
      <c r="C135" s="338"/>
      <c r="D135" s="322"/>
      <c r="E135" s="322"/>
      <c r="F135" s="322"/>
      <c r="G135" s="295"/>
      <c r="H135" s="295"/>
      <c r="I135" s="295"/>
      <c r="J135" s="295"/>
      <c r="K135" s="295"/>
      <c r="L135" s="295"/>
    </row>
    <row r="136" spans="1:12" x14ac:dyDescent="0.2">
      <c r="A136" s="321" t="str">
        <f t="shared" si="2"/>
        <v/>
      </c>
      <c r="B136" s="322"/>
      <c r="C136" s="338"/>
      <c r="D136" s="322"/>
      <c r="E136" s="322"/>
      <c r="F136" s="322"/>
      <c r="G136" s="295"/>
      <c r="H136" s="295"/>
      <c r="I136" s="295"/>
      <c r="J136" s="295"/>
      <c r="K136" s="295"/>
      <c r="L136" s="295"/>
    </row>
    <row r="137" spans="1:12" x14ac:dyDescent="0.2">
      <c r="A137" s="321" t="str">
        <f t="shared" si="2"/>
        <v/>
      </c>
      <c r="B137" s="322"/>
      <c r="C137" s="338"/>
      <c r="D137" s="322"/>
      <c r="E137" s="322"/>
      <c r="F137" s="322"/>
      <c r="G137" s="295"/>
      <c r="H137" s="295"/>
      <c r="I137" s="295"/>
      <c r="J137" s="295"/>
      <c r="K137" s="295"/>
      <c r="L137" s="295"/>
    </row>
    <row r="138" spans="1:12" x14ac:dyDescent="0.2">
      <c r="A138" s="321" t="str">
        <f t="shared" si="2"/>
        <v/>
      </c>
      <c r="B138" s="322"/>
      <c r="C138" s="338"/>
      <c r="D138" s="322"/>
      <c r="E138" s="322"/>
      <c r="F138" s="322"/>
      <c r="G138" s="295"/>
      <c r="H138" s="295"/>
      <c r="I138" s="295"/>
      <c r="J138" s="295"/>
      <c r="K138" s="295"/>
      <c r="L138" s="295"/>
    </row>
    <row r="139" spans="1:12" x14ac:dyDescent="0.2">
      <c r="A139" s="321" t="str">
        <f t="shared" si="2"/>
        <v/>
      </c>
      <c r="B139" s="322"/>
      <c r="C139" s="338"/>
      <c r="D139" s="322"/>
      <c r="E139" s="322"/>
      <c r="F139" s="322"/>
      <c r="G139" s="295"/>
      <c r="H139" s="295"/>
      <c r="I139" s="295"/>
      <c r="J139" s="295"/>
      <c r="K139" s="295"/>
      <c r="L139" s="295"/>
    </row>
    <row r="140" spans="1:12" x14ac:dyDescent="0.2">
      <c r="A140" s="321" t="str">
        <f t="shared" si="2"/>
        <v/>
      </c>
      <c r="B140" s="322"/>
      <c r="C140" s="338"/>
      <c r="D140" s="322"/>
      <c r="E140" s="322"/>
      <c r="F140" s="322"/>
      <c r="G140" s="295"/>
      <c r="H140" s="295"/>
      <c r="I140" s="295"/>
      <c r="J140" s="295"/>
      <c r="K140" s="295"/>
      <c r="L140" s="295"/>
    </row>
    <row r="141" spans="1:12" x14ac:dyDescent="0.2">
      <c r="A141" s="321" t="str">
        <f t="shared" si="2"/>
        <v/>
      </c>
      <c r="B141" s="322"/>
      <c r="C141" s="338"/>
      <c r="D141" s="322"/>
      <c r="E141" s="322"/>
      <c r="F141" s="322"/>
      <c r="G141" s="295"/>
      <c r="H141" s="295"/>
      <c r="I141" s="295"/>
      <c r="J141" s="295"/>
      <c r="K141" s="295"/>
      <c r="L141" s="295"/>
    </row>
    <row r="142" spans="1:12" x14ac:dyDescent="0.2">
      <c r="A142" s="321" t="str">
        <f t="shared" si="2"/>
        <v/>
      </c>
      <c r="B142" s="322"/>
      <c r="C142" s="338"/>
      <c r="D142" s="322"/>
      <c r="E142" s="322"/>
      <c r="F142" s="322"/>
      <c r="G142" s="295"/>
      <c r="H142" s="295"/>
      <c r="I142" s="295"/>
      <c r="J142" s="295"/>
      <c r="K142" s="295"/>
      <c r="L142" s="295"/>
    </row>
    <row r="143" spans="1:12" x14ac:dyDescent="0.2">
      <c r="A143" s="321" t="str">
        <f t="shared" si="2"/>
        <v/>
      </c>
      <c r="B143" s="322"/>
      <c r="C143" s="338"/>
      <c r="D143" s="322"/>
      <c r="E143" s="322"/>
      <c r="F143" s="322"/>
      <c r="G143" s="295"/>
      <c r="H143" s="295"/>
      <c r="I143" s="295"/>
      <c r="J143" s="295"/>
      <c r="K143" s="295"/>
      <c r="L143" s="295"/>
    </row>
    <row r="144" spans="1:12" x14ac:dyDescent="0.2">
      <c r="A144" s="321" t="str">
        <f t="shared" si="2"/>
        <v/>
      </c>
      <c r="B144" s="322"/>
      <c r="C144" s="338"/>
      <c r="D144" s="322"/>
      <c r="E144" s="322"/>
      <c r="F144" s="322"/>
      <c r="G144" s="295"/>
      <c r="H144" s="295"/>
      <c r="I144" s="295"/>
      <c r="J144" s="295"/>
      <c r="K144" s="295"/>
      <c r="L144" s="295"/>
    </row>
    <row r="145" spans="1:6" x14ac:dyDescent="0.2">
      <c r="A145" s="321" t="str">
        <f t="shared" si="2"/>
        <v/>
      </c>
      <c r="B145" s="322"/>
      <c r="C145" s="338"/>
      <c r="D145" s="322"/>
      <c r="E145" s="322"/>
      <c r="F145" s="322"/>
    </row>
    <row r="146" spans="1:6" x14ac:dyDescent="0.2">
      <c r="A146" s="321" t="str">
        <f t="shared" si="2"/>
        <v/>
      </c>
      <c r="B146" s="322"/>
      <c r="C146" s="338"/>
      <c r="D146" s="322"/>
      <c r="E146" s="322"/>
      <c r="F146" s="322"/>
    </row>
    <row r="147" spans="1:6" x14ac:dyDescent="0.2">
      <c r="A147" s="321" t="str">
        <f t="shared" si="2"/>
        <v/>
      </c>
      <c r="B147" s="322"/>
      <c r="C147" s="338"/>
      <c r="D147" s="322"/>
      <c r="E147" s="322"/>
      <c r="F147" s="322"/>
    </row>
    <row r="148" spans="1:6" x14ac:dyDescent="0.2">
      <c r="A148" s="321" t="str">
        <f t="shared" si="2"/>
        <v/>
      </c>
      <c r="B148" s="322"/>
      <c r="C148" s="338"/>
      <c r="D148" s="322"/>
      <c r="E148" s="322"/>
      <c r="F148" s="322"/>
    </row>
    <row r="149" spans="1:6" x14ac:dyDescent="0.2">
      <c r="A149" s="321" t="str">
        <f t="shared" si="2"/>
        <v/>
      </c>
      <c r="B149" s="322"/>
      <c r="C149" s="338"/>
      <c r="D149" s="322"/>
      <c r="E149" s="322"/>
      <c r="F149" s="322"/>
    </row>
    <row r="150" spans="1:6" x14ac:dyDescent="0.2">
      <c r="A150" s="321" t="str">
        <f t="shared" si="2"/>
        <v/>
      </c>
      <c r="B150" s="322"/>
      <c r="C150" s="338"/>
      <c r="D150" s="322"/>
      <c r="E150" s="322"/>
      <c r="F150" s="322"/>
    </row>
    <row r="151" spans="1:6" x14ac:dyDescent="0.2">
      <c r="A151" s="321" t="str">
        <f t="shared" si="2"/>
        <v/>
      </c>
      <c r="B151" s="322"/>
      <c r="C151" s="338"/>
      <c r="D151" s="322"/>
      <c r="E151" s="322"/>
      <c r="F151" s="322"/>
    </row>
    <row r="152" spans="1:6" x14ac:dyDescent="0.2">
      <c r="A152" s="321" t="str">
        <f t="shared" si="2"/>
        <v/>
      </c>
      <c r="B152" s="322"/>
      <c r="C152" s="338"/>
      <c r="D152" s="322"/>
      <c r="E152" s="322"/>
      <c r="F152" s="322"/>
    </row>
    <row r="153" spans="1:6" x14ac:dyDescent="0.2">
      <c r="A153" s="321" t="str">
        <f t="shared" si="2"/>
        <v/>
      </c>
      <c r="B153" s="322"/>
      <c r="C153" s="338"/>
      <c r="D153" s="322"/>
      <c r="E153" s="322"/>
      <c r="F153" s="322"/>
    </row>
    <row r="154" spans="1:6" x14ac:dyDescent="0.2">
      <c r="A154" s="321" t="str">
        <f t="shared" si="2"/>
        <v/>
      </c>
      <c r="B154" s="322"/>
      <c r="C154" s="338"/>
      <c r="D154" s="322"/>
      <c r="E154" s="322"/>
      <c r="F154" s="322"/>
    </row>
    <row r="155" spans="1:6" x14ac:dyDescent="0.2">
      <c r="A155" s="321" t="str">
        <f t="shared" si="2"/>
        <v/>
      </c>
      <c r="B155" s="322"/>
      <c r="C155" s="338"/>
      <c r="D155" s="322"/>
      <c r="E155" s="322"/>
      <c r="F155" s="322"/>
    </row>
    <row r="156" spans="1:6" x14ac:dyDescent="0.2">
      <c r="A156" s="321" t="str">
        <f t="shared" si="2"/>
        <v/>
      </c>
      <c r="B156" s="322"/>
      <c r="C156" s="338"/>
      <c r="D156" s="322"/>
      <c r="E156" s="322"/>
      <c r="F156" s="322"/>
    </row>
    <row r="157" spans="1:6" x14ac:dyDescent="0.2">
      <c r="A157" s="321" t="str">
        <f t="shared" si="2"/>
        <v/>
      </c>
      <c r="B157" s="322"/>
      <c r="C157" s="338"/>
      <c r="D157" s="322"/>
      <c r="E157" s="322"/>
      <c r="F157" s="322"/>
    </row>
    <row r="158" spans="1:6" x14ac:dyDescent="0.2">
      <c r="A158" s="321" t="str">
        <f t="shared" si="2"/>
        <v/>
      </c>
      <c r="B158" s="322"/>
      <c r="C158" s="338"/>
      <c r="D158" s="322"/>
      <c r="E158" s="322"/>
      <c r="F158" s="322"/>
    </row>
    <row r="159" spans="1:6" x14ac:dyDescent="0.2">
      <c r="A159" s="321" t="str">
        <f t="shared" si="2"/>
        <v/>
      </c>
      <c r="B159" s="322"/>
      <c r="C159" s="338"/>
      <c r="D159" s="322"/>
      <c r="E159" s="322"/>
      <c r="F159" s="322"/>
    </row>
    <row r="160" spans="1:6" x14ac:dyDescent="0.2">
      <c r="A160" s="321" t="str">
        <f t="shared" si="2"/>
        <v/>
      </c>
      <c r="B160" s="322"/>
      <c r="C160" s="338"/>
      <c r="D160" s="322"/>
      <c r="E160" s="322"/>
      <c r="F160" s="322"/>
    </row>
    <row r="161" spans="1:6" x14ac:dyDescent="0.2">
      <c r="A161" s="321" t="str">
        <f t="shared" si="2"/>
        <v/>
      </c>
      <c r="B161" s="322"/>
      <c r="C161" s="338"/>
      <c r="D161" s="322"/>
      <c r="E161" s="322"/>
      <c r="F161" s="322"/>
    </row>
    <row r="162" spans="1:6" x14ac:dyDescent="0.2">
      <c r="A162" s="321" t="str">
        <f t="shared" si="2"/>
        <v/>
      </c>
      <c r="B162" s="322"/>
      <c r="C162" s="338"/>
      <c r="D162" s="322"/>
      <c r="E162" s="322"/>
      <c r="F162" s="322"/>
    </row>
    <row r="163" spans="1:6" x14ac:dyDescent="0.2">
      <c r="A163" s="321" t="str">
        <f t="shared" si="2"/>
        <v/>
      </c>
      <c r="B163" s="322"/>
      <c r="C163" s="338"/>
      <c r="D163" s="322"/>
      <c r="E163" s="322"/>
      <c r="F163" s="322"/>
    </row>
    <row r="164" spans="1:6" x14ac:dyDescent="0.2">
      <c r="A164" s="321" t="str">
        <f t="shared" si="2"/>
        <v/>
      </c>
      <c r="B164" s="322"/>
      <c r="C164" s="338"/>
      <c r="D164" s="322"/>
      <c r="E164" s="322"/>
      <c r="F164" s="322"/>
    </row>
    <row r="166" spans="1:6" x14ac:dyDescent="0.2">
      <c r="A166" s="347" t="s">
        <v>609</v>
      </c>
      <c r="B166" s="346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B9" name="Plage4"/>
    <protectedRange sqref="B115:F164" name="Plage3"/>
    <protectedRange sqref="B13:B18 B20:B23 B26:C31 B35:G38 B42:K45 B49:G51 B55:C60 B65:F65 B67:F68 B72:F72 B75:D94 B100 B99:H110" name="Plage2"/>
  </protectedRanges>
  <mergeCells count="1">
    <mergeCell ref="A1:B1"/>
  </mergeCells>
  <hyperlinks>
    <hyperlink ref="B18" r:id="rId1"/>
    <hyperlink ref="G35" r:id="rId2"/>
    <hyperlink ref="G49" r:id="rId3"/>
    <hyperlink ref="G36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8" workbookViewId="0">
      <selection activeCell="C10" sqref="C10"/>
    </sheetView>
  </sheetViews>
  <sheetFormatPr baseColWidth="10" defaultRowHeight="12.75" x14ac:dyDescent="0.2"/>
  <cols>
    <col min="1" max="1" width="13.42578125" style="133" customWidth="1"/>
    <col min="2" max="2" width="51.85546875" style="133" customWidth="1"/>
    <col min="3" max="3" width="30" style="133" customWidth="1"/>
    <col min="4" max="16384" width="11.42578125" style="133"/>
  </cols>
  <sheetData>
    <row r="1" spans="1:3" ht="42.75" customHeight="1" thickBot="1" x14ac:dyDescent="0.25">
      <c r="A1" s="119">
        <f>Signaletiq!B9</f>
        <v>202312</v>
      </c>
      <c r="B1" s="119">
        <f>Signaletiq!B3</f>
        <v>1601202</v>
      </c>
      <c r="C1" s="201" t="s">
        <v>383</v>
      </c>
    </row>
    <row r="2" spans="1:3" ht="13.5" thickTop="1" x14ac:dyDescent="0.2">
      <c r="A2" s="377" t="s">
        <v>307</v>
      </c>
      <c r="B2" s="383" t="s">
        <v>308</v>
      </c>
      <c r="C2" s="380" t="s">
        <v>309</v>
      </c>
    </row>
    <row r="3" spans="1:3" ht="11.25" customHeight="1" thickBot="1" x14ac:dyDescent="0.25">
      <c r="A3" s="378"/>
      <c r="B3" s="384"/>
      <c r="C3" s="381"/>
    </row>
    <row r="4" spans="1:3" ht="13.5" hidden="1" thickBot="1" x14ac:dyDescent="0.25">
      <c r="A4" s="379"/>
      <c r="B4" s="385"/>
      <c r="C4" s="382"/>
    </row>
    <row r="5" spans="1:3" ht="13.5" customHeight="1" thickTop="1" thickBot="1" x14ac:dyDescent="0.25">
      <c r="A5" s="202"/>
      <c r="B5" s="203"/>
      <c r="C5" s="63"/>
    </row>
    <row r="6" spans="1:3" ht="16.5" thickTop="1" x14ac:dyDescent="0.2">
      <c r="A6" s="204" t="s">
        <v>464</v>
      </c>
      <c r="B6" s="205" t="s">
        <v>475</v>
      </c>
      <c r="C6" s="63">
        <f>actif!E12</f>
        <v>36525780</v>
      </c>
    </row>
    <row r="7" spans="1:3" ht="16.5" thickBot="1" x14ac:dyDescent="0.25">
      <c r="A7" s="185"/>
      <c r="B7" s="206"/>
      <c r="C7" s="64"/>
    </row>
    <row r="8" spans="1:3" ht="13.5" customHeight="1" thickTop="1" x14ac:dyDescent="0.2">
      <c r="A8" s="202"/>
      <c r="B8" s="195"/>
      <c r="C8" s="63"/>
    </row>
    <row r="9" spans="1:3" ht="12.75" customHeight="1" x14ac:dyDescent="0.2">
      <c r="A9" s="204" t="s">
        <v>465</v>
      </c>
      <c r="B9" s="195" t="s">
        <v>384</v>
      </c>
      <c r="C9" s="65">
        <v>24963943</v>
      </c>
    </row>
    <row r="10" spans="1:3" ht="16.5" thickBot="1" x14ac:dyDescent="0.25">
      <c r="A10" s="185"/>
      <c r="B10" s="190"/>
      <c r="C10" s="64"/>
    </row>
    <row r="11" spans="1:3" ht="13.5" customHeight="1" thickTop="1" x14ac:dyDescent="0.2">
      <c r="A11" s="202"/>
      <c r="B11" s="193"/>
      <c r="C11" s="66"/>
    </row>
    <row r="12" spans="1:3" ht="12.75" customHeight="1" x14ac:dyDescent="0.2">
      <c r="A12" s="204" t="s">
        <v>466</v>
      </c>
      <c r="B12" s="193" t="s">
        <v>385</v>
      </c>
      <c r="C12" s="67">
        <f>C6-C9</f>
        <v>11561837</v>
      </c>
    </row>
    <row r="13" spans="1:3" ht="15.75" x14ac:dyDescent="0.2">
      <c r="A13" s="207"/>
      <c r="B13" s="208"/>
      <c r="C13" s="68"/>
    </row>
    <row r="14" spans="1:3" ht="12.75" customHeight="1" x14ac:dyDescent="0.2">
      <c r="A14" s="209"/>
      <c r="B14" s="195"/>
      <c r="C14" s="69"/>
    </row>
    <row r="15" spans="1:3" ht="12.75" customHeight="1" x14ac:dyDescent="0.2">
      <c r="A15" s="204" t="s">
        <v>467</v>
      </c>
      <c r="B15" s="195" t="s">
        <v>386</v>
      </c>
      <c r="C15" s="70">
        <f>FPN!C49</f>
        <v>146517595</v>
      </c>
    </row>
    <row r="16" spans="1:3" ht="15.75" x14ac:dyDescent="0.2">
      <c r="A16" s="207"/>
      <c r="B16" s="208"/>
      <c r="C16" s="71"/>
    </row>
    <row r="17" spans="1:3" ht="12.75" customHeight="1" x14ac:dyDescent="0.2">
      <c r="A17" s="209"/>
      <c r="B17" s="195"/>
      <c r="C17" s="69"/>
    </row>
    <row r="18" spans="1:3" ht="12.75" customHeight="1" x14ac:dyDescent="0.2">
      <c r="A18" s="204" t="s">
        <v>468</v>
      </c>
      <c r="B18" s="195" t="s">
        <v>387</v>
      </c>
      <c r="C18" s="70">
        <f>passif!C18</f>
        <v>317950</v>
      </c>
    </row>
    <row r="19" spans="1:3" ht="15.75" x14ac:dyDescent="0.2">
      <c r="A19" s="207"/>
      <c r="B19" s="208"/>
      <c r="C19" s="71"/>
    </row>
    <row r="20" spans="1:3" ht="12.75" customHeight="1" x14ac:dyDescent="0.2">
      <c r="A20" s="209"/>
      <c r="B20" s="195"/>
      <c r="C20" s="69"/>
    </row>
    <row r="21" spans="1:3" ht="12.75" customHeight="1" x14ac:dyDescent="0.2">
      <c r="A21" s="204" t="s">
        <v>469</v>
      </c>
      <c r="B21" s="195" t="s">
        <v>476</v>
      </c>
      <c r="C21" s="72">
        <v>0</v>
      </c>
    </row>
    <row r="22" spans="1:3" ht="15.75" x14ac:dyDescent="0.2">
      <c r="A22" s="207"/>
      <c r="B22" s="208"/>
      <c r="C22" s="71"/>
    </row>
    <row r="23" spans="1:3" ht="12.75" customHeight="1" x14ac:dyDescent="0.2">
      <c r="A23" s="209"/>
      <c r="B23" s="195"/>
      <c r="C23" s="69"/>
    </row>
    <row r="24" spans="1:3" ht="12.75" customHeight="1" x14ac:dyDescent="0.2">
      <c r="A24" s="204" t="s">
        <v>470</v>
      </c>
      <c r="B24" s="195" t="s">
        <v>388</v>
      </c>
      <c r="C24" s="70">
        <f>actif!E4-(actif!E5+actif!E6)</f>
        <v>334393847</v>
      </c>
    </row>
    <row r="25" spans="1:3" ht="16.5" thickBot="1" x14ac:dyDescent="0.25">
      <c r="A25" s="185"/>
      <c r="B25" s="190"/>
      <c r="C25" s="64"/>
    </row>
    <row r="26" spans="1:3" ht="13.5" customHeight="1" thickTop="1" x14ac:dyDescent="0.2">
      <c r="A26" s="202"/>
      <c r="B26" s="193"/>
      <c r="C26" s="66"/>
    </row>
    <row r="27" spans="1:3" ht="12.75" customHeight="1" x14ac:dyDescent="0.2">
      <c r="A27" s="204" t="s">
        <v>471</v>
      </c>
      <c r="B27" s="193" t="s">
        <v>389</v>
      </c>
      <c r="C27" s="67">
        <f>C15+C18-C21-C24</f>
        <v>-187558302</v>
      </c>
    </row>
    <row r="28" spans="1:3" ht="15.75" x14ac:dyDescent="0.2">
      <c r="A28" s="207"/>
      <c r="B28" s="208"/>
      <c r="C28" s="68"/>
    </row>
    <row r="29" spans="1:3" ht="12.75" customHeight="1" x14ac:dyDescent="0.2">
      <c r="A29" s="209" t="s">
        <v>472</v>
      </c>
      <c r="B29" s="375" t="s">
        <v>390</v>
      </c>
      <c r="C29" s="5">
        <f>IF(C27=0,"",C12*100/C27)</f>
        <v>-6.1643962846283396</v>
      </c>
    </row>
    <row r="30" spans="1:3" ht="13.5" customHeight="1" thickBot="1" x14ac:dyDescent="0.25">
      <c r="A30" s="185"/>
      <c r="B30" s="376"/>
      <c r="C30" s="73"/>
    </row>
    <row r="31" spans="1:3" ht="13.5" thickTop="1" x14ac:dyDescent="0.2"/>
    <row r="33" spans="2:2" x14ac:dyDescent="0.2">
      <c r="B33" s="210" t="s">
        <v>473</v>
      </c>
    </row>
    <row r="34" spans="2:2" x14ac:dyDescent="0.2">
      <c r="B34" s="211" t="s">
        <v>474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9 C21" name="Plage1"/>
  </protectedRanges>
  <mergeCells count="4">
    <mergeCell ref="B29:B30"/>
    <mergeCell ref="A2:A4"/>
    <mergeCell ref="C2:C4"/>
    <mergeCell ref="B2:B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E5" sqref="E5"/>
    </sheetView>
  </sheetViews>
  <sheetFormatPr baseColWidth="10" defaultRowHeight="12.75" x14ac:dyDescent="0.2"/>
  <cols>
    <col min="1" max="1" width="12" style="133" customWidth="1"/>
    <col min="2" max="2" width="19.7109375" style="133" customWidth="1"/>
    <col min="3" max="3" width="20.7109375" style="133" customWidth="1"/>
    <col min="4" max="4" width="18.85546875" style="133" customWidth="1"/>
    <col min="5" max="5" width="28.5703125" style="133" customWidth="1"/>
    <col min="6" max="16384" width="11.42578125" style="133"/>
  </cols>
  <sheetData>
    <row r="1" spans="1:7" ht="44.25" customHeight="1" thickBot="1" x14ac:dyDescent="0.25">
      <c r="A1" s="119">
        <f>Signaletiq!B9</f>
        <v>202312</v>
      </c>
      <c r="B1" s="119">
        <f>Signaletiq!B3</f>
        <v>1601202</v>
      </c>
      <c r="C1" s="169"/>
      <c r="D1" s="169"/>
      <c r="E1" s="169" t="s">
        <v>391</v>
      </c>
      <c r="F1" s="169"/>
      <c r="G1" s="169"/>
    </row>
    <row r="2" spans="1:7" ht="102.75" thickTop="1" x14ac:dyDescent="0.2">
      <c r="A2" s="212" t="s">
        <v>392</v>
      </c>
      <c r="B2" s="213" t="s">
        <v>537</v>
      </c>
      <c r="C2" s="214" t="s">
        <v>393</v>
      </c>
      <c r="D2" s="214" t="s">
        <v>394</v>
      </c>
      <c r="E2" s="214" t="s">
        <v>395</v>
      </c>
      <c r="F2" s="215" t="s">
        <v>496</v>
      </c>
    </row>
    <row r="3" spans="1:7" x14ac:dyDescent="0.2">
      <c r="A3" s="216">
        <f>+IF(C3&lt;&gt;"",1,"")</f>
        <v>1</v>
      </c>
      <c r="B3" s="217">
        <v>3200032</v>
      </c>
      <c r="C3" s="74" t="s">
        <v>649</v>
      </c>
      <c r="D3" s="74" t="s">
        <v>656</v>
      </c>
      <c r="E3" s="74">
        <v>0</v>
      </c>
      <c r="F3" s="75" t="str">
        <f>IF(E3&gt;0,E3*100/FPN!$C$49,"")</f>
        <v/>
      </c>
    </row>
    <row r="4" spans="1:7" x14ac:dyDescent="0.2">
      <c r="A4" s="216">
        <f t="shared" ref="A4:A35" si="0">+IF(C4&lt;&gt;"",A3+1,"")</f>
        <v>2</v>
      </c>
      <c r="B4" s="217">
        <v>400015</v>
      </c>
      <c r="C4" s="74" t="s">
        <v>702</v>
      </c>
      <c r="D4" s="355" t="s">
        <v>703</v>
      </c>
      <c r="E4" s="74">
        <v>0</v>
      </c>
      <c r="F4" s="75" t="str">
        <f>IF(E4&gt;0,E4*100/FPN!$C$49,"")</f>
        <v/>
      </c>
    </row>
    <row r="5" spans="1:7" ht="25.5" x14ac:dyDescent="0.2">
      <c r="A5" s="216">
        <f t="shared" si="0"/>
        <v>3</v>
      </c>
      <c r="B5" s="217">
        <v>1020006</v>
      </c>
      <c r="C5" s="74" t="s">
        <v>654</v>
      </c>
      <c r="D5" s="355" t="s">
        <v>701</v>
      </c>
      <c r="E5" s="74">
        <v>595232</v>
      </c>
      <c r="F5" s="75">
        <f>IF(E5&gt;0,E5*100/FPN!$C$49,"")</f>
        <v>0.40625291453903539</v>
      </c>
    </row>
    <row r="6" spans="1:7" x14ac:dyDescent="0.2">
      <c r="A6" s="216" t="str">
        <f t="shared" si="0"/>
        <v/>
      </c>
      <c r="B6" s="217"/>
      <c r="C6" s="74"/>
      <c r="D6" s="74"/>
      <c r="E6" s="74"/>
      <c r="F6" s="75" t="str">
        <f>IF(E6&gt;0,E6*100/FPN!$C$49,"")</f>
        <v/>
      </c>
    </row>
    <row r="7" spans="1:7" x14ac:dyDescent="0.2">
      <c r="A7" s="216" t="str">
        <f t="shared" si="0"/>
        <v/>
      </c>
      <c r="B7" s="217"/>
      <c r="C7" s="74"/>
      <c r="D7" s="74"/>
      <c r="E7" s="74"/>
      <c r="F7" s="75" t="str">
        <f>IF(E7&gt;0,E7*100/FPN!$C$49,"")</f>
        <v/>
      </c>
    </row>
    <row r="8" spans="1:7" x14ac:dyDescent="0.2">
      <c r="A8" s="216" t="str">
        <f t="shared" si="0"/>
        <v/>
      </c>
      <c r="B8" s="217"/>
      <c r="C8" s="74"/>
      <c r="D8" s="74"/>
      <c r="E8" s="74"/>
      <c r="F8" s="75" t="str">
        <f>IF(E8&gt;0,E8*100/FPN!$C$49,"")</f>
        <v/>
      </c>
    </row>
    <row r="9" spans="1:7" x14ac:dyDescent="0.2">
      <c r="A9" s="216" t="str">
        <f t="shared" si="0"/>
        <v/>
      </c>
      <c r="B9" s="217"/>
      <c r="C9" s="74"/>
      <c r="D9" s="74"/>
      <c r="E9" s="74"/>
      <c r="F9" s="75" t="str">
        <f>IF(E9&gt;0,E9*100/FPN!$C$49,"")</f>
        <v/>
      </c>
    </row>
    <row r="10" spans="1:7" x14ac:dyDescent="0.2">
      <c r="A10" s="216" t="str">
        <f t="shared" si="0"/>
        <v/>
      </c>
      <c r="B10" s="217"/>
      <c r="C10" s="74"/>
      <c r="D10" s="74"/>
      <c r="E10" s="74"/>
      <c r="F10" s="75" t="str">
        <f>IF(E10&gt;0,E10*100/FPN!$C$49,"")</f>
        <v/>
      </c>
    </row>
    <row r="11" spans="1:7" x14ac:dyDescent="0.2">
      <c r="A11" s="216" t="str">
        <f t="shared" si="0"/>
        <v/>
      </c>
      <c r="B11" s="217"/>
      <c r="C11" s="74"/>
      <c r="D11" s="74"/>
      <c r="E11" s="74"/>
      <c r="F11" s="75" t="str">
        <f>IF(E11&gt;0,E11*100/FPN!$C$49,"")</f>
        <v/>
      </c>
    </row>
    <row r="12" spans="1:7" x14ac:dyDescent="0.2">
      <c r="A12" s="216" t="str">
        <f t="shared" si="0"/>
        <v/>
      </c>
      <c r="B12" s="217"/>
      <c r="C12" s="74"/>
      <c r="D12" s="74"/>
      <c r="E12" s="74"/>
      <c r="F12" s="75" t="str">
        <f>IF(E12&gt;0,E12*100/FPN!$C$49,"")</f>
        <v/>
      </c>
    </row>
    <row r="13" spans="1:7" x14ac:dyDescent="0.2">
      <c r="A13" s="216" t="str">
        <f t="shared" si="0"/>
        <v/>
      </c>
      <c r="B13" s="217"/>
      <c r="C13" s="74"/>
      <c r="D13" s="74"/>
      <c r="E13" s="74"/>
      <c r="F13" s="75" t="str">
        <f>IF(E13&gt;0,E13*100/FPN!$C$49,"")</f>
        <v/>
      </c>
    </row>
    <row r="14" spans="1:7" x14ac:dyDescent="0.2">
      <c r="A14" s="216" t="str">
        <f t="shared" si="0"/>
        <v/>
      </c>
      <c r="B14" s="217"/>
      <c r="C14" s="74"/>
      <c r="D14" s="74"/>
      <c r="E14" s="74"/>
      <c r="F14" s="75" t="str">
        <f>IF(E14&gt;0,E14*100/FPN!$C$49,"")</f>
        <v/>
      </c>
    </row>
    <row r="15" spans="1:7" x14ac:dyDescent="0.2">
      <c r="A15" s="216" t="str">
        <f t="shared" si="0"/>
        <v/>
      </c>
      <c r="B15" s="217"/>
      <c r="C15" s="74"/>
      <c r="D15" s="74"/>
      <c r="E15" s="74"/>
      <c r="F15" s="75" t="str">
        <f>IF(E15&gt;0,E15*100/FPN!$C$49,"")</f>
        <v/>
      </c>
    </row>
    <row r="16" spans="1:7" x14ac:dyDescent="0.2">
      <c r="A16" s="216" t="str">
        <f t="shared" si="0"/>
        <v/>
      </c>
      <c r="B16" s="217"/>
      <c r="C16" s="74"/>
      <c r="D16" s="74"/>
      <c r="E16" s="74"/>
      <c r="F16" s="75" t="str">
        <f>IF(E16&gt;0,E16*100/FPN!$C$49,"")</f>
        <v/>
      </c>
    </row>
    <row r="17" spans="1:6" x14ac:dyDescent="0.2">
      <c r="A17" s="216" t="str">
        <f t="shared" si="0"/>
        <v/>
      </c>
      <c r="B17" s="217"/>
      <c r="C17" s="74"/>
      <c r="D17" s="74"/>
      <c r="E17" s="74"/>
      <c r="F17" s="75" t="str">
        <f>IF(E17&gt;0,E17*100/FPN!$C$49,"")</f>
        <v/>
      </c>
    </row>
    <row r="18" spans="1:6" x14ac:dyDescent="0.2">
      <c r="A18" s="216" t="str">
        <f t="shared" si="0"/>
        <v/>
      </c>
      <c r="B18" s="217"/>
      <c r="C18" s="74"/>
      <c r="D18" s="74"/>
      <c r="E18" s="74"/>
      <c r="F18" s="75" t="str">
        <f>IF(E18&gt;0,E18*100/FPN!$C$49,"")</f>
        <v/>
      </c>
    </row>
    <row r="19" spans="1:6" x14ac:dyDescent="0.2">
      <c r="A19" s="216" t="str">
        <f t="shared" si="0"/>
        <v/>
      </c>
      <c r="B19" s="217"/>
      <c r="C19" s="74"/>
      <c r="D19" s="74"/>
      <c r="E19" s="74"/>
      <c r="F19" s="75" t="str">
        <f>IF(E19&gt;0,E19*100/FPN!$C$49,"")</f>
        <v/>
      </c>
    </row>
    <row r="20" spans="1:6" x14ac:dyDescent="0.2">
      <c r="A20" s="216" t="str">
        <f t="shared" si="0"/>
        <v/>
      </c>
      <c r="B20" s="217"/>
      <c r="C20" s="74"/>
      <c r="D20" s="74"/>
      <c r="E20" s="74"/>
      <c r="F20" s="75" t="str">
        <f>IF(E20&gt;0,E20*100/FPN!$C$49,"")</f>
        <v/>
      </c>
    </row>
    <row r="21" spans="1:6" x14ac:dyDescent="0.2">
      <c r="A21" s="216" t="str">
        <f t="shared" si="0"/>
        <v/>
      </c>
      <c r="B21" s="217"/>
      <c r="C21" s="74"/>
      <c r="D21" s="74"/>
      <c r="E21" s="74"/>
      <c r="F21" s="75" t="str">
        <f>IF(E21&gt;0,E21*100/FPN!$C$49,"")</f>
        <v/>
      </c>
    </row>
    <row r="22" spans="1:6" x14ac:dyDescent="0.2">
      <c r="A22" s="216" t="str">
        <f t="shared" si="0"/>
        <v/>
      </c>
      <c r="B22" s="217"/>
      <c r="C22" s="74"/>
      <c r="D22" s="74"/>
      <c r="E22" s="74"/>
      <c r="F22" s="75" t="str">
        <f>IF(E22&gt;0,E22*100/FPN!$C$49,"")</f>
        <v/>
      </c>
    </row>
    <row r="23" spans="1:6" x14ac:dyDescent="0.2">
      <c r="A23" s="216" t="str">
        <f t="shared" si="0"/>
        <v/>
      </c>
      <c r="B23" s="217"/>
      <c r="C23" s="74"/>
      <c r="D23" s="74"/>
      <c r="E23" s="74"/>
      <c r="F23" s="75" t="str">
        <f>IF(E23&gt;0,E23*100/FPN!$C$49,"")</f>
        <v/>
      </c>
    </row>
    <row r="24" spans="1:6" x14ac:dyDescent="0.2">
      <c r="A24" s="216" t="str">
        <f t="shared" si="0"/>
        <v/>
      </c>
      <c r="B24" s="217"/>
      <c r="C24" s="74"/>
      <c r="D24" s="74"/>
      <c r="E24" s="74"/>
      <c r="F24" s="75" t="str">
        <f>IF(E24&gt;0,E24*100/FPN!$C$49,"")</f>
        <v/>
      </c>
    </row>
    <row r="25" spans="1:6" x14ac:dyDescent="0.2">
      <c r="A25" s="216" t="str">
        <f t="shared" si="0"/>
        <v/>
      </c>
      <c r="B25" s="217"/>
      <c r="C25" s="74"/>
      <c r="D25" s="74"/>
      <c r="E25" s="74"/>
      <c r="F25" s="75" t="str">
        <f>IF(E25&gt;0,E25*100/FPN!$C$49,"")</f>
        <v/>
      </c>
    </row>
    <row r="26" spans="1:6" x14ac:dyDescent="0.2">
      <c r="A26" s="216" t="str">
        <f t="shared" si="0"/>
        <v/>
      </c>
      <c r="B26" s="217"/>
      <c r="C26" s="74"/>
      <c r="D26" s="74"/>
      <c r="E26" s="74"/>
      <c r="F26" s="75" t="str">
        <f>IF(E26&gt;0,E26*100/FPN!$C$49,"")</f>
        <v/>
      </c>
    </row>
    <row r="27" spans="1:6" x14ac:dyDescent="0.2">
      <c r="A27" s="216" t="str">
        <f t="shared" si="0"/>
        <v/>
      </c>
      <c r="B27" s="217"/>
      <c r="C27" s="74"/>
      <c r="D27" s="74"/>
      <c r="E27" s="74"/>
      <c r="F27" s="75" t="str">
        <f>IF(E27&gt;0,E27*100/FPN!$C$49,"")</f>
        <v/>
      </c>
    </row>
    <row r="28" spans="1:6" x14ac:dyDescent="0.2">
      <c r="A28" s="216" t="str">
        <f t="shared" si="0"/>
        <v/>
      </c>
      <c r="B28" s="217"/>
      <c r="C28" s="74"/>
      <c r="D28" s="74"/>
      <c r="E28" s="74"/>
      <c r="F28" s="75" t="str">
        <f>IF(E28&gt;0,E28*100/FPN!$C$49,"")</f>
        <v/>
      </c>
    </row>
    <row r="29" spans="1:6" x14ac:dyDescent="0.2">
      <c r="A29" s="216" t="str">
        <f t="shared" si="0"/>
        <v/>
      </c>
      <c r="B29" s="217"/>
      <c r="C29" s="74"/>
      <c r="D29" s="74"/>
      <c r="E29" s="74"/>
      <c r="F29" s="75" t="str">
        <f>IF(E29&gt;0,E29*100/FPN!$C$49,"")</f>
        <v/>
      </c>
    </row>
    <row r="30" spans="1:6" ht="19.5" customHeight="1" x14ac:dyDescent="0.2">
      <c r="A30" s="216" t="str">
        <f t="shared" si="0"/>
        <v/>
      </c>
      <c r="B30" s="217"/>
      <c r="C30" s="74"/>
      <c r="D30" s="74"/>
      <c r="E30" s="74"/>
      <c r="F30" s="75" t="str">
        <f>IF(E30&gt;0,E30*100/FPN!$C$49,"")</f>
        <v/>
      </c>
    </row>
    <row r="31" spans="1:6" x14ac:dyDescent="0.2">
      <c r="A31" s="216" t="str">
        <f t="shared" si="0"/>
        <v/>
      </c>
      <c r="B31" s="217"/>
      <c r="C31" s="74"/>
      <c r="D31" s="74"/>
      <c r="E31" s="74"/>
      <c r="F31" s="75" t="str">
        <f>IF(E31&gt;0,E31*100/FPN!$C$49,"")</f>
        <v/>
      </c>
    </row>
    <row r="32" spans="1:6" ht="12.75" customHeight="1" x14ac:dyDescent="0.2">
      <c r="A32" s="216" t="str">
        <f t="shared" si="0"/>
        <v/>
      </c>
      <c r="B32" s="217"/>
      <c r="C32" s="74"/>
      <c r="D32" s="74"/>
      <c r="E32" s="74"/>
      <c r="F32" s="75" t="str">
        <f>IF(E32&gt;0,E32*100/FPN!$C$49,"")</f>
        <v/>
      </c>
    </row>
    <row r="33" spans="1:6" ht="15" customHeight="1" x14ac:dyDescent="0.2">
      <c r="A33" s="216" t="str">
        <f t="shared" si="0"/>
        <v/>
      </c>
      <c r="B33" s="217"/>
      <c r="C33" s="74"/>
      <c r="D33" s="74"/>
      <c r="E33" s="74"/>
      <c r="F33" s="75" t="str">
        <f>IF(E33&gt;0,E33*100/FPN!$C$49,"")</f>
        <v/>
      </c>
    </row>
    <row r="34" spans="1:6" ht="12.75" customHeight="1" x14ac:dyDescent="0.2">
      <c r="A34" s="216" t="str">
        <f t="shared" si="0"/>
        <v/>
      </c>
      <c r="B34" s="217"/>
      <c r="C34" s="74"/>
      <c r="D34" s="74"/>
      <c r="E34" s="74"/>
      <c r="F34" s="75" t="str">
        <f>IF(E34&gt;0,E34*100/FPN!$C$49,"")</f>
        <v/>
      </c>
    </row>
    <row r="35" spans="1:6" x14ac:dyDescent="0.2">
      <c r="A35" s="216" t="str">
        <f t="shared" si="0"/>
        <v/>
      </c>
      <c r="B35" s="217"/>
      <c r="C35" s="74"/>
      <c r="D35" s="74"/>
      <c r="E35" s="74"/>
      <c r="F35" s="75" t="str">
        <f>IF(E35&gt;0,E35*100/FPN!$C$49,"")</f>
        <v/>
      </c>
    </row>
    <row r="36" spans="1:6" x14ac:dyDescent="0.2">
      <c r="A36" s="216" t="str">
        <f t="shared" ref="A36:A67" si="1">+IF(C36&lt;&gt;"",A35+1,"")</f>
        <v/>
      </c>
      <c r="B36" s="217"/>
      <c r="C36" s="74"/>
      <c r="D36" s="74"/>
      <c r="E36" s="74"/>
      <c r="F36" s="75" t="str">
        <f>IF(E36&gt;0,E36*100/FPN!$C$49,"")</f>
        <v/>
      </c>
    </row>
    <row r="37" spans="1:6" x14ac:dyDescent="0.2">
      <c r="A37" s="216" t="str">
        <f t="shared" si="1"/>
        <v/>
      </c>
      <c r="B37" s="217"/>
      <c r="C37" s="74"/>
      <c r="D37" s="74"/>
      <c r="E37" s="74"/>
      <c r="F37" s="75" t="str">
        <f>IF(E37&gt;0,E37*100/FPN!$C$49,"")</f>
        <v/>
      </c>
    </row>
    <row r="38" spans="1:6" x14ac:dyDescent="0.2">
      <c r="A38" s="216" t="str">
        <f t="shared" si="1"/>
        <v/>
      </c>
      <c r="B38" s="217"/>
      <c r="C38" s="74"/>
      <c r="D38" s="74"/>
      <c r="E38" s="74"/>
      <c r="F38" s="75" t="str">
        <f>IF(E38&gt;0,E38*100/FPN!$C$49,"")</f>
        <v/>
      </c>
    </row>
    <row r="39" spans="1:6" x14ac:dyDescent="0.2">
      <c r="A39" s="216" t="str">
        <f t="shared" si="1"/>
        <v/>
      </c>
      <c r="B39" s="217"/>
      <c r="C39" s="74"/>
      <c r="D39" s="74"/>
      <c r="E39" s="74"/>
      <c r="F39" s="75" t="str">
        <f>IF(E39&gt;0,E39*100/FPN!$C$49,"")</f>
        <v/>
      </c>
    </row>
    <row r="40" spans="1:6" x14ac:dyDescent="0.2">
      <c r="A40" s="216" t="str">
        <f t="shared" si="1"/>
        <v/>
      </c>
      <c r="B40" s="217"/>
      <c r="C40" s="74"/>
      <c r="D40" s="74"/>
      <c r="E40" s="74"/>
      <c r="F40" s="75" t="str">
        <f>IF(E40&gt;0,E40*100/FPN!$C$49,"")</f>
        <v/>
      </c>
    </row>
    <row r="41" spans="1:6" x14ac:dyDescent="0.2">
      <c r="A41" s="216" t="str">
        <f t="shared" si="1"/>
        <v/>
      </c>
      <c r="B41" s="217"/>
      <c r="C41" s="74"/>
      <c r="D41" s="74"/>
      <c r="E41" s="74"/>
      <c r="F41" s="75" t="str">
        <f>IF(E41&gt;0,E41*100/FPN!$C$49,"")</f>
        <v/>
      </c>
    </row>
    <row r="42" spans="1:6" x14ac:dyDescent="0.2">
      <c r="A42" s="216" t="str">
        <f t="shared" si="1"/>
        <v/>
      </c>
      <c r="B42" s="217"/>
      <c r="C42" s="74"/>
      <c r="D42" s="74"/>
      <c r="E42" s="74"/>
      <c r="F42" s="75" t="str">
        <f>IF(E42&gt;0,E42*100/FPN!$C$49,"")</f>
        <v/>
      </c>
    </row>
    <row r="43" spans="1:6" x14ac:dyDescent="0.2">
      <c r="A43" s="216" t="str">
        <f t="shared" si="1"/>
        <v/>
      </c>
      <c r="B43" s="217"/>
      <c r="C43" s="74"/>
      <c r="D43" s="74"/>
      <c r="E43" s="74"/>
      <c r="F43" s="75" t="str">
        <f>IF(E43&gt;0,E43*100/FPN!$C$49,"")</f>
        <v/>
      </c>
    </row>
    <row r="44" spans="1:6" x14ac:dyDescent="0.2">
      <c r="A44" s="216" t="str">
        <f t="shared" si="1"/>
        <v/>
      </c>
      <c r="B44" s="217"/>
      <c r="C44" s="74"/>
      <c r="D44" s="74"/>
      <c r="E44" s="74"/>
      <c r="F44" s="75" t="str">
        <f>IF(E44&gt;0,E44*100/FPN!$C$49,"")</f>
        <v/>
      </c>
    </row>
    <row r="45" spans="1:6" x14ac:dyDescent="0.2">
      <c r="A45" s="216" t="str">
        <f t="shared" si="1"/>
        <v/>
      </c>
      <c r="B45" s="217"/>
      <c r="C45" s="74"/>
      <c r="D45" s="74"/>
      <c r="E45" s="74"/>
      <c r="F45" s="75" t="str">
        <f>IF(E45&gt;0,E45*100/FPN!$C$49,"")</f>
        <v/>
      </c>
    </row>
    <row r="46" spans="1:6" x14ac:dyDescent="0.2">
      <c r="A46" s="216" t="str">
        <f t="shared" si="1"/>
        <v/>
      </c>
      <c r="B46" s="217"/>
      <c r="C46" s="74"/>
      <c r="D46" s="74"/>
      <c r="E46" s="74"/>
      <c r="F46" s="75" t="str">
        <f>IF(E46&gt;0,E46*100/FPN!$C$49,"")</f>
        <v/>
      </c>
    </row>
    <row r="47" spans="1:6" x14ac:dyDescent="0.2">
      <c r="A47" s="216" t="str">
        <f t="shared" si="1"/>
        <v/>
      </c>
      <c r="B47" s="217"/>
      <c r="C47" s="74"/>
      <c r="D47" s="74"/>
      <c r="E47" s="74"/>
      <c r="F47" s="75" t="str">
        <f>IF(E47&gt;0,E47*100/FPN!$C$49,"")</f>
        <v/>
      </c>
    </row>
    <row r="48" spans="1:6" ht="15.75" x14ac:dyDescent="0.2">
      <c r="A48" s="216" t="str">
        <f t="shared" si="1"/>
        <v/>
      </c>
      <c r="B48" s="217"/>
      <c r="C48" s="218"/>
      <c r="D48" s="76"/>
      <c r="E48" s="76"/>
      <c r="F48" s="75" t="str">
        <f>IF(E48&gt;0,E48*100/FPN!$C$49,"")</f>
        <v/>
      </c>
    </row>
    <row r="49" spans="1:6" ht="15.75" x14ac:dyDescent="0.2">
      <c r="A49" s="216" t="str">
        <f t="shared" si="1"/>
        <v/>
      </c>
      <c r="B49" s="217"/>
      <c r="C49" s="218"/>
      <c r="D49" s="218"/>
      <c r="E49" s="77"/>
      <c r="F49" s="75" t="str">
        <f>IF(E49&gt;0,E49*100/FPN!$C$49,"")</f>
        <v/>
      </c>
    </row>
    <row r="50" spans="1:6" ht="15.75" x14ac:dyDescent="0.2">
      <c r="A50" s="216" t="str">
        <f t="shared" si="1"/>
        <v/>
      </c>
      <c r="B50" s="217"/>
      <c r="C50" s="219"/>
      <c r="D50" s="219"/>
      <c r="E50" s="77"/>
      <c r="F50" s="75" t="str">
        <f>IF(E50&gt;0,E50*100/FPN!$C$49,"")</f>
        <v/>
      </c>
    </row>
    <row r="51" spans="1:6" ht="15.75" x14ac:dyDescent="0.2">
      <c r="A51" s="216" t="str">
        <f t="shared" si="1"/>
        <v/>
      </c>
      <c r="B51" s="217"/>
      <c r="C51" s="218"/>
      <c r="D51" s="218"/>
      <c r="E51" s="77"/>
      <c r="F51" s="75" t="str">
        <f>IF(E51&gt;0,E51*100/FPN!$C$49,"")</f>
        <v/>
      </c>
    </row>
    <row r="52" spans="1:6" ht="15.75" x14ac:dyDescent="0.2">
      <c r="A52" s="216" t="str">
        <f t="shared" si="1"/>
        <v/>
      </c>
      <c r="B52" s="217"/>
      <c r="C52" s="77"/>
      <c r="D52" s="77"/>
      <c r="E52" s="77"/>
      <c r="F52" s="75" t="str">
        <f>IF(E52&gt;0,E52*100/FPN!$C$49,"")</f>
        <v/>
      </c>
    </row>
    <row r="53" spans="1:6" x14ac:dyDescent="0.2">
      <c r="A53" s="216" t="str">
        <f t="shared" si="1"/>
        <v/>
      </c>
      <c r="B53" s="217"/>
      <c r="C53" s="78"/>
      <c r="D53" s="78"/>
      <c r="E53" s="78"/>
      <c r="F53" s="75" t="str">
        <f>IF(E53&gt;0,E53*100/FPN!$C$49,"")</f>
        <v/>
      </c>
    </row>
    <row r="54" spans="1:6" x14ac:dyDescent="0.2">
      <c r="A54" s="216" t="str">
        <f t="shared" si="1"/>
        <v/>
      </c>
      <c r="B54" s="217"/>
      <c r="C54" s="78"/>
      <c r="D54" s="78"/>
      <c r="E54" s="78"/>
      <c r="F54" s="75" t="str">
        <f>IF(E54&gt;0,E54*100/FPN!$C$49,"")</f>
        <v/>
      </c>
    </row>
    <row r="55" spans="1:6" x14ac:dyDescent="0.2">
      <c r="A55" s="216" t="str">
        <f t="shared" si="1"/>
        <v/>
      </c>
      <c r="B55" s="217"/>
      <c r="C55" s="78"/>
      <c r="D55" s="78"/>
      <c r="E55" s="78"/>
      <c r="F55" s="75" t="str">
        <f>IF(E55&gt;0,E55*100/FPN!$C$49,"")</f>
        <v/>
      </c>
    </row>
    <row r="56" spans="1:6" x14ac:dyDescent="0.2">
      <c r="A56" s="216" t="str">
        <f t="shared" si="1"/>
        <v/>
      </c>
      <c r="B56" s="217"/>
      <c r="C56" s="78"/>
      <c r="D56" s="78"/>
      <c r="E56" s="78"/>
      <c r="F56" s="75" t="str">
        <f>IF(E56&gt;0,E56*100/FPN!$C$49,"")</f>
        <v/>
      </c>
    </row>
    <row r="57" spans="1:6" x14ac:dyDescent="0.2">
      <c r="A57" s="216" t="str">
        <f t="shared" si="1"/>
        <v/>
      </c>
      <c r="B57" s="217"/>
      <c r="C57" s="78"/>
      <c r="D57" s="78"/>
      <c r="E57" s="78"/>
      <c r="F57" s="75" t="str">
        <f>IF(E57&gt;0,E57*100/FPN!$C$49,"")</f>
        <v/>
      </c>
    </row>
    <row r="58" spans="1:6" x14ac:dyDescent="0.2">
      <c r="A58" s="216" t="str">
        <f t="shared" si="1"/>
        <v/>
      </c>
      <c r="B58" s="217"/>
      <c r="C58" s="78"/>
      <c r="D58" s="78"/>
      <c r="E58" s="78"/>
      <c r="F58" s="75" t="str">
        <f>IF(E58&gt;0,E58*100/FPN!$C$49,"")</f>
        <v/>
      </c>
    </row>
    <row r="59" spans="1:6" x14ac:dyDescent="0.2">
      <c r="A59" s="216" t="str">
        <f t="shared" si="1"/>
        <v/>
      </c>
      <c r="B59" s="217"/>
      <c r="C59" s="78"/>
      <c r="D59" s="78"/>
      <c r="E59" s="78"/>
      <c r="F59" s="75" t="str">
        <f>IF(E59&gt;0,E59*100/FPN!$C$49,"")</f>
        <v/>
      </c>
    </row>
    <row r="60" spans="1:6" x14ac:dyDescent="0.2">
      <c r="A60" s="216" t="str">
        <f t="shared" si="1"/>
        <v/>
      </c>
      <c r="B60" s="217"/>
      <c r="C60" s="78"/>
      <c r="D60" s="78"/>
      <c r="E60" s="78"/>
      <c r="F60" s="75" t="str">
        <f>IF(E60&gt;0,E60*100/FPN!$C$49,"")</f>
        <v/>
      </c>
    </row>
    <row r="61" spans="1:6" x14ac:dyDescent="0.2">
      <c r="A61" s="216" t="str">
        <f t="shared" si="1"/>
        <v/>
      </c>
      <c r="B61" s="217"/>
      <c r="C61" s="78"/>
      <c r="D61" s="78"/>
      <c r="E61" s="78"/>
      <c r="F61" s="75" t="str">
        <f>IF(E61&gt;0,E61*100/FPN!$C$49,"")</f>
        <v/>
      </c>
    </row>
    <row r="62" spans="1:6" x14ac:dyDescent="0.2">
      <c r="A62" s="216" t="str">
        <f t="shared" si="1"/>
        <v/>
      </c>
      <c r="B62" s="217"/>
      <c r="C62" s="78"/>
      <c r="D62" s="78"/>
      <c r="E62" s="78"/>
      <c r="F62" s="75" t="str">
        <f>IF(E62&gt;0,E62*100/FPN!$C$49,"")</f>
        <v/>
      </c>
    </row>
    <row r="63" spans="1:6" x14ac:dyDescent="0.2">
      <c r="A63" s="216" t="str">
        <f t="shared" si="1"/>
        <v/>
      </c>
      <c r="B63" s="217"/>
      <c r="C63" s="78"/>
      <c r="D63" s="78"/>
      <c r="E63" s="78"/>
      <c r="F63" s="75" t="str">
        <f>IF(E63&gt;0,E63*100/FPN!$C$49,"")</f>
        <v/>
      </c>
    </row>
    <row r="64" spans="1:6" x14ac:dyDescent="0.2">
      <c r="A64" s="216" t="str">
        <f t="shared" si="1"/>
        <v/>
      </c>
      <c r="B64" s="217"/>
      <c r="C64" s="78"/>
      <c r="D64" s="78"/>
      <c r="E64" s="78"/>
      <c r="F64" s="75" t="str">
        <f>IF(E64&gt;0,E64*100/FPN!$C$49,"")</f>
        <v/>
      </c>
    </row>
    <row r="65" spans="1:6" x14ac:dyDescent="0.2">
      <c r="A65" s="216" t="str">
        <f t="shared" si="1"/>
        <v/>
      </c>
      <c r="B65" s="217"/>
      <c r="C65" s="78"/>
      <c r="D65" s="78"/>
      <c r="E65" s="78"/>
      <c r="F65" s="75" t="str">
        <f>IF(E65&gt;0,E65*100/FPN!$C$49,"")</f>
        <v/>
      </c>
    </row>
    <row r="66" spans="1:6" x14ac:dyDescent="0.2">
      <c r="A66" s="216" t="str">
        <f t="shared" si="1"/>
        <v/>
      </c>
      <c r="B66" s="217"/>
      <c r="C66" s="78"/>
      <c r="D66" s="78"/>
      <c r="E66" s="78"/>
      <c r="F66" s="75" t="str">
        <f>IF(E66&gt;0,E66*100/FPN!$C$49,"")</f>
        <v/>
      </c>
    </row>
    <row r="67" spans="1:6" x14ac:dyDescent="0.2">
      <c r="A67" s="216" t="str">
        <f t="shared" si="1"/>
        <v/>
      </c>
      <c r="B67" s="217"/>
      <c r="C67" s="78"/>
      <c r="D67" s="78"/>
      <c r="E67" s="78"/>
      <c r="F67" s="75" t="str">
        <f>IF(E67&gt;0,E67*100/FPN!$C$49,"")</f>
        <v/>
      </c>
    </row>
    <row r="68" spans="1:6" x14ac:dyDescent="0.2">
      <c r="A68" s="216" t="str">
        <f t="shared" ref="A68:A99" si="2">+IF(C68&lt;&gt;"",A67+1,"")</f>
        <v/>
      </c>
      <c r="B68" s="217"/>
      <c r="C68" s="78"/>
      <c r="D68" s="78"/>
      <c r="E68" s="78"/>
      <c r="F68" s="75" t="str">
        <f>IF(E68&gt;0,E68*100/FPN!$C$49,"")</f>
        <v/>
      </c>
    </row>
    <row r="69" spans="1:6" x14ac:dyDescent="0.2">
      <c r="A69" s="216" t="str">
        <f t="shared" si="2"/>
        <v/>
      </c>
      <c r="B69" s="217"/>
      <c r="C69" s="78"/>
      <c r="D69" s="78"/>
      <c r="E69" s="78"/>
      <c r="F69" s="75" t="str">
        <f>IF(E69&gt;0,E69*100/FPN!$C$49,"")</f>
        <v/>
      </c>
    </row>
    <row r="70" spans="1:6" x14ac:dyDescent="0.2">
      <c r="A70" s="216" t="str">
        <f t="shared" si="2"/>
        <v/>
      </c>
      <c r="B70" s="217"/>
      <c r="C70" s="78"/>
      <c r="D70" s="78"/>
      <c r="E70" s="78"/>
      <c r="F70" s="75" t="str">
        <f>IF(E70&gt;0,E70*100/FPN!$C$49,"")</f>
        <v/>
      </c>
    </row>
    <row r="71" spans="1:6" x14ac:dyDescent="0.2">
      <c r="A71" s="216" t="str">
        <f t="shared" si="2"/>
        <v/>
      </c>
      <c r="B71" s="217"/>
      <c r="C71" s="78"/>
      <c r="D71" s="78"/>
      <c r="E71" s="78"/>
      <c r="F71" s="75" t="str">
        <f>IF(E71&gt;0,E71*100/FPN!$C$49,"")</f>
        <v/>
      </c>
    </row>
    <row r="72" spans="1:6" x14ac:dyDescent="0.2">
      <c r="A72" s="216" t="str">
        <f t="shared" si="2"/>
        <v/>
      </c>
      <c r="B72" s="217"/>
      <c r="C72" s="78"/>
      <c r="D72" s="78"/>
      <c r="E72" s="78"/>
      <c r="F72" s="75" t="str">
        <f>IF(E72&gt;0,E72*100/FPN!$C$49,"")</f>
        <v/>
      </c>
    </row>
    <row r="73" spans="1:6" x14ac:dyDescent="0.2">
      <c r="A73" s="216" t="str">
        <f t="shared" si="2"/>
        <v/>
      </c>
      <c r="B73" s="217"/>
      <c r="C73" s="78"/>
      <c r="D73" s="78"/>
      <c r="E73" s="78"/>
      <c r="F73" s="75" t="str">
        <f>IF(E73&gt;0,E73*100/FPN!$C$49,"")</f>
        <v/>
      </c>
    </row>
    <row r="74" spans="1:6" x14ac:dyDescent="0.2">
      <c r="A74" s="216" t="str">
        <f t="shared" si="2"/>
        <v/>
      </c>
      <c r="B74" s="217"/>
      <c r="C74" s="78"/>
      <c r="D74" s="78"/>
      <c r="E74" s="78"/>
      <c r="F74" s="75" t="str">
        <f>IF(E74&gt;0,E74*100/FPN!$C$49,"")</f>
        <v/>
      </c>
    </row>
    <row r="75" spans="1:6" x14ac:dyDescent="0.2">
      <c r="A75" s="216" t="str">
        <f t="shared" si="2"/>
        <v/>
      </c>
      <c r="B75" s="217"/>
      <c r="C75" s="78"/>
      <c r="D75" s="78"/>
      <c r="E75" s="78"/>
      <c r="F75" s="75" t="str">
        <f>IF(E75&gt;0,E75*100/FPN!$C$49,"")</f>
        <v/>
      </c>
    </row>
    <row r="76" spans="1:6" x14ac:dyDescent="0.2">
      <c r="A76" s="216" t="str">
        <f t="shared" si="2"/>
        <v/>
      </c>
      <c r="B76" s="217"/>
      <c r="C76" s="78"/>
      <c r="D76" s="78"/>
      <c r="E76" s="78"/>
      <c r="F76" s="75" t="str">
        <f>IF(E76&gt;0,E76*100/FPN!$C$49,"")</f>
        <v/>
      </c>
    </row>
    <row r="77" spans="1:6" x14ac:dyDescent="0.2">
      <c r="A77" s="216" t="str">
        <f t="shared" si="2"/>
        <v/>
      </c>
      <c r="B77" s="217"/>
      <c r="C77" s="78"/>
      <c r="D77" s="78"/>
      <c r="E77" s="78"/>
      <c r="F77" s="75" t="str">
        <f>IF(E77&gt;0,E77*100/FPN!$C$49,"")</f>
        <v/>
      </c>
    </row>
    <row r="78" spans="1:6" x14ac:dyDescent="0.2">
      <c r="A78" s="216" t="str">
        <f t="shared" si="2"/>
        <v/>
      </c>
      <c r="B78" s="217"/>
      <c r="C78" s="78"/>
      <c r="D78" s="78"/>
      <c r="E78" s="78"/>
      <c r="F78" s="75" t="str">
        <f>IF(E78&gt;0,E78*100/FPN!$C$49,"")</f>
        <v/>
      </c>
    </row>
    <row r="79" spans="1:6" x14ac:dyDescent="0.2">
      <c r="A79" s="216" t="str">
        <f t="shared" si="2"/>
        <v/>
      </c>
      <c r="B79" s="217"/>
      <c r="C79" s="78"/>
      <c r="D79" s="78"/>
      <c r="E79" s="78"/>
      <c r="F79" s="75" t="str">
        <f>IF(E79&gt;0,E79*100/FPN!$C$49,"")</f>
        <v/>
      </c>
    </row>
    <row r="80" spans="1:6" x14ac:dyDescent="0.2">
      <c r="A80" s="216" t="str">
        <f t="shared" si="2"/>
        <v/>
      </c>
      <c r="B80" s="217"/>
      <c r="C80" s="78"/>
      <c r="D80" s="78"/>
      <c r="E80" s="78"/>
      <c r="F80" s="75" t="str">
        <f>IF(E80&gt;0,E80*100/FPN!$C$49,"")</f>
        <v/>
      </c>
    </row>
    <row r="81" spans="1:6" x14ac:dyDescent="0.2">
      <c r="A81" s="216" t="str">
        <f t="shared" si="2"/>
        <v/>
      </c>
      <c r="B81" s="217"/>
      <c r="C81" s="78"/>
      <c r="D81" s="78"/>
      <c r="E81" s="78"/>
      <c r="F81" s="75" t="str">
        <f>IF(E81&gt;0,E81*100/FPN!$C$49,"")</f>
        <v/>
      </c>
    </row>
    <row r="82" spans="1:6" x14ac:dyDescent="0.2">
      <c r="A82" s="216" t="str">
        <f t="shared" si="2"/>
        <v/>
      </c>
      <c r="B82" s="217"/>
      <c r="C82" s="78"/>
      <c r="D82" s="78"/>
      <c r="E82" s="78"/>
      <c r="F82" s="75" t="str">
        <f>IF(E82&gt;0,E82*100/FPN!$C$49,"")</f>
        <v/>
      </c>
    </row>
    <row r="83" spans="1:6" x14ac:dyDescent="0.2">
      <c r="A83" s="216" t="str">
        <f t="shared" si="2"/>
        <v/>
      </c>
      <c r="B83" s="217"/>
      <c r="C83" s="78"/>
      <c r="D83" s="78"/>
      <c r="E83" s="78"/>
      <c r="F83" s="75" t="str">
        <f>IF(E83&gt;0,E83*100/FPN!$C$49,"")</f>
        <v/>
      </c>
    </row>
    <row r="84" spans="1:6" x14ac:dyDescent="0.2">
      <c r="A84" s="216" t="str">
        <f t="shared" si="2"/>
        <v/>
      </c>
      <c r="B84" s="217"/>
      <c r="C84" s="78"/>
      <c r="D84" s="78"/>
      <c r="E84" s="78"/>
      <c r="F84" s="75" t="str">
        <f>IF(E84&gt;0,E84*100/FPN!$C$49,"")</f>
        <v/>
      </c>
    </row>
    <row r="85" spans="1:6" x14ac:dyDescent="0.2">
      <c r="A85" s="216" t="str">
        <f t="shared" si="2"/>
        <v/>
      </c>
      <c r="B85" s="217"/>
      <c r="C85" s="78"/>
      <c r="D85" s="78"/>
      <c r="E85" s="78"/>
      <c r="F85" s="75" t="str">
        <f>IF(E85&gt;0,E85*100/FPN!$C$49,"")</f>
        <v/>
      </c>
    </row>
    <row r="86" spans="1:6" x14ac:dyDescent="0.2">
      <c r="A86" s="216" t="str">
        <f t="shared" si="2"/>
        <v/>
      </c>
      <c r="B86" s="217"/>
      <c r="C86" s="78"/>
      <c r="D86" s="78"/>
      <c r="E86" s="78"/>
      <c r="F86" s="75" t="str">
        <f>IF(E86&gt;0,E86*100/FPN!$C$49,"")</f>
        <v/>
      </c>
    </row>
    <row r="87" spans="1:6" x14ac:dyDescent="0.2">
      <c r="A87" s="216" t="str">
        <f t="shared" si="2"/>
        <v/>
      </c>
      <c r="B87" s="217"/>
      <c r="C87" s="78"/>
      <c r="D87" s="78"/>
      <c r="E87" s="78"/>
      <c r="F87" s="75" t="str">
        <f>IF(E87&gt;0,E87*100/FPN!$C$49,"")</f>
        <v/>
      </c>
    </row>
    <row r="88" spans="1:6" x14ac:dyDescent="0.2">
      <c r="A88" s="216" t="str">
        <f t="shared" si="2"/>
        <v/>
      </c>
      <c r="B88" s="217"/>
      <c r="C88" s="78"/>
      <c r="D88" s="78"/>
      <c r="E88" s="78"/>
      <c r="F88" s="75" t="str">
        <f>IF(E88&gt;0,E88*100/FPN!$C$49,"")</f>
        <v/>
      </c>
    </row>
    <row r="89" spans="1:6" x14ac:dyDescent="0.2">
      <c r="A89" s="216" t="str">
        <f t="shared" si="2"/>
        <v/>
      </c>
      <c r="B89" s="217"/>
      <c r="C89" s="78"/>
      <c r="D89" s="78"/>
      <c r="E89" s="78"/>
      <c r="F89" s="75" t="str">
        <f>IF(E89&gt;0,E89*100/FPN!$C$49,"")</f>
        <v/>
      </c>
    </row>
    <row r="90" spans="1:6" x14ac:dyDescent="0.2">
      <c r="A90" s="216" t="str">
        <f t="shared" si="2"/>
        <v/>
      </c>
      <c r="B90" s="217"/>
      <c r="C90" s="78"/>
      <c r="D90" s="78"/>
      <c r="E90" s="78"/>
      <c r="F90" s="75" t="str">
        <f>IF(E90&gt;0,E90*100/FPN!$C$49,"")</f>
        <v/>
      </c>
    </row>
    <row r="91" spans="1:6" x14ac:dyDescent="0.2">
      <c r="A91" s="216" t="str">
        <f t="shared" si="2"/>
        <v/>
      </c>
      <c r="B91" s="217"/>
      <c r="C91" s="78"/>
      <c r="D91" s="78"/>
      <c r="E91" s="78"/>
      <c r="F91" s="75" t="str">
        <f>IF(E91&gt;0,E91*100/FPN!$C$49,"")</f>
        <v/>
      </c>
    </row>
    <row r="92" spans="1:6" x14ac:dyDescent="0.2">
      <c r="A92" s="216" t="str">
        <f t="shared" si="2"/>
        <v/>
      </c>
      <c r="B92" s="217"/>
      <c r="C92" s="78"/>
      <c r="D92" s="78"/>
      <c r="E92" s="78"/>
      <c r="F92" s="75" t="str">
        <f>IF(E92&gt;0,E92*100/FPN!$C$49,"")</f>
        <v/>
      </c>
    </row>
    <row r="93" spans="1:6" x14ac:dyDescent="0.2">
      <c r="A93" s="216" t="str">
        <f t="shared" si="2"/>
        <v/>
      </c>
      <c r="B93" s="217"/>
      <c r="C93" s="78"/>
      <c r="D93" s="78"/>
      <c r="E93" s="78"/>
      <c r="F93" s="75" t="str">
        <f>IF(E93&gt;0,E93*100/FPN!$C$49,"")</f>
        <v/>
      </c>
    </row>
    <row r="94" spans="1:6" x14ac:dyDescent="0.2">
      <c r="A94" s="216" t="str">
        <f t="shared" si="2"/>
        <v/>
      </c>
      <c r="B94" s="217"/>
      <c r="C94" s="78"/>
      <c r="D94" s="78"/>
      <c r="E94" s="78"/>
      <c r="F94" s="75" t="str">
        <f>IF(E94&gt;0,E94*100/FPN!$C$49,"")</f>
        <v/>
      </c>
    </row>
    <row r="95" spans="1:6" x14ac:dyDescent="0.2">
      <c r="A95" s="216" t="str">
        <f t="shared" si="2"/>
        <v/>
      </c>
      <c r="B95" s="217"/>
      <c r="C95" s="78"/>
      <c r="D95" s="78"/>
      <c r="E95" s="78"/>
      <c r="F95" s="75" t="str">
        <f>IF(E95&gt;0,E95*100/FPN!$C$49,"")</f>
        <v/>
      </c>
    </row>
    <row r="96" spans="1:6" x14ac:dyDescent="0.2">
      <c r="A96" s="216" t="str">
        <f t="shared" si="2"/>
        <v/>
      </c>
      <c r="B96" s="217"/>
      <c r="C96" s="78"/>
      <c r="D96" s="78"/>
      <c r="E96" s="78"/>
      <c r="F96" s="75" t="str">
        <f>IF(E96&gt;0,E96*100/FPN!$C$49,"")</f>
        <v/>
      </c>
    </row>
    <row r="97" spans="1:6" x14ac:dyDescent="0.2">
      <c r="A97" s="216" t="str">
        <f t="shared" si="2"/>
        <v/>
      </c>
      <c r="B97" s="217"/>
      <c r="C97" s="78"/>
      <c r="D97" s="78"/>
      <c r="E97" s="78"/>
      <c r="F97" s="75" t="str">
        <f>IF(E97&gt;0,E97*100/FPN!$C$49,"")</f>
        <v/>
      </c>
    </row>
    <row r="98" spans="1:6" x14ac:dyDescent="0.2">
      <c r="A98" s="216" t="str">
        <f t="shared" si="2"/>
        <v/>
      </c>
      <c r="B98" s="217"/>
      <c r="C98" s="78"/>
      <c r="D98" s="78"/>
      <c r="E98" s="78"/>
      <c r="F98" s="75" t="str">
        <f>IF(E98&gt;0,E98*100/FPN!$C$49,"")</f>
        <v/>
      </c>
    </row>
    <row r="99" spans="1:6" x14ac:dyDescent="0.2">
      <c r="A99" s="216" t="str">
        <f t="shared" si="2"/>
        <v/>
      </c>
      <c r="B99" s="217"/>
      <c r="C99" s="78"/>
      <c r="D99" s="78"/>
      <c r="E99" s="78"/>
      <c r="F99" s="75" t="str">
        <f>IF(E99&gt;0,E99*100/FPN!$C$49,"")</f>
        <v/>
      </c>
    </row>
    <row r="100" spans="1:6" x14ac:dyDescent="0.2">
      <c r="A100" s="216" t="str">
        <f>+IF(C100&lt;&gt;"",#REF!+1,"")</f>
        <v/>
      </c>
      <c r="B100" s="217"/>
      <c r="C100" s="78"/>
      <c r="D100" s="78"/>
      <c r="E100" s="78"/>
      <c r="F100" s="75" t="str">
        <f>IF(E100&gt;0,E100*100/FPN!$C$49,"")</f>
        <v/>
      </c>
    </row>
    <row r="101" spans="1:6" x14ac:dyDescent="0.2">
      <c r="A101" s="216" t="str">
        <f>+IF(C101&lt;&gt;"",A100+1,"")</f>
        <v/>
      </c>
      <c r="B101" s="217"/>
      <c r="C101" s="78"/>
      <c r="D101" s="78"/>
      <c r="E101" s="78"/>
      <c r="F101" s="75" t="str">
        <f>IF(E101&gt;0,E101*100/FPN!$C$49,"")</f>
        <v/>
      </c>
    </row>
    <row r="102" spans="1:6" ht="13.5" thickBot="1" x14ac:dyDescent="0.25">
      <c r="A102" s="220" t="s">
        <v>484</v>
      </c>
      <c r="B102" s="221"/>
      <c r="C102" s="222"/>
      <c r="D102" s="222"/>
      <c r="E102" s="79">
        <f>SUM(E3:E101)</f>
        <v>595232</v>
      </c>
      <c r="F102" s="80">
        <f>SUM(F3:F101)</f>
        <v>0.40625291453903539</v>
      </c>
    </row>
    <row r="103" spans="1:6" ht="13.5" thickTop="1" x14ac:dyDescent="0.2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E101" name="Plage1"/>
  </protectedRanges>
  <phoneticPr fontId="0" type="noConversion"/>
  <pageMargins left="0.88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8" sqref="D28"/>
    </sheetView>
  </sheetViews>
  <sheetFormatPr baseColWidth="10" defaultRowHeight="12.75" x14ac:dyDescent="0.2"/>
  <cols>
    <col min="1" max="1" width="7" style="133" customWidth="1"/>
    <col min="2" max="2" width="27.5703125" style="133" customWidth="1"/>
    <col min="3" max="3" width="24.140625" style="133" customWidth="1"/>
    <col min="4" max="4" width="37.42578125" style="133" customWidth="1"/>
    <col min="5" max="16384" width="11.42578125" style="133"/>
  </cols>
  <sheetData>
    <row r="1" spans="1:4" ht="26.25" thickBot="1" x14ac:dyDescent="0.25">
      <c r="A1" s="119">
        <f>Signaletiq!B9</f>
        <v>202312</v>
      </c>
      <c r="B1" s="119">
        <f>Signaletiq!B3</f>
        <v>1601202</v>
      </c>
      <c r="D1" s="201" t="s">
        <v>431</v>
      </c>
    </row>
    <row r="2" spans="1:4" ht="25.5" x14ac:dyDescent="0.2">
      <c r="A2" s="223" t="s">
        <v>392</v>
      </c>
      <c r="B2" s="224" t="s">
        <v>432</v>
      </c>
      <c r="C2" s="224" t="s">
        <v>433</v>
      </c>
      <c r="D2" s="225" t="s">
        <v>434</v>
      </c>
    </row>
    <row r="3" spans="1:4" x14ac:dyDescent="0.2">
      <c r="A3" s="226" t="str">
        <f>IF(B3&lt;&gt;"",1,"")</f>
        <v/>
      </c>
      <c r="B3" s="81"/>
      <c r="C3" s="81"/>
      <c r="D3" s="6">
        <f>IF(FPN!$C$49=0,"",C3*100/FPN!$C$49)</f>
        <v>0</v>
      </c>
    </row>
    <row r="4" spans="1:4" x14ac:dyDescent="0.2">
      <c r="A4" s="226" t="str">
        <f>IF(B4&lt;&gt;"",A3+1,"")</f>
        <v/>
      </c>
      <c r="B4" s="81"/>
      <c r="C4" s="81"/>
      <c r="D4" s="6">
        <f>IF(FPN!$C$49=0,"",C4*100/FPN!$C$49)</f>
        <v>0</v>
      </c>
    </row>
    <row r="5" spans="1:4" x14ac:dyDescent="0.2">
      <c r="A5" s="226" t="str">
        <f t="shared" ref="A5:A21" si="0">IF(B5&lt;&gt;"",A4+1,"")</f>
        <v/>
      </c>
      <c r="B5" s="81"/>
      <c r="C5" s="81"/>
      <c r="D5" s="6">
        <f>IF(FPN!$C$49=0,"",C5*100/FPN!$C$49)</f>
        <v>0</v>
      </c>
    </row>
    <row r="6" spans="1:4" x14ac:dyDescent="0.2">
      <c r="A6" s="226" t="str">
        <f t="shared" si="0"/>
        <v/>
      </c>
      <c r="B6" s="81"/>
      <c r="C6" s="81"/>
      <c r="D6" s="6">
        <f>IF(FPN!$C$49=0,"",C6*100/FPN!$C$49)</f>
        <v>0</v>
      </c>
    </row>
    <row r="7" spans="1:4" x14ac:dyDescent="0.2">
      <c r="A7" s="226" t="str">
        <f t="shared" si="0"/>
        <v/>
      </c>
      <c r="B7" s="81"/>
      <c r="C7" s="81"/>
      <c r="D7" s="6">
        <f>IF(FPN!$C$49=0,"",C7*100/FPN!$C$49)</f>
        <v>0</v>
      </c>
    </row>
    <row r="8" spans="1:4" x14ac:dyDescent="0.2">
      <c r="A8" s="226" t="str">
        <f t="shared" si="0"/>
        <v/>
      </c>
      <c r="B8" s="81"/>
      <c r="C8" s="81"/>
      <c r="D8" s="6">
        <f>IF(FPN!$C$49=0,"",C8*100/FPN!$C$49)</f>
        <v>0</v>
      </c>
    </row>
    <row r="9" spans="1:4" x14ac:dyDescent="0.2">
      <c r="A9" s="226" t="str">
        <f t="shared" si="0"/>
        <v/>
      </c>
      <c r="B9" s="81"/>
      <c r="C9" s="81"/>
      <c r="D9" s="6">
        <f>IF(FPN!$C$49=0,"",C9*100/FPN!$C$49)</f>
        <v>0</v>
      </c>
    </row>
    <row r="10" spans="1:4" x14ac:dyDescent="0.2">
      <c r="A10" s="226" t="str">
        <f t="shared" si="0"/>
        <v/>
      </c>
      <c r="B10" s="81"/>
      <c r="C10" s="81"/>
      <c r="D10" s="6">
        <f>IF(FPN!$C$49=0,"",C10*100/FPN!$C$49)</f>
        <v>0</v>
      </c>
    </row>
    <row r="11" spans="1:4" x14ac:dyDescent="0.2">
      <c r="A11" s="226" t="str">
        <f t="shared" si="0"/>
        <v/>
      </c>
      <c r="B11" s="81"/>
      <c r="C11" s="81"/>
      <c r="D11" s="6">
        <f>IF(FPN!$C$49=0,"",C11*100/FPN!$C$49)</f>
        <v>0</v>
      </c>
    </row>
    <row r="12" spans="1:4" x14ac:dyDescent="0.2">
      <c r="A12" s="226" t="str">
        <f>IF(B12&lt;&gt;"",A11+1,"")</f>
        <v/>
      </c>
      <c r="B12" s="81"/>
      <c r="C12" s="81"/>
      <c r="D12" s="6">
        <f>IF(FPN!$C$49=0,"",C12*100/FPN!$C$49)</f>
        <v>0</v>
      </c>
    </row>
    <row r="13" spans="1:4" x14ac:dyDescent="0.2">
      <c r="A13" s="226" t="str">
        <f t="shared" si="0"/>
        <v/>
      </c>
      <c r="B13" s="81"/>
      <c r="C13" s="81"/>
      <c r="D13" s="6">
        <f>IF(FPN!$C$49=0,"",C13*100/FPN!$C$49)</f>
        <v>0</v>
      </c>
    </row>
    <row r="14" spans="1:4" x14ac:dyDescent="0.2">
      <c r="A14" s="226" t="str">
        <f t="shared" si="0"/>
        <v/>
      </c>
      <c r="B14" s="81"/>
      <c r="C14" s="81"/>
      <c r="D14" s="6">
        <f>IF(FPN!$C$49=0,"",C14*100/FPN!$C$49)</f>
        <v>0</v>
      </c>
    </row>
    <row r="15" spans="1:4" x14ac:dyDescent="0.2">
      <c r="A15" s="226" t="str">
        <f t="shared" si="0"/>
        <v/>
      </c>
      <c r="B15" s="81"/>
      <c r="C15" s="81"/>
      <c r="D15" s="6">
        <f>IF(FPN!$C$49=0,"",C15*100/FPN!$C$49)</f>
        <v>0</v>
      </c>
    </row>
    <row r="16" spans="1:4" x14ac:dyDescent="0.2">
      <c r="A16" s="226" t="str">
        <f t="shared" si="0"/>
        <v/>
      </c>
      <c r="B16" s="81"/>
      <c r="C16" s="81"/>
      <c r="D16" s="6">
        <f>IF(FPN!$C$49=0,"",C16*100/FPN!$C$49)</f>
        <v>0</v>
      </c>
    </row>
    <row r="17" spans="1:4" x14ac:dyDescent="0.2">
      <c r="A17" s="226" t="str">
        <f t="shared" si="0"/>
        <v/>
      </c>
      <c r="B17" s="81"/>
      <c r="C17" s="81"/>
      <c r="D17" s="6">
        <f>IF(FPN!$C$49=0,"",C17*100/FPN!$C$49)</f>
        <v>0</v>
      </c>
    </row>
    <row r="18" spans="1:4" x14ac:dyDescent="0.2">
      <c r="A18" s="226" t="str">
        <f t="shared" si="0"/>
        <v/>
      </c>
      <c r="B18" s="81"/>
      <c r="C18" s="81"/>
      <c r="D18" s="6">
        <f>IF(FPN!$C$49=0,"",C18*100/FPN!$C$49)</f>
        <v>0</v>
      </c>
    </row>
    <row r="19" spans="1:4" x14ac:dyDescent="0.2">
      <c r="A19" s="226" t="str">
        <f t="shared" si="0"/>
        <v/>
      </c>
      <c r="B19" s="81"/>
      <c r="C19" s="81"/>
      <c r="D19" s="6">
        <f>IF(FPN!$C$49=0,"",C19*100/FPN!$C$49)</f>
        <v>0</v>
      </c>
    </row>
    <row r="20" spans="1:4" x14ac:dyDescent="0.2">
      <c r="A20" s="226" t="str">
        <f t="shared" si="0"/>
        <v/>
      </c>
      <c r="B20" s="81"/>
      <c r="C20" s="81"/>
      <c r="D20" s="6">
        <f>IF(FPN!$C$49=0,"",C20*100/FPN!$C$49)</f>
        <v>0</v>
      </c>
    </row>
    <row r="21" spans="1:4" x14ac:dyDescent="0.2">
      <c r="A21" s="226" t="str">
        <f t="shared" si="0"/>
        <v/>
      </c>
      <c r="B21" s="81"/>
      <c r="C21" s="81"/>
      <c r="D21" s="6">
        <f>IF(FPN!$C$49=0,"",C21*100/FPN!$C$49)</f>
        <v>0</v>
      </c>
    </row>
    <row r="22" spans="1:4" ht="13.5" thickBot="1" x14ac:dyDescent="0.25">
      <c r="A22" s="227" t="s">
        <v>484</v>
      </c>
      <c r="B22" s="82"/>
      <c r="C22" s="82">
        <f>SUM(C3:C21)</f>
        <v>0</v>
      </c>
      <c r="D22" s="7">
        <f>SUM(D3:D21)</f>
        <v>0</v>
      </c>
    </row>
    <row r="24" spans="1:4" x14ac:dyDescent="0.2">
      <c r="A24" s="386" t="s">
        <v>498</v>
      </c>
      <c r="B24" s="386"/>
      <c r="C24" s="134">
        <f>15%*FPN!C49</f>
        <v>21977639.25</v>
      </c>
    </row>
    <row r="25" spans="1:4" x14ac:dyDescent="0.2">
      <c r="A25" s="134"/>
    </row>
    <row r="27" spans="1:4" x14ac:dyDescent="0.2">
      <c r="A27" s="228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C21" name="Plage1"/>
  </protectedRanges>
  <mergeCells count="1">
    <mergeCell ref="A24:B24"/>
  </mergeCells>
  <phoneticPr fontId="0" type="noConversion"/>
  <pageMargins left="0.78740157499999996" right="0.78740157499999996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2.75" x14ac:dyDescent="0.2"/>
  <cols>
    <col min="1" max="1" width="11.42578125" style="133"/>
    <col min="2" max="2" width="21.42578125" style="133" customWidth="1"/>
    <col min="3" max="3" width="23.42578125" style="133" customWidth="1"/>
    <col min="4" max="4" width="48.7109375" style="133" customWidth="1"/>
    <col min="5" max="16384" width="11.42578125" style="133"/>
  </cols>
  <sheetData>
    <row r="1" spans="1:4" ht="26.25" thickBot="1" x14ac:dyDescent="0.25">
      <c r="A1" s="119">
        <f>+participation!A1</f>
        <v>202312</v>
      </c>
      <c r="B1" s="119">
        <f>+participation!B1</f>
        <v>1601202</v>
      </c>
      <c r="D1" s="229" t="s">
        <v>431</v>
      </c>
    </row>
    <row r="2" spans="1:4" x14ac:dyDescent="0.2">
      <c r="A2" s="223" t="s">
        <v>392</v>
      </c>
      <c r="B2" s="230" t="s">
        <v>432</v>
      </c>
      <c r="C2" s="230" t="s">
        <v>433</v>
      </c>
      <c r="D2" s="231" t="s">
        <v>434</v>
      </c>
    </row>
    <row r="3" spans="1:4" x14ac:dyDescent="0.2">
      <c r="A3" s="232" t="s">
        <v>501</v>
      </c>
      <c r="B3" s="83" t="str">
        <f>IF(participation!C22=0,"",VLOOKUP(C3,'Div&amp;Part'!A3:B21,2,FALSE))</f>
        <v/>
      </c>
      <c r="C3" s="83" t="str">
        <f>IF(SUM('Div&amp;Part'!A3:B21)&lt;&gt;0,+LARGE(participation!C3:C21,1),"")</f>
        <v/>
      </c>
      <c r="D3" s="6" t="str">
        <f>IF(FPN!C49=0,"",IF(C3&lt;&gt;"",C3*100/FPN!C49,""))</f>
        <v/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C3" name="Plage1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6" workbookViewId="0">
      <selection activeCell="E16" sqref="E16"/>
    </sheetView>
  </sheetViews>
  <sheetFormatPr baseColWidth="10" defaultRowHeight="12.75" x14ac:dyDescent="0.2"/>
  <cols>
    <col min="1" max="1" width="15.28515625" style="133" customWidth="1"/>
    <col min="2" max="2" width="26.28515625" style="133" customWidth="1"/>
    <col min="3" max="3" width="16.7109375" style="133" customWidth="1"/>
    <col min="4" max="4" width="15.7109375" style="133" customWidth="1"/>
    <col min="5" max="5" width="30" style="133" customWidth="1"/>
    <col min="6" max="16384" width="11.42578125" style="133"/>
  </cols>
  <sheetData>
    <row r="1" spans="1:5" ht="30" customHeight="1" thickBot="1" x14ac:dyDescent="0.25">
      <c r="A1" s="119">
        <f>Signaletiq!B9</f>
        <v>202312</v>
      </c>
      <c r="B1" s="119">
        <f>Signaletiq!B3</f>
        <v>1601202</v>
      </c>
      <c r="C1" s="233"/>
      <c r="D1" s="233"/>
      <c r="E1" s="233" t="s">
        <v>497</v>
      </c>
    </row>
    <row r="2" spans="1:5" x14ac:dyDescent="0.2">
      <c r="A2" s="234"/>
      <c r="B2" s="235"/>
      <c r="C2" s="236"/>
      <c r="D2" s="236"/>
      <c r="E2" s="235"/>
    </row>
    <row r="3" spans="1:5" x14ac:dyDescent="0.2">
      <c r="A3" s="237" t="s">
        <v>307</v>
      </c>
      <c r="B3" s="238" t="s">
        <v>396</v>
      </c>
      <c r="C3" s="239" t="s">
        <v>399</v>
      </c>
      <c r="D3" s="239" t="s">
        <v>398</v>
      </c>
      <c r="E3" s="239" t="s">
        <v>397</v>
      </c>
    </row>
    <row r="4" spans="1:5" ht="13.5" thickBot="1" x14ac:dyDescent="0.25">
      <c r="A4" s="240"/>
      <c r="B4" s="241"/>
      <c r="C4" s="242"/>
      <c r="D4" s="242"/>
      <c r="E4" s="243"/>
    </row>
    <row r="5" spans="1:5" ht="27" thickTop="1" thickBot="1" x14ac:dyDescent="0.25">
      <c r="A5" s="244" t="s">
        <v>400</v>
      </c>
      <c r="B5" s="245" t="s">
        <v>401</v>
      </c>
      <c r="C5" s="93">
        <f>D5*E5</f>
        <v>1750000</v>
      </c>
      <c r="D5" s="251">
        <v>1</v>
      </c>
      <c r="E5" s="84">
        <v>1750000</v>
      </c>
    </row>
    <row r="6" spans="1:5" ht="13.5" thickBot="1" x14ac:dyDescent="0.25">
      <c r="A6" s="244" t="s">
        <v>402</v>
      </c>
      <c r="B6" s="245" t="s">
        <v>403</v>
      </c>
      <c r="C6" s="93">
        <f>D6*E6</f>
        <v>0</v>
      </c>
      <c r="D6" s="251">
        <v>0.75</v>
      </c>
      <c r="E6" s="85">
        <f>actif!E16</f>
        <v>0</v>
      </c>
    </row>
    <row r="7" spans="1:5" ht="26.25" thickBot="1" x14ac:dyDescent="0.25">
      <c r="A7" s="244" t="s">
        <v>404</v>
      </c>
      <c r="B7" s="245" t="s">
        <v>405</v>
      </c>
      <c r="C7" s="93">
        <f>D7*E7</f>
        <v>1500000</v>
      </c>
      <c r="D7" s="251">
        <v>1</v>
      </c>
      <c r="E7" s="84">
        <v>1500000</v>
      </c>
    </row>
    <row r="8" spans="1:5" ht="39" thickBot="1" x14ac:dyDescent="0.25">
      <c r="A8" s="244" t="s">
        <v>406</v>
      </c>
      <c r="B8" s="245" t="s">
        <v>407</v>
      </c>
      <c r="C8" s="93">
        <f>D8*E8</f>
        <v>308053</v>
      </c>
      <c r="D8" s="251">
        <v>1</v>
      </c>
      <c r="E8" s="85">
        <f>+actif!E46+actif!E47</f>
        <v>308053</v>
      </c>
    </row>
    <row r="9" spans="1:5" ht="13.5" thickBot="1" x14ac:dyDescent="0.25">
      <c r="A9" s="244" t="s">
        <v>408</v>
      </c>
      <c r="B9" s="245" t="s">
        <v>409</v>
      </c>
      <c r="C9" s="93">
        <f>D9*E9</f>
        <v>1868526</v>
      </c>
      <c r="D9" s="251">
        <v>1</v>
      </c>
      <c r="E9" s="86">
        <f>actif!E49</f>
        <v>1868526</v>
      </c>
    </row>
    <row r="10" spans="1:5" ht="26.25" thickBot="1" x14ac:dyDescent="0.25">
      <c r="A10" s="246" t="s">
        <v>410</v>
      </c>
      <c r="B10" s="238" t="s">
        <v>411</v>
      </c>
      <c r="C10" s="94">
        <f>SUM(C5:C9)</f>
        <v>5426579</v>
      </c>
      <c r="D10" s="252"/>
      <c r="E10" s="87">
        <f>SUM(E5:E9)</f>
        <v>5426579</v>
      </c>
    </row>
    <row r="11" spans="1:5" ht="13.5" thickTop="1" x14ac:dyDescent="0.2">
      <c r="A11" s="246"/>
      <c r="B11" s="238"/>
      <c r="C11" s="95"/>
      <c r="D11" s="253"/>
      <c r="E11" s="88"/>
    </row>
    <row r="12" spans="1:5" ht="26.25" thickBot="1" x14ac:dyDescent="0.25">
      <c r="A12" s="244" t="s">
        <v>412</v>
      </c>
      <c r="B12" s="245" t="s">
        <v>413</v>
      </c>
      <c r="C12" s="93">
        <f>D12*E12</f>
        <v>0</v>
      </c>
      <c r="D12" s="251">
        <v>1</v>
      </c>
      <c r="E12" s="84">
        <v>0</v>
      </c>
    </row>
    <row r="13" spans="1:5" ht="26.25" thickBot="1" x14ac:dyDescent="0.25">
      <c r="A13" s="244" t="s">
        <v>414</v>
      </c>
      <c r="B13" s="245" t="s">
        <v>415</v>
      </c>
      <c r="C13" s="93">
        <f>D13*E13</f>
        <v>0</v>
      </c>
      <c r="D13" s="251">
        <v>1</v>
      </c>
      <c r="E13" s="84">
        <v>0</v>
      </c>
    </row>
    <row r="14" spans="1:5" ht="26.25" thickBot="1" x14ac:dyDescent="0.25">
      <c r="A14" s="244" t="s">
        <v>416</v>
      </c>
      <c r="B14" s="245" t="s">
        <v>417</v>
      </c>
      <c r="C14" s="93">
        <f>D14*E14</f>
        <v>0</v>
      </c>
      <c r="D14" s="251">
        <v>0.5</v>
      </c>
      <c r="E14" s="85">
        <f>passif!C21</f>
        <v>0</v>
      </c>
    </row>
    <row r="15" spans="1:5" ht="26.25" thickBot="1" x14ac:dyDescent="0.25">
      <c r="A15" s="244" t="s">
        <v>418</v>
      </c>
      <c r="B15" s="245" t="s">
        <v>419</v>
      </c>
      <c r="C15" s="93">
        <f>D15*E15</f>
        <v>0</v>
      </c>
      <c r="D15" s="251">
        <v>1</v>
      </c>
      <c r="E15" s="84">
        <v>0</v>
      </c>
    </row>
    <row r="16" spans="1:5" ht="26.25" thickBot="1" x14ac:dyDescent="0.25">
      <c r="A16" s="247" t="s">
        <v>420</v>
      </c>
      <c r="B16" s="248" t="s">
        <v>421</v>
      </c>
      <c r="C16" s="93">
        <f>D16*E16</f>
        <v>0</v>
      </c>
      <c r="D16" s="254"/>
      <c r="E16" s="89">
        <v>0</v>
      </c>
    </row>
    <row r="17" spans="1:5" ht="26.25" thickTop="1" x14ac:dyDescent="0.2">
      <c r="A17" s="246" t="s">
        <v>422</v>
      </c>
      <c r="B17" s="238" t="s">
        <v>423</v>
      </c>
      <c r="C17" s="96">
        <f>SUM(C12:C16)</f>
        <v>0</v>
      </c>
      <c r="D17" s="387"/>
      <c r="E17" s="90">
        <f>SUM(E12:E16)</f>
        <v>0</v>
      </c>
    </row>
    <row r="18" spans="1:5" x14ac:dyDescent="0.2">
      <c r="A18" s="249"/>
      <c r="B18" s="238"/>
      <c r="C18" s="96"/>
      <c r="D18" s="387"/>
      <c r="E18" s="91"/>
    </row>
    <row r="19" spans="1:5" ht="13.5" thickBot="1" x14ac:dyDescent="0.25">
      <c r="A19" s="244" t="s">
        <v>502</v>
      </c>
      <c r="B19" s="250" t="s">
        <v>424</v>
      </c>
      <c r="C19" s="8" t="str">
        <f>IF(C17=0,"",C10*100/C17)</f>
        <v/>
      </c>
      <c r="D19" s="388"/>
      <c r="E19" s="92"/>
    </row>
    <row r="20" spans="1:5" x14ac:dyDescent="0.2">
      <c r="A20" s="200"/>
      <c r="D20" s="3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E5 E7 E12 E13 E15 E16" name="Plage1"/>
  </protectedRanges>
  <mergeCells count="1">
    <mergeCell ref="D17:D19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&amp;F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baseColWidth="10" defaultRowHeight="12.75" x14ac:dyDescent="0.2"/>
  <cols>
    <col min="1" max="1" width="11.42578125" style="133"/>
    <col min="2" max="2" width="43.28515625" style="133" customWidth="1"/>
    <col min="3" max="3" width="29.85546875" style="133" customWidth="1"/>
    <col min="4" max="16384" width="11.42578125" style="133"/>
  </cols>
  <sheetData>
    <row r="1" spans="1:3" ht="13.5" thickBot="1" x14ac:dyDescent="0.25">
      <c r="A1" s="119">
        <f>Signaletiq!B9</f>
        <v>202312</v>
      </c>
      <c r="B1" s="119">
        <f>Signaletiq!B3</f>
        <v>1601202</v>
      </c>
      <c r="C1" s="134" t="s">
        <v>446</v>
      </c>
    </row>
    <row r="2" spans="1:3" ht="13.5" thickTop="1" x14ac:dyDescent="0.2">
      <c r="A2" s="285" t="s">
        <v>508</v>
      </c>
      <c r="B2" s="286" t="s">
        <v>482</v>
      </c>
      <c r="C2" s="286" t="s">
        <v>509</v>
      </c>
    </row>
    <row r="3" spans="1:3" ht="13.5" thickBot="1" x14ac:dyDescent="0.25">
      <c r="A3" s="287" t="s">
        <v>510</v>
      </c>
      <c r="B3" s="288" t="s">
        <v>447</v>
      </c>
      <c r="C3" s="360">
        <f>passif!C4-passif!C5</f>
        <v>300000000</v>
      </c>
    </row>
    <row r="4" spans="1:3" x14ac:dyDescent="0.2">
      <c r="A4" s="287" t="s">
        <v>511</v>
      </c>
      <c r="B4" s="357" t="s">
        <v>539</v>
      </c>
      <c r="C4" s="362">
        <v>112</v>
      </c>
    </row>
    <row r="5" spans="1:3" x14ac:dyDescent="0.2">
      <c r="A5" s="287" t="s">
        <v>512</v>
      </c>
      <c r="B5" s="358" t="s">
        <v>448</v>
      </c>
      <c r="C5" s="363">
        <f>112-60</f>
        <v>52</v>
      </c>
    </row>
    <row r="6" spans="1:3" x14ac:dyDescent="0.2">
      <c r="A6" s="287" t="s">
        <v>513</v>
      </c>
      <c r="B6" s="358" t="s">
        <v>449</v>
      </c>
      <c r="C6" s="363">
        <v>60</v>
      </c>
    </row>
    <row r="7" spans="1:3" x14ac:dyDescent="0.2">
      <c r="A7" s="287" t="s">
        <v>514</v>
      </c>
      <c r="B7" s="357" t="s">
        <v>450</v>
      </c>
      <c r="C7" s="363">
        <v>5</v>
      </c>
    </row>
    <row r="8" spans="1:3" x14ac:dyDescent="0.2">
      <c r="A8" s="287" t="s">
        <v>515</v>
      </c>
      <c r="B8" s="357" t="s">
        <v>451</v>
      </c>
      <c r="C8" s="363">
        <v>1</v>
      </c>
    </row>
    <row r="9" spans="1:3" ht="65.25" customHeight="1" thickBot="1" x14ac:dyDescent="0.25">
      <c r="A9" s="290"/>
      <c r="B9" s="359" t="s">
        <v>452</v>
      </c>
      <c r="C9" s="364" t="s">
        <v>657</v>
      </c>
    </row>
    <row r="10" spans="1:3" x14ac:dyDescent="0.2">
      <c r="A10" s="287" t="s">
        <v>516</v>
      </c>
      <c r="B10" s="288" t="s">
        <v>453</v>
      </c>
      <c r="C10" s="361">
        <f>passif!C18</f>
        <v>317950</v>
      </c>
    </row>
    <row r="11" spans="1:3" x14ac:dyDescent="0.2">
      <c r="A11" s="287" t="s">
        <v>517</v>
      </c>
      <c r="B11" s="289" t="s">
        <v>454</v>
      </c>
      <c r="C11" s="116">
        <v>0</v>
      </c>
    </row>
    <row r="12" spans="1:3" x14ac:dyDescent="0.2">
      <c r="A12" s="287" t="s">
        <v>518</v>
      </c>
      <c r="B12" s="288" t="s">
        <v>455</v>
      </c>
      <c r="C12" s="115">
        <f>actif!C12</f>
        <v>192406587</v>
      </c>
    </row>
    <row r="13" spans="1:3" x14ac:dyDescent="0.2">
      <c r="A13" s="287" t="s">
        <v>519</v>
      </c>
      <c r="B13" s="289" t="s">
        <v>456</v>
      </c>
      <c r="C13" s="115">
        <f>actif!D12</f>
        <v>155880807</v>
      </c>
    </row>
    <row r="14" spans="1:3" x14ac:dyDescent="0.2">
      <c r="A14" s="287" t="s">
        <v>520</v>
      </c>
      <c r="B14" s="289" t="s">
        <v>457</v>
      </c>
      <c r="C14" s="115">
        <f>actif!E12</f>
        <v>36525780</v>
      </c>
    </row>
    <row r="15" spans="1:3" x14ac:dyDescent="0.2">
      <c r="A15" s="287" t="s">
        <v>521</v>
      </c>
      <c r="B15" s="288" t="s">
        <v>458</v>
      </c>
      <c r="C15" s="115">
        <f>actif!E42</f>
        <v>2176579</v>
      </c>
    </row>
    <row r="16" spans="1:3" x14ac:dyDescent="0.2">
      <c r="A16" s="287" t="s">
        <v>522</v>
      </c>
      <c r="B16" s="289" t="s">
        <v>459</v>
      </c>
      <c r="C16" s="115">
        <f>actif!E46</f>
        <v>308053</v>
      </c>
    </row>
    <row r="17" spans="1:3" x14ac:dyDescent="0.2">
      <c r="A17" s="287" t="s">
        <v>523</v>
      </c>
      <c r="B17" s="289" t="s">
        <v>460</v>
      </c>
      <c r="C17" s="115">
        <f>actif!E45</f>
        <v>0</v>
      </c>
    </row>
    <row r="18" spans="1:3" x14ac:dyDescent="0.2">
      <c r="A18" s="287" t="s">
        <v>524</v>
      </c>
      <c r="B18" s="289" t="s">
        <v>525</v>
      </c>
      <c r="C18" s="115">
        <f>actif!E47</f>
        <v>0</v>
      </c>
    </row>
    <row r="19" spans="1:3" x14ac:dyDescent="0.2">
      <c r="A19" s="287" t="s">
        <v>526</v>
      </c>
      <c r="B19" s="289" t="s">
        <v>461</v>
      </c>
      <c r="C19" s="115">
        <f>actif!E49</f>
        <v>1868526</v>
      </c>
    </row>
    <row r="20" spans="1:3" x14ac:dyDescent="0.2">
      <c r="A20" s="287" t="s">
        <v>527</v>
      </c>
      <c r="B20" s="288" t="s">
        <v>462</v>
      </c>
      <c r="C20" s="117">
        <f>(C21+C22)/2</f>
        <v>0</v>
      </c>
    </row>
    <row r="21" spans="1:3" x14ac:dyDescent="0.2">
      <c r="A21" s="287" t="s">
        <v>528</v>
      </c>
      <c r="B21" s="289" t="s">
        <v>529</v>
      </c>
      <c r="C21" s="118">
        <v>0</v>
      </c>
    </row>
    <row r="22" spans="1:3" x14ac:dyDescent="0.2">
      <c r="A22" s="287" t="s">
        <v>530</v>
      </c>
      <c r="B22" s="289" t="s">
        <v>531</v>
      </c>
      <c r="C22" s="118">
        <v>0</v>
      </c>
    </row>
    <row r="23" spans="1:3" x14ac:dyDescent="0.2">
      <c r="A23" s="287" t="s">
        <v>532</v>
      </c>
      <c r="B23" s="288" t="s">
        <v>463</v>
      </c>
      <c r="C23" s="117">
        <f>(C24+C25)/2</f>
        <v>17</v>
      </c>
    </row>
    <row r="24" spans="1:3" x14ac:dyDescent="0.2">
      <c r="A24" s="287" t="s">
        <v>533</v>
      </c>
      <c r="B24" s="289" t="s">
        <v>534</v>
      </c>
      <c r="C24" s="118">
        <v>24</v>
      </c>
    </row>
    <row r="25" spans="1:3" ht="13.5" thickBot="1" x14ac:dyDescent="0.25">
      <c r="A25" s="291" t="s">
        <v>535</v>
      </c>
      <c r="B25" s="292" t="s">
        <v>536</v>
      </c>
      <c r="C25" s="118">
        <v>10</v>
      </c>
    </row>
    <row r="26" spans="1:3" ht="13.5" thickTop="1" x14ac:dyDescent="0.2"/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1 C21:C22 C24:C25 C4:C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B8" sqref="B8"/>
    </sheetView>
  </sheetViews>
  <sheetFormatPr baseColWidth="10" defaultRowHeight="12.75" x14ac:dyDescent="0.2"/>
  <cols>
    <col min="1" max="1" width="11.42578125" style="133"/>
    <col min="2" max="2" width="19.28515625" style="133" customWidth="1"/>
    <col min="3" max="3" width="11.42578125" style="133"/>
    <col min="4" max="4" width="12.5703125" style="133" customWidth="1"/>
    <col min="5" max="5" width="13.5703125" style="133" customWidth="1"/>
    <col min="6" max="6" width="11.85546875" style="133" customWidth="1"/>
    <col min="7" max="7" width="22.28515625" style="133" customWidth="1"/>
    <col min="8" max="16384" width="11.42578125" style="133"/>
  </cols>
  <sheetData>
    <row r="1" spans="1:7" ht="39" thickBot="1" x14ac:dyDescent="0.25">
      <c r="A1" s="119">
        <f>+Signaletiq!B9</f>
        <v>202312</v>
      </c>
      <c r="B1" s="119">
        <f>+Signaletiq!B3</f>
        <v>1601202</v>
      </c>
      <c r="D1" s="255"/>
      <c r="E1" s="256"/>
      <c r="F1" s="256"/>
      <c r="G1" s="201" t="s">
        <v>435</v>
      </c>
    </row>
    <row r="2" spans="1:7" ht="45.75" thickBot="1" x14ac:dyDescent="0.25">
      <c r="A2" s="257" t="s">
        <v>392</v>
      </c>
      <c r="B2" s="258" t="s">
        <v>436</v>
      </c>
      <c r="C2" s="259" t="s">
        <v>504</v>
      </c>
      <c r="D2" s="259" t="s">
        <v>505</v>
      </c>
      <c r="E2" s="259" t="s">
        <v>506</v>
      </c>
      <c r="F2" s="259" t="s">
        <v>507</v>
      </c>
      <c r="G2" s="258" t="s">
        <v>430</v>
      </c>
    </row>
    <row r="3" spans="1:7" x14ac:dyDescent="0.2">
      <c r="A3" s="260">
        <f>IF(B3&lt;&gt;"",1,"")</f>
        <v>1</v>
      </c>
      <c r="B3" s="97" t="s">
        <v>704</v>
      </c>
      <c r="C3" s="97">
        <v>37500000</v>
      </c>
      <c r="D3" s="97"/>
      <c r="E3" s="97"/>
      <c r="F3" s="97"/>
      <c r="G3" s="98">
        <f>IF(SUM(C3:F3)=0,"",SUM(C3:F3))</f>
        <v>37500000</v>
      </c>
    </row>
    <row r="4" spans="1:7" x14ac:dyDescent="0.2">
      <c r="A4" s="260">
        <f>IF(B4&lt;&gt;"",A3+1,"")</f>
        <v>2</v>
      </c>
      <c r="B4" s="99" t="s">
        <v>649</v>
      </c>
      <c r="C4" s="99">
        <v>35000000</v>
      </c>
      <c r="D4" s="99"/>
      <c r="E4" s="99"/>
      <c r="F4" s="99"/>
      <c r="G4" s="100">
        <f>IF(SUM(C4:F4)=0,"",SUM(C4:F4))</f>
        <v>35000000</v>
      </c>
    </row>
    <row r="5" spans="1:7" x14ac:dyDescent="0.2">
      <c r="A5" s="260">
        <f t="shared" ref="A5:A68" si="0">IF(B5&lt;&gt;"",A4+1,"")</f>
        <v>3</v>
      </c>
      <c r="B5" s="99" t="s">
        <v>705</v>
      </c>
      <c r="C5" s="99">
        <v>38000000</v>
      </c>
      <c r="D5" s="99"/>
      <c r="E5" s="99"/>
      <c r="F5" s="99"/>
      <c r="G5" s="100">
        <f t="shared" ref="G5:G68" si="1">IF(SUM(C5:F5)=0,"",SUM(C5:F5))</f>
        <v>38000000</v>
      </c>
    </row>
    <row r="6" spans="1:7" x14ac:dyDescent="0.2">
      <c r="A6" s="260">
        <f t="shared" si="0"/>
        <v>4</v>
      </c>
      <c r="B6" s="99" t="s">
        <v>706</v>
      </c>
      <c r="C6" s="99">
        <v>71698449</v>
      </c>
      <c r="D6" s="99"/>
      <c r="E6" s="99"/>
      <c r="F6" s="99"/>
      <c r="G6" s="100">
        <f t="shared" si="1"/>
        <v>71698449</v>
      </c>
    </row>
    <row r="7" spans="1:7" x14ac:dyDescent="0.2">
      <c r="A7" s="260">
        <f t="shared" si="0"/>
        <v>5</v>
      </c>
      <c r="B7" s="99" t="s">
        <v>706</v>
      </c>
      <c r="C7" s="99">
        <v>71698449</v>
      </c>
      <c r="D7" s="99"/>
      <c r="E7" s="99"/>
      <c r="F7" s="99"/>
      <c r="G7" s="100">
        <f t="shared" si="1"/>
        <v>71698449</v>
      </c>
    </row>
    <row r="8" spans="1:7" x14ac:dyDescent="0.2">
      <c r="A8" s="260" t="str">
        <f t="shared" si="0"/>
        <v/>
      </c>
      <c r="B8" s="99"/>
      <c r="C8" s="99"/>
      <c r="D8" s="99"/>
      <c r="E8" s="99"/>
      <c r="F8" s="99"/>
      <c r="G8" s="100" t="str">
        <f t="shared" si="1"/>
        <v/>
      </c>
    </row>
    <row r="9" spans="1:7" x14ac:dyDescent="0.2">
      <c r="A9" s="260" t="str">
        <f t="shared" si="0"/>
        <v/>
      </c>
      <c r="B9" s="99"/>
      <c r="C9" s="99"/>
      <c r="D9" s="99"/>
      <c r="E9" s="99"/>
      <c r="F9" s="99"/>
      <c r="G9" s="100" t="str">
        <f t="shared" si="1"/>
        <v/>
      </c>
    </row>
    <row r="10" spans="1:7" x14ac:dyDescent="0.2">
      <c r="A10" s="260" t="str">
        <f t="shared" si="0"/>
        <v/>
      </c>
      <c r="B10" s="99"/>
      <c r="C10" s="99"/>
      <c r="D10" s="99"/>
      <c r="E10" s="99"/>
      <c r="F10" s="99"/>
      <c r="G10" s="100" t="str">
        <f t="shared" si="1"/>
        <v/>
      </c>
    </row>
    <row r="11" spans="1:7" x14ac:dyDescent="0.2">
      <c r="A11" s="260" t="str">
        <f t="shared" si="0"/>
        <v/>
      </c>
      <c r="B11" s="99"/>
      <c r="C11" s="99"/>
      <c r="D11" s="99"/>
      <c r="E11" s="99"/>
      <c r="F11" s="99"/>
      <c r="G11" s="100" t="str">
        <f t="shared" si="1"/>
        <v/>
      </c>
    </row>
    <row r="12" spans="1:7" x14ac:dyDescent="0.2">
      <c r="A12" s="260" t="str">
        <f t="shared" si="0"/>
        <v/>
      </c>
      <c r="B12" s="99"/>
      <c r="C12" s="99"/>
      <c r="D12" s="99"/>
      <c r="E12" s="99"/>
      <c r="F12" s="99"/>
      <c r="G12" s="100" t="str">
        <f t="shared" si="1"/>
        <v/>
      </c>
    </row>
    <row r="13" spans="1:7" x14ac:dyDescent="0.2">
      <c r="A13" s="260" t="str">
        <f t="shared" si="0"/>
        <v/>
      </c>
      <c r="B13" s="99"/>
      <c r="C13" s="99"/>
      <c r="D13" s="99"/>
      <c r="E13" s="99"/>
      <c r="F13" s="99"/>
      <c r="G13" s="100" t="str">
        <f t="shared" si="1"/>
        <v/>
      </c>
    </row>
    <row r="14" spans="1:7" x14ac:dyDescent="0.2">
      <c r="A14" s="260" t="str">
        <f t="shared" si="0"/>
        <v/>
      </c>
      <c r="B14" s="99"/>
      <c r="C14" s="99"/>
      <c r="D14" s="99"/>
      <c r="E14" s="99"/>
      <c r="F14" s="99"/>
      <c r="G14" s="100" t="str">
        <f t="shared" si="1"/>
        <v/>
      </c>
    </row>
    <row r="15" spans="1:7" x14ac:dyDescent="0.2">
      <c r="A15" s="260" t="str">
        <f t="shared" si="0"/>
        <v/>
      </c>
      <c r="B15" s="99"/>
      <c r="C15" s="99"/>
      <c r="D15" s="99"/>
      <c r="E15" s="99"/>
      <c r="F15" s="99"/>
      <c r="G15" s="100" t="str">
        <f t="shared" si="1"/>
        <v/>
      </c>
    </row>
    <row r="16" spans="1:7" x14ac:dyDescent="0.2">
      <c r="A16" s="260" t="str">
        <f t="shared" si="0"/>
        <v/>
      </c>
      <c r="B16" s="99"/>
      <c r="C16" s="99"/>
      <c r="D16" s="99"/>
      <c r="E16" s="99"/>
      <c r="F16" s="99"/>
      <c r="G16" s="100" t="str">
        <f t="shared" si="1"/>
        <v/>
      </c>
    </row>
    <row r="17" spans="1:7" x14ac:dyDescent="0.2">
      <c r="A17" s="260" t="str">
        <f t="shared" si="0"/>
        <v/>
      </c>
      <c r="B17" s="99"/>
      <c r="C17" s="99"/>
      <c r="D17" s="99"/>
      <c r="E17" s="99"/>
      <c r="F17" s="99"/>
      <c r="G17" s="100" t="str">
        <f t="shared" si="1"/>
        <v/>
      </c>
    </row>
    <row r="18" spans="1:7" x14ac:dyDescent="0.2">
      <c r="A18" s="260" t="str">
        <f t="shared" si="0"/>
        <v/>
      </c>
      <c r="B18" s="99"/>
      <c r="C18" s="99"/>
      <c r="D18" s="99"/>
      <c r="E18" s="99"/>
      <c r="F18" s="99"/>
      <c r="G18" s="100" t="str">
        <f t="shared" si="1"/>
        <v/>
      </c>
    </row>
    <row r="19" spans="1:7" x14ac:dyDescent="0.2">
      <c r="A19" s="260" t="str">
        <f t="shared" si="0"/>
        <v/>
      </c>
      <c r="B19" s="99"/>
      <c r="C19" s="99"/>
      <c r="D19" s="99"/>
      <c r="E19" s="99"/>
      <c r="F19" s="99"/>
      <c r="G19" s="100" t="str">
        <f t="shared" si="1"/>
        <v/>
      </c>
    </row>
    <row r="20" spans="1:7" x14ac:dyDescent="0.2">
      <c r="A20" s="260" t="str">
        <f t="shared" si="0"/>
        <v/>
      </c>
      <c r="B20" s="99"/>
      <c r="C20" s="99"/>
      <c r="D20" s="99"/>
      <c r="E20" s="99"/>
      <c r="F20" s="99"/>
      <c r="G20" s="100" t="str">
        <f t="shared" si="1"/>
        <v/>
      </c>
    </row>
    <row r="21" spans="1:7" x14ac:dyDescent="0.2">
      <c r="A21" s="260" t="str">
        <f t="shared" si="0"/>
        <v/>
      </c>
      <c r="B21" s="99"/>
      <c r="C21" s="99"/>
      <c r="D21" s="99"/>
      <c r="E21" s="99"/>
      <c r="F21" s="99"/>
      <c r="G21" s="100" t="str">
        <f t="shared" si="1"/>
        <v/>
      </c>
    </row>
    <row r="22" spans="1:7" x14ac:dyDescent="0.2">
      <c r="A22" s="260" t="str">
        <f t="shared" si="0"/>
        <v/>
      </c>
      <c r="B22" s="99"/>
      <c r="C22" s="99"/>
      <c r="D22" s="99"/>
      <c r="E22" s="99"/>
      <c r="F22" s="99"/>
      <c r="G22" s="100" t="str">
        <f t="shared" si="1"/>
        <v/>
      </c>
    </row>
    <row r="23" spans="1:7" x14ac:dyDescent="0.2">
      <c r="A23" s="260" t="str">
        <f t="shared" si="0"/>
        <v/>
      </c>
      <c r="B23" s="99"/>
      <c r="C23" s="99"/>
      <c r="D23" s="99"/>
      <c r="E23" s="99"/>
      <c r="F23" s="99"/>
      <c r="G23" s="100" t="str">
        <f t="shared" si="1"/>
        <v/>
      </c>
    </row>
    <row r="24" spans="1:7" x14ac:dyDescent="0.2">
      <c r="A24" s="260" t="str">
        <f t="shared" si="0"/>
        <v/>
      </c>
      <c r="B24" s="99"/>
      <c r="C24" s="99"/>
      <c r="D24" s="99"/>
      <c r="E24" s="99"/>
      <c r="F24" s="99"/>
      <c r="G24" s="100" t="str">
        <f t="shared" si="1"/>
        <v/>
      </c>
    </row>
    <row r="25" spans="1:7" x14ac:dyDescent="0.2">
      <c r="A25" s="260" t="str">
        <f t="shared" si="0"/>
        <v/>
      </c>
      <c r="B25" s="99"/>
      <c r="C25" s="99"/>
      <c r="D25" s="99"/>
      <c r="E25" s="99"/>
      <c r="F25" s="99"/>
      <c r="G25" s="100" t="str">
        <f t="shared" si="1"/>
        <v/>
      </c>
    </row>
    <row r="26" spans="1:7" x14ac:dyDescent="0.2">
      <c r="A26" s="260" t="str">
        <f t="shared" si="0"/>
        <v/>
      </c>
      <c r="B26" s="99"/>
      <c r="C26" s="99"/>
      <c r="D26" s="99"/>
      <c r="E26" s="99"/>
      <c r="F26" s="99"/>
      <c r="G26" s="100" t="str">
        <f t="shared" si="1"/>
        <v/>
      </c>
    </row>
    <row r="27" spans="1:7" x14ac:dyDescent="0.2">
      <c r="A27" s="260" t="str">
        <f t="shared" si="0"/>
        <v/>
      </c>
      <c r="B27" s="99"/>
      <c r="C27" s="99"/>
      <c r="D27" s="99"/>
      <c r="E27" s="99"/>
      <c r="F27" s="99"/>
      <c r="G27" s="100" t="str">
        <f t="shared" si="1"/>
        <v/>
      </c>
    </row>
    <row r="28" spans="1:7" x14ac:dyDescent="0.2">
      <c r="A28" s="260" t="str">
        <f t="shared" si="0"/>
        <v/>
      </c>
      <c r="B28" s="99"/>
      <c r="C28" s="99"/>
      <c r="D28" s="99"/>
      <c r="E28" s="99"/>
      <c r="F28" s="99"/>
      <c r="G28" s="100" t="str">
        <f t="shared" si="1"/>
        <v/>
      </c>
    </row>
    <row r="29" spans="1:7" x14ac:dyDescent="0.2">
      <c r="A29" s="260" t="str">
        <f t="shared" si="0"/>
        <v/>
      </c>
      <c r="B29" s="99"/>
      <c r="C29" s="99"/>
      <c r="D29" s="99"/>
      <c r="E29" s="99"/>
      <c r="F29" s="99"/>
      <c r="G29" s="100" t="str">
        <f t="shared" si="1"/>
        <v/>
      </c>
    </row>
    <row r="30" spans="1:7" x14ac:dyDescent="0.2">
      <c r="A30" s="260" t="str">
        <f t="shared" si="0"/>
        <v/>
      </c>
      <c r="B30" s="99"/>
      <c r="C30" s="99"/>
      <c r="D30" s="99"/>
      <c r="E30" s="99"/>
      <c r="F30" s="99"/>
      <c r="G30" s="100" t="str">
        <f t="shared" si="1"/>
        <v/>
      </c>
    </row>
    <row r="31" spans="1:7" x14ac:dyDescent="0.2">
      <c r="A31" s="260" t="str">
        <f t="shared" si="0"/>
        <v/>
      </c>
      <c r="B31" s="99"/>
      <c r="C31" s="99"/>
      <c r="D31" s="99"/>
      <c r="E31" s="99"/>
      <c r="F31" s="99"/>
      <c r="G31" s="100" t="str">
        <f t="shared" si="1"/>
        <v/>
      </c>
    </row>
    <row r="32" spans="1:7" x14ac:dyDescent="0.2">
      <c r="A32" s="260" t="str">
        <f t="shared" si="0"/>
        <v/>
      </c>
      <c r="B32" s="99"/>
      <c r="C32" s="99"/>
      <c r="D32" s="99"/>
      <c r="E32" s="99"/>
      <c r="F32" s="99"/>
      <c r="G32" s="100" t="str">
        <f t="shared" si="1"/>
        <v/>
      </c>
    </row>
    <row r="33" spans="1:7" x14ac:dyDescent="0.2">
      <c r="A33" s="260" t="str">
        <f t="shared" si="0"/>
        <v/>
      </c>
      <c r="B33" s="99"/>
      <c r="C33" s="99"/>
      <c r="D33" s="99"/>
      <c r="E33" s="99"/>
      <c r="F33" s="99"/>
      <c r="G33" s="100" t="str">
        <f t="shared" si="1"/>
        <v/>
      </c>
    </row>
    <row r="34" spans="1:7" x14ac:dyDescent="0.2">
      <c r="A34" s="260" t="str">
        <f t="shared" si="0"/>
        <v/>
      </c>
      <c r="B34" s="99"/>
      <c r="C34" s="99"/>
      <c r="D34" s="99"/>
      <c r="E34" s="99"/>
      <c r="F34" s="99"/>
      <c r="G34" s="100" t="str">
        <f t="shared" si="1"/>
        <v/>
      </c>
    </row>
    <row r="35" spans="1:7" x14ac:dyDescent="0.2">
      <c r="A35" s="260" t="str">
        <f t="shared" si="0"/>
        <v/>
      </c>
      <c r="B35" s="99"/>
      <c r="C35" s="99"/>
      <c r="D35" s="99"/>
      <c r="E35" s="99"/>
      <c r="F35" s="99"/>
      <c r="G35" s="100" t="str">
        <f t="shared" si="1"/>
        <v/>
      </c>
    </row>
    <row r="36" spans="1:7" x14ac:dyDescent="0.2">
      <c r="A36" s="260" t="str">
        <f t="shared" si="0"/>
        <v/>
      </c>
      <c r="B36" s="99"/>
      <c r="C36" s="99"/>
      <c r="D36" s="99"/>
      <c r="E36" s="99"/>
      <c r="F36" s="99"/>
      <c r="G36" s="100" t="str">
        <f t="shared" si="1"/>
        <v/>
      </c>
    </row>
    <row r="37" spans="1:7" x14ac:dyDescent="0.2">
      <c r="A37" s="260" t="str">
        <f t="shared" si="0"/>
        <v/>
      </c>
      <c r="B37" s="99"/>
      <c r="C37" s="99"/>
      <c r="D37" s="99"/>
      <c r="E37" s="99"/>
      <c r="F37" s="99"/>
      <c r="G37" s="100" t="str">
        <f t="shared" si="1"/>
        <v/>
      </c>
    </row>
    <row r="38" spans="1:7" x14ac:dyDescent="0.2">
      <c r="A38" s="260" t="str">
        <f t="shared" si="0"/>
        <v/>
      </c>
      <c r="B38" s="99"/>
      <c r="C38" s="99"/>
      <c r="D38" s="99"/>
      <c r="E38" s="99"/>
      <c r="F38" s="99"/>
      <c r="G38" s="100" t="str">
        <f t="shared" si="1"/>
        <v/>
      </c>
    </row>
    <row r="39" spans="1:7" x14ac:dyDescent="0.2">
      <c r="A39" s="260" t="str">
        <f t="shared" si="0"/>
        <v/>
      </c>
      <c r="B39" s="99"/>
      <c r="C39" s="99"/>
      <c r="D39" s="99"/>
      <c r="E39" s="99"/>
      <c r="F39" s="99"/>
      <c r="G39" s="100" t="str">
        <f t="shared" si="1"/>
        <v/>
      </c>
    </row>
    <row r="40" spans="1:7" x14ac:dyDescent="0.2">
      <c r="A40" s="260" t="str">
        <f t="shared" si="0"/>
        <v/>
      </c>
      <c r="B40" s="99"/>
      <c r="C40" s="99"/>
      <c r="D40" s="99"/>
      <c r="E40" s="99"/>
      <c r="F40" s="99"/>
      <c r="G40" s="100" t="str">
        <f t="shared" si="1"/>
        <v/>
      </c>
    </row>
    <row r="41" spans="1:7" x14ac:dyDescent="0.2">
      <c r="A41" s="260" t="str">
        <f t="shared" si="0"/>
        <v/>
      </c>
      <c r="B41" s="99"/>
      <c r="C41" s="99"/>
      <c r="D41" s="99"/>
      <c r="E41" s="99"/>
      <c r="F41" s="99"/>
      <c r="G41" s="100" t="str">
        <f t="shared" si="1"/>
        <v/>
      </c>
    </row>
    <row r="42" spans="1:7" x14ac:dyDescent="0.2">
      <c r="A42" s="260" t="str">
        <f t="shared" si="0"/>
        <v/>
      </c>
      <c r="B42" s="99"/>
      <c r="C42" s="99"/>
      <c r="D42" s="99"/>
      <c r="E42" s="99"/>
      <c r="F42" s="99"/>
      <c r="G42" s="100" t="str">
        <f t="shared" si="1"/>
        <v/>
      </c>
    </row>
    <row r="43" spans="1:7" x14ac:dyDescent="0.2">
      <c r="A43" s="260" t="str">
        <f t="shared" si="0"/>
        <v/>
      </c>
      <c r="B43" s="99"/>
      <c r="C43" s="99"/>
      <c r="D43" s="99"/>
      <c r="E43" s="99"/>
      <c r="F43" s="99"/>
      <c r="G43" s="100" t="str">
        <f t="shared" si="1"/>
        <v/>
      </c>
    </row>
    <row r="44" spans="1:7" x14ac:dyDescent="0.2">
      <c r="A44" s="260" t="str">
        <f t="shared" si="0"/>
        <v/>
      </c>
      <c r="B44" s="99"/>
      <c r="C44" s="99"/>
      <c r="D44" s="99"/>
      <c r="E44" s="99"/>
      <c r="F44" s="99"/>
      <c r="G44" s="100" t="str">
        <f t="shared" si="1"/>
        <v/>
      </c>
    </row>
    <row r="45" spans="1:7" x14ac:dyDescent="0.2">
      <c r="A45" s="260" t="str">
        <f t="shared" si="0"/>
        <v/>
      </c>
      <c r="B45" s="99"/>
      <c r="C45" s="99"/>
      <c r="D45" s="99"/>
      <c r="E45" s="99"/>
      <c r="F45" s="99"/>
      <c r="G45" s="100" t="str">
        <f t="shared" si="1"/>
        <v/>
      </c>
    </row>
    <row r="46" spans="1:7" x14ac:dyDescent="0.2">
      <c r="A46" s="260" t="str">
        <f t="shared" si="0"/>
        <v/>
      </c>
      <c r="B46" s="99"/>
      <c r="C46" s="99"/>
      <c r="D46" s="99"/>
      <c r="E46" s="99"/>
      <c r="F46" s="99"/>
      <c r="G46" s="100" t="str">
        <f t="shared" si="1"/>
        <v/>
      </c>
    </row>
    <row r="47" spans="1:7" x14ac:dyDescent="0.2">
      <c r="A47" s="260" t="str">
        <f t="shared" si="0"/>
        <v/>
      </c>
      <c r="B47" s="99"/>
      <c r="C47" s="99"/>
      <c r="D47" s="99"/>
      <c r="E47" s="99"/>
      <c r="F47" s="99"/>
      <c r="G47" s="100" t="str">
        <f t="shared" si="1"/>
        <v/>
      </c>
    </row>
    <row r="48" spans="1:7" x14ac:dyDescent="0.2">
      <c r="A48" s="260" t="str">
        <f t="shared" si="0"/>
        <v/>
      </c>
      <c r="B48" s="99"/>
      <c r="C48" s="99"/>
      <c r="D48" s="99"/>
      <c r="E48" s="99"/>
      <c r="F48" s="99"/>
      <c r="G48" s="100" t="str">
        <f t="shared" si="1"/>
        <v/>
      </c>
    </row>
    <row r="49" spans="1:7" x14ac:dyDescent="0.2">
      <c r="A49" s="260" t="str">
        <f t="shared" si="0"/>
        <v/>
      </c>
      <c r="B49" s="99"/>
      <c r="C49" s="99"/>
      <c r="D49" s="99"/>
      <c r="E49" s="99"/>
      <c r="F49" s="99"/>
      <c r="G49" s="100" t="str">
        <f t="shared" si="1"/>
        <v/>
      </c>
    </row>
    <row r="50" spans="1:7" x14ac:dyDescent="0.2">
      <c r="A50" s="260" t="str">
        <f t="shared" si="0"/>
        <v/>
      </c>
      <c r="B50" s="99"/>
      <c r="C50" s="99"/>
      <c r="D50" s="99"/>
      <c r="E50" s="99"/>
      <c r="F50" s="99"/>
      <c r="G50" s="100" t="str">
        <f t="shared" si="1"/>
        <v/>
      </c>
    </row>
    <row r="51" spans="1:7" x14ac:dyDescent="0.2">
      <c r="A51" s="260" t="str">
        <f t="shared" si="0"/>
        <v/>
      </c>
      <c r="B51" s="99"/>
      <c r="C51" s="99"/>
      <c r="D51" s="99"/>
      <c r="E51" s="99"/>
      <c r="F51" s="99"/>
      <c r="G51" s="100" t="str">
        <f t="shared" si="1"/>
        <v/>
      </c>
    </row>
    <row r="52" spans="1:7" x14ac:dyDescent="0.2">
      <c r="A52" s="260" t="str">
        <f t="shared" si="0"/>
        <v/>
      </c>
      <c r="B52" s="99"/>
      <c r="C52" s="99"/>
      <c r="D52" s="99"/>
      <c r="E52" s="99"/>
      <c r="F52" s="99"/>
      <c r="G52" s="100" t="str">
        <f t="shared" si="1"/>
        <v/>
      </c>
    </row>
    <row r="53" spans="1:7" x14ac:dyDescent="0.2">
      <c r="A53" s="260" t="str">
        <f t="shared" si="0"/>
        <v/>
      </c>
      <c r="B53" s="99"/>
      <c r="C53" s="99"/>
      <c r="D53" s="99"/>
      <c r="E53" s="99"/>
      <c r="F53" s="99"/>
      <c r="G53" s="100" t="str">
        <f t="shared" si="1"/>
        <v/>
      </c>
    </row>
    <row r="54" spans="1:7" x14ac:dyDescent="0.2">
      <c r="A54" s="260" t="str">
        <f t="shared" si="0"/>
        <v/>
      </c>
      <c r="B54" s="99"/>
      <c r="C54" s="99"/>
      <c r="D54" s="99"/>
      <c r="E54" s="99"/>
      <c r="F54" s="99"/>
      <c r="G54" s="100" t="str">
        <f t="shared" si="1"/>
        <v/>
      </c>
    </row>
    <row r="55" spans="1:7" x14ac:dyDescent="0.2">
      <c r="A55" s="260" t="str">
        <f t="shared" si="0"/>
        <v/>
      </c>
      <c r="B55" s="99"/>
      <c r="C55" s="99"/>
      <c r="D55" s="99"/>
      <c r="E55" s="99"/>
      <c r="F55" s="99"/>
      <c r="G55" s="100" t="str">
        <f t="shared" si="1"/>
        <v/>
      </c>
    </row>
    <row r="56" spans="1:7" x14ac:dyDescent="0.2">
      <c r="A56" s="260" t="str">
        <f t="shared" si="0"/>
        <v/>
      </c>
      <c r="B56" s="99"/>
      <c r="C56" s="99"/>
      <c r="D56" s="99"/>
      <c r="E56" s="99"/>
      <c r="F56" s="99"/>
      <c r="G56" s="100" t="str">
        <f t="shared" si="1"/>
        <v/>
      </c>
    </row>
    <row r="57" spans="1:7" x14ac:dyDescent="0.2">
      <c r="A57" s="260" t="str">
        <f t="shared" si="0"/>
        <v/>
      </c>
      <c r="B57" s="99"/>
      <c r="C57" s="99"/>
      <c r="D57" s="99"/>
      <c r="E57" s="99"/>
      <c r="F57" s="99"/>
      <c r="G57" s="100" t="str">
        <f t="shared" si="1"/>
        <v/>
      </c>
    </row>
    <row r="58" spans="1:7" x14ac:dyDescent="0.2">
      <c r="A58" s="260" t="str">
        <f t="shared" si="0"/>
        <v/>
      </c>
      <c r="B58" s="99"/>
      <c r="C58" s="99"/>
      <c r="D58" s="99"/>
      <c r="E58" s="99"/>
      <c r="F58" s="99"/>
      <c r="G58" s="100" t="str">
        <f t="shared" si="1"/>
        <v/>
      </c>
    </row>
    <row r="59" spans="1:7" x14ac:dyDescent="0.2">
      <c r="A59" s="260" t="str">
        <f t="shared" si="0"/>
        <v/>
      </c>
      <c r="B59" s="99"/>
      <c r="C59" s="99"/>
      <c r="D59" s="99"/>
      <c r="E59" s="99"/>
      <c r="F59" s="99"/>
      <c r="G59" s="100" t="str">
        <f t="shared" si="1"/>
        <v/>
      </c>
    </row>
    <row r="60" spans="1:7" x14ac:dyDescent="0.2">
      <c r="A60" s="260" t="str">
        <f t="shared" si="0"/>
        <v/>
      </c>
      <c r="B60" s="99"/>
      <c r="C60" s="99"/>
      <c r="D60" s="99"/>
      <c r="E60" s="99"/>
      <c r="F60" s="99"/>
      <c r="G60" s="100" t="str">
        <f t="shared" si="1"/>
        <v/>
      </c>
    </row>
    <row r="61" spans="1:7" x14ac:dyDescent="0.2">
      <c r="A61" s="260" t="str">
        <f t="shared" si="0"/>
        <v/>
      </c>
      <c r="B61" s="99"/>
      <c r="C61" s="99"/>
      <c r="D61" s="99"/>
      <c r="E61" s="99"/>
      <c r="F61" s="99"/>
      <c r="G61" s="100" t="str">
        <f t="shared" si="1"/>
        <v/>
      </c>
    </row>
    <row r="62" spans="1:7" x14ac:dyDescent="0.2">
      <c r="A62" s="260" t="str">
        <f t="shared" si="0"/>
        <v/>
      </c>
      <c r="B62" s="99"/>
      <c r="C62" s="99"/>
      <c r="D62" s="99"/>
      <c r="E62" s="99"/>
      <c r="F62" s="99"/>
      <c r="G62" s="100" t="str">
        <f t="shared" si="1"/>
        <v/>
      </c>
    </row>
    <row r="63" spans="1:7" x14ac:dyDescent="0.2">
      <c r="A63" s="260" t="str">
        <f t="shared" si="0"/>
        <v/>
      </c>
      <c r="B63" s="99"/>
      <c r="C63" s="99"/>
      <c r="D63" s="99"/>
      <c r="E63" s="99"/>
      <c r="F63" s="99"/>
      <c r="G63" s="100" t="str">
        <f t="shared" si="1"/>
        <v/>
      </c>
    </row>
    <row r="64" spans="1:7" x14ac:dyDescent="0.2">
      <c r="A64" s="260" t="str">
        <f t="shared" si="0"/>
        <v/>
      </c>
      <c r="B64" s="99"/>
      <c r="C64" s="99"/>
      <c r="D64" s="99"/>
      <c r="E64" s="99"/>
      <c r="F64" s="99"/>
      <c r="G64" s="100" t="str">
        <f t="shared" si="1"/>
        <v/>
      </c>
    </row>
    <row r="65" spans="1:7" x14ac:dyDescent="0.2">
      <c r="A65" s="260" t="str">
        <f t="shared" si="0"/>
        <v/>
      </c>
      <c r="B65" s="99"/>
      <c r="C65" s="99"/>
      <c r="D65" s="99"/>
      <c r="E65" s="99"/>
      <c r="F65" s="99"/>
      <c r="G65" s="100" t="str">
        <f t="shared" si="1"/>
        <v/>
      </c>
    </row>
    <row r="66" spans="1:7" x14ac:dyDescent="0.2">
      <c r="A66" s="260" t="str">
        <f t="shared" si="0"/>
        <v/>
      </c>
      <c r="B66" s="101"/>
      <c r="C66" s="101"/>
      <c r="D66" s="101"/>
      <c r="E66" s="101"/>
      <c r="F66" s="101"/>
      <c r="G66" s="100" t="str">
        <f t="shared" si="1"/>
        <v/>
      </c>
    </row>
    <row r="67" spans="1:7" x14ac:dyDescent="0.2">
      <c r="A67" s="260" t="str">
        <f t="shared" si="0"/>
        <v/>
      </c>
      <c r="B67" s="101"/>
      <c r="C67" s="101"/>
      <c r="D67" s="101"/>
      <c r="E67" s="101"/>
      <c r="F67" s="101"/>
      <c r="G67" s="100" t="str">
        <f t="shared" si="1"/>
        <v/>
      </c>
    </row>
    <row r="68" spans="1:7" x14ac:dyDescent="0.2">
      <c r="A68" s="260" t="str">
        <f t="shared" si="0"/>
        <v/>
      </c>
      <c r="B68" s="101"/>
      <c r="C68" s="101"/>
      <c r="D68" s="101"/>
      <c r="E68" s="101"/>
      <c r="F68" s="102"/>
      <c r="G68" s="100" t="str">
        <f t="shared" si="1"/>
        <v/>
      </c>
    </row>
    <row r="69" spans="1:7" x14ac:dyDescent="0.2">
      <c r="A69" s="260" t="str">
        <f t="shared" ref="A69:A101" si="2">IF(B69&lt;&gt;"",A68+1,"")</f>
        <v/>
      </c>
      <c r="B69" s="101"/>
      <c r="C69" s="101"/>
      <c r="D69" s="101"/>
      <c r="E69" s="101"/>
      <c r="F69" s="103"/>
      <c r="G69" s="100" t="str">
        <f t="shared" ref="G69:G102" si="3">IF(SUM(C69:F69)=0,"",SUM(C69:F69))</f>
        <v/>
      </c>
    </row>
    <row r="70" spans="1:7" x14ac:dyDescent="0.2">
      <c r="A70" s="260" t="str">
        <f t="shared" si="2"/>
        <v/>
      </c>
      <c r="B70" s="102"/>
      <c r="C70" s="102"/>
      <c r="D70" s="104"/>
      <c r="E70" s="102"/>
      <c r="F70" s="103"/>
      <c r="G70" s="100" t="str">
        <f t="shared" si="3"/>
        <v/>
      </c>
    </row>
    <row r="71" spans="1:7" x14ac:dyDescent="0.2">
      <c r="A71" s="260" t="str">
        <f t="shared" si="2"/>
        <v/>
      </c>
      <c r="B71" s="261"/>
      <c r="C71" s="105"/>
      <c r="D71" s="103"/>
      <c r="E71" s="106"/>
      <c r="F71" s="103"/>
      <c r="G71" s="100" t="str">
        <f t="shared" si="3"/>
        <v/>
      </c>
    </row>
    <row r="72" spans="1:7" x14ac:dyDescent="0.2">
      <c r="A72" s="260" t="str">
        <f t="shared" si="2"/>
        <v/>
      </c>
      <c r="B72" s="103"/>
      <c r="C72" s="103"/>
      <c r="D72" s="103"/>
      <c r="E72" s="103"/>
      <c r="F72" s="103"/>
      <c r="G72" s="100" t="str">
        <f t="shared" si="3"/>
        <v/>
      </c>
    </row>
    <row r="73" spans="1:7" x14ac:dyDescent="0.2">
      <c r="A73" s="260" t="str">
        <f t="shared" si="2"/>
        <v/>
      </c>
      <c r="B73" s="103"/>
      <c r="C73" s="103"/>
      <c r="D73" s="103"/>
      <c r="E73" s="103"/>
      <c r="F73" s="103"/>
      <c r="G73" s="100" t="str">
        <f t="shared" si="3"/>
        <v/>
      </c>
    </row>
    <row r="74" spans="1:7" x14ac:dyDescent="0.2">
      <c r="A74" s="260" t="str">
        <f t="shared" si="2"/>
        <v/>
      </c>
      <c r="B74" s="103"/>
      <c r="C74" s="103"/>
      <c r="D74" s="103"/>
      <c r="E74" s="103"/>
      <c r="F74" s="106"/>
      <c r="G74" s="100" t="str">
        <f t="shared" si="3"/>
        <v/>
      </c>
    </row>
    <row r="75" spans="1:7" x14ac:dyDescent="0.2">
      <c r="A75" s="260" t="str">
        <f t="shared" si="2"/>
        <v/>
      </c>
      <c r="B75" s="103"/>
      <c r="C75" s="103"/>
      <c r="D75" s="103"/>
      <c r="E75" s="103"/>
      <c r="F75" s="106"/>
      <c r="G75" s="100" t="str">
        <f t="shared" si="3"/>
        <v/>
      </c>
    </row>
    <row r="76" spans="1:7" x14ac:dyDescent="0.2">
      <c r="A76" s="260" t="str">
        <f t="shared" si="2"/>
        <v/>
      </c>
      <c r="B76" s="106"/>
      <c r="C76" s="106"/>
      <c r="D76" s="106"/>
      <c r="E76" s="106"/>
      <c r="F76" s="106"/>
      <c r="G76" s="100" t="str">
        <f t="shared" si="3"/>
        <v/>
      </c>
    </row>
    <row r="77" spans="1:7" x14ac:dyDescent="0.2">
      <c r="A77" s="260" t="str">
        <f t="shared" si="2"/>
        <v/>
      </c>
      <c r="B77" s="106"/>
      <c r="C77" s="106"/>
      <c r="D77" s="106"/>
      <c r="E77" s="106"/>
      <c r="F77" s="106"/>
      <c r="G77" s="100" t="str">
        <f t="shared" si="3"/>
        <v/>
      </c>
    </row>
    <row r="78" spans="1:7" x14ac:dyDescent="0.2">
      <c r="A78" s="260" t="str">
        <f t="shared" si="2"/>
        <v/>
      </c>
      <c r="B78" s="106"/>
      <c r="C78" s="106"/>
      <c r="D78" s="106"/>
      <c r="E78" s="106"/>
      <c r="F78" s="106"/>
      <c r="G78" s="100" t="str">
        <f t="shared" si="3"/>
        <v/>
      </c>
    </row>
    <row r="79" spans="1:7" x14ac:dyDescent="0.2">
      <c r="A79" s="260" t="str">
        <f t="shared" si="2"/>
        <v/>
      </c>
      <c r="B79" s="106"/>
      <c r="C79" s="106"/>
      <c r="D79" s="106"/>
      <c r="E79" s="106"/>
      <c r="F79" s="106"/>
      <c r="G79" s="100" t="str">
        <f t="shared" si="3"/>
        <v/>
      </c>
    </row>
    <row r="80" spans="1:7" x14ac:dyDescent="0.2">
      <c r="A80" s="260" t="str">
        <f t="shared" si="2"/>
        <v/>
      </c>
      <c r="B80" s="106"/>
      <c r="C80" s="106"/>
      <c r="D80" s="106"/>
      <c r="E80" s="106"/>
      <c r="F80" s="106"/>
      <c r="G80" s="100" t="str">
        <f t="shared" si="3"/>
        <v/>
      </c>
    </row>
    <row r="81" spans="1:7" x14ac:dyDescent="0.2">
      <c r="A81" s="260" t="str">
        <f t="shared" si="2"/>
        <v/>
      </c>
      <c r="B81" s="106"/>
      <c r="C81" s="106"/>
      <c r="D81" s="106"/>
      <c r="E81" s="106"/>
      <c r="F81" s="106"/>
      <c r="G81" s="100" t="str">
        <f t="shared" si="3"/>
        <v/>
      </c>
    </row>
    <row r="82" spans="1:7" x14ac:dyDescent="0.2">
      <c r="A82" s="260" t="str">
        <f t="shared" si="2"/>
        <v/>
      </c>
      <c r="B82" s="106"/>
      <c r="C82" s="106"/>
      <c r="D82" s="106"/>
      <c r="E82" s="106"/>
      <c r="F82" s="106"/>
      <c r="G82" s="100" t="str">
        <f t="shared" si="3"/>
        <v/>
      </c>
    </row>
    <row r="83" spans="1:7" x14ac:dyDescent="0.2">
      <c r="A83" s="260" t="str">
        <f t="shared" si="2"/>
        <v/>
      </c>
      <c r="B83" s="106"/>
      <c r="C83" s="106"/>
      <c r="D83" s="106"/>
      <c r="E83" s="106"/>
      <c r="F83" s="106"/>
      <c r="G83" s="100" t="str">
        <f t="shared" si="3"/>
        <v/>
      </c>
    </row>
    <row r="84" spans="1:7" x14ac:dyDescent="0.2">
      <c r="A84" s="260" t="str">
        <f t="shared" si="2"/>
        <v/>
      </c>
      <c r="B84" s="106"/>
      <c r="C84" s="106"/>
      <c r="D84" s="106"/>
      <c r="E84" s="106"/>
      <c r="F84" s="106"/>
      <c r="G84" s="100" t="str">
        <f t="shared" si="3"/>
        <v/>
      </c>
    </row>
    <row r="85" spans="1:7" x14ac:dyDescent="0.2">
      <c r="A85" s="260" t="str">
        <f t="shared" si="2"/>
        <v/>
      </c>
      <c r="B85" s="106"/>
      <c r="C85" s="106"/>
      <c r="D85" s="106"/>
      <c r="E85" s="106"/>
      <c r="F85" s="106"/>
      <c r="G85" s="100" t="str">
        <f t="shared" si="3"/>
        <v/>
      </c>
    </row>
    <row r="86" spans="1:7" x14ac:dyDescent="0.2">
      <c r="A86" s="260" t="str">
        <f t="shared" si="2"/>
        <v/>
      </c>
      <c r="B86" s="106"/>
      <c r="C86" s="106"/>
      <c r="D86" s="106"/>
      <c r="E86" s="106"/>
      <c r="F86" s="106"/>
      <c r="G86" s="100" t="str">
        <f t="shared" si="3"/>
        <v/>
      </c>
    </row>
    <row r="87" spans="1:7" x14ac:dyDescent="0.2">
      <c r="A87" s="260" t="str">
        <f t="shared" si="2"/>
        <v/>
      </c>
      <c r="B87" s="106"/>
      <c r="C87" s="106"/>
      <c r="D87" s="106"/>
      <c r="E87" s="106"/>
      <c r="F87" s="106"/>
      <c r="G87" s="100" t="str">
        <f t="shared" si="3"/>
        <v/>
      </c>
    </row>
    <row r="88" spans="1:7" x14ac:dyDescent="0.2">
      <c r="A88" s="260" t="str">
        <f t="shared" si="2"/>
        <v/>
      </c>
      <c r="B88" s="106"/>
      <c r="C88" s="106"/>
      <c r="D88" s="106"/>
      <c r="E88" s="106"/>
      <c r="F88" s="106"/>
      <c r="G88" s="100" t="str">
        <f t="shared" si="3"/>
        <v/>
      </c>
    </row>
    <row r="89" spans="1:7" x14ac:dyDescent="0.2">
      <c r="A89" s="260" t="str">
        <f t="shared" si="2"/>
        <v/>
      </c>
      <c r="B89" s="106"/>
      <c r="C89" s="106"/>
      <c r="D89" s="106"/>
      <c r="E89" s="106"/>
      <c r="F89" s="106"/>
      <c r="G89" s="100" t="str">
        <f t="shared" si="3"/>
        <v/>
      </c>
    </row>
    <row r="90" spans="1:7" x14ac:dyDescent="0.2">
      <c r="A90" s="260" t="str">
        <f t="shared" si="2"/>
        <v/>
      </c>
      <c r="B90" s="106"/>
      <c r="C90" s="106"/>
      <c r="D90" s="106"/>
      <c r="E90" s="106"/>
      <c r="F90" s="106"/>
      <c r="G90" s="100" t="str">
        <f t="shared" si="3"/>
        <v/>
      </c>
    </row>
    <row r="91" spans="1:7" x14ac:dyDescent="0.2">
      <c r="A91" s="260" t="str">
        <f t="shared" si="2"/>
        <v/>
      </c>
      <c r="B91" s="106"/>
      <c r="C91" s="106"/>
      <c r="D91" s="106"/>
      <c r="E91" s="106"/>
      <c r="F91" s="106"/>
      <c r="G91" s="100" t="str">
        <f t="shared" si="3"/>
        <v/>
      </c>
    </row>
    <row r="92" spans="1:7" x14ac:dyDescent="0.2">
      <c r="A92" s="260" t="str">
        <f t="shared" si="2"/>
        <v/>
      </c>
      <c r="B92" s="106"/>
      <c r="C92" s="106"/>
      <c r="D92" s="106"/>
      <c r="E92" s="106"/>
      <c r="F92" s="106"/>
      <c r="G92" s="100" t="str">
        <f t="shared" si="3"/>
        <v/>
      </c>
    </row>
    <row r="93" spans="1:7" x14ac:dyDescent="0.2">
      <c r="A93" s="260" t="str">
        <f t="shared" si="2"/>
        <v/>
      </c>
      <c r="B93" s="106"/>
      <c r="C93" s="106"/>
      <c r="D93" s="106"/>
      <c r="E93" s="106"/>
      <c r="F93" s="106"/>
      <c r="G93" s="100" t="str">
        <f t="shared" si="3"/>
        <v/>
      </c>
    </row>
    <row r="94" spans="1:7" x14ac:dyDescent="0.2">
      <c r="A94" s="260" t="str">
        <f t="shared" si="2"/>
        <v/>
      </c>
      <c r="B94" s="106"/>
      <c r="C94" s="106"/>
      <c r="D94" s="106"/>
      <c r="E94" s="106"/>
      <c r="F94" s="106"/>
      <c r="G94" s="100" t="str">
        <f t="shared" si="3"/>
        <v/>
      </c>
    </row>
    <row r="95" spans="1:7" x14ac:dyDescent="0.2">
      <c r="A95" s="260" t="str">
        <f t="shared" si="2"/>
        <v/>
      </c>
      <c r="B95" s="106"/>
      <c r="C95" s="106"/>
      <c r="D95" s="106"/>
      <c r="E95" s="106"/>
      <c r="F95" s="106"/>
      <c r="G95" s="100" t="str">
        <f t="shared" si="3"/>
        <v/>
      </c>
    </row>
    <row r="96" spans="1:7" x14ac:dyDescent="0.2">
      <c r="A96" s="260" t="str">
        <f t="shared" si="2"/>
        <v/>
      </c>
      <c r="B96" s="106"/>
      <c r="C96" s="106"/>
      <c r="D96" s="106"/>
      <c r="E96" s="106"/>
      <c r="F96" s="106"/>
      <c r="G96" s="100" t="str">
        <f t="shared" si="3"/>
        <v/>
      </c>
    </row>
    <row r="97" spans="1:9" x14ac:dyDescent="0.2">
      <c r="A97" s="260" t="str">
        <f t="shared" si="2"/>
        <v/>
      </c>
      <c r="B97" s="106"/>
      <c r="C97" s="106"/>
      <c r="D97" s="106"/>
      <c r="E97" s="106"/>
      <c r="F97" s="106"/>
      <c r="G97" s="100" t="str">
        <f t="shared" si="3"/>
        <v/>
      </c>
    </row>
    <row r="98" spans="1:9" x14ac:dyDescent="0.2">
      <c r="A98" s="260" t="str">
        <f t="shared" si="2"/>
        <v/>
      </c>
      <c r="B98" s="106"/>
      <c r="C98" s="106"/>
      <c r="D98" s="106"/>
      <c r="E98" s="106"/>
      <c r="F98" s="106"/>
      <c r="G98" s="100" t="str">
        <f t="shared" si="3"/>
        <v/>
      </c>
    </row>
    <row r="99" spans="1:9" x14ac:dyDescent="0.2">
      <c r="A99" s="260" t="str">
        <f t="shared" si="2"/>
        <v/>
      </c>
      <c r="B99" s="106"/>
      <c r="C99" s="106"/>
      <c r="D99" s="106"/>
      <c r="E99" s="106"/>
      <c r="F99" s="106"/>
      <c r="G99" s="100" t="str">
        <f t="shared" si="3"/>
        <v/>
      </c>
    </row>
    <row r="100" spans="1:9" x14ac:dyDescent="0.2">
      <c r="A100" s="260" t="str">
        <f t="shared" si="2"/>
        <v/>
      </c>
      <c r="B100" s="106"/>
      <c r="C100" s="106"/>
      <c r="D100" s="106"/>
      <c r="E100" s="106"/>
      <c r="F100" s="106"/>
      <c r="G100" s="100" t="str">
        <f t="shared" si="3"/>
        <v/>
      </c>
    </row>
    <row r="101" spans="1:9" x14ac:dyDescent="0.2">
      <c r="A101" s="260" t="str">
        <f t="shared" si="2"/>
        <v/>
      </c>
      <c r="B101" s="106"/>
      <c r="C101" s="106"/>
      <c r="D101" s="106"/>
      <c r="E101" s="106"/>
      <c r="F101" s="106"/>
      <c r="G101" s="100" t="str">
        <f t="shared" si="3"/>
        <v/>
      </c>
    </row>
    <row r="102" spans="1:9" ht="13.5" thickBot="1" x14ac:dyDescent="0.25">
      <c r="A102" s="262" t="s">
        <v>484</v>
      </c>
      <c r="B102" s="107"/>
      <c r="C102" s="107">
        <f>IF(SUM(C3:C101)=0,"",SUM(C3:C101))</f>
        <v>253896898</v>
      </c>
      <c r="D102" s="107" t="str">
        <f>IF(SUM(D3:D101)=0,"",SUM(D3:D101))</f>
        <v/>
      </c>
      <c r="E102" s="107" t="str">
        <f>IF(SUM(E3:E101)=0,"",SUM(E3:E101))</f>
        <v/>
      </c>
      <c r="F102" s="107" t="str">
        <f>IF(SUM(F3:F101)=0,"",SUM(F3:F101))</f>
        <v/>
      </c>
      <c r="G102" s="100">
        <f t="shared" si="3"/>
        <v>253896898</v>
      </c>
      <c r="I102" s="263">
        <v>0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3:F101" name="Plage1"/>
  </protectedRanges>
  <phoneticPr fontId="17" type="noConversion"/>
  <pageMargins left="0.78740157499999996" right="0.64" top="0.984251969" bottom="0.984251969" header="0.4921259845" footer="0.4921259845"/>
  <pageSetup paperSize="9" scale="95" orientation="portrait" r:id="rId1"/>
  <headerFooter alignWithMargins="0">
    <oddHeader>&amp;F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2.75" x14ac:dyDescent="0.2"/>
  <cols>
    <col min="1" max="1" width="11.42578125" style="133"/>
    <col min="2" max="2" width="30.42578125" style="133" customWidth="1"/>
    <col min="3" max="3" width="22.28515625" style="133" customWidth="1"/>
    <col min="4" max="16384" width="11.42578125" style="133"/>
  </cols>
  <sheetData>
    <row r="1" spans="1:3" ht="39" thickBot="1" x14ac:dyDescent="0.25">
      <c r="A1" s="119">
        <f>Signaletiq!B9</f>
        <v>202312</v>
      </c>
      <c r="B1" s="119">
        <f>Signaletiq!B3</f>
        <v>1601202</v>
      </c>
      <c r="C1" s="264" t="s">
        <v>435</v>
      </c>
    </row>
    <row r="2" spans="1:3" ht="13.5" thickBot="1" x14ac:dyDescent="0.25">
      <c r="A2" s="265" t="s">
        <v>392</v>
      </c>
      <c r="B2" s="266" t="s">
        <v>436</v>
      </c>
      <c r="C2" s="266" t="s">
        <v>430</v>
      </c>
    </row>
    <row r="3" spans="1:3" ht="13.5" thickBot="1" x14ac:dyDescent="0.25">
      <c r="A3" s="265" t="s">
        <v>503</v>
      </c>
      <c r="B3" s="108" t="str">
        <f>IF('div risque'!G102=0,"",VLOOKUP(C3,'Div&amp;Part'!A30:F128,6,FALSE))</f>
        <v>U3C-COOP CA</v>
      </c>
      <c r="C3" s="108">
        <f>IF(SUM('Div&amp;Part'!B30:F128)&lt;&gt;0,+LARGE('Div&amp;Part'!A30:B128,1),"")</f>
        <v>71698449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1" sqref="E11"/>
    </sheetView>
  </sheetViews>
  <sheetFormatPr baseColWidth="10" defaultRowHeight="12.75" x14ac:dyDescent="0.2"/>
  <cols>
    <col min="1" max="1" width="16" style="133" customWidth="1"/>
    <col min="2" max="2" width="48.42578125" style="133" customWidth="1"/>
    <col min="3" max="3" width="26" style="133" customWidth="1"/>
    <col min="4" max="16384" width="11.42578125" style="133"/>
  </cols>
  <sheetData>
    <row r="1" spans="1:3" ht="42" customHeight="1" thickBot="1" x14ac:dyDescent="0.25">
      <c r="A1" s="119">
        <f>Signaletiq!B9</f>
        <v>202312</v>
      </c>
      <c r="B1" s="119">
        <f>Signaletiq!B3</f>
        <v>1601202</v>
      </c>
      <c r="C1" s="267" t="s">
        <v>437</v>
      </c>
    </row>
    <row r="2" spans="1:3" ht="13.5" thickTop="1" x14ac:dyDescent="0.2">
      <c r="A2" s="268"/>
      <c r="B2" s="269"/>
      <c r="C2" s="182"/>
    </row>
    <row r="3" spans="1:3" x14ac:dyDescent="0.2">
      <c r="A3" s="270"/>
      <c r="B3" s="271"/>
      <c r="C3" s="184"/>
    </row>
    <row r="4" spans="1:3" x14ac:dyDescent="0.2">
      <c r="A4" s="270" t="s">
        <v>307</v>
      </c>
      <c r="B4" s="271" t="s">
        <v>1</v>
      </c>
      <c r="C4" s="184" t="s">
        <v>309</v>
      </c>
    </row>
    <row r="5" spans="1:3" ht="16.5" thickBot="1" x14ac:dyDescent="0.25">
      <c r="A5" s="272"/>
      <c r="B5" s="273"/>
      <c r="C5" s="274"/>
    </row>
    <row r="6" spans="1:3" ht="13.5" customHeight="1" thickTop="1" x14ac:dyDescent="0.2">
      <c r="A6" s="275"/>
      <c r="B6" s="276"/>
      <c r="C6" s="109"/>
    </row>
    <row r="7" spans="1:3" ht="12.75" customHeight="1" x14ac:dyDescent="0.2">
      <c r="A7" s="275"/>
      <c r="B7" s="276"/>
      <c r="C7" s="110"/>
    </row>
    <row r="8" spans="1:3" ht="25.5" x14ac:dyDescent="0.2">
      <c r="A8" s="277" t="s">
        <v>438</v>
      </c>
      <c r="B8" s="278" t="s">
        <v>445</v>
      </c>
      <c r="C8" s="110">
        <f>FPN!C49</f>
        <v>146517595</v>
      </c>
    </row>
    <row r="9" spans="1:3" ht="12.75" customHeight="1" x14ac:dyDescent="0.2">
      <c r="A9" s="277"/>
      <c r="B9" s="278"/>
      <c r="C9" s="110"/>
    </row>
    <row r="10" spans="1:3" ht="16.5" thickBot="1" x14ac:dyDescent="0.25">
      <c r="A10" s="279" t="s">
        <v>439</v>
      </c>
      <c r="B10" s="149"/>
      <c r="C10" s="111"/>
    </row>
    <row r="11" spans="1:3" ht="16.5" thickTop="1" x14ac:dyDescent="0.2">
      <c r="A11" s="275"/>
      <c r="B11" s="280"/>
      <c r="C11" s="110"/>
    </row>
    <row r="12" spans="1:3" ht="15.75" x14ac:dyDescent="0.2">
      <c r="A12" s="275"/>
      <c r="B12" s="280"/>
      <c r="C12" s="110"/>
    </row>
    <row r="13" spans="1:3" ht="31.5" x14ac:dyDescent="0.2">
      <c r="A13" s="275" t="s">
        <v>440</v>
      </c>
      <c r="B13" s="280" t="s">
        <v>441</v>
      </c>
      <c r="C13" s="112">
        <v>265804982</v>
      </c>
    </row>
    <row r="14" spans="1:3" ht="15.75" x14ac:dyDescent="0.2">
      <c r="A14" s="275"/>
      <c r="B14" s="280"/>
      <c r="C14" s="110"/>
    </row>
    <row r="15" spans="1:3" ht="16.5" thickBot="1" x14ac:dyDescent="0.25">
      <c r="A15" s="275"/>
      <c r="B15" s="280"/>
      <c r="C15" s="110"/>
    </row>
    <row r="16" spans="1:3" ht="13.5" thickTop="1" x14ac:dyDescent="0.2">
      <c r="A16" s="281"/>
      <c r="B16" s="282"/>
      <c r="C16" s="113"/>
    </row>
    <row r="17" spans="1:3" ht="16.5" thickBot="1" x14ac:dyDescent="0.25">
      <c r="A17" s="279" t="s">
        <v>442</v>
      </c>
      <c r="B17" s="149" t="s">
        <v>443</v>
      </c>
      <c r="C17" s="114">
        <f>IF(C13&lt;&gt;"",IF(C13&gt;0,C8*100/C13,9999),9999)</f>
        <v>55.122215504598785</v>
      </c>
    </row>
    <row r="18" spans="1:3" ht="13.5" thickTop="1" x14ac:dyDescent="0.2">
      <c r="A18" s="155"/>
    </row>
    <row r="19" spans="1:3" x14ac:dyDescent="0.2">
      <c r="A19" s="155"/>
    </row>
    <row r="20" spans="1:3" x14ac:dyDescent="0.2">
      <c r="A20" s="283"/>
      <c r="B20" s="133" t="s">
        <v>444</v>
      </c>
    </row>
    <row r="21" spans="1:3" x14ac:dyDescent="0.2">
      <c r="A21" s="284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3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baseColWidth="10" defaultRowHeight="12.75" x14ac:dyDescent="0.2"/>
  <cols>
    <col min="1" max="16384" width="11.42578125" style="2"/>
  </cols>
  <sheetData/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33" zoomScaleNormal="100" workbookViewId="0">
      <selection activeCell="E52" sqref="E52"/>
    </sheetView>
  </sheetViews>
  <sheetFormatPr baseColWidth="10" defaultRowHeight="12.75" x14ac:dyDescent="0.2"/>
  <cols>
    <col min="1" max="1" width="7.85546875" style="133" bestFit="1" customWidth="1"/>
    <col min="2" max="2" width="27.42578125" style="133" customWidth="1"/>
    <col min="3" max="3" width="16.7109375" style="133" customWidth="1"/>
    <col min="4" max="4" width="16.42578125" style="133" customWidth="1"/>
    <col min="5" max="5" width="17.85546875" style="133" customWidth="1"/>
    <col min="6" max="6" width="17" style="133" customWidth="1"/>
    <col min="7" max="7" width="11.42578125" style="133"/>
    <col min="8" max="8" width="13.85546875" style="133" bestFit="1" customWidth="1"/>
    <col min="9" max="16384" width="11.42578125" style="133"/>
  </cols>
  <sheetData>
    <row r="1" spans="1:6" ht="15" customHeight="1" thickBot="1" x14ac:dyDescent="0.25">
      <c r="A1" s="119">
        <f>Signaletiq!B9</f>
        <v>202312</v>
      </c>
      <c r="B1" s="119">
        <f>Signaletiq!B3</f>
        <v>1601202</v>
      </c>
      <c r="F1" s="134" t="s">
        <v>478</v>
      </c>
    </row>
    <row r="2" spans="1:6" ht="13.5" thickTop="1" x14ac:dyDescent="0.2">
      <c r="A2" s="367" t="s">
        <v>0</v>
      </c>
      <c r="B2" s="369" t="s">
        <v>1</v>
      </c>
      <c r="C2" s="369" t="s">
        <v>2</v>
      </c>
      <c r="D2" s="135" t="s">
        <v>3</v>
      </c>
      <c r="E2" s="369" t="s">
        <v>5</v>
      </c>
      <c r="F2" s="371" t="s">
        <v>6</v>
      </c>
    </row>
    <row r="3" spans="1:6" ht="11.25" customHeight="1" thickBot="1" x14ac:dyDescent="0.25">
      <c r="A3" s="368"/>
      <c r="B3" s="370"/>
      <c r="C3" s="370"/>
      <c r="D3" s="136" t="s">
        <v>4</v>
      </c>
      <c r="E3" s="370"/>
      <c r="F3" s="372"/>
    </row>
    <row r="4" spans="1:6" ht="13.5" thickTop="1" x14ac:dyDescent="0.2">
      <c r="A4" s="137" t="s">
        <v>7</v>
      </c>
      <c r="B4" s="138" t="s">
        <v>8</v>
      </c>
      <c r="C4" s="120">
        <f>SUM(C5:C11)</f>
        <v>349816743</v>
      </c>
      <c r="D4" s="120">
        <f>SUM(D5:D11)</f>
        <v>15422896</v>
      </c>
      <c r="E4" s="120">
        <f>SUM(E5:E11)</f>
        <v>334393847</v>
      </c>
      <c r="F4" s="120">
        <f>SUM(F5:F11)</f>
        <v>334019347</v>
      </c>
    </row>
    <row r="5" spans="1:6" x14ac:dyDescent="0.2">
      <c r="A5" s="137" t="s">
        <v>9</v>
      </c>
      <c r="B5" s="139" t="s">
        <v>10</v>
      </c>
      <c r="C5" s="9">
        <v>0</v>
      </c>
      <c r="D5" s="9">
        <v>0</v>
      </c>
      <c r="E5" s="10">
        <f>C5-D5</f>
        <v>0</v>
      </c>
      <c r="F5" s="11">
        <v>0</v>
      </c>
    </row>
    <row r="6" spans="1:6" x14ac:dyDescent="0.2">
      <c r="A6" s="137" t="s">
        <v>11</v>
      </c>
      <c r="B6" s="139" t="s">
        <v>12</v>
      </c>
      <c r="C6" s="9">
        <v>0</v>
      </c>
      <c r="D6" s="9">
        <v>0</v>
      </c>
      <c r="E6" s="10">
        <f t="shared" ref="E6:E52" si="0">C6-D6</f>
        <v>0</v>
      </c>
      <c r="F6" s="11">
        <v>0</v>
      </c>
    </row>
    <row r="7" spans="1:6" x14ac:dyDescent="0.2">
      <c r="A7" s="137" t="s">
        <v>13</v>
      </c>
      <c r="B7" s="139" t="s">
        <v>14</v>
      </c>
      <c r="C7" s="11">
        <v>20557329</v>
      </c>
      <c r="D7" s="11">
        <v>0</v>
      </c>
      <c r="E7" s="10">
        <f t="shared" si="0"/>
        <v>20557329</v>
      </c>
      <c r="F7" s="11">
        <v>20557329</v>
      </c>
    </row>
    <row r="8" spans="1:6" x14ac:dyDescent="0.2">
      <c r="A8" s="137" t="s">
        <v>15</v>
      </c>
      <c r="B8" s="139" t="s">
        <v>16</v>
      </c>
      <c r="C8" s="9">
        <v>328927835</v>
      </c>
      <c r="D8" s="9">
        <v>15422896</v>
      </c>
      <c r="E8" s="10">
        <f t="shared" si="0"/>
        <v>313504939</v>
      </c>
      <c r="F8" s="11">
        <v>313130439</v>
      </c>
    </row>
    <row r="9" spans="1:6" ht="22.5" x14ac:dyDescent="0.2">
      <c r="A9" s="137" t="s">
        <v>17</v>
      </c>
      <c r="B9" s="139" t="s">
        <v>18</v>
      </c>
      <c r="C9" s="11">
        <v>0</v>
      </c>
      <c r="D9" s="11">
        <v>0</v>
      </c>
      <c r="E9" s="10">
        <f t="shared" si="0"/>
        <v>0</v>
      </c>
      <c r="F9" s="11">
        <v>0</v>
      </c>
    </row>
    <row r="10" spans="1:6" x14ac:dyDescent="0.2">
      <c r="A10" s="137" t="s">
        <v>19</v>
      </c>
      <c r="B10" s="139" t="s">
        <v>20</v>
      </c>
      <c r="C10" s="9">
        <v>331579</v>
      </c>
      <c r="D10" s="9">
        <v>0</v>
      </c>
      <c r="E10" s="10">
        <f t="shared" si="0"/>
        <v>331579</v>
      </c>
      <c r="F10" s="11">
        <v>331579</v>
      </c>
    </row>
    <row r="11" spans="1:6" ht="13.5" thickBot="1" x14ac:dyDescent="0.25">
      <c r="A11" s="140" t="s">
        <v>21</v>
      </c>
      <c r="B11" s="141" t="s">
        <v>22</v>
      </c>
      <c r="C11" s="12">
        <v>0</v>
      </c>
      <c r="D11" s="12">
        <v>0</v>
      </c>
      <c r="E11" s="13">
        <f t="shared" si="0"/>
        <v>0</v>
      </c>
      <c r="F11" s="12">
        <v>0</v>
      </c>
    </row>
    <row r="12" spans="1:6" x14ac:dyDescent="0.2">
      <c r="A12" s="142" t="s">
        <v>23</v>
      </c>
      <c r="B12" s="143" t="s">
        <v>24</v>
      </c>
      <c r="C12" s="121">
        <f>SUM(C13:C19)</f>
        <v>192406587</v>
      </c>
      <c r="D12" s="121">
        <f>SUM(D13:D19)</f>
        <v>155880807</v>
      </c>
      <c r="E12" s="122">
        <f t="shared" si="0"/>
        <v>36525780</v>
      </c>
      <c r="F12" s="121">
        <f>SUM(F13:F19)</f>
        <v>61006068</v>
      </c>
    </row>
    <row r="13" spans="1:6" x14ac:dyDescent="0.2">
      <c r="A13" s="137" t="s">
        <v>25</v>
      </c>
      <c r="B13" s="139" t="s">
        <v>26</v>
      </c>
      <c r="C13" s="11">
        <v>0</v>
      </c>
      <c r="D13" s="11">
        <v>0</v>
      </c>
      <c r="E13" s="10">
        <f t="shared" si="0"/>
        <v>0</v>
      </c>
      <c r="F13" s="11">
        <v>0</v>
      </c>
    </row>
    <row r="14" spans="1:6" x14ac:dyDescent="0.2">
      <c r="A14" s="137" t="s">
        <v>27</v>
      </c>
      <c r="B14" s="139" t="s">
        <v>28</v>
      </c>
      <c r="C14" s="11">
        <v>49736045</v>
      </c>
      <c r="D14" s="11">
        <v>0</v>
      </c>
      <c r="E14" s="10">
        <f t="shared" si="0"/>
        <v>49736045</v>
      </c>
      <c r="F14" s="11">
        <v>49277989</v>
      </c>
    </row>
    <row r="15" spans="1:6" x14ac:dyDescent="0.2">
      <c r="A15" s="137" t="s">
        <v>29</v>
      </c>
      <c r="B15" s="139" t="s">
        <v>30</v>
      </c>
      <c r="C15" s="11">
        <v>1817268</v>
      </c>
      <c r="D15" s="11">
        <v>0</v>
      </c>
      <c r="E15" s="10">
        <f t="shared" si="0"/>
        <v>1817268</v>
      </c>
      <c r="F15" s="11">
        <v>3644268</v>
      </c>
    </row>
    <row r="16" spans="1:6" x14ac:dyDescent="0.2">
      <c r="A16" s="137" t="s">
        <v>31</v>
      </c>
      <c r="B16" s="139" t="s">
        <v>32</v>
      </c>
      <c r="C16" s="11">
        <v>0</v>
      </c>
      <c r="D16" s="11">
        <v>0</v>
      </c>
      <c r="E16" s="10">
        <f t="shared" si="0"/>
        <v>0</v>
      </c>
      <c r="F16" s="11">
        <v>0</v>
      </c>
    </row>
    <row r="17" spans="1:6" x14ac:dyDescent="0.2">
      <c r="A17" s="137" t="s">
        <v>33</v>
      </c>
      <c r="B17" s="139" t="s">
        <v>34</v>
      </c>
      <c r="C17" s="11">
        <v>134080246</v>
      </c>
      <c r="D17" s="11">
        <v>150954469</v>
      </c>
      <c r="E17" s="10">
        <f t="shared" si="0"/>
        <v>-16874223</v>
      </c>
      <c r="F17" s="11">
        <v>6237121</v>
      </c>
    </row>
    <row r="18" spans="1:6" x14ac:dyDescent="0.2">
      <c r="A18" s="137" t="s">
        <v>35</v>
      </c>
      <c r="B18" s="139" t="s">
        <v>36</v>
      </c>
      <c r="C18" s="11">
        <v>0</v>
      </c>
      <c r="D18" s="11">
        <v>0</v>
      </c>
      <c r="E18" s="10">
        <f t="shared" si="0"/>
        <v>0</v>
      </c>
      <c r="F18" s="11">
        <v>0</v>
      </c>
    </row>
    <row r="19" spans="1:6" ht="13.5" thickBot="1" x14ac:dyDescent="0.25">
      <c r="A19" s="140" t="s">
        <v>37</v>
      </c>
      <c r="B19" s="141" t="s">
        <v>38</v>
      </c>
      <c r="C19" s="15">
        <v>6773028</v>
      </c>
      <c r="D19" s="15">
        <v>4926338</v>
      </c>
      <c r="E19" s="13">
        <f t="shared" si="0"/>
        <v>1846690</v>
      </c>
      <c r="F19" s="12">
        <v>1846690</v>
      </c>
    </row>
    <row r="20" spans="1:6" ht="32.25" thickBot="1" x14ac:dyDescent="0.25">
      <c r="A20" s="144" t="s">
        <v>39</v>
      </c>
      <c r="B20" s="145" t="s">
        <v>40</v>
      </c>
      <c r="C20" s="131">
        <v>0</v>
      </c>
      <c r="D20" s="131">
        <v>0</v>
      </c>
      <c r="E20" s="122">
        <f t="shared" si="0"/>
        <v>0</v>
      </c>
      <c r="F20" s="132">
        <v>0</v>
      </c>
    </row>
    <row r="21" spans="1:6" x14ac:dyDescent="0.2">
      <c r="A21" s="137" t="s">
        <v>41</v>
      </c>
      <c r="B21" s="146" t="s">
        <v>42</v>
      </c>
      <c r="C21" s="121">
        <f>SUM(C22:C27)</f>
        <v>138419793</v>
      </c>
      <c r="D21" s="121">
        <f>SUM(D22:D27)</f>
        <v>20971352</v>
      </c>
      <c r="E21" s="14">
        <f t="shared" si="0"/>
        <v>117448441</v>
      </c>
      <c r="F21" s="121">
        <f>SUM(F22:F27)</f>
        <v>109597248</v>
      </c>
    </row>
    <row r="22" spans="1:6" x14ac:dyDescent="0.2">
      <c r="A22" s="137" t="s">
        <v>43</v>
      </c>
      <c r="B22" s="139" t="s">
        <v>44</v>
      </c>
      <c r="C22" s="11">
        <v>0</v>
      </c>
      <c r="D22" s="11">
        <v>0</v>
      </c>
      <c r="E22" s="10">
        <f t="shared" si="0"/>
        <v>0</v>
      </c>
      <c r="F22" s="11">
        <v>0</v>
      </c>
    </row>
    <row r="23" spans="1:6" x14ac:dyDescent="0.2">
      <c r="A23" s="137" t="s">
        <v>45</v>
      </c>
      <c r="B23" s="139" t="s">
        <v>46</v>
      </c>
      <c r="C23" s="11">
        <v>808241</v>
      </c>
      <c r="D23" s="11">
        <v>0</v>
      </c>
      <c r="E23" s="10">
        <f t="shared" si="0"/>
        <v>808241</v>
      </c>
      <c r="F23" s="11">
        <v>260000</v>
      </c>
    </row>
    <row r="24" spans="1:6" x14ac:dyDescent="0.2">
      <c r="A24" s="137" t="s">
        <v>47</v>
      </c>
      <c r="B24" s="139" t="s">
        <v>48</v>
      </c>
      <c r="C24" s="11">
        <v>896678</v>
      </c>
      <c r="D24" s="11">
        <v>0</v>
      </c>
      <c r="E24" s="10">
        <f t="shared" si="0"/>
        <v>896678</v>
      </c>
      <c r="F24" s="11">
        <v>929149</v>
      </c>
    </row>
    <row r="25" spans="1:6" x14ac:dyDescent="0.2">
      <c r="A25" s="137" t="s">
        <v>49</v>
      </c>
      <c r="B25" s="139" t="s">
        <v>50</v>
      </c>
      <c r="C25" s="11">
        <v>38440000</v>
      </c>
      <c r="D25" s="11">
        <v>0</v>
      </c>
      <c r="E25" s="10">
        <f t="shared" si="0"/>
        <v>38440000</v>
      </c>
      <c r="F25" s="11">
        <v>39840000</v>
      </c>
    </row>
    <row r="26" spans="1:6" x14ac:dyDescent="0.2">
      <c r="A26" s="137" t="s">
        <v>51</v>
      </c>
      <c r="B26" s="139" t="s">
        <v>52</v>
      </c>
      <c r="C26" s="9">
        <v>98274874</v>
      </c>
      <c r="D26" s="11">
        <v>20971352</v>
      </c>
      <c r="E26" s="10">
        <f t="shared" si="0"/>
        <v>77303522</v>
      </c>
      <c r="F26" s="11">
        <v>68568099</v>
      </c>
    </row>
    <row r="27" spans="1:6" ht="13.5" thickBot="1" x14ac:dyDescent="0.25">
      <c r="A27" s="147" t="s">
        <v>53</v>
      </c>
      <c r="B27" s="148" t="s">
        <v>54</v>
      </c>
      <c r="C27" s="16"/>
      <c r="D27" s="16"/>
      <c r="E27" s="13">
        <f t="shared" si="0"/>
        <v>0</v>
      </c>
      <c r="F27" s="16">
        <v>0</v>
      </c>
    </row>
    <row r="28" spans="1:6" ht="13.5" thickTop="1" x14ac:dyDescent="0.2">
      <c r="A28" s="137" t="s">
        <v>55</v>
      </c>
      <c r="B28" s="146" t="s">
        <v>56</v>
      </c>
      <c r="C28" s="121">
        <f>SUM(C29:C30)</f>
        <v>0</v>
      </c>
      <c r="D28" s="121">
        <f>SUM(D29:D30)</f>
        <v>0</v>
      </c>
      <c r="E28" s="123">
        <f t="shared" si="0"/>
        <v>0</v>
      </c>
      <c r="F28" s="121">
        <f>SUM(F29:F30)</f>
        <v>0</v>
      </c>
    </row>
    <row r="29" spans="1:6" x14ac:dyDescent="0.2">
      <c r="A29" s="137" t="s">
        <v>57</v>
      </c>
      <c r="B29" s="139" t="s">
        <v>58</v>
      </c>
      <c r="C29" s="11">
        <v>0</v>
      </c>
      <c r="D29" s="11">
        <v>0</v>
      </c>
      <c r="E29" s="10">
        <f t="shared" si="0"/>
        <v>0</v>
      </c>
      <c r="F29" s="11">
        <v>0</v>
      </c>
    </row>
    <row r="30" spans="1:6" ht="13.5" thickBot="1" x14ac:dyDescent="0.25">
      <c r="A30" s="147" t="s">
        <v>59</v>
      </c>
      <c r="B30" s="148" t="s">
        <v>60</v>
      </c>
      <c r="C30" s="16">
        <v>0</v>
      </c>
      <c r="D30" s="16">
        <v>0</v>
      </c>
      <c r="E30" s="13">
        <f t="shared" si="0"/>
        <v>0</v>
      </c>
      <c r="F30" s="16">
        <v>0</v>
      </c>
    </row>
    <row r="31" spans="1:6" ht="13.5" thickTop="1" x14ac:dyDescent="0.2">
      <c r="A31" s="137" t="s">
        <v>61</v>
      </c>
      <c r="B31" s="146" t="s">
        <v>62</v>
      </c>
      <c r="C31" s="121">
        <f>SUM(C32:C34)</f>
        <v>12237136</v>
      </c>
      <c r="D31" s="121">
        <f>SUM(D32:D34)</f>
        <v>0</v>
      </c>
      <c r="E31" s="123">
        <f t="shared" si="0"/>
        <v>12237136</v>
      </c>
      <c r="F31" s="121">
        <f>SUM(F32:F34)</f>
        <v>18409388</v>
      </c>
    </row>
    <row r="32" spans="1:6" x14ac:dyDescent="0.2">
      <c r="A32" s="137" t="s">
        <v>63</v>
      </c>
      <c r="B32" s="139" t="s">
        <v>64</v>
      </c>
      <c r="C32" s="11">
        <v>0</v>
      </c>
      <c r="D32" s="11">
        <v>0</v>
      </c>
      <c r="E32" s="10">
        <f t="shared" si="0"/>
        <v>0</v>
      </c>
      <c r="F32" s="11">
        <v>0</v>
      </c>
    </row>
    <row r="33" spans="1:6" x14ac:dyDescent="0.2">
      <c r="A33" s="137" t="s">
        <v>65</v>
      </c>
      <c r="B33" s="139" t="s">
        <v>66</v>
      </c>
      <c r="C33" s="11">
        <v>10261530</v>
      </c>
      <c r="D33" s="11">
        <v>0</v>
      </c>
      <c r="E33" s="10">
        <f t="shared" si="0"/>
        <v>10261530</v>
      </c>
      <c r="F33" s="11">
        <v>15600417</v>
      </c>
    </row>
    <row r="34" spans="1:6" ht="13.5" thickBot="1" x14ac:dyDescent="0.25">
      <c r="A34" s="147" t="s">
        <v>67</v>
      </c>
      <c r="B34" s="148" t="s">
        <v>68</v>
      </c>
      <c r="C34" s="17">
        <v>1975606</v>
      </c>
      <c r="D34" s="16">
        <v>0</v>
      </c>
      <c r="E34" s="13">
        <f t="shared" si="0"/>
        <v>1975606</v>
      </c>
      <c r="F34" s="16">
        <v>2808971</v>
      </c>
    </row>
    <row r="35" spans="1:6" ht="13.5" thickTop="1" x14ac:dyDescent="0.2">
      <c r="A35" s="137" t="s">
        <v>69</v>
      </c>
      <c r="B35" s="146" t="s">
        <v>70</v>
      </c>
      <c r="C35" s="121">
        <f>SUM(C36:C41)</f>
        <v>0</v>
      </c>
      <c r="D35" s="121">
        <f>SUM(D36:D41)</f>
        <v>0</v>
      </c>
      <c r="E35" s="123">
        <f t="shared" si="0"/>
        <v>0</v>
      </c>
      <c r="F35" s="121">
        <f>SUM(F36:F41)</f>
        <v>0</v>
      </c>
    </row>
    <row r="36" spans="1:6" x14ac:dyDescent="0.2">
      <c r="A36" s="137" t="s">
        <v>71</v>
      </c>
      <c r="B36" s="139" t="s">
        <v>72</v>
      </c>
      <c r="C36" s="11">
        <v>0</v>
      </c>
      <c r="D36" s="11">
        <v>0</v>
      </c>
      <c r="E36" s="10">
        <f t="shared" si="0"/>
        <v>0</v>
      </c>
      <c r="F36" s="11">
        <v>0</v>
      </c>
    </row>
    <row r="37" spans="1:6" x14ac:dyDescent="0.2">
      <c r="A37" s="137" t="s">
        <v>73</v>
      </c>
      <c r="B37" s="139" t="s">
        <v>74</v>
      </c>
      <c r="C37" s="11">
        <v>0</v>
      </c>
      <c r="D37" s="11">
        <v>0</v>
      </c>
      <c r="E37" s="10">
        <f t="shared" si="0"/>
        <v>0</v>
      </c>
      <c r="F37" s="11">
        <v>0</v>
      </c>
    </row>
    <row r="38" spans="1:6" x14ac:dyDescent="0.2">
      <c r="A38" s="137" t="s">
        <v>75</v>
      </c>
      <c r="B38" s="139" t="s">
        <v>76</v>
      </c>
      <c r="C38" s="11">
        <v>0</v>
      </c>
      <c r="D38" s="11">
        <v>0</v>
      </c>
      <c r="E38" s="10">
        <f t="shared" si="0"/>
        <v>0</v>
      </c>
      <c r="F38" s="11">
        <v>0</v>
      </c>
    </row>
    <row r="39" spans="1:6" x14ac:dyDescent="0.2">
      <c r="A39" s="137" t="s">
        <v>77</v>
      </c>
      <c r="B39" s="139" t="s">
        <v>78</v>
      </c>
      <c r="C39" s="11">
        <v>0</v>
      </c>
      <c r="D39" s="11">
        <v>0</v>
      </c>
      <c r="E39" s="10">
        <f t="shared" si="0"/>
        <v>0</v>
      </c>
      <c r="F39" s="11">
        <v>0</v>
      </c>
    </row>
    <row r="40" spans="1:6" x14ac:dyDescent="0.2">
      <c r="A40" s="137" t="s">
        <v>79</v>
      </c>
      <c r="B40" s="139" t="s">
        <v>80</v>
      </c>
      <c r="C40" s="11">
        <v>0</v>
      </c>
      <c r="D40" s="11">
        <v>0</v>
      </c>
      <c r="E40" s="10">
        <f t="shared" si="0"/>
        <v>0</v>
      </c>
      <c r="F40" s="11">
        <v>0</v>
      </c>
    </row>
    <row r="41" spans="1:6" ht="13.5" customHeight="1" thickBot="1" x14ac:dyDescent="0.25">
      <c r="A41" s="147" t="s">
        <v>81</v>
      </c>
      <c r="B41" s="148" t="s">
        <v>82</v>
      </c>
      <c r="C41" s="16">
        <v>0</v>
      </c>
      <c r="D41" s="16">
        <v>0</v>
      </c>
      <c r="E41" s="13">
        <f t="shared" si="0"/>
        <v>0</v>
      </c>
      <c r="F41" s="16">
        <v>0</v>
      </c>
    </row>
    <row r="42" spans="1:6" ht="13.5" thickTop="1" x14ac:dyDescent="0.2">
      <c r="A42" s="137" t="s">
        <v>83</v>
      </c>
      <c r="B42" s="146" t="s">
        <v>84</v>
      </c>
      <c r="C42" s="121">
        <f>SUM(C43:C49)</f>
        <v>2176579</v>
      </c>
      <c r="D42" s="121">
        <f>SUM(D43:D49)</f>
        <v>0</v>
      </c>
      <c r="E42" s="123">
        <f t="shared" si="0"/>
        <v>2176579</v>
      </c>
      <c r="F42" s="121">
        <f>SUM(F43:F49)</f>
        <v>21898043</v>
      </c>
    </row>
    <row r="43" spans="1:6" x14ac:dyDescent="0.2">
      <c r="A43" s="137" t="s">
        <v>85</v>
      </c>
      <c r="B43" s="139" t="s">
        <v>86</v>
      </c>
      <c r="C43" s="11">
        <v>0</v>
      </c>
      <c r="D43" s="11">
        <v>0</v>
      </c>
      <c r="E43" s="10">
        <f t="shared" si="0"/>
        <v>0</v>
      </c>
      <c r="F43" s="11">
        <v>0</v>
      </c>
    </row>
    <row r="44" spans="1:6" x14ac:dyDescent="0.2">
      <c r="A44" s="137" t="s">
        <v>87</v>
      </c>
      <c r="B44" s="139" t="s">
        <v>88</v>
      </c>
      <c r="C44" s="11">
        <v>0</v>
      </c>
      <c r="D44" s="11">
        <v>0</v>
      </c>
      <c r="E44" s="10">
        <f t="shared" si="0"/>
        <v>0</v>
      </c>
      <c r="F44" s="11">
        <v>0</v>
      </c>
    </row>
    <row r="45" spans="1:6" ht="22.5" x14ac:dyDescent="0.2">
      <c r="A45" s="137" t="s">
        <v>89</v>
      </c>
      <c r="B45" s="139" t="s">
        <v>90</v>
      </c>
      <c r="C45" s="11">
        <v>0</v>
      </c>
      <c r="D45" s="11">
        <v>0</v>
      </c>
      <c r="E45" s="10">
        <f t="shared" si="0"/>
        <v>0</v>
      </c>
      <c r="F45" s="11">
        <v>0</v>
      </c>
    </row>
    <row r="46" spans="1:6" ht="22.5" x14ac:dyDescent="0.2">
      <c r="A46" s="137" t="s">
        <v>91</v>
      </c>
      <c r="B46" s="139" t="s">
        <v>92</v>
      </c>
      <c r="C46" s="11">
        <v>308053</v>
      </c>
      <c r="D46" s="11">
        <v>0</v>
      </c>
      <c r="E46" s="10">
        <f t="shared" si="0"/>
        <v>308053</v>
      </c>
      <c r="F46" s="11">
        <v>11744554</v>
      </c>
    </row>
    <row r="47" spans="1:6" ht="22.5" x14ac:dyDescent="0.2">
      <c r="A47" s="137" t="s">
        <v>93</v>
      </c>
      <c r="B47" s="139" t="s">
        <v>94</v>
      </c>
      <c r="C47" s="11">
        <v>0</v>
      </c>
      <c r="D47" s="11">
        <v>0</v>
      </c>
      <c r="E47" s="10">
        <f t="shared" si="0"/>
        <v>0</v>
      </c>
      <c r="F47" s="11">
        <v>0</v>
      </c>
    </row>
    <row r="48" spans="1:6" ht="22.5" x14ac:dyDescent="0.2">
      <c r="A48" s="137" t="s">
        <v>95</v>
      </c>
      <c r="B48" s="139" t="s">
        <v>96</v>
      </c>
      <c r="C48" s="11">
        <v>0</v>
      </c>
      <c r="D48" s="11">
        <v>0</v>
      </c>
      <c r="E48" s="10">
        <f t="shared" si="0"/>
        <v>0</v>
      </c>
      <c r="F48" s="11">
        <v>0</v>
      </c>
    </row>
    <row r="49" spans="1:6" ht="12.75" customHeight="1" thickBot="1" x14ac:dyDescent="0.25">
      <c r="A49" s="147" t="s">
        <v>97</v>
      </c>
      <c r="B49" s="148" t="s">
        <v>98</v>
      </c>
      <c r="C49" s="16">
        <v>1868526</v>
      </c>
      <c r="D49" s="16">
        <v>0</v>
      </c>
      <c r="E49" s="13">
        <f t="shared" si="0"/>
        <v>1868526</v>
      </c>
      <c r="F49" s="16">
        <v>10153489</v>
      </c>
    </row>
    <row r="50" spans="1:6" ht="22.5" thickTop="1" thickBot="1" x14ac:dyDescent="0.25">
      <c r="A50" s="147" t="s">
        <v>99</v>
      </c>
      <c r="B50" s="136" t="s">
        <v>100</v>
      </c>
      <c r="C50" s="16">
        <v>0</v>
      </c>
      <c r="D50" s="16">
        <v>0</v>
      </c>
      <c r="E50" s="18">
        <f t="shared" si="0"/>
        <v>0</v>
      </c>
      <c r="F50" s="16">
        <v>0</v>
      </c>
    </row>
    <row r="51" spans="1:6" ht="22.5" thickTop="1" thickBot="1" x14ac:dyDescent="0.25">
      <c r="A51" s="147" t="s">
        <v>101</v>
      </c>
      <c r="B51" s="136" t="s">
        <v>102</v>
      </c>
      <c r="C51" s="19">
        <v>66812290</v>
      </c>
      <c r="D51" s="19">
        <v>0</v>
      </c>
      <c r="E51" s="18">
        <f t="shared" si="0"/>
        <v>66812290</v>
      </c>
      <c r="F51" s="19">
        <v>20610272</v>
      </c>
    </row>
    <row r="52" spans="1:6" ht="17.25" thickTop="1" thickBot="1" x14ac:dyDescent="0.25">
      <c r="A52" s="149"/>
      <c r="B52" s="136" t="s">
        <v>103</v>
      </c>
      <c r="C52" s="124">
        <f>C51+C50+C42+C35+C31+C28+C21+C20+C12+C4</f>
        <v>761869128</v>
      </c>
      <c r="D52" s="124">
        <f>D51+D50+D42+D35+D31+D28+D21+D20+D12+D4</f>
        <v>192275055</v>
      </c>
      <c r="E52" s="125">
        <f t="shared" si="0"/>
        <v>569594073</v>
      </c>
      <c r="F52" s="124">
        <f>F51+F50+F42+F35+F31+F28+F21+F20+F12+F4</f>
        <v>565540366</v>
      </c>
    </row>
    <row r="53" spans="1:6" ht="16.5" thickTop="1" x14ac:dyDescent="0.2">
      <c r="A53" s="150"/>
      <c r="B53" s="151"/>
      <c r="C53" s="152"/>
      <c r="D53" s="152"/>
      <c r="E53" s="152"/>
      <c r="F53" s="15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5:D11 F5:F11 C13:D19 F13:F19 C20 C20:D20 C20 F20 C22:D27 F22:F27 C29:D30 F29:F30 C32:D34 F32:F34 C36:D41 F36:F41 C43:D50 F43:F50" name="Plage1"/>
  </protectedRanges>
  <mergeCells count="5">
    <mergeCell ref="A2:A3"/>
    <mergeCell ref="B2:B3"/>
    <mergeCell ref="C2:C3"/>
    <mergeCell ref="E2:E3"/>
    <mergeCell ref="F2:F3"/>
  </mergeCells>
  <phoneticPr fontId="0" type="noConversion"/>
  <pageMargins left="0.78740157499999996" right="0.71" top="0.57999999999999996" bottom="0.57999999999999996" header="0.4921259845" footer="0.4921259845"/>
  <pageSetup paperSize="9" scale="85" orientation="portrait" r:id="rId1"/>
  <headerFooter alignWithMargins="0">
    <oddHeader>&amp;F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H6" sqref="H6"/>
    </sheetView>
  </sheetViews>
  <sheetFormatPr baseColWidth="10" defaultRowHeight="12.75" x14ac:dyDescent="0.2"/>
  <sheetData>
    <row r="1" spans="1:13" x14ac:dyDescent="0.2">
      <c r="A1" s="389" t="s">
        <v>499</v>
      </c>
      <c r="B1" s="389"/>
      <c r="G1" t="s">
        <v>540</v>
      </c>
      <c r="J1" t="s">
        <v>541</v>
      </c>
      <c r="M1" t="s">
        <v>542</v>
      </c>
    </row>
    <row r="3" spans="1:13" x14ac:dyDescent="0.2">
      <c r="A3">
        <f>participation!C3</f>
        <v>0</v>
      </c>
      <c r="B3">
        <f>participation!B3</f>
        <v>0</v>
      </c>
      <c r="G3" t="s">
        <v>543</v>
      </c>
      <c r="H3" s="1"/>
      <c r="I3" s="1"/>
      <c r="J3" s="1" t="s">
        <v>544</v>
      </c>
      <c r="K3" s="1"/>
      <c r="M3" t="s">
        <v>545</v>
      </c>
    </row>
    <row r="4" spans="1:13" x14ac:dyDescent="0.2">
      <c r="A4">
        <f>participation!C4</f>
        <v>0</v>
      </c>
      <c r="B4">
        <f>participation!B4</f>
        <v>0</v>
      </c>
      <c r="G4" t="s">
        <v>546</v>
      </c>
      <c r="H4" s="1"/>
      <c r="I4" s="1"/>
      <c r="J4" s="1" t="s">
        <v>547</v>
      </c>
      <c r="K4" s="1"/>
      <c r="M4" t="s">
        <v>548</v>
      </c>
    </row>
    <row r="5" spans="1:13" x14ac:dyDescent="0.2">
      <c r="A5">
        <f>participation!C5</f>
        <v>0</v>
      </c>
      <c r="B5">
        <f>participation!B5</f>
        <v>0</v>
      </c>
      <c r="H5" s="1"/>
      <c r="I5" s="1"/>
      <c r="J5" s="1"/>
      <c r="K5" s="1"/>
      <c r="M5" t="s">
        <v>549</v>
      </c>
    </row>
    <row r="6" spans="1:13" x14ac:dyDescent="0.2">
      <c r="A6">
        <f>participation!C6</f>
        <v>0</v>
      </c>
      <c r="B6">
        <f>participation!B6</f>
        <v>0</v>
      </c>
      <c r="H6" s="1"/>
      <c r="I6" s="1"/>
      <c r="J6" s="1"/>
      <c r="K6" s="1"/>
    </row>
    <row r="7" spans="1:13" x14ac:dyDescent="0.2">
      <c r="A7">
        <f>participation!C7</f>
        <v>0</v>
      </c>
      <c r="B7">
        <f>participation!B7</f>
        <v>0</v>
      </c>
      <c r="H7" s="1"/>
      <c r="I7" s="1"/>
      <c r="J7" s="1"/>
      <c r="K7" s="1"/>
    </row>
    <row r="8" spans="1:13" x14ac:dyDescent="0.2">
      <c r="A8">
        <f>participation!C8</f>
        <v>0</v>
      </c>
      <c r="B8">
        <f>participation!B8</f>
        <v>0</v>
      </c>
      <c r="H8" s="1"/>
      <c r="I8" s="1"/>
      <c r="J8" s="1"/>
      <c r="K8" s="1"/>
    </row>
    <row r="9" spans="1:13" x14ac:dyDescent="0.2">
      <c r="A9">
        <f>participation!C9</f>
        <v>0</v>
      </c>
      <c r="B9">
        <f>participation!B9</f>
        <v>0</v>
      </c>
      <c r="H9" s="1"/>
      <c r="I9" s="1"/>
      <c r="J9" s="1"/>
      <c r="K9" s="1"/>
    </row>
    <row r="10" spans="1:13" x14ac:dyDescent="0.2">
      <c r="A10">
        <f>participation!C10</f>
        <v>0</v>
      </c>
      <c r="B10">
        <f>participation!B10</f>
        <v>0</v>
      </c>
      <c r="H10" s="1"/>
      <c r="I10" s="1"/>
      <c r="J10" s="1"/>
      <c r="K10" s="1"/>
    </row>
    <row r="11" spans="1:13" x14ac:dyDescent="0.2">
      <c r="A11">
        <f>participation!C11</f>
        <v>0</v>
      </c>
      <c r="B11">
        <f>participation!B11</f>
        <v>0</v>
      </c>
      <c r="H11" s="1"/>
      <c r="I11" s="1"/>
      <c r="J11" s="1"/>
      <c r="K11" s="1"/>
    </row>
    <row r="12" spans="1:13" x14ac:dyDescent="0.2">
      <c r="A12">
        <f>participation!C12</f>
        <v>0</v>
      </c>
      <c r="B12">
        <f>participation!B12</f>
        <v>0</v>
      </c>
      <c r="H12" s="1"/>
      <c r="I12" s="1"/>
      <c r="J12" s="1"/>
      <c r="K12" s="1"/>
    </row>
    <row r="13" spans="1:13" x14ac:dyDescent="0.2">
      <c r="A13">
        <f>participation!C13</f>
        <v>0</v>
      </c>
      <c r="B13">
        <f>participation!B13</f>
        <v>0</v>
      </c>
      <c r="H13" s="1"/>
      <c r="I13" s="1"/>
      <c r="J13" s="1"/>
      <c r="K13" s="1"/>
    </row>
    <row r="14" spans="1:13" x14ac:dyDescent="0.2">
      <c r="A14">
        <f>participation!C14</f>
        <v>0</v>
      </c>
      <c r="B14">
        <f>participation!B14</f>
        <v>0</v>
      </c>
      <c r="H14" s="1"/>
      <c r="I14" s="1"/>
      <c r="J14" s="1"/>
      <c r="K14" s="1"/>
    </row>
    <row r="15" spans="1:13" x14ac:dyDescent="0.2">
      <c r="A15">
        <f>participation!C15</f>
        <v>0</v>
      </c>
      <c r="B15">
        <f>participation!B15</f>
        <v>0</v>
      </c>
      <c r="H15" s="1"/>
      <c r="I15" s="1"/>
      <c r="J15" s="1"/>
      <c r="K15" s="1"/>
    </row>
    <row r="16" spans="1:13" x14ac:dyDescent="0.2">
      <c r="A16">
        <f>participation!C16</f>
        <v>0</v>
      </c>
      <c r="B16">
        <f>participation!B16</f>
        <v>0</v>
      </c>
      <c r="H16" s="1"/>
      <c r="I16" s="1"/>
      <c r="J16" s="1"/>
      <c r="K16" s="1"/>
    </row>
    <row r="17" spans="1:11" x14ac:dyDescent="0.2">
      <c r="A17">
        <f>participation!C17</f>
        <v>0</v>
      </c>
      <c r="B17">
        <f>participation!B17</f>
        <v>0</v>
      </c>
      <c r="H17" s="1"/>
      <c r="I17" s="1"/>
      <c r="J17" s="1"/>
      <c r="K17" s="1"/>
    </row>
    <row r="18" spans="1:11" x14ac:dyDescent="0.2">
      <c r="A18">
        <f>participation!C18</f>
        <v>0</v>
      </c>
      <c r="B18">
        <f>participation!B18</f>
        <v>0</v>
      </c>
      <c r="H18" s="1"/>
      <c r="I18" s="1"/>
      <c r="J18" s="1"/>
      <c r="K18" s="1"/>
    </row>
    <row r="19" spans="1:11" x14ac:dyDescent="0.2">
      <c r="A19">
        <f>participation!C19</f>
        <v>0</v>
      </c>
      <c r="B19">
        <f>participation!B19</f>
        <v>0</v>
      </c>
      <c r="H19" s="1"/>
      <c r="I19" s="1"/>
      <c r="J19" s="1"/>
      <c r="K19" s="1"/>
    </row>
    <row r="20" spans="1:11" x14ac:dyDescent="0.2">
      <c r="A20">
        <f>participation!C20</f>
        <v>0</v>
      </c>
      <c r="B20">
        <f>participation!B20</f>
        <v>0</v>
      </c>
      <c r="H20" s="1"/>
      <c r="I20" s="1"/>
      <c r="J20" s="1"/>
      <c r="K20" s="1"/>
    </row>
    <row r="21" spans="1:11" x14ac:dyDescent="0.2">
      <c r="A21">
        <f>participation!C21</f>
        <v>0</v>
      </c>
      <c r="B21">
        <f>participation!B21</f>
        <v>0</v>
      </c>
      <c r="H21" s="1"/>
      <c r="I21" s="1"/>
      <c r="J21" s="1"/>
      <c r="K21" s="1"/>
    </row>
    <row r="29" spans="1:11" x14ac:dyDescent="0.2">
      <c r="B29" s="389" t="s">
        <v>500</v>
      </c>
      <c r="C29" s="389"/>
      <c r="D29" s="389"/>
      <c r="E29" s="389"/>
      <c r="F29" s="389"/>
    </row>
    <row r="30" spans="1:11" x14ac:dyDescent="0.2">
      <c r="A30" s="1">
        <f>+'div risque'!G3</f>
        <v>37500000</v>
      </c>
      <c r="B30" s="1">
        <f>'div risque'!C3</f>
        <v>37500000</v>
      </c>
      <c r="C30" s="1">
        <f>'div risque'!D3</f>
        <v>0</v>
      </c>
      <c r="D30" s="1">
        <f>'div risque'!E3</f>
        <v>0</v>
      </c>
      <c r="E30" s="1">
        <f>'div risque'!F3</f>
        <v>0</v>
      </c>
      <c r="F30" t="str">
        <f>'div risque'!B3</f>
        <v>SOCOPOT</v>
      </c>
    </row>
    <row r="31" spans="1:11" x14ac:dyDescent="0.2">
      <c r="A31" s="1">
        <f>+'div risque'!G4</f>
        <v>35000000</v>
      </c>
      <c r="B31" s="1">
        <f>'div risque'!C4</f>
        <v>35000000</v>
      </c>
      <c r="C31" s="1">
        <f>'div risque'!D4</f>
        <v>0</v>
      </c>
      <c r="D31" s="1">
        <f>'div risque'!E4</f>
        <v>0</v>
      </c>
      <c r="E31" s="1">
        <f>'div risque'!F4</f>
        <v>0</v>
      </c>
      <c r="F31" t="str">
        <f>'div risque'!B4</f>
        <v>RABE GASTON</v>
      </c>
    </row>
    <row r="32" spans="1:11" x14ac:dyDescent="0.2">
      <c r="A32" s="1">
        <f>+'div risque'!G5</f>
        <v>38000000</v>
      </c>
      <c r="B32" s="1">
        <f>'div risque'!C5</f>
        <v>38000000</v>
      </c>
      <c r="C32" s="1">
        <f>'div risque'!D5</f>
        <v>0</v>
      </c>
      <c r="D32" s="1">
        <f>'div risque'!E5</f>
        <v>0</v>
      </c>
      <c r="E32" s="1">
        <f>'div risque'!F5</f>
        <v>0</v>
      </c>
      <c r="F32" t="str">
        <f>'div risque'!B5</f>
        <v>AGROFARMING</v>
      </c>
    </row>
    <row r="33" spans="1:6" x14ac:dyDescent="0.2">
      <c r="A33" s="1">
        <f>+'div risque'!G6</f>
        <v>71698449</v>
      </c>
      <c r="B33" s="1">
        <f>'div risque'!C6</f>
        <v>71698449</v>
      </c>
      <c r="C33" s="1">
        <f>'div risque'!D6</f>
        <v>0</v>
      </c>
      <c r="D33" s="1">
        <f>'div risque'!E6</f>
        <v>0</v>
      </c>
      <c r="E33" s="1">
        <f>'div risque'!F6</f>
        <v>0</v>
      </c>
      <c r="F33" t="str">
        <f>'div risque'!B6</f>
        <v>U3C-COOP CA</v>
      </c>
    </row>
    <row r="34" spans="1:6" x14ac:dyDescent="0.2">
      <c r="A34" s="1">
        <f>+'div risque'!G7</f>
        <v>71698449</v>
      </c>
      <c r="B34" s="1">
        <f>'div risque'!C7</f>
        <v>71698449</v>
      </c>
      <c r="C34" s="1">
        <f>'div risque'!D7</f>
        <v>0</v>
      </c>
      <c r="D34" s="1">
        <f>'div risque'!E7</f>
        <v>0</v>
      </c>
      <c r="E34" s="1">
        <f>'div risque'!F7</f>
        <v>0</v>
      </c>
      <c r="F34" t="str">
        <f>'div risque'!B7</f>
        <v>U3C-COOP CA</v>
      </c>
    </row>
    <row r="35" spans="1:6" x14ac:dyDescent="0.2">
      <c r="A35" s="1" t="str">
        <f>+'div risque'!G8</f>
        <v/>
      </c>
      <c r="B35" s="1">
        <f>'div risque'!C8</f>
        <v>0</v>
      </c>
      <c r="C35" s="1">
        <f>'div risque'!D8</f>
        <v>0</v>
      </c>
      <c r="D35" s="1">
        <f>'div risque'!E8</f>
        <v>0</v>
      </c>
      <c r="E35" s="1">
        <f>'div risque'!F8</f>
        <v>0</v>
      </c>
      <c r="F35">
        <f>'div risque'!B8</f>
        <v>0</v>
      </c>
    </row>
    <row r="36" spans="1:6" x14ac:dyDescent="0.2">
      <c r="A36" s="1" t="str">
        <f>+'div risque'!G9</f>
        <v/>
      </c>
      <c r="B36" s="1">
        <f>'div risque'!C9</f>
        <v>0</v>
      </c>
      <c r="C36" s="1">
        <f>'div risque'!D9</f>
        <v>0</v>
      </c>
      <c r="D36" s="1">
        <f>'div risque'!E9</f>
        <v>0</v>
      </c>
      <c r="E36" s="1">
        <f>'div risque'!F9</f>
        <v>0</v>
      </c>
      <c r="F36">
        <f>'div risque'!B9</f>
        <v>0</v>
      </c>
    </row>
    <row r="37" spans="1:6" x14ac:dyDescent="0.2">
      <c r="A37" s="1" t="str">
        <f>+'div risque'!G10</f>
        <v/>
      </c>
      <c r="B37" s="1">
        <f>'div risque'!C10</f>
        <v>0</v>
      </c>
      <c r="C37" s="1">
        <f>'div risque'!D10</f>
        <v>0</v>
      </c>
      <c r="D37" s="1">
        <f>'div risque'!E10</f>
        <v>0</v>
      </c>
      <c r="E37" s="1">
        <f>'div risque'!F10</f>
        <v>0</v>
      </c>
      <c r="F37">
        <f>'div risque'!B10</f>
        <v>0</v>
      </c>
    </row>
    <row r="38" spans="1:6" x14ac:dyDescent="0.2">
      <c r="A38" s="1" t="str">
        <f>+'div risque'!G11</f>
        <v/>
      </c>
      <c r="B38" s="1">
        <f>'div risque'!C11</f>
        <v>0</v>
      </c>
      <c r="C38" s="1">
        <f>'div risque'!D11</f>
        <v>0</v>
      </c>
      <c r="D38" s="1">
        <f>'div risque'!E11</f>
        <v>0</v>
      </c>
      <c r="E38" s="1">
        <f>'div risque'!F11</f>
        <v>0</v>
      </c>
      <c r="F38">
        <f>'div risque'!B11</f>
        <v>0</v>
      </c>
    </row>
    <row r="39" spans="1:6" x14ac:dyDescent="0.2">
      <c r="A39" s="1" t="str">
        <f>+'div risque'!G12</f>
        <v/>
      </c>
      <c r="B39" s="1">
        <f>'div risque'!C12</f>
        <v>0</v>
      </c>
      <c r="C39" s="1">
        <f>'div risque'!D12</f>
        <v>0</v>
      </c>
      <c r="D39" s="1">
        <f>'div risque'!E12</f>
        <v>0</v>
      </c>
      <c r="E39" s="1">
        <f>'div risque'!F12</f>
        <v>0</v>
      </c>
      <c r="F39">
        <f>'div risque'!B12</f>
        <v>0</v>
      </c>
    </row>
    <row r="40" spans="1:6" x14ac:dyDescent="0.2">
      <c r="A40" s="1" t="str">
        <f>+'div risque'!G13</f>
        <v/>
      </c>
      <c r="B40" s="1">
        <f>'div risque'!C13</f>
        <v>0</v>
      </c>
      <c r="C40" s="1">
        <f>'div risque'!D13</f>
        <v>0</v>
      </c>
      <c r="D40" s="1">
        <f>'div risque'!E13</f>
        <v>0</v>
      </c>
      <c r="E40" s="1">
        <f>'div risque'!F13</f>
        <v>0</v>
      </c>
      <c r="F40">
        <f>'div risque'!B13</f>
        <v>0</v>
      </c>
    </row>
    <row r="41" spans="1:6" x14ac:dyDescent="0.2">
      <c r="A41" s="1" t="str">
        <f>+'div risque'!G14</f>
        <v/>
      </c>
      <c r="B41" s="1">
        <f>'div risque'!C14</f>
        <v>0</v>
      </c>
      <c r="C41" s="1">
        <f>'div risque'!D14</f>
        <v>0</v>
      </c>
      <c r="D41" s="1">
        <f>'div risque'!E14</f>
        <v>0</v>
      </c>
      <c r="E41" s="1">
        <f>'div risque'!F14</f>
        <v>0</v>
      </c>
      <c r="F41">
        <f>'div risque'!B14</f>
        <v>0</v>
      </c>
    </row>
    <row r="42" spans="1:6" x14ac:dyDescent="0.2">
      <c r="A42" s="1" t="str">
        <f>+'div risque'!G15</f>
        <v/>
      </c>
      <c r="B42" s="1">
        <f>'div risque'!C15</f>
        <v>0</v>
      </c>
      <c r="C42" s="1">
        <f>'div risque'!D15</f>
        <v>0</v>
      </c>
      <c r="D42" s="1">
        <f>'div risque'!E15</f>
        <v>0</v>
      </c>
      <c r="E42" s="1">
        <f>'div risque'!F15</f>
        <v>0</v>
      </c>
      <c r="F42">
        <f>'div risque'!B15</f>
        <v>0</v>
      </c>
    </row>
    <row r="43" spans="1:6" x14ac:dyDescent="0.2">
      <c r="A43" s="1" t="str">
        <f>+'div risque'!G16</f>
        <v/>
      </c>
      <c r="B43" s="1">
        <f>'div risque'!C16</f>
        <v>0</v>
      </c>
      <c r="C43" s="1">
        <f>'div risque'!D16</f>
        <v>0</v>
      </c>
      <c r="D43" s="1">
        <f>'div risque'!E16</f>
        <v>0</v>
      </c>
      <c r="E43" s="1">
        <f>'div risque'!F16</f>
        <v>0</v>
      </c>
      <c r="F43">
        <f>'div risque'!B16</f>
        <v>0</v>
      </c>
    </row>
    <row r="44" spans="1:6" x14ac:dyDescent="0.2">
      <c r="A44" s="1" t="str">
        <f>+'div risque'!G17</f>
        <v/>
      </c>
      <c r="B44" s="1">
        <f>'div risque'!C17</f>
        <v>0</v>
      </c>
      <c r="C44" s="1">
        <f>'div risque'!D17</f>
        <v>0</v>
      </c>
      <c r="D44" s="1">
        <f>'div risque'!E17</f>
        <v>0</v>
      </c>
      <c r="E44" s="1">
        <f>'div risque'!F17</f>
        <v>0</v>
      </c>
      <c r="F44">
        <f>'div risque'!B17</f>
        <v>0</v>
      </c>
    </row>
    <row r="45" spans="1:6" x14ac:dyDescent="0.2">
      <c r="A45" s="1" t="str">
        <f>+'div risque'!G18</f>
        <v/>
      </c>
      <c r="B45" s="1">
        <f>'div risque'!C18</f>
        <v>0</v>
      </c>
      <c r="C45" s="1">
        <f>'div risque'!D18</f>
        <v>0</v>
      </c>
      <c r="D45" s="1">
        <f>'div risque'!E18</f>
        <v>0</v>
      </c>
      <c r="E45" s="1">
        <f>'div risque'!F18</f>
        <v>0</v>
      </c>
      <c r="F45">
        <f>'div risque'!B18</f>
        <v>0</v>
      </c>
    </row>
    <row r="46" spans="1:6" x14ac:dyDescent="0.2">
      <c r="A46" s="1" t="str">
        <f>+'div risque'!G19</f>
        <v/>
      </c>
      <c r="B46" s="1">
        <f>'div risque'!C19</f>
        <v>0</v>
      </c>
      <c r="C46" s="1">
        <f>'div risque'!D19</f>
        <v>0</v>
      </c>
      <c r="D46" s="1">
        <f>'div risque'!E19</f>
        <v>0</v>
      </c>
      <c r="E46" s="1">
        <f>'div risque'!F19</f>
        <v>0</v>
      </c>
      <c r="F46">
        <f>'div risque'!B19</f>
        <v>0</v>
      </c>
    </row>
    <row r="47" spans="1:6" x14ac:dyDescent="0.2">
      <c r="A47" s="1" t="str">
        <f>+'div risque'!G20</f>
        <v/>
      </c>
      <c r="B47" s="1">
        <f>'div risque'!C20</f>
        <v>0</v>
      </c>
      <c r="C47" s="1">
        <f>'div risque'!D20</f>
        <v>0</v>
      </c>
      <c r="D47" s="1">
        <f>'div risque'!E20</f>
        <v>0</v>
      </c>
      <c r="E47" s="1">
        <f>'div risque'!F20</f>
        <v>0</v>
      </c>
      <c r="F47">
        <f>'div risque'!B20</f>
        <v>0</v>
      </c>
    </row>
    <row r="48" spans="1:6" x14ac:dyDescent="0.2">
      <c r="A48" s="1" t="str">
        <f>+'div risque'!G21</f>
        <v/>
      </c>
      <c r="B48" s="1">
        <f>'div risque'!C21</f>
        <v>0</v>
      </c>
      <c r="C48" s="1">
        <f>'div risque'!D21</f>
        <v>0</v>
      </c>
      <c r="D48" s="1">
        <f>'div risque'!E21</f>
        <v>0</v>
      </c>
      <c r="E48" s="1">
        <f>'div risque'!F21</f>
        <v>0</v>
      </c>
      <c r="F48">
        <f>'div risque'!B21</f>
        <v>0</v>
      </c>
    </row>
    <row r="49" spans="1:6" x14ac:dyDescent="0.2">
      <c r="A49" s="1" t="str">
        <f>+'div risque'!G22</f>
        <v/>
      </c>
      <c r="B49" s="1">
        <f>'div risque'!C22</f>
        <v>0</v>
      </c>
      <c r="C49" s="1">
        <f>'div risque'!D22</f>
        <v>0</v>
      </c>
      <c r="D49" s="1">
        <f>'div risque'!E22</f>
        <v>0</v>
      </c>
      <c r="E49" s="1">
        <f>'div risque'!F22</f>
        <v>0</v>
      </c>
      <c r="F49">
        <f>'div risque'!B22</f>
        <v>0</v>
      </c>
    </row>
    <row r="50" spans="1:6" x14ac:dyDescent="0.2">
      <c r="A50" s="1" t="str">
        <f>+'div risque'!G23</f>
        <v/>
      </c>
      <c r="B50" s="1">
        <f>'div risque'!C23</f>
        <v>0</v>
      </c>
      <c r="C50" s="1">
        <f>'div risque'!D23</f>
        <v>0</v>
      </c>
      <c r="D50" s="1">
        <f>'div risque'!E23</f>
        <v>0</v>
      </c>
      <c r="E50" s="1">
        <f>'div risque'!F23</f>
        <v>0</v>
      </c>
      <c r="F50">
        <f>'div risque'!B23</f>
        <v>0</v>
      </c>
    </row>
    <row r="51" spans="1:6" x14ac:dyDescent="0.2">
      <c r="A51" s="1" t="str">
        <f>+'div risque'!G24</f>
        <v/>
      </c>
      <c r="B51" s="1">
        <f>'div risque'!C24</f>
        <v>0</v>
      </c>
      <c r="C51" s="1">
        <f>'div risque'!D24</f>
        <v>0</v>
      </c>
      <c r="D51" s="1">
        <f>'div risque'!E24</f>
        <v>0</v>
      </c>
      <c r="E51" s="1">
        <f>'div risque'!F24</f>
        <v>0</v>
      </c>
      <c r="F51">
        <f>'div risque'!B24</f>
        <v>0</v>
      </c>
    </row>
    <row r="52" spans="1:6" x14ac:dyDescent="0.2">
      <c r="A52" s="1" t="str">
        <f>+'div risque'!G25</f>
        <v/>
      </c>
      <c r="B52" s="1">
        <f>'div risque'!C25</f>
        <v>0</v>
      </c>
      <c r="C52" s="1">
        <f>'div risque'!D25</f>
        <v>0</v>
      </c>
      <c r="D52" s="1">
        <f>'div risque'!E25</f>
        <v>0</v>
      </c>
      <c r="E52" s="1">
        <f>'div risque'!F25</f>
        <v>0</v>
      </c>
      <c r="F52">
        <f>'div risque'!B25</f>
        <v>0</v>
      </c>
    </row>
    <row r="53" spans="1:6" x14ac:dyDescent="0.2">
      <c r="A53" s="1" t="str">
        <f>+'div risque'!G26</f>
        <v/>
      </c>
      <c r="B53" s="1">
        <f>'div risque'!C26</f>
        <v>0</v>
      </c>
      <c r="C53" s="1">
        <f>'div risque'!D26</f>
        <v>0</v>
      </c>
      <c r="D53" s="1">
        <f>'div risque'!E26</f>
        <v>0</v>
      </c>
      <c r="E53" s="1">
        <f>'div risque'!F26</f>
        <v>0</v>
      </c>
      <c r="F53">
        <f>'div risque'!B26</f>
        <v>0</v>
      </c>
    </row>
    <row r="54" spans="1:6" x14ac:dyDescent="0.2">
      <c r="A54" s="1" t="str">
        <f>+'div risque'!G27</f>
        <v/>
      </c>
      <c r="B54" s="1">
        <f>'div risque'!C27</f>
        <v>0</v>
      </c>
      <c r="C54" s="1">
        <f>'div risque'!D27</f>
        <v>0</v>
      </c>
      <c r="D54" s="1">
        <f>'div risque'!E27</f>
        <v>0</v>
      </c>
      <c r="E54" s="1">
        <f>'div risque'!F27</f>
        <v>0</v>
      </c>
      <c r="F54">
        <f>'div risque'!B27</f>
        <v>0</v>
      </c>
    </row>
    <row r="55" spans="1:6" x14ac:dyDescent="0.2">
      <c r="A55" s="1" t="str">
        <f>+'div risque'!G28</f>
        <v/>
      </c>
      <c r="B55" s="1">
        <f>'div risque'!C28</f>
        <v>0</v>
      </c>
      <c r="C55" s="1">
        <f>'div risque'!D28</f>
        <v>0</v>
      </c>
      <c r="D55" s="1">
        <f>'div risque'!E28</f>
        <v>0</v>
      </c>
      <c r="E55" s="1">
        <f>'div risque'!F28</f>
        <v>0</v>
      </c>
      <c r="F55">
        <f>'div risque'!B28</f>
        <v>0</v>
      </c>
    </row>
    <row r="56" spans="1:6" x14ac:dyDescent="0.2">
      <c r="A56" s="1" t="str">
        <f>+'div risque'!G29</f>
        <v/>
      </c>
      <c r="B56" s="1">
        <f>'div risque'!C29</f>
        <v>0</v>
      </c>
      <c r="C56" s="1">
        <f>'div risque'!D29</f>
        <v>0</v>
      </c>
      <c r="D56" s="1">
        <f>'div risque'!E29</f>
        <v>0</v>
      </c>
      <c r="E56" s="1">
        <f>'div risque'!F29</f>
        <v>0</v>
      </c>
      <c r="F56">
        <f>'div risque'!B29</f>
        <v>0</v>
      </c>
    </row>
    <row r="57" spans="1:6" x14ac:dyDescent="0.2">
      <c r="A57" s="1" t="str">
        <f>+'div risque'!G30</f>
        <v/>
      </c>
      <c r="B57" s="1">
        <f>'div risque'!C30</f>
        <v>0</v>
      </c>
      <c r="C57" s="1">
        <f>'div risque'!D30</f>
        <v>0</v>
      </c>
      <c r="D57" s="1">
        <f>'div risque'!E30</f>
        <v>0</v>
      </c>
      <c r="E57" s="1">
        <f>'div risque'!F30</f>
        <v>0</v>
      </c>
      <c r="F57">
        <f>'div risque'!B30</f>
        <v>0</v>
      </c>
    </row>
    <row r="58" spans="1:6" x14ac:dyDescent="0.2">
      <c r="A58" s="1" t="str">
        <f>+'div risque'!G31</f>
        <v/>
      </c>
      <c r="B58" s="1">
        <f>'div risque'!C31</f>
        <v>0</v>
      </c>
      <c r="C58" s="1">
        <f>'div risque'!D31</f>
        <v>0</v>
      </c>
      <c r="D58" s="1">
        <f>'div risque'!E31</f>
        <v>0</v>
      </c>
      <c r="E58" s="1">
        <f>'div risque'!F31</f>
        <v>0</v>
      </c>
      <c r="F58">
        <f>'div risque'!B31</f>
        <v>0</v>
      </c>
    </row>
    <row r="59" spans="1:6" x14ac:dyDescent="0.2">
      <c r="A59" s="1" t="str">
        <f>+'div risque'!G32</f>
        <v/>
      </c>
      <c r="B59" s="1">
        <f>'div risque'!C32</f>
        <v>0</v>
      </c>
      <c r="C59" s="1">
        <f>'div risque'!D32</f>
        <v>0</v>
      </c>
      <c r="D59" s="1">
        <f>'div risque'!E32</f>
        <v>0</v>
      </c>
      <c r="E59" s="1">
        <f>'div risque'!F32</f>
        <v>0</v>
      </c>
      <c r="F59">
        <f>'div risque'!B32</f>
        <v>0</v>
      </c>
    </row>
    <row r="60" spans="1:6" x14ac:dyDescent="0.2">
      <c r="A60" s="1" t="str">
        <f>+'div risque'!G33</f>
        <v/>
      </c>
      <c r="B60" s="1">
        <f>'div risque'!C33</f>
        <v>0</v>
      </c>
      <c r="C60" s="1">
        <f>'div risque'!D33</f>
        <v>0</v>
      </c>
      <c r="D60" s="1">
        <f>'div risque'!E33</f>
        <v>0</v>
      </c>
      <c r="E60" s="1">
        <f>'div risque'!F33</f>
        <v>0</v>
      </c>
      <c r="F60">
        <f>'div risque'!B33</f>
        <v>0</v>
      </c>
    </row>
    <row r="61" spans="1:6" x14ac:dyDescent="0.2">
      <c r="A61" s="1" t="str">
        <f>+'div risque'!G34</f>
        <v/>
      </c>
      <c r="B61" s="1">
        <f>'div risque'!C34</f>
        <v>0</v>
      </c>
      <c r="C61" s="1">
        <f>'div risque'!D34</f>
        <v>0</v>
      </c>
      <c r="D61" s="1">
        <f>'div risque'!E34</f>
        <v>0</v>
      </c>
      <c r="E61" s="1">
        <f>'div risque'!F34</f>
        <v>0</v>
      </c>
      <c r="F61">
        <f>'div risque'!B34</f>
        <v>0</v>
      </c>
    </row>
    <row r="62" spans="1:6" x14ac:dyDescent="0.2">
      <c r="A62" s="1" t="str">
        <f>+'div risque'!G35</f>
        <v/>
      </c>
      <c r="B62" s="1">
        <f>'div risque'!C35</f>
        <v>0</v>
      </c>
      <c r="C62" s="1">
        <f>'div risque'!D35</f>
        <v>0</v>
      </c>
      <c r="D62" s="1">
        <f>'div risque'!E35</f>
        <v>0</v>
      </c>
      <c r="E62" s="1">
        <f>'div risque'!F35</f>
        <v>0</v>
      </c>
      <c r="F62">
        <f>'div risque'!B35</f>
        <v>0</v>
      </c>
    </row>
    <row r="63" spans="1:6" x14ac:dyDescent="0.2">
      <c r="A63" s="1" t="str">
        <f>+'div risque'!G36</f>
        <v/>
      </c>
      <c r="B63" s="1">
        <f>'div risque'!C36</f>
        <v>0</v>
      </c>
      <c r="C63" s="1">
        <f>'div risque'!D36</f>
        <v>0</v>
      </c>
      <c r="D63" s="1">
        <f>'div risque'!E36</f>
        <v>0</v>
      </c>
      <c r="E63" s="1">
        <f>'div risque'!F36</f>
        <v>0</v>
      </c>
      <c r="F63">
        <f>'div risque'!B36</f>
        <v>0</v>
      </c>
    </row>
    <row r="64" spans="1:6" x14ac:dyDescent="0.2">
      <c r="A64" s="1" t="str">
        <f>+'div risque'!G37</f>
        <v/>
      </c>
      <c r="B64" s="1">
        <f>'div risque'!C37</f>
        <v>0</v>
      </c>
      <c r="C64" s="1">
        <f>'div risque'!D37</f>
        <v>0</v>
      </c>
      <c r="D64" s="1">
        <f>'div risque'!E37</f>
        <v>0</v>
      </c>
      <c r="E64" s="1">
        <f>'div risque'!F37</f>
        <v>0</v>
      </c>
      <c r="F64">
        <f>'div risque'!B37</f>
        <v>0</v>
      </c>
    </row>
    <row r="65" spans="1:6" x14ac:dyDescent="0.2">
      <c r="A65" s="1" t="str">
        <f>+'div risque'!G38</f>
        <v/>
      </c>
      <c r="B65" s="1">
        <f>'div risque'!C38</f>
        <v>0</v>
      </c>
      <c r="C65" s="1">
        <f>'div risque'!D38</f>
        <v>0</v>
      </c>
      <c r="D65" s="1">
        <f>'div risque'!E38</f>
        <v>0</v>
      </c>
      <c r="E65" s="1">
        <f>'div risque'!F38</f>
        <v>0</v>
      </c>
      <c r="F65">
        <f>'div risque'!B38</f>
        <v>0</v>
      </c>
    </row>
    <row r="66" spans="1:6" x14ac:dyDescent="0.2">
      <c r="A66" s="1" t="str">
        <f>+'div risque'!G39</f>
        <v/>
      </c>
      <c r="B66" s="1">
        <f>'div risque'!C39</f>
        <v>0</v>
      </c>
      <c r="C66" s="1">
        <f>'div risque'!D39</f>
        <v>0</v>
      </c>
      <c r="D66" s="1">
        <f>'div risque'!E39</f>
        <v>0</v>
      </c>
      <c r="E66" s="1">
        <f>'div risque'!F39</f>
        <v>0</v>
      </c>
      <c r="F66">
        <f>'div risque'!B39</f>
        <v>0</v>
      </c>
    </row>
    <row r="67" spans="1:6" x14ac:dyDescent="0.2">
      <c r="A67" s="1" t="str">
        <f>+'div risque'!G40</f>
        <v/>
      </c>
      <c r="B67" s="1">
        <f>'div risque'!C40</f>
        <v>0</v>
      </c>
      <c r="C67" s="1">
        <f>'div risque'!D40</f>
        <v>0</v>
      </c>
      <c r="D67" s="1">
        <f>'div risque'!E40</f>
        <v>0</v>
      </c>
      <c r="E67" s="1">
        <f>'div risque'!F40</f>
        <v>0</v>
      </c>
      <c r="F67">
        <f>'div risque'!B40</f>
        <v>0</v>
      </c>
    </row>
    <row r="68" spans="1:6" x14ac:dyDescent="0.2">
      <c r="A68" s="1" t="str">
        <f>+'div risque'!G41</f>
        <v/>
      </c>
      <c r="B68" s="1">
        <f>'div risque'!C41</f>
        <v>0</v>
      </c>
      <c r="C68" s="1">
        <f>'div risque'!D41</f>
        <v>0</v>
      </c>
      <c r="D68" s="1">
        <f>'div risque'!E41</f>
        <v>0</v>
      </c>
      <c r="E68" s="1">
        <f>'div risque'!F41</f>
        <v>0</v>
      </c>
      <c r="F68">
        <f>'div risque'!B41</f>
        <v>0</v>
      </c>
    </row>
    <row r="69" spans="1:6" x14ac:dyDescent="0.2">
      <c r="A69" s="1" t="str">
        <f>+'div risque'!G42</f>
        <v/>
      </c>
      <c r="B69" s="1">
        <f>'div risque'!C42</f>
        <v>0</v>
      </c>
      <c r="C69" s="1">
        <f>'div risque'!D42</f>
        <v>0</v>
      </c>
      <c r="D69" s="1">
        <f>'div risque'!E42</f>
        <v>0</v>
      </c>
      <c r="E69" s="1">
        <f>'div risque'!F42</f>
        <v>0</v>
      </c>
      <c r="F69">
        <f>'div risque'!B42</f>
        <v>0</v>
      </c>
    </row>
    <row r="70" spans="1:6" x14ac:dyDescent="0.2">
      <c r="A70" s="1" t="str">
        <f>+'div risque'!G43</f>
        <v/>
      </c>
      <c r="B70" s="1">
        <f>'div risque'!C43</f>
        <v>0</v>
      </c>
      <c r="C70" s="1">
        <f>'div risque'!D43</f>
        <v>0</v>
      </c>
      <c r="D70" s="1">
        <f>'div risque'!E43</f>
        <v>0</v>
      </c>
      <c r="E70" s="1">
        <f>'div risque'!F43</f>
        <v>0</v>
      </c>
      <c r="F70">
        <f>'div risque'!B43</f>
        <v>0</v>
      </c>
    </row>
    <row r="71" spans="1:6" x14ac:dyDescent="0.2">
      <c r="A71" s="1" t="str">
        <f>+'div risque'!G44</f>
        <v/>
      </c>
      <c r="B71" s="1">
        <f>'div risque'!C44</f>
        <v>0</v>
      </c>
      <c r="C71" s="1">
        <f>'div risque'!D44</f>
        <v>0</v>
      </c>
      <c r="D71" s="1">
        <f>'div risque'!E44</f>
        <v>0</v>
      </c>
      <c r="E71" s="1">
        <f>'div risque'!F44</f>
        <v>0</v>
      </c>
      <c r="F71">
        <f>'div risque'!B44</f>
        <v>0</v>
      </c>
    </row>
    <row r="72" spans="1:6" x14ac:dyDescent="0.2">
      <c r="A72" s="1" t="str">
        <f>+'div risque'!G45</f>
        <v/>
      </c>
      <c r="B72" s="1">
        <f>'div risque'!C45</f>
        <v>0</v>
      </c>
      <c r="C72" s="1">
        <f>'div risque'!D45</f>
        <v>0</v>
      </c>
      <c r="D72" s="1">
        <f>'div risque'!E45</f>
        <v>0</v>
      </c>
      <c r="E72" s="1">
        <f>'div risque'!F45</f>
        <v>0</v>
      </c>
      <c r="F72">
        <f>'div risque'!B45</f>
        <v>0</v>
      </c>
    </row>
    <row r="73" spans="1:6" x14ac:dyDescent="0.2">
      <c r="A73" s="1" t="str">
        <f>+'div risque'!G46</f>
        <v/>
      </c>
      <c r="B73" s="1">
        <f>'div risque'!C46</f>
        <v>0</v>
      </c>
      <c r="C73" s="1">
        <f>'div risque'!D46</f>
        <v>0</v>
      </c>
      <c r="D73" s="1">
        <f>'div risque'!E46</f>
        <v>0</v>
      </c>
      <c r="E73" s="1">
        <f>'div risque'!F46</f>
        <v>0</v>
      </c>
      <c r="F73">
        <f>'div risque'!B46</f>
        <v>0</v>
      </c>
    </row>
    <row r="74" spans="1:6" x14ac:dyDescent="0.2">
      <c r="A74" s="1" t="str">
        <f>+'div risque'!G47</f>
        <v/>
      </c>
      <c r="B74" s="1">
        <f>'div risque'!C47</f>
        <v>0</v>
      </c>
      <c r="C74" s="1">
        <f>'div risque'!D47</f>
        <v>0</v>
      </c>
      <c r="D74" s="1">
        <f>'div risque'!E47</f>
        <v>0</v>
      </c>
      <c r="E74" s="1">
        <f>'div risque'!F47</f>
        <v>0</v>
      </c>
      <c r="F74">
        <f>'div risque'!B47</f>
        <v>0</v>
      </c>
    </row>
    <row r="75" spans="1:6" x14ac:dyDescent="0.2">
      <c r="A75" s="1" t="str">
        <f>+'div risque'!G48</f>
        <v/>
      </c>
      <c r="B75" s="1">
        <f>'div risque'!C48</f>
        <v>0</v>
      </c>
      <c r="C75" s="1">
        <f>'div risque'!D48</f>
        <v>0</v>
      </c>
      <c r="D75" s="1">
        <f>'div risque'!E48</f>
        <v>0</v>
      </c>
      <c r="E75" s="1">
        <f>'div risque'!F48</f>
        <v>0</v>
      </c>
      <c r="F75">
        <f>'div risque'!B48</f>
        <v>0</v>
      </c>
    </row>
    <row r="76" spans="1:6" x14ac:dyDescent="0.2">
      <c r="A76" s="1" t="str">
        <f>+'div risque'!G49</f>
        <v/>
      </c>
      <c r="B76" s="1">
        <f>'div risque'!C49</f>
        <v>0</v>
      </c>
      <c r="C76" s="1">
        <f>'div risque'!D49</f>
        <v>0</v>
      </c>
      <c r="D76" s="1">
        <f>'div risque'!E49</f>
        <v>0</v>
      </c>
      <c r="E76" s="1">
        <f>'div risque'!F49</f>
        <v>0</v>
      </c>
      <c r="F76">
        <f>'div risque'!B49</f>
        <v>0</v>
      </c>
    </row>
    <row r="77" spans="1:6" x14ac:dyDescent="0.2">
      <c r="A77" s="1" t="str">
        <f>+'div risque'!G50</f>
        <v/>
      </c>
      <c r="B77" s="1">
        <f>'div risque'!C50</f>
        <v>0</v>
      </c>
      <c r="C77" s="1">
        <f>'div risque'!D50</f>
        <v>0</v>
      </c>
      <c r="D77" s="1">
        <f>'div risque'!E50</f>
        <v>0</v>
      </c>
      <c r="E77" s="1">
        <f>'div risque'!F50</f>
        <v>0</v>
      </c>
      <c r="F77">
        <f>'div risque'!B50</f>
        <v>0</v>
      </c>
    </row>
    <row r="78" spans="1:6" x14ac:dyDescent="0.2">
      <c r="A78" s="1" t="str">
        <f>+'div risque'!G51</f>
        <v/>
      </c>
      <c r="B78" s="1">
        <f>'div risque'!C51</f>
        <v>0</v>
      </c>
      <c r="C78" s="1">
        <f>'div risque'!D51</f>
        <v>0</v>
      </c>
      <c r="D78" s="1">
        <f>'div risque'!E51</f>
        <v>0</v>
      </c>
      <c r="E78" s="1">
        <f>'div risque'!F51</f>
        <v>0</v>
      </c>
      <c r="F78">
        <f>'div risque'!B51</f>
        <v>0</v>
      </c>
    </row>
    <row r="79" spans="1:6" x14ac:dyDescent="0.2">
      <c r="A79" s="1" t="str">
        <f>+'div risque'!G52</f>
        <v/>
      </c>
      <c r="B79" s="1">
        <f>'div risque'!C52</f>
        <v>0</v>
      </c>
      <c r="C79" s="1">
        <f>'div risque'!D52</f>
        <v>0</v>
      </c>
      <c r="D79" s="1">
        <f>'div risque'!E52</f>
        <v>0</v>
      </c>
      <c r="E79" s="1">
        <f>'div risque'!F52</f>
        <v>0</v>
      </c>
      <c r="F79">
        <f>'div risque'!B52</f>
        <v>0</v>
      </c>
    </row>
    <row r="80" spans="1:6" x14ac:dyDescent="0.2">
      <c r="A80" s="1" t="str">
        <f>+'div risque'!G53</f>
        <v/>
      </c>
      <c r="B80" s="1">
        <f>'div risque'!C53</f>
        <v>0</v>
      </c>
      <c r="C80" s="1">
        <f>'div risque'!D53</f>
        <v>0</v>
      </c>
      <c r="D80" s="1">
        <f>'div risque'!E53</f>
        <v>0</v>
      </c>
      <c r="E80" s="1">
        <f>'div risque'!F53</f>
        <v>0</v>
      </c>
      <c r="F80">
        <f>'div risque'!B53</f>
        <v>0</v>
      </c>
    </row>
    <row r="81" spans="1:6" x14ac:dyDescent="0.2">
      <c r="A81" s="1" t="str">
        <f>+'div risque'!G54</f>
        <v/>
      </c>
      <c r="B81" s="1">
        <f>'div risque'!C54</f>
        <v>0</v>
      </c>
      <c r="C81" s="1">
        <f>'div risque'!D54</f>
        <v>0</v>
      </c>
      <c r="D81" s="1">
        <f>'div risque'!E54</f>
        <v>0</v>
      </c>
      <c r="E81" s="1">
        <f>'div risque'!F54</f>
        <v>0</v>
      </c>
      <c r="F81">
        <f>'div risque'!B54</f>
        <v>0</v>
      </c>
    </row>
    <row r="82" spans="1:6" x14ac:dyDescent="0.2">
      <c r="A82" s="1" t="str">
        <f>+'div risque'!G55</f>
        <v/>
      </c>
      <c r="B82" s="1">
        <f>'div risque'!C55</f>
        <v>0</v>
      </c>
      <c r="C82" s="1">
        <f>'div risque'!D55</f>
        <v>0</v>
      </c>
      <c r="D82" s="1">
        <f>'div risque'!E55</f>
        <v>0</v>
      </c>
      <c r="E82" s="1">
        <f>'div risque'!F55</f>
        <v>0</v>
      </c>
      <c r="F82">
        <f>'div risque'!B55</f>
        <v>0</v>
      </c>
    </row>
    <row r="83" spans="1:6" x14ac:dyDescent="0.2">
      <c r="A83" s="1" t="str">
        <f>+'div risque'!G56</f>
        <v/>
      </c>
      <c r="B83" s="1">
        <f>'div risque'!C56</f>
        <v>0</v>
      </c>
      <c r="C83" s="1">
        <f>'div risque'!D56</f>
        <v>0</v>
      </c>
      <c r="D83" s="1">
        <f>'div risque'!E56</f>
        <v>0</v>
      </c>
      <c r="E83" s="1">
        <f>'div risque'!F56</f>
        <v>0</v>
      </c>
      <c r="F83">
        <f>'div risque'!B56</f>
        <v>0</v>
      </c>
    </row>
    <row r="84" spans="1:6" x14ac:dyDescent="0.2">
      <c r="A84" s="1" t="str">
        <f>+'div risque'!G57</f>
        <v/>
      </c>
      <c r="B84" s="1">
        <f>'div risque'!C57</f>
        <v>0</v>
      </c>
      <c r="C84" s="1">
        <f>'div risque'!D57</f>
        <v>0</v>
      </c>
      <c r="D84" s="1">
        <f>'div risque'!E57</f>
        <v>0</v>
      </c>
      <c r="E84" s="1">
        <f>'div risque'!F57</f>
        <v>0</v>
      </c>
      <c r="F84">
        <f>'div risque'!B57</f>
        <v>0</v>
      </c>
    </row>
    <row r="85" spans="1:6" x14ac:dyDescent="0.2">
      <c r="A85" s="1" t="str">
        <f>+'div risque'!G58</f>
        <v/>
      </c>
      <c r="B85" s="1">
        <f>'div risque'!C58</f>
        <v>0</v>
      </c>
      <c r="C85" s="1">
        <f>'div risque'!D58</f>
        <v>0</v>
      </c>
      <c r="D85" s="1">
        <f>'div risque'!E58</f>
        <v>0</v>
      </c>
      <c r="E85" s="1">
        <f>'div risque'!F58</f>
        <v>0</v>
      </c>
      <c r="F85">
        <f>'div risque'!B58</f>
        <v>0</v>
      </c>
    </row>
    <row r="86" spans="1:6" x14ac:dyDescent="0.2">
      <c r="A86" s="1" t="str">
        <f>+'div risque'!G59</f>
        <v/>
      </c>
      <c r="B86" s="1">
        <f>'div risque'!C59</f>
        <v>0</v>
      </c>
      <c r="C86" s="1">
        <f>'div risque'!D59</f>
        <v>0</v>
      </c>
      <c r="D86" s="1">
        <f>'div risque'!E59</f>
        <v>0</v>
      </c>
      <c r="E86" s="1">
        <f>'div risque'!F59</f>
        <v>0</v>
      </c>
      <c r="F86">
        <f>'div risque'!B59</f>
        <v>0</v>
      </c>
    </row>
    <row r="87" spans="1:6" x14ac:dyDescent="0.2">
      <c r="A87" s="1" t="str">
        <f>+'div risque'!G60</f>
        <v/>
      </c>
      <c r="B87" s="1">
        <f>'div risque'!C60</f>
        <v>0</v>
      </c>
      <c r="C87" s="1">
        <f>'div risque'!D60</f>
        <v>0</v>
      </c>
      <c r="D87" s="1">
        <f>'div risque'!E60</f>
        <v>0</v>
      </c>
      <c r="E87" s="1">
        <f>'div risque'!F60</f>
        <v>0</v>
      </c>
      <c r="F87">
        <f>'div risque'!B60</f>
        <v>0</v>
      </c>
    </row>
    <row r="88" spans="1:6" x14ac:dyDescent="0.2">
      <c r="A88" s="1" t="str">
        <f>+'div risque'!G61</f>
        <v/>
      </c>
      <c r="B88" s="1">
        <f>'div risque'!C61</f>
        <v>0</v>
      </c>
      <c r="C88" s="1">
        <f>'div risque'!D61</f>
        <v>0</v>
      </c>
      <c r="D88" s="1">
        <f>'div risque'!E61</f>
        <v>0</v>
      </c>
      <c r="E88" s="1">
        <f>'div risque'!F61</f>
        <v>0</v>
      </c>
      <c r="F88">
        <f>'div risque'!B61</f>
        <v>0</v>
      </c>
    </row>
    <row r="89" spans="1:6" x14ac:dyDescent="0.2">
      <c r="A89" s="1" t="str">
        <f>+'div risque'!G62</f>
        <v/>
      </c>
      <c r="B89" s="1">
        <f>'div risque'!C62</f>
        <v>0</v>
      </c>
      <c r="C89" s="1">
        <f>'div risque'!D62</f>
        <v>0</v>
      </c>
      <c r="D89" s="1">
        <f>'div risque'!E62</f>
        <v>0</v>
      </c>
      <c r="E89" s="1">
        <f>'div risque'!F62</f>
        <v>0</v>
      </c>
      <c r="F89">
        <f>'div risque'!B62</f>
        <v>0</v>
      </c>
    </row>
    <row r="90" spans="1:6" x14ac:dyDescent="0.2">
      <c r="A90" s="1" t="str">
        <f>+'div risque'!G63</f>
        <v/>
      </c>
      <c r="B90" s="1">
        <f>'div risque'!C63</f>
        <v>0</v>
      </c>
      <c r="C90" s="1">
        <f>'div risque'!D63</f>
        <v>0</v>
      </c>
      <c r="D90" s="1">
        <f>'div risque'!E63</f>
        <v>0</v>
      </c>
      <c r="E90" s="1">
        <f>'div risque'!F63</f>
        <v>0</v>
      </c>
      <c r="F90">
        <f>'div risque'!B63</f>
        <v>0</v>
      </c>
    </row>
    <row r="91" spans="1:6" x14ac:dyDescent="0.2">
      <c r="A91" s="1" t="str">
        <f>+'div risque'!G64</f>
        <v/>
      </c>
      <c r="B91" s="1">
        <f>'div risque'!C64</f>
        <v>0</v>
      </c>
      <c r="C91" s="1">
        <f>'div risque'!D64</f>
        <v>0</v>
      </c>
      <c r="D91" s="1">
        <f>'div risque'!E64</f>
        <v>0</v>
      </c>
      <c r="E91" s="1">
        <f>'div risque'!F64</f>
        <v>0</v>
      </c>
      <c r="F91">
        <f>'div risque'!B64</f>
        <v>0</v>
      </c>
    </row>
    <row r="92" spans="1:6" x14ac:dyDescent="0.2">
      <c r="A92" s="1" t="str">
        <f>+'div risque'!G65</f>
        <v/>
      </c>
      <c r="B92" s="1">
        <f>'div risque'!C65</f>
        <v>0</v>
      </c>
      <c r="C92" s="1">
        <f>'div risque'!D65</f>
        <v>0</v>
      </c>
      <c r="D92" s="1">
        <f>'div risque'!E65</f>
        <v>0</v>
      </c>
      <c r="E92" s="1">
        <f>'div risque'!F65</f>
        <v>0</v>
      </c>
      <c r="F92">
        <f>'div risque'!B65</f>
        <v>0</v>
      </c>
    </row>
    <row r="93" spans="1:6" x14ac:dyDescent="0.2">
      <c r="A93" s="1" t="str">
        <f>+'div risque'!G66</f>
        <v/>
      </c>
      <c r="B93" s="1">
        <f>'div risque'!C66</f>
        <v>0</v>
      </c>
      <c r="C93" s="1">
        <f>'div risque'!D66</f>
        <v>0</v>
      </c>
      <c r="D93" s="1">
        <f>'div risque'!E66</f>
        <v>0</v>
      </c>
      <c r="E93" s="1">
        <f>'div risque'!F66</f>
        <v>0</v>
      </c>
      <c r="F93">
        <f>'div risque'!B66</f>
        <v>0</v>
      </c>
    </row>
    <row r="94" spans="1:6" x14ac:dyDescent="0.2">
      <c r="A94" s="1" t="str">
        <f>+'div risque'!G67</f>
        <v/>
      </c>
      <c r="B94" s="1">
        <f>'div risque'!C67</f>
        <v>0</v>
      </c>
      <c r="C94" s="1">
        <f>'div risque'!D67</f>
        <v>0</v>
      </c>
      <c r="D94" s="1">
        <f>'div risque'!E67</f>
        <v>0</v>
      </c>
      <c r="E94" s="1">
        <f>'div risque'!F67</f>
        <v>0</v>
      </c>
      <c r="F94">
        <f>'div risque'!B67</f>
        <v>0</v>
      </c>
    </row>
    <row r="95" spans="1:6" x14ac:dyDescent="0.2">
      <c r="A95" s="1" t="str">
        <f>+'div risque'!G68</f>
        <v/>
      </c>
      <c r="B95" s="1">
        <f>'div risque'!C68</f>
        <v>0</v>
      </c>
      <c r="C95" s="1">
        <f>'div risque'!D68</f>
        <v>0</v>
      </c>
      <c r="D95" s="1">
        <f>'div risque'!E68</f>
        <v>0</v>
      </c>
      <c r="E95" s="1">
        <f>'div risque'!F68</f>
        <v>0</v>
      </c>
      <c r="F95">
        <f>'div risque'!B68</f>
        <v>0</v>
      </c>
    </row>
    <row r="96" spans="1:6" x14ac:dyDescent="0.2">
      <c r="A96" s="1" t="str">
        <f>+'div risque'!G69</f>
        <v/>
      </c>
      <c r="B96" s="1">
        <f>'div risque'!C69</f>
        <v>0</v>
      </c>
      <c r="C96" s="1">
        <f>'div risque'!D69</f>
        <v>0</v>
      </c>
      <c r="D96" s="1">
        <f>'div risque'!E69</f>
        <v>0</v>
      </c>
      <c r="E96" s="1">
        <f>'div risque'!F69</f>
        <v>0</v>
      </c>
      <c r="F96">
        <f>'div risque'!B69</f>
        <v>0</v>
      </c>
    </row>
    <row r="97" spans="1:6" x14ac:dyDescent="0.2">
      <c r="A97" s="1" t="str">
        <f>+'div risque'!G70</f>
        <v/>
      </c>
      <c r="B97" s="1">
        <f>'div risque'!C70</f>
        <v>0</v>
      </c>
      <c r="C97" s="1">
        <f>'div risque'!D70</f>
        <v>0</v>
      </c>
      <c r="D97" s="1">
        <f>'div risque'!E70</f>
        <v>0</v>
      </c>
      <c r="E97" s="1">
        <f>'div risque'!F70</f>
        <v>0</v>
      </c>
      <c r="F97">
        <f>'div risque'!B70</f>
        <v>0</v>
      </c>
    </row>
    <row r="98" spans="1:6" x14ac:dyDescent="0.2">
      <c r="A98" s="1" t="str">
        <f>+'div risque'!G71</f>
        <v/>
      </c>
      <c r="B98" s="1">
        <f>'div risque'!C71</f>
        <v>0</v>
      </c>
      <c r="C98" s="1">
        <f>'div risque'!D71</f>
        <v>0</v>
      </c>
      <c r="D98" s="1">
        <f>'div risque'!E71</f>
        <v>0</v>
      </c>
      <c r="E98" s="1">
        <f>'div risque'!F71</f>
        <v>0</v>
      </c>
      <c r="F98">
        <f>'div risque'!B71</f>
        <v>0</v>
      </c>
    </row>
    <row r="99" spans="1:6" x14ac:dyDescent="0.2">
      <c r="A99" s="1" t="str">
        <f>+'div risque'!G72</f>
        <v/>
      </c>
      <c r="B99" s="1">
        <f>'div risque'!C72</f>
        <v>0</v>
      </c>
      <c r="C99" s="1">
        <f>'div risque'!D72</f>
        <v>0</v>
      </c>
      <c r="D99" s="1">
        <f>'div risque'!E72</f>
        <v>0</v>
      </c>
      <c r="E99" s="1">
        <f>'div risque'!F72</f>
        <v>0</v>
      </c>
      <c r="F99">
        <f>'div risque'!B72</f>
        <v>0</v>
      </c>
    </row>
    <row r="100" spans="1:6" x14ac:dyDescent="0.2">
      <c r="A100" s="1" t="str">
        <f>+'div risque'!G73</f>
        <v/>
      </c>
      <c r="B100" s="1">
        <f>'div risque'!C73</f>
        <v>0</v>
      </c>
      <c r="C100" s="1">
        <f>'div risque'!D73</f>
        <v>0</v>
      </c>
      <c r="D100" s="1">
        <f>'div risque'!E73</f>
        <v>0</v>
      </c>
      <c r="E100" s="1">
        <f>'div risque'!F73</f>
        <v>0</v>
      </c>
      <c r="F100">
        <f>'div risque'!B73</f>
        <v>0</v>
      </c>
    </row>
    <row r="101" spans="1:6" x14ac:dyDescent="0.2">
      <c r="A101" s="1" t="str">
        <f>+'div risque'!G74</f>
        <v/>
      </c>
      <c r="B101" s="1">
        <f>'div risque'!C74</f>
        <v>0</v>
      </c>
      <c r="C101" s="1">
        <f>'div risque'!D74</f>
        <v>0</v>
      </c>
      <c r="D101" s="1">
        <f>'div risque'!E74</f>
        <v>0</v>
      </c>
      <c r="E101" s="1">
        <f>'div risque'!F74</f>
        <v>0</v>
      </c>
      <c r="F101">
        <f>'div risque'!B74</f>
        <v>0</v>
      </c>
    </row>
    <row r="102" spans="1:6" x14ac:dyDescent="0.2">
      <c r="A102" s="1" t="str">
        <f>+'div risque'!G75</f>
        <v/>
      </c>
      <c r="B102" s="1">
        <f>'div risque'!C75</f>
        <v>0</v>
      </c>
      <c r="C102" s="1">
        <f>'div risque'!D75</f>
        <v>0</v>
      </c>
      <c r="D102" s="1">
        <f>'div risque'!E75</f>
        <v>0</v>
      </c>
      <c r="E102" s="1">
        <f>'div risque'!F75</f>
        <v>0</v>
      </c>
      <c r="F102">
        <f>'div risque'!B75</f>
        <v>0</v>
      </c>
    </row>
    <row r="103" spans="1:6" x14ac:dyDescent="0.2">
      <c r="A103" s="1" t="str">
        <f>+'div risque'!G76</f>
        <v/>
      </c>
      <c r="B103" s="1">
        <f>'div risque'!C76</f>
        <v>0</v>
      </c>
      <c r="C103" s="1">
        <f>'div risque'!D76</f>
        <v>0</v>
      </c>
      <c r="D103" s="1">
        <f>'div risque'!E76</f>
        <v>0</v>
      </c>
      <c r="E103" s="1">
        <f>'div risque'!F76</f>
        <v>0</v>
      </c>
      <c r="F103">
        <f>'div risque'!B76</f>
        <v>0</v>
      </c>
    </row>
    <row r="104" spans="1:6" x14ac:dyDescent="0.2">
      <c r="A104" s="1" t="str">
        <f>+'div risque'!G77</f>
        <v/>
      </c>
      <c r="B104" s="1">
        <f>'div risque'!C77</f>
        <v>0</v>
      </c>
      <c r="C104" s="1">
        <f>'div risque'!D77</f>
        <v>0</v>
      </c>
      <c r="D104" s="1">
        <f>'div risque'!E77</f>
        <v>0</v>
      </c>
      <c r="E104" s="1">
        <f>'div risque'!F77</f>
        <v>0</v>
      </c>
      <c r="F104">
        <f>'div risque'!B77</f>
        <v>0</v>
      </c>
    </row>
    <row r="105" spans="1:6" x14ac:dyDescent="0.2">
      <c r="A105" s="1" t="str">
        <f>+'div risque'!G78</f>
        <v/>
      </c>
      <c r="B105" s="1">
        <f>'div risque'!C78</f>
        <v>0</v>
      </c>
      <c r="C105" s="1">
        <f>'div risque'!D78</f>
        <v>0</v>
      </c>
      <c r="D105" s="1">
        <f>'div risque'!E78</f>
        <v>0</v>
      </c>
      <c r="E105" s="1">
        <f>'div risque'!F78</f>
        <v>0</v>
      </c>
      <c r="F105">
        <f>'div risque'!B78</f>
        <v>0</v>
      </c>
    </row>
    <row r="106" spans="1:6" x14ac:dyDescent="0.2">
      <c r="A106" s="1" t="str">
        <f>+'div risque'!G79</f>
        <v/>
      </c>
      <c r="B106" s="1">
        <f>'div risque'!C79</f>
        <v>0</v>
      </c>
      <c r="C106" s="1">
        <f>'div risque'!D79</f>
        <v>0</v>
      </c>
      <c r="D106" s="1">
        <f>'div risque'!E79</f>
        <v>0</v>
      </c>
      <c r="E106" s="1">
        <f>'div risque'!F79</f>
        <v>0</v>
      </c>
      <c r="F106">
        <f>'div risque'!B79</f>
        <v>0</v>
      </c>
    </row>
    <row r="107" spans="1:6" x14ac:dyDescent="0.2">
      <c r="A107" s="1" t="str">
        <f>+'div risque'!G80</f>
        <v/>
      </c>
      <c r="B107" s="1">
        <f>'div risque'!C80</f>
        <v>0</v>
      </c>
      <c r="C107" s="1">
        <f>'div risque'!D80</f>
        <v>0</v>
      </c>
      <c r="D107" s="1">
        <f>'div risque'!E80</f>
        <v>0</v>
      </c>
      <c r="E107" s="1">
        <f>'div risque'!F80</f>
        <v>0</v>
      </c>
      <c r="F107">
        <f>'div risque'!B80</f>
        <v>0</v>
      </c>
    </row>
    <row r="108" spans="1:6" x14ac:dyDescent="0.2">
      <c r="A108" s="1" t="str">
        <f>+'div risque'!G81</f>
        <v/>
      </c>
      <c r="B108" s="1">
        <f>'div risque'!C81</f>
        <v>0</v>
      </c>
      <c r="C108" s="1">
        <f>'div risque'!D81</f>
        <v>0</v>
      </c>
      <c r="D108" s="1">
        <f>'div risque'!E81</f>
        <v>0</v>
      </c>
      <c r="E108" s="1">
        <f>'div risque'!F81</f>
        <v>0</v>
      </c>
      <c r="F108">
        <f>'div risque'!B81</f>
        <v>0</v>
      </c>
    </row>
    <row r="109" spans="1:6" x14ac:dyDescent="0.2">
      <c r="A109" s="1" t="str">
        <f>+'div risque'!G82</f>
        <v/>
      </c>
      <c r="B109" s="1">
        <f>'div risque'!C82</f>
        <v>0</v>
      </c>
      <c r="C109" s="1">
        <f>'div risque'!D82</f>
        <v>0</v>
      </c>
      <c r="D109" s="1">
        <f>'div risque'!E82</f>
        <v>0</v>
      </c>
      <c r="E109" s="1">
        <f>'div risque'!F82</f>
        <v>0</v>
      </c>
      <c r="F109">
        <f>'div risque'!B82</f>
        <v>0</v>
      </c>
    </row>
    <row r="110" spans="1:6" x14ac:dyDescent="0.2">
      <c r="A110" s="1" t="str">
        <f>+'div risque'!G83</f>
        <v/>
      </c>
      <c r="B110" s="1">
        <f>'div risque'!C83</f>
        <v>0</v>
      </c>
      <c r="C110" s="1">
        <f>'div risque'!D83</f>
        <v>0</v>
      </c>
      <c r="D110" s="1">
        <f>'div risque'!E83</f>
        <v>0</v>
      </c>
      <c r="E110" s="1">
        <f>'div risque'!F83</f>
        <v>0</v>
      </c>
      <c r="F110">
        <f>'div risque'!B83</f>
        <v>0</v>
      </c>
    </row>
    <row r="111" spans="1:6" x14ac:dyDescent="0.2">
      <c r="A111" s="1" t="str">
        <f>+'div risque'!G84</f>
        <v/>
      </c>
      <c r="B111" s="1">
        <f>'div risque'!C84</f>
        <v>0</v>
      </c>
      <c r="C111" s="1">
        <f>'div risque'!D84</f>
        <v>0</v>
      </c>
      <c r="D111" s="1">
        <f>'div risque'!E84</f>
        <v>0</v>
      </c>
      <c r="E111" s="1">
        <f>'div risque'!F84</f>
        <v>0</v>
      </c>
      <c r="F111">
        <f>'div risque'!B84</f>
        <v>0</v>
      </c>
    </row>
    <row r="112" spans="1:6" x14ac:dyDescent="0.2">
      <c r="A112" s="1" t="str">
        <f>+'div risque'!G85</f>
        <v/>
      </c>
      <c r="B112" s="1">
        <f>'div risque'!C85</f>
        <v>0</v>
      </c>
      <c r="C112" s="1">
        <f>'div risque'!D85</f>
        <v>0</v>
      </c>
      <c r="D112" s="1">
        <f>'div risque'!E85</f>
        <v>0</v>
      </c>
      <c r="E112" s="1">
        <f>'div risque'!F85</f>
        <v>0</v>
      </c>
      <c r="F112">
        <f>'div risque'!B85</f>
        <v>0</v>
      </c>
    </row>
    <row r="113" spans="1:6" x14ac:dyDescent="0.2">
      <c r="A113" s="1" t="str">
        <f>+'div risque'!G86</f>
        <v/>
      </c>
      <c r="B113" s="1">
        <f>'div risque'!C86</f>
        <v>0</v>
      </c>
      <c r="C113" s="1">
        <f>'div risque'!D86</f>
        <v>0</v>
      </c>
      <c r="D113" s="1">
        <f>'div risque'!E86</f>
        <v>0</v>
      </c>
      <c r="E113" s="1">
        <f>'div risque'!F86</f>
        <v>0</v>
      </c>
      <c r="F113">
        <f>'div risque'!B86</f>
        <v>0</v>
      </c>
    </row>
    <row r="114" spans="1:6" x14ac:dyDescent="0.2">
      <c r="A114" s="1" t="str">
        <f>+'div risque'!G87</f>
        <v/>
      </c>
      <c r="B114" s="1">
        <f>'div risque'!C87</f>
        <v>0</v>
      </c>
      <c r="C114" s="1">
        <f>'div risque'!D87</f>
        <v>0</v>
      </c>
      <c r="D114" s="1">
        <f>'div risque'!E87</f>
        <v>0</v>
      </c>
      <c r="E114" s="1">
        <f>'div risque'!F87</f>
        <v>0</v>
      </c>
      <c r="F114">
        <f>'div risque'!B87</f>
        <v>0</v>
      </c>
    </row>
    <row r="115" spans="1:6" x14ac:dyDescent="0.2">
      <c r="A115" s="1" t="str">
        <f>+'div risque'!G88</f>
        <v/>
      </c>
      <c r="B115" s="1">
        <f>'div risque'!C88</f>
        <v>0</v>
      </c>
      <c r="C115" s="1">
        <f>'div risque'!D88</f>
        <v>0</v>
      </c>
      <c r="D115" s="1">
        <f>'div risque'!E88</f>
        <v>0</v>
      </c>
      <c r="E115" s="1">
        <f>'div risque'!F88</f>
        <v>0</v>
      </c>
      <c r="F115">
        <f>'div risque'!B88</f>
        <v>0</v>
      </c>
    </row>
    <row r="116" spans="1:6" x14ac:dyDescent="0.2">
      <c r="A116" s="1" t="str">
        <f>+'div risque'!G89</f>
        <v/>
      </c>
      <c r="B116" s="1">
        <f>'div risque'!C89</f>
        <v>0</v>
      </c>
      <c r="C116" s="1">
        <f>'div risque'!D89</f>
        <v>0</v>
      </c>
      <c r="D116" s="1">
        <f>'div risque'!E89</f>
        <v>0</v>
      </c>
      <c r="E116" s="1">
        <f>'div risque'!F89</f>
        <v>0</v>
      </c>
      <c r="F116">
        <f>'div risque'!B89</f>
        <v>0</v>
      </c>
    </row>
    <row r="117" spans="1:6" x14ac:dyDescent="0.2">
      <c r="A117" s="1" t="str">
        <f>+'div risque'!G90</f>
        <v/>
      </c>
      <c r="B117" s="1">
        <f>'div risque'!C90</f>
        <v>0</v>
      </c>
      <c r="C117" s="1">
        <f>'div risque'!D90</f>
        <v>0</v>
      </c>
      <c r="D117" s="1">
        <f>'div risque'!E90</f>
        <v>0</v>
      </c>
      <c r="E117" s="1">
        <f>'div risque'!F90</f>
        <v>0</v>
      </c>
      <c r="F117">
        <f>'div risque'!B90</f>
        <v>0</v>
      </c>
    </row>
    <row r="118" spans="1:6" x14ac:dyDescent="0.2">
      <c r="A118" s="1" t="str">
        <f>+'div risque'!G91</f>
        <v/>
      </c>
      <c r="B118" s="1">
        <f>'div risque'!C91</f>
        <v>0</v>
      </c>
      <c r="C118" s="1">
        <f>'div risque'!D91</f>
        <v>0</v>
      </c>
      <c r="D118" s="1">
        <f>'div risque'!E91</f>
        <v>0</v>
      </c>
      <c r="E118" s="1">
        <f>'div risque'!F91</f>
        <v>0</v>
      </c>
      <c r="F118">
        <f>'div risque'!B91</f>
        <v>0</v>
      </c>
    </row>
    <row r="119" spans="1:6" x14ac:dyDescent="0.2">
      <c r="A119" s="1" t="str">
        <f>+'div risque'!G92</f>
        <v/>
      </c>
      <c r="B119" s="1">
        <f>'div risque'!C92</f>
        <v>0</v>
      </c>
      <c r="C119" s="1">
        <f>'div risque'!D92</f>
        <v>0</v>
      </c>
      <c r="D119" s="1">
        <f>'div risque'!E92</f>
        <v>0</v>
      </c>
      <c r="E119" s="1">
        <f>'div risque'!F92</f>
        <v>0</v>
      </c>
      <c r="F119">
        <f>'div risque'!B92</f>
        <v>0</v>
      </c>
    </row>
    <row r="120" spans="1:6" x14ac:dyDescent="0.2">
      <c r="A120" s="1" t="str">
        <f>+'div risque'!G93</f>
        <v/>
      </c>
      <c r="B120" s="1">
        <f>'div risque'!C93</f>
        <v>0</v>
      </c>
      <c r="C120" s="1">
        <f>'div risque'!D93</f>
        <v>0</v>
      </c>
      <c r="D120" s="1">
        <f>'div risque'!E93</f>
        <v>0</v>
      </c>
      <c r="E120" s="1">
        <f>'div risque'!F93</f>
        <v>0</v>
      </c>
      <c r="F120">
        <f>'div risque'!B93</f>
        <v>0</v>
      </c>
    </row>
    <row r="121" spans="1:6" x14ac:dyDescent="0.2">
      <c r="A121" s="1" t="str">
        <f>+'div risque'!G94</f>
        <v/>
      </c>
      <c r="B121" s="1">
        <f>'div risque'!C94</f>
        <v>0</v>
      </c>
      <c r="C121" s="1">
        <f>'div risque'!D94</f>
        <v>0</v>
      </c>
      <c r="D121" s="1">
        <f>'div risque'!E94</f>
        <v>0</v>
      </c>
      <c r="E121" s="1">
        <f>'div risque'!F94</f>
        <v>0</v>
      </c>
      <c r="F121">
        <f>'div risque'!B94</f>
        <v>0</v>
      </c>
    </row>
    <row r="122" spans="1:6" x14ac:dyDescent="0.2">
      <c r="A122" s="1" t="str">
        <f>+'div risque'!G95</f>
        <v/>
      </c>
      <c r="B122" s="1">
        <f>'div risque'!C95</f>
        <v>0</v>
      </c>
      <c r="C122" s="1">
        <f>'div risque'!D95</f>
        <v>0</v>
      </c>
      <c r="D122" s="1">
        <f>'div risque'!E95</f>
        <v>0</v>
      </c>
      <c r="E122" s="1">
        <f>'div risque'!F95</f>
        <v>0</v>
      </c>
      <c r="F122">
        <f>'div risque'!B95</f>
        <v>0</v>
      </c>
    </row>
    <row r="123" spans="1:6" x14ac:dyDescent="0.2">
      <c r="A123" s="1" t="str">
        <f>+'div risque'!G96</f>
        <v/>
      </c>
      <c r="B123" s="1">
        <f>'div risque'!C96</f>
        <v>0</v>
      </c>
      <c r="C123" s="1">
        <f>'div risque'!D96</f>
        <v>0</v>
      </c>
      <c r="D123" s="1">
        <f>'div risque'!E96</f>
        <v>0</v>
      </c>
      <c r="E123" s="1">
        <f>'div risque'!F96</f>
        <v>0</v>
      </c>
      <c r="F123">
        <f>'div risque'!B96</f>
        <v>0</v>
      </c>
    </row>
    <row r="124" spans="1:6" x14ac:dyDescent="0.2">
      <c r="A124" s="1" t="str">
        <f>+'div risque'!G97</f>
        <v/>
      </c>
      <c r="B124" s="1">
        <f>'div risque'!C97</f>
        <v>0</v>
      </c>
      <c r="C124" s="1">
        <f>'div risque'!D97</f>
        <v>0</v>
      </c>
      <c r="D124" s="1">
        <f>'div risque'!E97</f>
        <v>0</v>
      </c>
      <c r="E124" s="1">
        <f>'div risque'!F97</f>
        <v>0</v>
      </c>
      <c r="F124">
        <f>'div risque'!B97</f>
        <v>0</v>
      </c>
    </row>
    <row r="125" spans="1:6" x14ac:dyDescent="0.2">
      <c r="A125" s="1" t="str">
        <f>+'div risque'!G98</f>
        <v/>
      </c>
      <c r="B125" s="1">
        <f>'div risque'!C98</f>
        <v>0</v>
      </c>
      <c r="C125" s="1">
        <f>'div risque'!D98</f>
        <v>0</v>
      </c>
      <c r="D125" s="1">
        <f>'div risque'!E98</f>
        <v>0</v>
      </c>
      <c r="E125" s="1">
        <f>'div risque'!F98</f>
        <v>0</v>
      </c>
      <c r="F125">
        <f>'div risque'!B98</f>
        <v>0</v>
      </c>
    </row>
    <row r="126" spans="1:6" x14ac:dyDescent="0.2">
      <c r="A126" s="1" t="str">
        <f>+'div risque'!G99</f>
        <v/>
      </c>
      <c r="B126" s="1">
        <f>'div risque'!C99</f>
        <v>0</v>
      </c>
      <c r="C126" s="1">
        <f>'div risque'!D99</f>
        <v>0</v>
      </c>
      <c r="D126" s="1">
        <f>'div risque'!E99</f>
        <v>0</v>
      </c>
      <c r="E126" s="1">
        <f>'div risque'!F99</f>
        <v>0</v>
      </c>
      <c r="F126">
        <f>'div risque'!B99</f>
        <v>0</v>
      </c>
    </row>
    <row r="127" spans="1:6" x14ac:dyDescent="0.2">
      <c r="A127" s="1" t="str">
        <f>+'div risque'!G100</f>
        <v/>
      </c>
      <c r="B127" s="1">
        <f>'div risque'!C100</f>
        <v>0</v>
      </c>
      <c r="C127" s="1">
        <f>'div risque'!D100</f>
        <v>0</v>
      </c>
      <c r="D127" s="1">
        <f>'div risque'!E100</f>
        <v>0</v>
      </c>
      <c r="E127" s="1">
        <f>'div risque'!F100</f>
        <v>0</v>
      </c>
      <c r="F127">
        <f>'div risque'!B100</f>
        <v>0</v>
      </c>
    </row>
    <row r="128" spans="1:6" x14ac:dyDescent="0.2">
      <c r="A128" s="1" t="str">
        <f>+'div risque'!G101</f>
        <v/>
      </c>
      <c r="B128" s="1">
        <f>'div risque'!C101</f>
        <v>0</v>
      </c>
      <c r="C128" s="1">
        <f>'div risque'!D101</f>
        <v>0</v>
      </c>
      <c r="D128" s="1">
        <f>'div risque'!E101</f>
        <v>0</v>
      </c>
      <c r="E128" s="1">
        <f>'div risque'!F101</f>
        <v>0</v>
      </c>
      <c r="F128">
        <f>'div risque'!B101</f>
        <v>0</v>
      </c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A1:B1"/>
    <mergeCell ref="B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zoomScaleNormal="100" workbookViewId="0">
      <selection activeCell="C44" sqref="C44:C45"/>
    </sheetView>
  </sheetViews>
  <sheetFormatPr baseColWidth="10" defaultRowHeight="12.75" x14ac:dyDescent="0.2"/>
  <cols>
    <col min="1" max="1" width="6.7109375" style="133" customWidth="1"/>
    <col min="2" max="2" width="34.140625" style="133" customWidth="1"/>
    <col min="3" max="3" width="24.42578125" style="133" customWidth="1"/>
    <col min="4" max="4" width="22.7109375" style="133" customWidth="1"/>
    <col min="5" max="5" width="11.42578125" style="133"/>
    <col min="6" max="6" width="16.5703125" style="133" bestFit="1" customWidth="1"/>
    <col min="7" max="16384" width="11.42578125" style="133"/>
  </cols>
  <sheetData>
    <row r="1" spans="1:4" ht="13.5" thickBot="1" x14ac:dyDescent="0.25">
      <c r="A1" s="119">
        <f>+Signaletiq!B9</f>
        <v>202312</v>
      </c>
      <c r="B1" s="119">
        <f>+Signaletiq!B3</f>
        <v>1601202</v>
      </c>
      <c r="D1" s="134" t="s">
        <v>479</v>
      </c>
    </row>
    <row r="2" spans="1:4" ht="14.25" thickTop="1" thickBot="1" x14ac:dyDescent="0.25">
      <c r="A2" s="153" t="s">
        <v>0</v>
      </c>
      <c r="B2" s="154" t="s">
        <v>1</v>
      </c>
      <c r="C2" s="154" t="s">
        <v>104</v>
      </c>
      <c r="D2" s="154" t="s">
        <v>105</v>
      </c>
    </row>
    <row r="3" spans="1:4" ht="13.5" thickTop="1" x14ac:dyDescent="0.2">
      <c r="A3" s="137" t="s">
        <v>106</v>
      </c>
      <c r="B3" s="146" t="s">
        <v>107</v>
      </c>
      <c r="C3" s="120">
        <f>SUM(C4:C15)</f>
        <v>-138230115</v>
      </c>
      <c r="D3" s="120">
        <f>SUM(D4:D15)</f>
        <v>-117490348</v>
      </c>
    </row>
    <row r="4" spans="1:4" x14ac:dyDescent="0.2">
      <c r="A4" s="137" t="s">
        <v>108</v>
      </c>
      <c r="B4" s="139" t="s">
        <v>109</v>
      </c>
      <c r="C4" s="11">
        <v>300000000</v>
      </c>
      <c r="D4" s="11">
        <v>300000000</v>
      </c>
    </row>
    <row r="5" spans="1:4" x14ac:dyDescent="0.2">
      <c r="A5" s="137" t="s">
        <v>110</v>
      </c>
      <c r="B5" s="139" t="s">
        <v>111</v>
      </c>
      <c r="C5" s="11">
        <v>0</v>
      </c>
      <c r="D5" s="11">
        <v>0</v>
      </c>
    </row>
    <row r="6" spans="1:4" ht="12.75" customHeight="1" x14ac:dyDescent="0.2">
      <c r="A6" s="137" t="s">
        <v>112</v>
      </c>
      <c r="B6" s="139" t="s">
        <v>113</v>
      </c>
      <c r="C6" s="11">
        <v>0</v>
      </c>
      <c r="D6" s="11">
        <v>0</v>
      </c>
    </row>
    <row r="7" spans="1:4" x14ac:dyDescent="0.2">
      <c r="A7" s="137" t="s">
        <v>114</v>
      </c>
      <c r="B7" s="139" t="s">
        <v>115</v>
      </c>
      <c r="C7" s="11">
        <v>0</v>
      </c>
      <c r="D7" s="11">
        <v>0</v>
      </c>
    </row>
    <row r="8" spans="1:4" x14ac:dyDescent="0.2">
      <c r="A8" s="137" t="s">
        <v>116</v>
      </c>
      <c r="B8" s="139" t="s">
        <v>117</v>
      </c>
      <c r="C8" s="11">
        <v>0</v>
      </c>
      <c r="D8" s="11">
        <v>0</v>
      </c>
    </row>
    <row r="9" spans="1:4" x14ac:dyDescent="0.2">
      <c r="A9" s="137" t="s">
        <v>118</v>
      </c>
      <c r="B9" s="139" t="s">
        <v>119</v>
      </c>
      <c r="C9" s="11">
        <v>0</v>
      </c>
      <c r="D9" s="11">
        <v>0</v>
      </c>
    </row>
    <row r="10" spans="1:4" x14ac:dyDescent="0.2">
      <c r="A10" s="137" t="s">
        <v>120</v>
      </c>
      <c r="B10" s="139" t="s">
        <v>121</v>
      </c>
      <c r="C10" s="11">
        <v>-494336022</v>
      </c>
      <c r="D10" s="11">
        <v>-473725750</v>
      </c>
    </row>
    <row r="11" spans="1:4" x14ac:dyDescent="0.2">
      <c r="A11" s="137" t="s">
        <v>122</v>
      </c>
      <c r="B11" s="139" t="s">
        <v>123</v>
      </c>
      <c r="C11" s="11">
        <v>45683902</v>
      </c>
      <c r="D11" s="11">
        <v>45683902</v>
      </c>
    </row>
    <row r="12" spans="1:4" x14ac:dyDescent="0.2">
      <c r="A12" s="137" t="s">
        <v>124</v>
      </c>
      <c r="B12" s="139" t="s">
        <v>125</v>
      </c>
      <c r="C12" s="11">
        <v>10422005</v>
      </c>
      <c r="D12" s="11">
        <v>10551500</v>
      </c>
    </row>
    <row r="13" spans="1:4" x14ac:dyDescent="0.2">
      <c r="A13" s="137" t="s">
        <v>126</v>
      </c>
      <c r="B13" s="139" t="s">
        <v>127</v>
      </c>
      <c r="C13" s="11">
        <v>0</v>
      </c>
      <c r="D13" s="11">
        <v>0</v>
      </c>
    </row>
    <row r="14" spans="1:4" x14ac:dyDescent="0.2">
      <c r="A14" s="137" t="s">
        <v>128</v>
      </c>
      <c r="B14" s="139" t="s">
        <v>129</v>
      </c>
      <c r="C14" s="11">
        <v>0</v>
      </c>
      <c r="D14" s="11">
        <v>0</v>
      </c>
    </row>
    <row r="15" spans="1:4" ht="13.5" thickBot="1" x14ac:dyDescent="0.25">
      <c r="A15" s="147" t="s">
        <v>130</v>
      </c>
      <c r="B15" s="148" t="s">
        <v>131</v>
      </c>
      <c r="C15" s="16">
        <v>0</v>
      </c>
      <c r="D15" s="16">
        <v>0</v>
      </c>
    </row>
    <row r="16" spans="1:4" ht="14.25" thickTop="1" thickBot="1" x14ac:dyDescent="0.25">
      <c r="A16" s="147" t="s">
        <v>132</v>
      </c>
      <c r="B16" s="136" t="s">
        <v>133</v>
      </c>
      <c r="C16" s="20">
        <v>0</v>
      </c>
      <c r="D16" s="16">
        <v>0</v>
      </c>
    </row>
    <row r="17" spans="1:4" ht="14.25" thickTop="1" thickBot="1" x14ac:dyDescent="0.25">
      <c r="A17" s="147" t="s">
        <v>134</v>
      </c>
      <c r="B17" s="136" t="s">
        <v>135</v>
      </c>
      <c r="C17" s="20">
        <v>390000000</v>
      </c>
      <c r="D17" s="16">
        <v>390000000</v>
      </c>
    </row>
    <row r="18" spans="1:4" ht="13.5" thickTop="1" x14ac:dyDescent="0.2">
      <c r="A18" s="137" t="s">
        <v>136</v>
      </c>
      <c r="B18" s="146" t="s">
        <v>137</v>
      </c>
      <c r="C18" s="120">
        <f>SUM(C19:C22)</f>
        <v>317950</v>
      </c>
      <c r="D18" s="120">
        <f>SUM(D19:D22)</f>
        <v>2642907</v>
      </c>
    </row>
    <row r="19" spans="1:4" x14ac:dyDescent="0.2">
      <c r="A19" s="137" t="s">
        <v>138</v>
      </c>
      <c r="B19" s="139" t="s">
        <v>139</v>
      </c>
      <c r="C19" s="11">
        <v>0</v>
      </c>
      <c r="D19" s="11">
        <v>0</v>
      </c>
    </row>
    <row r="20" spans="1:4" x14ac:dyDescent="0.2">
      <c r="A20" s="137" t="s">
        <v>140</v>
      </c>
      <c r="B20" s="139" t="s">
        <v>141</v>
      </c>
      <c r="C20" s="11">
        <v>0</v>
      </c>
      <c r="D20" s="11">
        <v>0</v>
      </c>
    </row>
    <row r="21" spans="1:4" x14ac:dyDescent="0.2">
      <c r="A21" s="137" t="s">
        <v>142</v>
      </c>
      <c r="B21" s="139" t="s">
        <v>143</v>
      </c>
      <c r="C21" s="11">
        <v>0</v>
      </c>
      <c r="D21" s="11">
        <v>0</v>
      </c>
    </row>
    <row r="22" spans="1:4" ht="13.5" thickBot="1" x14ac:dyDescent="0.25">
      <c r="A22" s="147" t="s">
        <v>144</v>
      </c>
      <c r="B22" s="148" t="s">
        <v>145</v>
      </c>
      <c r="C22" s="16">
        <v>317950</v>
      </c>
      <c r="D22" s="16">
        <v>2642907</v>
      </c>
    </row>
    <row r="23" spans="1:4" ht="13.5" thickTop="1" x14ac:dyDescent="0.2">
      <c r="A23" s="137" t="s">
        <v>146</v>
      </c>
      <c r="B23" s="146" t="s">
        <v>147</v>
      </c>
      <c r="C23" s="120">
        <f>SUM(C24:C28)</f>
        <v>16461956</v>
      </c>
      <c r="D23" s="120">
        <f>SUM(D24:D28)</f>
        <v>14574723</v>
      </c>
    </row>
    <row r="24" spans="1:4" x14ac:dyDescent="0.2">
      <c r="A24" s="137" t="s">
        <v>148</v>
      </c>
      <c r="B24" s="139" t="s">
        <v>149</v>
      </c>
      <c r="C24" s="11">
        <v>6897835</v>
      </c>
      <c r="D24" s="11">
        <v>6073135</v>
      </c>
    </row>
    <row r="25" spans="1:4" x14ac:dyDescent="0.2">
      <c r="A25" s="137" t="s">
        <v>150</v>
      </c>
      <c r="B25" s="139" t="s">
        <v>46</v>
      </c>
      <c r="C25" s="11">
        <v>914933</v>
      </c>
      <c r="D25" s="11">
        <v>707378</v>
      </c>
    </row>
    <row r="26" spans="1:4" x14ac:dyDescent="0.2">
      <c r="A26" s="137" t="s">
        <v>151</v>
      </c>
      <c r="B26" s="139" t="s">
        <v>48</v>
      </c>
      <c r="C26" s="11">
        <v>1632404</v>
      </c>
      <c r="D26" s="11">
        <v>751729</v>
      </c>
    </row>
    <row r="27" spans="1:4" x14ac:dyDescent="0.2">
      <c r="A27" s="137" t="s">
        <v>152</v>
      </c>
      <c r="B27" s="139" t="s">
        <v>153</v>
      </c>
      <c r="C27" s="11">
        <v>0</v>
      </c>
      <c r="D27" s="11">
        <v>0</v>
      </c>
    </row>
    <row r="28" spans="1:4" ht="13.5" thickBot="1" x14ac:dyDescent="0.25">
      <c r="A28" s="147" t="s">
        <v>154</v>
      </c>
      <c r="B28" s="148" t="s">
        <v>155</v>
      </c>
      <c r="C28" s="16">
        <v>7016784</v>
      </c>
      <c r="D28" s="16">
        <v>7042481</v>
      </c>
    </row>
    <row r="29" spans="1:4" ht="14.25" thickTop="1" thickBot="1" x14ac:dyDescent="0.25">
      <c r="A29" s="147" t="s">
        <v>156</v>
      </c>
      <c r="B29" s="136" t="s">
        <v>157</v>
      </c>
      <c r="C29" s="20">
        <v>0</v>
      </c>
      <c r="D29" s="16">
        <v>0</v>
      </c>
    </row>
    <row r="30" spans="1:4" ht="13.5" thickTop="1" x14ac:dyDescent="0.2">
      <c r="A30" s="137" t="s">
        <v>158</v>
      </c>
      <c r="B30" s="146" t="s">
        <v>159</v>
      </c>
      <c r="C30" s="120">
        <f>SUM(C31:C33)</f>
        <v>34751542</v>
      </c>
      <c r="D30" s="120">
        <f>SUM(D31:D33)</f>
        <v>27141652</v>
      </c>
    </row>
    <row r="31" spans="1:4" x14ac:dyDescent="0.2">
      <c r="A31" s="137" t="s">
        <v>160</v>
      </c>
      <c r="B31" s="139" t="s">
        <v>161</v>
      </c>
      <c r="C31" s="11">
        <v>23291206</v>
      </c>
      <c r="D31" s="11">
        <v>9746505</v>
      </c>
    </row>
    <row r="32" spans="1:4" x14ac:dyDescent="0.2">
      <c r="A32" s="137" t="s">
        <v>162</v>
      </c>
      <c r="B32" s="139" t="s">
        <v>163</v>
      </c>
      <c r="C32" s="11">
        <v>1950290</v>
      </c>
      <c r="D32" s="11">
        <v>3034089</v>
      </c>
    </row>
    <row r="33" spans="1:4" ht="13.5" thickBot="1" x14ac:dyDescent="0.25">
      <c r="A33" s="147" t="s">
        <v>164</v>
      </c>
      <c r="B33" s="148" t="s">
        <v>165</v>
      </c>
      <c r="C33" s="16">
        <v>9510046</v>
      </c>
      <c r="D33" s="16">
        <v>14361058</v>
      </c>
    </row>
    <row r="34" spans="1:4" ht="13.5" thickTop="1" x14ac:dyDescent="0.2">
      <c r="A34" s="137" t="s">
        <v>166</v>
      </c>
      <c r="B34" s="146" t="s">
        <v>70</v>
      </c>
      <c r="C34" s="120">
        <f>SUM(C35:C39)</f>
        <v>0</v>
      </c>
      <c r="D34" s="120">
        <f>SUM(D35:D39)</f>
        <v>0</v>
      </c>
    </row>
    <row r="35" spans="1:4" x14ac:dyDescent="0.2">
      <c r="A35" s="137" t="s">
        <v>167</v>
      </c>
      <c r="B35" s="139" t="s">
        <v>72</v>
      </c>
      <c r="C35" s="11">
        <v>0</v>
      </c>
      <c r="D35" s="11">
        <v>0</v>
      </c>
    </row>
    <row r="36" spans="1:4" ht="19.5" customHeight="1" x14ac:dyDescent="0.2">
      <c r="A36" s="137" t="s">
        <v>168</v>
      </c>
      <c r="B36" s="139" t="s">
        <v>74</v>
      </c>
      <c r="C36" s="11">
        <v>0</v>
      </c>
      <c r="D36" s="11">
        <v>0</v>
      </c>
    </row>
    <row r="37" spans="1:4" ht="15" customHeight="1" x14ac:dyDescent="0.2">
      <c r="A37" s="137" t="s">
        <v>169</v>
      </c>
      <c r="B37" s="139" t="s">
        <v>76</v>
      </c>
      <c r="C37" s="11">
        <v>0</v>
      </c>
      <c r="D37" s="11">
        <v>0</v>
      </c>
    </row>
    <row r="38" spans="1:4" x14ac:dyDescent="0.2">
      <c r="A38" s="137" t="s">
        <v>170</v>
      </c>
      <c r="B38" s="139" t="s">
        <v>78</v>
      </c>
      <c r="C38" s="11">
        <v>0</v>
      </c>
      <c r="D38" s="11">
        <v>0</v>
      </c>
    </row>
    <row r="39" spans="1:4" ht="13.5" thickBot="1" x14ac:dyDescent="0.25">
      <c r="A39" s="147" t="s">
        <v>171</v>
      </c>
      <c r="B39" s="148" t="s">
        <v>80</v>
      </c>
      <c r="C39" s="16">
        <v>0</v>
      </c>
      <c r="D39" s="16">
        <v>0</v>
      </c>
    </row>
    <row r="40" spans="1:4" ht="13.5" thickTop="1" x14ac:dyDescent="0.2">
      <c r="A40" s="137" t="s">
        <v>172</v>
      </c>
      <c r="B40" s="146" t="s">
        <v>173</v>
      </c>
      <c r="C40" s="120">
        <f>SUM(C41:C45)</f>
        <v>266292740</v>
      </c>
      <c r="D40" s="120">
        <f>SUM(D41:D45)</f>
        <v>248671432</v>
      </c>
    </row>
    <row r="41" spans="1:4" x14ac:dyDescent="0.2">
      <c r="A41" s="137" t="s">
        <v>174</v>
      </c>
      <c r="B41" s="139" t="s">
        <v>175</v>
      </c>
      <c r="C41" s="11">
        <v>0</v>
      </c>
      <c r="D41" s="11">
        <v>0</v>
      </c>
    </row>
    <row r="42" spans="1:4" x14ac:dyDescent="0.2">
      <c r="A42" s="137" t="s">
        <v>176</v>
      </c>
      <c r="B42" s="139" t="s">
        <v>88</v>
      </c>
      <c r="C42" s="11">
        <v>0</v>
      </c>
      <c r="D42" s="11">
        <v>0</v>
      </c>
    </row>
    <row r="43" spans="1:4" x14ac:dyDescent="0.2">
      <c r="A43" s="137" t="s">
        <v>177</v>
      </c>
      <c r="B43" s="139" t="s">
        <v>178</v>
      </c>
      <c r="C43" s="11">
        <v>0</v>
      </c>
      <c r="D43" s="11">
        <v>0</v>
      </c>
    </row>
    <row r="44" spans="1:4" ht="22.5" x14ac:dyDescent="0.2">
      <c r="A44" s="137" t="s">
        <v>179</v>
      </c>
      <c r="B44" s="139" t="s">
        <v>180</v>
      </c>
      <c r="C44" s="11">
        <v>487758</v>
      </c>
      <c r="D44" s="11">
        <v>436864</v>
      </c>
    </row>
    <row r="45" spans="1:4" ht="23.25" thickBot="1" x14ac:dyDescent="0.25">
      <c r="A45" s="147" t="s">
        <v>181</v>
      </c>
      <c r="B45" s="148" t="s">
        <v>94</v>
      </c>
      <c r="C45" s="16">
        <v>265804982</v>
      </c>
      <c r="D45" s="16">
        <v>248234568</v>
      </c>
    </row>
    <row r="46" spans="1:4" ht="14.25" thickTop="1" thickBot="1" x14ac:dyDescent="0.25">
      <c r="A46" s="147" t="s">
        <v>182</v>
      </c>
      <c r="B46" s="136" t="s">
        <v>183</v>
      </c>
      <c r="C46" s="20">
        <v>0</v>
      </c>
      <c r="D46" s="16">
        <v>0</v>
      </c>
    </row>
    <row r="47" spans="1:4" ht="22.5" thickTop="1" thickBot="1" x14ac:dyDescent="0.25">
      <c r="A47" s="147" t="s">
        <v>184</v>
      </c>
      <c r="B47" s="136" t="s">
        <v>185</v>
      </c>
      <c r="C47" s="21">
        <v>0</v>
      </c>
      <c r="D47" s="293">
        <v>0</v>
      </c>
    </row>
    <row r="48" spans="1:4" ht="17.25" thickTop="1" thickBot="1" x14ac:dyDescent="0.25">
      <c r="A48" s="149"/>
      <c r="B48" s="136" t="s">
        <v>103</v>
      </c>
      <c r="C48" s="124">
        <f>+C47+C46+C40+C34+C30+C29+C23+C18+C17+C16+C3</f>
        <v>569594073</v>
      </c>
      <c r="D48" s="124">
        <f>+D47+D46+D40+D34+D30+D29+D23+D18+D17+D16+D3</f>
        <v>565540366</v>
      </c>
    </row>
    <row r="49" spans="1:4" ht="16.5" thickTop="1" x14ac:dyDescent="0.2">
      <c r="A49" s="150"/>
      <c r="B49" s="151"/>
      <c r="C49" s="152"/>
      <c r="D49" s="150"/>
    </row>
    <row r="50" spans="1:4" ht="15.75" x14ac:dyDescent="0.2">
      <c r="A50" s="150"/>
      <c r="B50" s="151"/>
      <c r="C50" s="152"/>
      <c r="D50" s="150"/>
    </row>
    <row r="51" spans="1:4" ht="15.75" x14ac:dyDescent="0.2">
      <c r="A51" s="150"/>
      <c r="B51" s="151"/>
      <c r="C51" s="152"/>
      <c r="D51" s="15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5 C16:D17 C19:D22 M40 M40 M40 M40 C24 C24 C24:D28 C29:D29 C31:D33 C35:D39 C41:D45 C46:D46" name="Plage1"/>
  </protectedRanges>
  <phoneticPr fontId="0" type="noConversion"/>
  <pageMargins left="0.78740157499999996" right="0.78740157499999996" top="0.71" bottom="0.71" header="0.4921259845" footer="0.4921259845"/>
  <pageSetup paperSize="9" scale="85" orientation="portrait" r:id="rId1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B2" workbookViewId="0">
      <selection activeCell="D7" sqref="D7"/>
    </sheetView>
  </sheetViews>
  <sheetFormatPr baseColWidth="10" defaultRowHeight="12.75" x14ac:dyDescent="0.2"/>
  <cols>
    <col min="1" max="1" width="10.28515625" style="133" customWidth="1"/>
    <col min="2" max="2" width="42" style="133" bestFit="1" customWidth="1"/>
    <col min="3" max="3" width="25.28515625" style="133" customWidth="1"/>
    <col min="4" max="4" width="25.5703125" style="133" customWidth="1"/>
    <col min="5" max="16384" width="11.42578125" style="133"/>
  </cols>
  <sheetData>
    <row r="1" spans="1:4" ht="13.5" thickBot="1" x14ac:dyDescent="0.25">
      <c r="A1" s="119">
        <f>+Signaletiq!B9</f>
        <v>202312</v>
      </c>
      <c r="B1" s="119">
        <f>Signaletiq!B3</f>
        <v>1601202</v>
      </c>
      <c r="D1" s="155" t="s">
        <v>492</v>
      </c>
    </row>
    <row r="2" spans="1:4" ht="17.25" customHeight="1" x14ac:dyDescent="0.2">
      <c r="A2" s="156" t="s">
        <v>480</v>
      </c>
      <c r="B2" s="157" t="s">
        <v>482</v>
      </c>
      <c r="C2" s="158" t="s">
        <v>483</v>
      </c>
      <c r="D2" s="159" t="s">
        <v>481</v>
      </c>
    </row>
    <row r="3" spans="1:4" ht="20.100000000000001" customHeight="1" x14ac:dyDescent="0.2">
      <c r="A3" s="160">
        <v>1</v>
      </c>
      <c r="B3" s="161" t="s">
        <v>485</v>
      </c>
      <c r="C3" s="22"/>
      <c r="D3" s="23"/>
    </row>
    <row r="4" spans="1:4" ht="20.100000000000001" customHeight="1" x14ac:dyDescent="0.2">
      <c r="A4" s="160">
        <v>2</v>
      </c>
      <c r="B4" s="161" t="s">
        <v>486</v>
      </c>
      <c r="C4" s="22"/>
      <c r="D4" s="23"/>
    </row>
    <row r="5" spans="1:4" ht="20.100000000000001" customHeight="1" x14ac:dyDescent="0.2">
      <c r="A5" s="160">
        <v>3</v>
      </c>
      <c r="B5" s="161" t="s">
        <v>487</v>
      </c>
      <c r="C5" s="22"/>
      <c r="D5" s="23"/>
    </row>
    <row r="6" spans="1:4" ht="20.100000000000001" customHeight="1" x14ac:dyDescent="0.2">
      <c r="A6" s="160">
        <v>4</v>
      </c>
      <c r="B6" s="161" t="s">
        <v>488</v>
      </c>
      <c r="C6" s="22"/>
      <c r="D6" s="23"/>
    </row>
    <row r="7" spans="1:4" ht="20.100000000000001" customHeight="1" x14ac:dyDescent="0.2">
      <c r="A7" s="160">
        <v>5</v>
      </c>
      <c r="B7" s="161" t="s">
        <v>489</v>
      </c>
      <c r="C7" s="22"/>
      <c r="D7" s="23">
        <v>2000000000</v>
      </c>
    </row>
    <row r="8" spans="1:4" ht="20.100000000000001" customHeight="1" x14ac:dyDescent="0.2">
      <c r="A8" s="160">
        <v>6</v>
      </c>
      <c r="B8" s="161" t="s">
        <v>490</v>
      </c>
      <c r="C8" s="22"/>
      <c r="D8" s="23"/>
    </row>
    <row r="9" spans="1:4" ht="20.100000000000001" customHeight="1" x14ac:dyDescent="0.2">
      <c r="A9" s="160">
        <v>7</v>
      </c>
      <c r="B9" s="161" t="s">
        <v>491</v>
      </c>
      <c r="C9" s="22"/>
      <c r="D9" s="23"/>
    </row>
    <row r="10" spans="1:4" ht="20.100000000000001" customHeight="1" thickBot="1" x14ac:dyDescent="0.25">
      <c r="A10" s="162" t="s">
        <v>484</v>
      </c>
      <c r="B10" s="126"/>
      <c r="C10" s="126">
        <f>SUM(C3:C9)</f>
        <v>0</v>
      </c>
      <c r="D10" s="127">
        <f>SUM(D3:D9)</f>
        <v>2000000000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3:D9" name="Plage1"/>
  </protectedRanges>
  <phoneticPr fontId="17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0" zoomScaleNormal="100" workbookViewId="0">
      <selection activeCell="C30" sqref="C30:C31"/>
    </sheetView>
  </sheetViews>
  <sheetFormatPr baseColWidth="10" defaultRowHeight="12.75" x14ac:dyDescent="0.2"/>
  <cols>
    <col min="1" max="1" width="6.7109375" style="133" customWidth="1"/>
    <col min="2" max="2" width="39" style="133" customWidth="1"/>
    <col min="3" max="4" width="19.7109375" style="133" customWidth="1"/>
    <col min="5" max="5" width="11.42578125" style="133"/>
    <col min="6" max="6" width="13.85546875" style="133" bestFit="1" customWidth="1"/>
    <col min="7" max="7" width="12.85546875" style="133" bestFit="1" customWidth="1"/>
    <col min="8" max="16384" width="11.42578125" style="133"/>
  </cols>
  <sheetData>
    <row r="1" spans="1:4" ht="13.5" thickBot="1" x14ac:dyDescent="0.25">
      <c r="A1" s="119">
        <f>+Signaletiq!B9</f>
        <v>202312</v>
      </c>
      <c r="B1" s="119">
        <f>+Signaletiq!B3</f>
        <v>1601202</v>
      </c>
      <c r="C1" s="163"/>
      <c r="D1" s="163" t="s">
        <v>186</v>
      </c>
    </row>
    <row r="2" spans="1:4" ht="14.25" thickTop="1" thickBot="1" x14ac:dyDescent="0.25">
      <c r="A2" s="153" t="s">
        <v>0</v>
      </c>
      <c r="B2" s="154" t="s">
        <v>186</v>
      </c>
      <c r="C2" s="154" t="s">
        <v>187</v>
      </c>
      <c r="D2" s="164" t="s">
        <v>188</v>
      </c>
    </row>
    <row r="3" spans="1:4" ht="13.5" thickTop="1" x14ac:dyDescent="0.2">
      <c r="A3" s="137" t="s">
        <v>189</v>
      </c>
      <c r="B3" s="146" t="s">
        <v>190</v>
      </c>
      <c r="C3" s="120">
        <f>SUM(C4:C9)</f>
        <v>31966042</v>
      </c>
      <c r="D3" s="120">
        <f>SUM(D4:D9)</f>
        <v>2152406</v>
      </c>
    </row>
    <row r="4" spans="1:4" ht="15" customHeight="1" x14ac:dyDescent="0.2">
      <c r="A4" s="137" t="s">
        <v>191</v>
      </c>
      <c r="B4" s="139" t="s">
        <v>192</v>
      </c>
      <c r="C4" s="24">
        <v>0</v>
      </c>
      <c r="D4" s="25">
        <v>0</v>
      </c>
    </row>
    <row r="5" spans="1:4" x14ac:dyDescent="0.2">
      <c r="A5" s="137" t="s">
        <v>193</v>
      </c>
      <c r="B5" s="139" t="s">
        <v>194</v>
      </c>
      <c r="C5" s="24">
        <v>0</v>
      </c>
      <c r="D5" s="25">
        <v>0</v>
      </c>
    </row>
    <row r="6" spans="1:4" x14ac:dyDescent="0.2">
      <c r="A6" s="137" t="s">
        <v>195</v>
      </c>
      <c r="B6" s="139" t="s">
        <v>196</v>
      </c>
      <c r="C6" s="24">
        <v>0</v>
      </c>
      <c r="D6" s="25">
        <v>0</v>
      </c>
    </row>
    <row r="7" spans="1:4" x14ac:dyDescent="0.2">
      <c r="A7" s="137" t="s">
        <v>197</v>
      </c>
      <c r="B7" s="139" t="s">
        <v>198</v>
      </c>
      <c r="C7" s="24">
        <v>31134057</v>
      </c>
      <c r="D7" s="25">
        <v>0</v>
      </c>
    </row>
    <row r="8" spans="1:4" ht="16.5" customHeight="1" x14ac:dyDescent="0.2">
      <c r="A8" s="137" t="s">
        <v>199</v>
      </c>
      <c r="B8" s="139" t="s">
        <v>200</v>
      </c>
      <c r="C8" s="24">
        <v>0</v>
      </c>
      <c r="D8" s="25">
        <v>0</v>
      </c>
    </row>
    <row r="9" spans="1:4" ht="13.5" thickBot="1" x14ac:dyDescent="0.25">
      <c r="A9" s="147" t="s">
        <v>201</v>
      </c>
      <c r="B9" s="148" t="s">
        <v>202</v>
      </c>
      <c r="C9" s="26">
        <v>831985</v>
      </c>
      <c r="D9" s="27">
        <v>2152406</v>
      </c>
    </row>
    <row r="10" spans="1:4" ht="14.25" thickTop="1" thickBot="1" x14ac:dyDescent="0.25">
      <c r="A10" s="147" t="s">
        <v>203</v>
      </c>
      <c r="B10" s="136" t="s">
        <v>204</v>
      </c>
      <c r="C10" s="26">
        <v>0</v>
      </c>
      <c r="D10" s="27">
        <v>0</v>
      </c>
    </row>
    <row r="11" spans="1:4" ht="13.5" thickTop="1" x14ac:dyDescent="0.2">
      <c r="A11" s="137" t="s">
        <v>205</v>
      </c>
      <c r="B11" s="146" t="s">
        <v>206</v>
      </c>
      <c r="C11" s="120">
        <f>SUM(C12:C13)</f>
        <v>19162404</v>
      </c>
      <c r="D11" s="120">
        <f>SUM(D12:D13)</f>
        <v>18768522</v>
      </c>
    </row>
    <row r="12" spans="1:4" x14ac:dyDescent="0.2">
      <c r="A12" s="137" t="s">
        <v>207</v>
      </c>
      <c r="B12" s="139" t="s">
        <v>208</v>
      </c>
      <c r="C12" s="24">
        <v>17140309</v>
      </c>
      <c r="D12" s="25">
        <v>16793751</v>
      </c>
    </row>
    <row r="13" spans="1:4" ht="13.5" thickBot="1" x14ac:dyDescent="0.25">
      <c r="A13" s="147" t="s">
        <v>209</v>
      </c>
      <c r="B13" s="148" t="s">
        <v>210</v>
      </c>
      <c r="C13" s="26">
        <v>2022095</v>
      </c>
      <c r="D13" s="27">
        <v>1974771</v>
      </c>
    </row>
    <row r="14" spans="1:4" ht="13.5" thickTop="1" x14ac:dyDescent="0.2">
      <c r="A14" s="137" t="s">
        <v>211</v>
      </c>
      <c r="B14" s="146" t="s">
        <v>212</v>
      </c>
      <c r="C14" s="120">
        <f>SUM(C15:C27)</f>
        <v>25304051</v>
      </c>
      <c r="D14" s="120">
        <f>SUM(D15:D27)</f>
        <v>22816348</v>
      </c>
    </row>
    <row r="15" spans="1:4" x14ac:dyDescent="0.2">
      <c r="A15" s="137" t="s">
        <v>213</v>
      </c>
      <c r="B15" s="139" t="s">
        <v>214</v>
      </c>
      <c r="C15" s="28">
        <v>370265</v>
      </c>
      <c r="D15" s="25">
        <v>294700</v>
      </c>
    </row>
    <row r="16" spans="1:4" x14ac:dyDescent="0.2">
      <c r="A16" s="137" t="s">
        <v>215</v>
      </c>
      <c r="B16" s="139" t="s">
        <v>216</v>
      </c>
      <c r="C16" s="28">
        <v>1581468</v>
      </c>
      <c r="D16" s="25">
        <v>1406127</v>
      </c>
    </row>
    <row r="17" spans="1:4" x14ac:dyDescent="0.2">
      <c r="A17" s="137" t="s">
        <v>217</v>
      </c>
      <c r="B17" s="139" t="s">
        <v>218</v>
      </c>
      <c r="C17" s="28">
        <v>1800000</v>
      </c>
      <c r="D17" s="25">
        <v>1800000</v>
      </c>
    </row>
    <row r="18" spans="1:4" x14ac:dyDescent="0.2">
      <c r="A18" s="137" t="s">
        <v>219</v>
      </c>
      <c r="B18" s="139" t="s">
        <v>220</v>
      </c>
      <c r="C18" s="28">
        <v>2105600</v>
      </c>
      <c r="D18" s="25">
        <v>867300</v>
      </c>
    </row>
    <row r="19" spans="1:4" x14ac:dyDescent="0.2">
      <c r="A19" s="137" t="s">
        <v>221</v>
      </c>
      <c r="B19" s="139" t="s">
        <v>222</v>
      </c>
      <c r="C19" s="24">
        <v>126451</v>
      </c>
      <c r="D19" s="25">
        <v>119033</v>
      </c>
    </row>
    <row r="20" spans="1:4" x14ac:dyDescent="0.2">
      <c r="A20" s="137" t="s">
        <v>223</v>
      </c>
      <c r="B20" s="139" t="s">
        <v>224</v>
      </c>
      <c r="C20" s="28">
        <v>491650</v>
      </c>
      <c r="D20" s="25">
        <v>3145695</v>
      </c>
    </row>
    <row r="21" spans="1:4" x14ac:dyDescent="0.2">
      <c r="A21" s="137" t="s">
        <v>225</v>
      </c>
      <c r="B21" s="139" t="s">
        <v>226</v>
      </c>
      <c r="C21" s="28">
        <v>1535200</v>
      </c>
      <c r="D21" s="25">
        <v>1662470</v>
      </c>
    </row>
    <row r="22" spans="1:4" x14ac:dyDescent="0.2">
      <c r="A22" s="137" t="s">
        <v>227</v>
      </c>
      <c r="B22" s="139" t="s">
        <v>228</v>
      </c>
      <c r="C22" s="28">
        <v>1112500</v>
      </c>
      <c r="D22" s="25">
        <v>1122000</v>
      </c>
    </row>
    <row r="23" spans="1:4" x14ac:dyDescent="0.2">
      <c r="A23" s="137" t="s">
        <v>229</v>
      </c>
      <c r="B23" s="139" t="s">
        <v>230</v>
      </c>
      <c r="C23" s="28">
        <v>0</v>
      </c>
      <c r="D23" s="25">
        <v>0</v>
      </c>
    </row>
    <row r="24" spans="1:4" x14ac:dyDescent="0.2">
      <c r="A24" s="137" t="s">
        <v>231</v>
      </c>
      <c r="B24" s="139" t="s">
        <v>232</v>
      </c>
      <c r="C24" s="24">
        <v>1763340</v>
      </c>
      <c r="D24" s="25">
        <v>2631500</v>
      </c>
    </row>
    <row r="25" spans="1:4" x14ac:dyDescent="0.2">
      <c r="A25" s="137" t="s">
        <v>233</v>
      </c>
      <c r="B25" s="139" t="s">
        <v>234</v>
      </c>
      <c r="C25" s="24">
        <v>600000</v>
      </c>
      <c r="D25" s="25">
        <v>0</v>
      </c>
    </row>
    <row r="26" spans="1:4" ht="22.5" x14ac:dyDescent="0.2">
      <c r="A26" s="137" t="s">
        <v>235</v>
      </c>
      <c r="B26" s="139" t="s">
        <v>236</v>
      </c>
      <c r="C26" s="24">
        <v>5059000</v>
      </c>
      <c r="D26" s="25">
        <v>5380000</v>
      </c>
    </row>
    <row r="27" spans="1:4" ht="13.5" thickBot="1" x14ac:dyDescent="0.25">
      <c r="A27" s="147" t="s">
        <v>237</v>
      </c>
      <c r="B27" s="148" t="s">
        <v>238</v>
      </c>
      <c r="C27" s="29">
        <v>8758577</v>
      </c>
      <c r="D27" s="27">
        <v>4387523</v>
      </c>
    </row>
    <row r="28" spans="1:4" ht="14.25" thickTop="1" thickBot="1" x14ac:dyDescent="0.25">
      <c r="A28" s="165" t="s">
        <v>239</v>
      </c>
      <c r="B28" s="154" t="s">
        <v>240</v>
      </c>
      <c r="C28" s="30">
        <v>1027807</v>
      </c>
      <c r="D28" s="31">
        <v>1714697</v>
      </c>
    </row>
    <row r="29" spans="1:4" ht="13.5" thickTop="1" x14ac:dyDescent="0.2">
      <c r="A29" s="137" t="s">
        <v>241</v>
      </c>
      <c r="B29" s="146" t="s">
        <v>242</v>
      </c>
      <c r="C29" s="120">
        <f>SUM(C30:C32)</f>
        <v>156028306</v>
      </c>
      <c r="D29" s="120">
        <f>SUM(D30:D32)</f>
        <v>147960424</v>
      </c>
    </row>
    <row r="30" spans="1:4" x14ac:dyDescent="0.2">
      <c r="A30" s="137" t="s">
        <v>243</v>
      </c>
      <c r="B30" s="139" t="s">
        <v>244</v>
      </c>
      <c r="C30" s="28">
        <v>147500</v>
      </c>
      <c r="D30" s="25">
        <v>85000</v>
      </c>
    </row>
    <row r="31" spans="1:4" x14ac:dyDescent="0.2">
      <c r="A31" s="137" t="s">
        <v>245</v>
      </c>
      <c r="B31" s="139" t="s">
        <v>246</v>
      </c>
      <c r="C31" s="28">
        <v>155880806</v>
      </c>
      <c r="D31" s="25">
        <v>147875424</v>
      </c>
    </row>
    <row r="32" spans="1:4" ht="13.5" thickBot="1" x14ac:dyDescent="0.25">
      <c r="A32" s="147" t="s">
        <v>247</v>
      </c>
      <c r="B32" s="148" t="s">
        <v>248</v>
      </c>
      <c r="C32" s="26">
        <v>0</v>
      </c>
      <c r="D32" s="27">
        <v>0</v>
      </c>
    </row>
    <row r="33" spans="1:4" ht="13.5" thickTop="1" x14ac:dyDescent="0.2">
      <c r="A33" s="137" t="s">
        <v>249</v>
      </c>
      <c r="B33" s="146" t="s">
        <v>250</v>
      </c>
      <c r="C33" s="120">
        <f>SUM(C34:C35)</f>
        <v>0</v>
      </c>
      <c r="D33" s="120">
        <f>SUM(D34:D35)</f>
        <v>0</v>
      </c>
    </row>
    <row r="34" spans="1:4" ht="14.25" customHeight="1" x14ac:dyDescent="0.2">
      <c r="A34" s="137" t="s">
        <v>251</v>
      </c>
      <c r="B34" s="139" t="s">
        <v>252</v>
      </c>
      <c r="C34" s="24">
        <v>0</v>
      </c>
      <c r="D34" s="25">
        <v>0</v>
      </c>
    </row>
    <row r="35" spans="1:4" ht="13.5" thickBot="1" x14ac:dyDescent="0.25">
      <c r="A35" s="147" t="s">
        <v>253</v>
      </c>
      <c r="B35" s="148" t="s">
        <v>254</v>
      </c>
      <c r="C35" s="29">
        <v>0</v>
      </c>
      <c r="D35" s="27">
        <v>0</v>
      </c>
    </row>
    <row r="36" spans="1:4" ht="14.25" thickTop="1" thickBot="1" x14ac:dyDescent="0.25">
      <c r="A36" s="147" t="s">
        <v>255</v>
      </c>
      <c r="B36" s="136" t="s">
        <v>256</v>
      </c>
      <c r="C36" s="26">
        <v>0</v>
      </c>
      <c r="D36" s="27">
        <v>0</v>
      </c>
    </row>
    <row r="37" spans="1:4" ht="14.25" thickTop="1" thickBot="1" x14ac:dyDescent="0.25">
      <c r="A37" s="147" t="s">
        <v>257</v>
      </c>
      <c r="B37" s="136" t="s">
        <v>258</v>
      </c>
      <c r="C37" s="32">
        <v>0</v>
      </c>
      <c r="D37" s="27">
        <v>0</v>
      </c>
    </row>
    <row r="38" spans="1:4" ht="17.25" thickTop="1" thickBot="1" x14ac:dyDescent="0.25">
      <c r="A38" s="149"/>
      <c r="B38" s="136" t="s">
        <v>259</v>
      </c>
      <c r="C38" s="128">
        <f>+C37+C36+C33+C29+C28+C14+C11+C10+C3</f>
        <v>233488610</v>
      </c>
      <c r="D38" s="128">
        <f>+D37+D36+D33+D29+D28+D14+D11+D10+D3</f>
        <v>193412397</v>
      </c>
    </row>
    <row r="39" spans="1:4" ht="13.5" thickTop="1" x14ac:dyDescent="0.2">
      <c r="A39" s="166"/>
    </row>
    <row r="40" spans="1:4" x14ac:dyDescent="0.2">
      <c r="A40" s="166"/>
    </row>
    <row r="41" spans="1:4" x14ac:dyDescent="0.2">
      <c r="A41" s="166"/>
    </row>
    <row r="42" spans="1:4" x14ac:dyDescent="0.2">
      <c r="A42" s="166"/>
    </row>
    <row r="43" spans="1:4" x14ac:dyDescent="0.2">
      <c r="A43" s="167"/>
    </row>
    <row r="44" spans="1:4" ht="15.75" x14ac:dyDescent="0.25">
      <c r="A44" s="168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0 C12:D13 C15:D28 C30:D32 C34:D37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3" workbookViewId="0">
      <selection activeCell="C24" sqref="C24"/>
    </sheetView>
  </sheetViews>
  <sheetFormatPr baseColWidth="10" defaultRowHeight="12.75" x14ac:dyDescent="0.2"/>
  <cols>
    <col min="1" max="1" width="6.7109375" style="133" customWidth="1"/>
    <col min="2" max="2" width="40.28515625" style="133" customWidth="1"/>
    <col min="3" max="4" width="19.7109375" style="133" customWidth="1"/>
    <col min="5" max="5" width="11.42578125" style="133"/>
    <col min="6" max="6" width="13.85546875" style="133" bestFit="1" customWidth="1"/>
    <col min="7" max="7" width="12.85546875" style="133" bestFit="1" customWidth="1"/>
    <col min="8" max="16384" width="11.42578125" style="133"/>
  </cols>
  <sheetData>
    <row r="1" spans="1:4" ht="13.5" thickBot="1" x14ac:dyDescent="0.25">
      <c r="A1" s="119">
        <f>Signaletiq!B9</f>
        <v>202312</v>
      </c>
      <c r="B1" s="119">
        <f>Signaletiq!B3</f>
        <v>1601202</v>
      </c>
      <c r="D1" s="134" t="s">
        <v>260</v>
      </c>
    </row>
    <row r="2" spans="1:4" ht="14.25" thickTop="1" thickBot="1" x14ac:dyDescent="0.25">
      <c r="A2" s="153" t="s">
        <v>0</v>
      </c>
      <c r="B2" s="154" t="s">
        <v>260</v>
      </c>
      <c r="C2" s="154" t="s">
        <v>261</v>
      </c>
      <c r="D2" s="154" t="s">
        <v>188</v>
      </c>
    </row>
    <row r="3" spans="1:4" ht="13.5" thickTop="1" x14ac:dyDescent="0.2">
      <c r="A3" s="137" t="s">
        <v>262</v>
      </c>
      <c r="B3" s="146" t="s">
        <v>263</v>
      </c>
      <c r="C3" s="120">
        <f>SUM(C4:C11)</f>
        <v>6432085</v>
      </c>
      <c r="D3" s="120">
        <f>SUM(D4:D11)</f>
        <v>8463050</v>
      </c>
    </row>
    <row r="4" spans="1:4" x14ac:dyDescent="0.2">
      <c r="A4" s="137" t="s">
        <v>264</v>
      </c>
      <c r="B4" s="139" t="s">
        <v>265</v>
      </c>
      <c r="C4" s="11">
        <v>4627155</v>
      </c>
      <c r="D4" s="11">
        <v>7193251</v>
      </c>
    </row>
    <row r="5" spans="1:4" x14ac:dyDescent="0.2">
      <c r="A5" s="137" t="s">
        <v>266</v>
      </c>
      <c r="B5" s="139" t="s">
        <v>267</v>
      </c>
      <c r="C5" s="24">
        <v>0</v>
      </c>
      <c r="D5" s="25">
        <v>0</v>
      </c>
    </row>
    <row r="6" spans="1:4" x14ac:dyDescent="0.2">
      <c r="A6" s="137" t="s">
        <v>268</v>
      </c>
      <c r="B6" s="139" t="s">
        <v>269</v>
      </c>
      <c r="C6" s="24">
        <v>0</v>
      </c>
      <c r="D6" s="25">
        <v>0</v>
      </c>
    </row>
    <row r="7" spans="1:4" x14ac:dyDescent="0.2">
      <c r="A7" s="137" t="s">
        <v>270</v>
      </c>
      <c r="B7" s="139" t="s">
        <v>271</v>
      </c>
      <c r="C7" s="24">
        <v>0</v>
      </c>
      <c r="D7" s="25">
        <v>0</v>
      </c>
    </row>
    <row r="8" spans="1:4" x14ac:dyDescent="0.2">
      <c r="A8" s="137" t="s">
        <v>272</v>
      </c>
      <c r="B8" s="139" t="s">
        <v>273</v>
      </c>
      <c r="C8" s="24">
        <v>0</v>
      </c>
      <c r="D8" s="25">
        <v>0</v>
      </c>
    </row>
    <row r="9" spans="1:4" x14ac:dyDescent="0.2">
      <c r="A9" s="137" t="s">
        <v>274</v>
      </c>
      <c r="B9" s="139" t="s">
        <v>275</v>
      </c>
      <c r="C9" s="24">
        <v>0</v>
      </c>
      <c r="D9" s="25">
        <v>0</v>
      </c>
    </row>
    <row r="10" spans="1:4" ht="22.5" x14ac:dyDescent="0.2">
      <c r="A10" s="137" t="s">
        <v>276</v>
      </c>
      <c r="B10" s="139" t="s">
        <v>277</v>
      </c>
      <c r="C10" s="24">
        <v>0</v>
      </c>
      <c r="D10" s="25">
        <v>0</v>
      </c>
    </row>
    <row r="11" spans="1:4" ht="13.5" thickBot="1" x14ac:dyDescent="0.25">
      <c r="A11" s="147" t="s">
        <v>278</v>
      </c>
      <c r="B11" s="148" t="s">
        <v>279</v>
      </c>
      <c r="C11" s="29">
        <v>1804930</v>
      </c>
      <c r="D11" s="27">
        <v>1269799</v>
      </c>
    </row>
    <row r="12" spans="1:4" ht="14.25" thickTop="1" thickBot="1" x14ac:dyDescent="0.25">
      <c r="A12" s="147" t="s">
        <v>280</v>
      </c>
      <c r="B12" s="136" t="s">
        <v>281</v>
      </c>
      <c r="C12" s="20">
        <v>0</v>
      </c>
      <c r="D12" s="16">
        <v>0</v>
      </c>
    </row>
    <row r="13" spans="1:4" ht="13.5" thickTop="1" x14ac:dyDescent="0.2">
      <c r="A13" s="137" t="s">
        <v>282</v>
      </c>
      <c r="B13" s="146" t="s">
        <v>283</v>
      </c>
      <c r="C13" s="120">
        <f>SUM(C14:C15)</f>
        <v>7766000</v>
      </c>
      <c r="D13" s="120">
        <f>SUM(D14:D15)</f>
        <v>7610000</v>
      </c>
    </row>
    <row r="14" spans="1:4" x14ac:dyDescent="0.2">
      <c r="A14" s="137" t="s">
        <v>284</v>
      </c>
      <c r="B14" s="139" t="s">
        <v>285</v>
      </c>
      <c r="C14" s="24">
        <v>7766000</v>
      </c>
      <c r="D14" s="25">
        <v>7610000</v>
      </c>
    </row>
    <row r="15" spans="1:4" ht="13.5" thickBot="1" x14ac:dyDescent="0.25">
      <c r="A15" s="147" t="s">
        <v>286</v>
      </c>
      <c r="B15" s="148" t="s">
        <v>287</v>
      </c>
      <c r="C15" s="26">
        <v>0</v>
      </c>
      <c r="D15" s="27">
        <v>0</v>
      </c>
    </row>
    <row r="16" spans="1:4" ht="13.5" thickTop="1" x14ac:dyDescent="0.2">
      <c r="A16" s="137" t="s">
        <v>288</v>
      </c>
      <c r="B16" s="146" t="s">
        <v>289</v>
      </c>
      <c r="C16" s="120">
        <f>SUM(C17:C19)</f>
        <v>4602812</v>
      </c>
      <c r="D16" s="120">
        <f>SUM(D17:D19)</f>
        <v>20422259</v>
      </c>
    </row>
    <row r="17" spans="1:4" x14ac:dyDescent="0.2">
      <c r="A17" s="137" t="s">
        <v>290</v>
      </c>
      <c r="B17" s="139" t="s">
        <v>291</v>
      </c>
      <c r="C17" s="24">
        <v>0</v>
      </c>
      <c r="D17" s="25">
        <v>0</v>
      </c>
    </row>
    <row r="18" spans="1:4" x14ac:dyDescent="0.2">
      <c r="A18" s="137" t="s">
        <v>292</v>
      </c>
      <c r="B18" s="139" t="s">
        <v>293</v>
      </c>
      <c r="C18" s="24">
        <v>500000</v>
      </c>
      <c r="D18" s="25">
        <v>15000000</v>
      </c>
    </row>
    <row r="19" spans="1:4" ht="13.5" thickBot="1" x14ac:dyDescent="0.25">
      <c r="A19" s="147" t="s">
        <v>294</v>
      </c>
      <c r="B19" s="148" t="s">
        <v>295</v>
      </c>
      <c r="C19" s="29">
        <v>4102812</v>
      </c>
      <c r="D19" s="27">
        <v>5422259</v>
      </c>
    </row>
    <row r="20" spans="1:4" ht="13.5" thickTop="1" x14ac:dyDescent="0.2">
      <c r="A20" s="137" t="s">
        <v>296</v>
      </c>
      <c r="B20" s="146" t="s">
        <v>297</v>
      </c>
      <c r="C20" s="120">
        <f>SUM(C21:C23)</f>
        <v>147875423</v>
      </c>
      <c r="D20" s="120">
        <f>SUM(D21:D23)</f>
        <v>136306816</v>
      </c>
    </row>
    <row r="21" spans="1:4" x14ac:dyDescent="0.2">
      <c r="A21" s="137" t="s">
        <v>298</v>
      </c>
      <c r="B21" s="139" t="s">
        <v>299</v>
      </c>
      <c r="C21" s="24">
        <v>0</v>
      </c>
      <c r="D21" s="25">
        <v>0</v>
      </c>
    </row>
    <row r="22" spans="1:4" x14ac:dyDescent="0.2">
      <c r="A22" s="137" t="s">
        <v>300</v>
      </c>
      <c r="B22" s="139" t="s">
        <v>301</v>
      </c>
      <c r="C22" s="24">
        <v>147875423</v>
      </c>
      <c r="D22" s="25">
        <v>136306816</v>
      </c>
    </row>
    <row r="23" spans="1:4" ht="13.5" thickBot="1" x14ac:dyDescent="0.25">
      <c r="A23" s="147" t="s">
        <v>302</v>
      </c>
      <c r="B23" s="148" t="s">
        <v>303</v>
      </c>
      <c r="C23" s="26">
        <v>0</v>
      </c>
      <c r="D23" s="27">
        <v>0</v>
      </c>
    </row>
    <row r="24" spans="1:4" ht="14.25" thickTop="1" thickBot="1" x14ac:dyDescent="0.25">
      <c r="A24" s="147" t="s">
        <v>304</v>
      </c>
      <c r="B24" s="136" t="s">
        <v>305</v>
      </c>
      <c r="C24" s="32">
        <v>66812290</v>
      </c>
      <c r="D24" s="27">
        <v>20610272</v>
      </c>
    </row>
    <row r="25" spans="1:4" ht="17.25" thickTop="1" thickBot="1" x14ac:dyDescent="0.25">
      <c r="A25" s="149"/>
      <c r="B25" s="136" t="s">
        <v>306</v>
      </c>
      <c r="C25" s="129">
        <f>+C24+C20+C16+C13+C12+C3</f>
        <v>233488610</v>
      </c>
      <c r="D25" s="130">
        <f>+D24+D20+D16+D13+D12+D3</f>
        <v>193412397</v>
      </c>
    </row>
    <row r="26" spans="1:4" ht="13.5" thickTop="1" x14ac:dyDescent="0.2">
      <c r="A26" s="166"/>
    </row>
    <row r="27" spans="1:4" ht="15.75" x14ac:dyDescent="0.25">
      <c r="A27" s="168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4:D12 C14:D15 C17:D19 C21:D24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8" workbookViewId="0">
      <selection activeCell="C46" sqref="C46"/>
    </sheetView>
  </sheetViews>
  <sheetFormatPr baseColWidth="10" defaultRowHeight="12.75" x14ac:dyDescent="0.2"/>
  <cols>
    <col min="1" max="1" width="15.5703125" style="133" customWidth="1"/>
    <col min="2" max="2" width="45.5703125" style="133" customWidth="1"/>
    <col min="3" max="3" width="25.28515625" style="133" customWidth="1"/>
    <col min="4" max="16384" width="11.42578125" style="133"/>
  </cols>
  <sheetData>
    <row r="1" spans="1:4" ht="29.25" customHeight="1" thickBot="1" x14ac:dyDescent="0.25">
      <c r="A1" s="119">
        <f>Signaletiq!B9</f>
        <v>202312</v>
      </c>
      <c r="B1" s="119">
        <f>Signaletiq!B3</f>
        <v>1601202</v>
      </c>
      <c r="C1" s="169" t="s">
        <v>493</v>
      </c>
      <c r="D1" s="169"/>
    </row>
    <row r="2" spans="1:4" ht="13.5" thickTop="1" x14ac:dyDescent="0.2">
      <c r="A2" s="170" t="s">
        <v>307</v>
      </c>
      <c r="B2" s="171" t="s">
        <v>308</v>
      </c>
      <c r="C2" s="172" t="s">
        <v>309</v>
      </c>
    </row>
    <row r="3" spans="1:4" ht="12.75" customHeight="1" x14ac:dyDescent="0.25">
      <c r="A3" s="173"/>
      <c r="B3" s="174"/>
      <c r="C3" s="33"/>
    </row>
    <row r="4" spans="1:4" ht="12.75" customHeight="1" x14ac:dyDescent="0.25">
      <c r="A4" s="173" t="s">
        <v>310</v>
      </c>
      <c r="B4" s="174" t="s">
        <v>311</v>
      </c>
      <c r="C4" s="34">
        <f>passif!C4-passif!C5-actif!E25</f>
        <v>261560000</v>
      </c>
    </row>
    <row r="5" spans="1:4" ht="12.75" customHeight="1" x14ac:dyDescent="0.25">
      <c r="A5" s="173"/>
      <c r="B5" s="174"/>
      <c r="C5" s="34"/>
    </row>
    <row r="6" spans="1:4" ht="12.75" customHeight="1" x14ac:dyDescent="0.25">
      <c r="A6" s="173" t="s">
        <v>312</v>
      </c>
      <c r="B6" s="174" t="s">
        <v>113</v>
      </c>
      <c r="C6" s="34">
        <f>passif!C6</f>
        <v>0</v>
      </c>
    </row>
    <row r="7" spans="1:4" ht="12.75" customHeight="1" x14ac:dyDescent="0.25">
      <c r="A7" s="173"/>
      <c r="B7" s="174"/>
      <c r="C7" s="34"/>
    </row>
    <row r="8" spans="1:4" ht="12.75" customHeight="1" x14ac:dyDescent="0.25">
      <c r="A8" s="173" t="s">
        <v>313</v>
      </c>
      <c r="B8" s="174" t="s">
        <v>115</v>
      </c>
      <c r="C8" s="34">
        <f>passif!C7</f>
        <v>0</v>
      </c>
    </row>
    <row r="9" spans="1:4" ht="12.75" customHeight="1" x14ac:dyDescent="0.25">
      <c r="A9" s="173"/>
      <c r="B9" s="174"/>
      <c r="C9" s="34"/>
    </row>
    <row r="10" spans="1:4" ht="12.75" customHeight="1" x14ac:dyDescent="0.25">
      <c r="A10" s="173" t="s">
        <v>314</v>
      </c>
      <c r="B10" s="174" t="s">
        <v>117</v>
      </c>
      <c r="C10" s="34">
        <f>passif!C8</f>
        <v>0</v>
      </c>
    </row>
    <row r="11" spans="1:4" ht="12.75" customHeight="1" x14ac:dyDescent="0.25">
      <c r="A11" s="173"/>
      <c r="B11" s="174"/>
      <c r="C11" s="34"/>
    </row>
    <row r="12" spans="1:4" ht="12.75" customHeight="1" x14ac:dyDescent="0.25">
      <c r="A12" s="173" t="s">
        <v>315</v>
      </c>
      <c r="B12" s="174" t="s">
        <v>119</v>
      </c>
      <c r="C12" s="34">
        <f>passif!C9</f>
        <v>0</v>
      </c>
    </row>
    <row r="13" spans="1:4" ht="12.75" customHeight="1" x14ac:dyDescent="0.25">
      <c r="A13" s="173"/>
      <c r="B13" s="174"/>
      <c r="C13" s="34"/>
    </row>
    <row r="14" spans="1:4" ht="12.75" customHeight="1" x14ac:dyDescent="0.25">
      <c r="A14" s="173" t="s">
        <v>316</v>
      </c>
      <c r="B14" s="174" t="s">
        <v>317</v>
      </c>
      <c r="C14" s="35">
        <f>passif!C12</f>
        <v>10422005</v>
      </c>
    </row>
    <row r="15" spans="1:4" ht="12.75" customHeight="1" x14ac:dyDescent="0.25">
      <c r="A15" s="173"/>
      <c r="B15" s="174"/>
      <c r="C15" s="34"/>
    </row>
    <row r="16" spans="1:4" ht="12.75" customHeight="1" x14ac:dyDescent="0.25">
      <c r="A16" s="173" t="s">
        <v>318</v>
      </c>
      <c r="B16" s="174" t="s">
        <v>319</v>
      </c>
      <c r="C16" s="35">
        <v>0</v>
      </c>
    </row>
    <row r="17" spans="1:3" ht="12.75" customHeight="1" x14ac:dyDescent="0.25">
      <c r="A17" s="173"/>
      <c r="B17" s="174"/>
      <c r="C17" s="34"/>
    </row>
    <row r="18" spans="1:3" ht="12.75" customHeight="1" x14ac:dyDescent="0.25">
      <c r="A18" s="173" t="s">
        <v>320</v>
      </c>
      <c r="B18" s="174" t="s">
        <v>321</v>
      </c>
      <c r="C18" s="34">
        <f>passif!C13</f>
        <v>0</v>
      </c>
    </row>
    <row r="19" spans="1:3" ht="12.75" customHeight="1" x14ac:dyDescent="0.25">
      <c r="A19" s="173"/>
      <c r="B19" s="174"/>
      <c r="C19" s="34"/>
    </row>
    <row r="20" spans="1:3" ht="12.75" customHeight="1" x14ac:dyDescent="0.25">
      <c r="A20" s="173" t="s">
        <v>322</v>
      </c>
      <c r="B20" s="174" t="s">
        <v>323</v>
      </c>
      <c r="C20" s="34">
        <f>passif!C14</f>
        <v>0</v>
      </c>
    </row>
    <row r="21" spans="1:3" ht="12.75" customHeight="1" x14ac:dyDescent="0.25">
      <c r="A21" s="173"/>
      <c r="B21" s="174"/>
      <c r="C21" s="34"/>
    </row>
    <row r="22" spans="1:3" ht="12.75" customHeight="1" x14ac:dyDescent="0.25">
      <c r="A22" s="173" t="s">
        <v>324</v>
      </c>
      <c r="B22" s="174" t="s">
        <v>325</v>
      </c>
      <c r="C22" s="34">
        <f>IF(passif!C10&gt;=0,passif!C10,0)</f>
        <v>0</v>
      </c>
    </row>
    <row r="23" spans="1:3" ht="12.75" customHeight="1" x14ac:dyDescent="0.25">
      <c r="A23" s="173"/>
      <c r="B23" s="174"/>
      <c r="C23" s="34"/>
    </row>
    <row r="24" spans="1:3" ht="26.25" thickBot="1" x14ac:dyDescent="0.3">
      <c r="A24" s="175" t="s">
        <v>326</v>
      </c>
      <c r="B24" s="176" t="s">
        <v>327</v>
      </c>
      <c r="C24" s="36">
        <f>IF(passif!C15&gt;0,passif!C15,0)</f>
        <v>0</v>
      </c>
    </row>
    <row r="25" spans="1:3" ht="17.25" thickTop="1" thickBot="1" x14ac:dyDescent="0.3">
      <c r="A25" s="175" t="s">
        <v>328</v>
      </c>
      <c r="B25" s="177" t="s">
        <v>329</v>
      </c>
      <c r="C25" s="36">
        <f>C24+C22+C20+C18+C16+C14+C12+C10+C8+C6+C4</f>
        <v>271982005</v>
      </c>
    </row>
    <row r="26" spans="1:3" ht="13.5" customHeight="1" thickTop="1" x14ac:dyDescent="0.25">
      <c r="A26" s="173"/>
      <c r="B26" s="174"/>
      <c r="C26" s="37"/>
    </row>
    <row r="27" spans="1:3" ht="12.75" customHeight="1" x14ac:dyDescent="0.25">
      <c r="A27" s="173" t="s">
        <v>330</v>
      </c>
      <c r="B27" s="174" t="s">
        <v>331</v>
      </c>
      <c r="C27" s="35">
        <v>0</v>
      </c>
    </row>
    <row r="28" spans="1:3" ht="12.75" customHeight="1" x14ac:dyDescent="0.25">
      <c r="A28" s="173"/>
      <c r="B28" s="174"/>
      <c r="C28" s="34"/>
    </row>
    <row r="29" spans="1:3" ht="12.75" customHeight="1" x14ac:dyDescent="0.25">
      <c r="A29" s="173" t="s">
        <v>332</v>
      </c>
      <c r="B29" s="174" t="s">
        <v>333</v>
      </c>
      <c r="C29" s="34">
        <f>IF(passif!C10&lt;0,-1*passif!C10,0)</f>
        <v>494336022</v>
      </c>
    </row>
    <row r="30" spans="1:3" ht="12.75" customHeight="1" x14ac:dyDescent="0.25">
      <c r="A30" s="173"/>
      <c r="B30" s="174"/>
      <c r="C30" s="34"/>
    </row>
    <row r="31" spans="1:3" ht="25.5" x14ac:dyDescent="0.25">
      <c r="A31" s="173" t="s">
        <v>334</v>
      </c>
      <c r="B31" s="174" t="s">
        <v>335</v>
      </c>
      <c r="C31" s="34">
        <f>IF(passif!C15&lt;0,-1*passif!C15,0)</f>
        <v>0</v>
      </c>
    </row>
    <row r="32" spans="1:3" ht="12.75" customHeight="1" x14ac:dyDescent="0.25">
      <c r="A32" s="173"/>
      <c r="B32" s="174"/>
      <c r="C32" s="34"/>
    </row>
    <row r="33" spans="1:3" ht="25.5" x14ac:dyDescent="0.25">
      <c r="A33" s="173" t="s">
        <v>336</v>
      </c>
      <c r="B33" s="174" t="s">
        <v>337</v>
      </c>
      <c r="C33" s="34">
        <f>+actif!E50+actif!E51</f>
        <v>66812290</v>
      </c>
    </row>
    <row r="34" spans="1:3" ht="12.75" customHeight="1" x14ac:dyDescent="0.25">
      <c r="A34" s="173"/>
      <c r="B34" s="174"/>
      <c r="C34" s="34"/>
    </row>
    <row r="35" spans="1:3" ht="12.75" customHeight="1" x14ac:dyDescent="0.25">
      <c r="A35" s="173" t="s">
        <v>338</v>
      </c>
      <c r="B35" s="174" t="s">
        <v>339</v>
      </c>
      <c r="C35" s="35">
        <v>0</v>
      </c>
    </row>
    <row r="36" spans="1:3" ht="12.75" customHeight="1" x14ac:dyDescent="0.25">
      <c r="A36" s="173"/>
      <c r="B36" s="174"/>
      <c r="C36" s="38"/>
    </row>
    <row r="37" spans="1:3" ht="12.75" customHeight="1" x14ac:dyDescent="0.25">
      <c r="A37" s="173" t="s">
        <v>340</v>
      </c>
      <c r="B37" s="174" t="s">
        <v>341</v>
      </c>
      <c r="C37" s="38">
        <f>actif!E5+actif!E6</f>
        <v>0</v>
      </c>
    </row>
    <row r="38" spans="1:3" ht="12.75" customHeight="1" x14ac:dyDescent="0.25">
      <c r="A38" s="173"/>
      <c r="B38" s="174"/>
      <c r="C38" s="34"/>
    </row>
    <row r="39" spans="1:3" ht="13.5" customHeight="1" thickBot="1" x14ac:dyDescent="0.3">
      <c r="A39" s="175" t="s">
        <v>342</v>
      </c>
      <c r="B39" s="176" t="s">
        <v>343</v>
      </c>
      <c r="C39" s="39">
        <v>0</v>
      </c>
    </row>
    <row r="40" spans="1:3" ht="17.25" thickTop="1" thickBot="1" x14ac:dyDescent="0.3">
      <c r="A40" s="175" t="s">
        <v>344</v>
      </c>
      <c r="B40" s="177" t="s">
        <v>345</v>
      </c>
      <c r="C40" s="40">
        <f>C39+C37+C35+C33+C31+C29+C27</f>
        <v>561148312</v>
      </c>
    </row>
    <row r="41" spans="1:3" ht="13.5" customHeight="1" thickTop="1" x14ac:dyDescent="0.25">
      <c r="A41" s="173"/>
      <c r="B41" s="174"/>
      <c r="C41" s="37"/>
    </row>
    <row r="42" spans="1:3" ht="12.75" customHeight="1" x14ac:dyDescent="0.25">
      <c r="A42" s="173" t="s">
        <v>346</v>
      </c>
      <c r="B42" s="174" t="s">
        <v>347</v>
      </c>
      <c r="C42" s="35">
        <f>passif!C11</f>
        <v>45683902</v>
      </c>
    </row>
    <row r="43" spans="1:3" ht="12.75" customHeight="1" x14ac:dyDescent="0.25">
      <c r="A43" s="173"/>
      <c r="B43" s="174"/>
      <c r="C43" s="34"/>
    </row>
    <row r="44" spans="1:3" ht="12.75" customHeight="1" x14ac:dyDescent="0.25">
      <c r="A44" s="173" t="s">
        <v>348</v>
      </c>
      <c r="B44" s="174" t="s">
        <v>349</v>
      </c>
      <c r="C44" s="35">
        <v>0</v>
      </c>
    </row>
    <row r="45" spans="1:3" ht="12.75" customHeight="1" x14ac:dyDescent="0.25">
      <c r="A45" s="173"/>
      <c r="B45" s="174"/>
      <c r="C45" s="34"/>
    </row>
    <row r="46" spans="1:3" ht="13.5" customHeight="1" thickBot="1" x14ac:dyDescent="0.3">
      <c r="A46" s="175" t="s">
        <v>350</v>
      </c>
      <c r="B46" s="176" t="s">
        <v>351</v>
      </c>
      <c r="C46" s="39">
        <v>390000000</v>
      </c>
    </row>
    <row r="47" spans="1:3" ht="17.25" thickTop="1" thickBot="1" x14ac:dyDescent="0.3">
      <c r="A47" s="175" t="s">
        <v>352</v>
      </c>
      <c r="B47" s="177" t="s">
        <v>353</v>
      </c>
      <c r="C47" s="36">
        <f>C46+C44+C42</f>
        <v>435683902</v>
      </c>
    </row>
    <row r="48" spans="1:3" ht="16.5" thickTop="1" x14ac:dyDescent="0.25">
      <c r="A48" s="173"/>
      <c r="B48" s="178"/>
      <c r="C48" s="41"/>
    </row>
    <row r="49" spans="1:3" ht="13.5" customHeight="1" x14ac:dyDescent="0.25">
      <c r="A49" s="373" t="s">
        <v>354</v>
      </c>
      <c r="B49" s="178" t="s">
        <v>429</v>
      </c>
      <c r="C49" s="42">
        <f>C25-C40+C47</f>
        <v>146517595</v>
      </c>
    </row>
    <row r="50" spans="1:3" ht="12.75" customHeight="1" thickBot="1" x14ac:dyDescent="0.3">
      <c r="A50" s="374"/>
      <c r="B50" s="177"/>
      <c r="C50" s="43"/>
    </row>
    <row r="51" spans="1:3" ht="13.5" thickTop="1" x14ac:dyDescent="0.2"/>
  </sheetData>
  <sheetProtection formatCells="0" formatColumns="0" formatRows="0" insertColumns="0" insertRows="0" insertHyperlinks="0" deleteColumns="0" deleteRows="0" sort="0" autoFilter="0" pivotTables="0"/>
  <protectedRanges>
    <protectedRange sqref="C14 C16 C27 C35 C39 C42 C44 C46" name="Plage1"/>
  </protectedRanges>
  <mergeCells count="1">
    <mergeCell ref="A49:A50"/>
  </mergeCells>
  <phoneticPr fontId="0" type="noConversion"/>
  <pageMargins left="0.78740157499999996" right="0.78740157499999996" top="0.66" bottom="0.62" header="0.4921259845" footer="0.4921259845"/>
  <pageSetup paperSize="9" scale="95" orientation="portrait" r:id="rId1"/>
  <headerFooter alignWithMargins="0">
    <oddHeader>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8" workbookViewId="0">
      <selection activeCell="C27" sqref="C27"/>
    </sheetView>
  </sheetViews>
  <sheetFormatPr baseColWidth="10" defaultRowHeight="12.75" x14ac:dyDescent="0.2"/>
  <cols>
    <col min="1" max="1" width="11.42578125" style="133"/>
    <col min="2" max="2" width="48.42578125" style="133" customWidth="1"/>
    <col min="3" max="3" width="29" style="133" customWidth="1"/>
    <col min="4" max="16384" width="11.42578125" style="133"/>
  </cols>
  <sheetData>
    <row r="1" spans="1:3" ht="32.25" customHeight="1" thickBot="1" x14ac:dyDescent="0.25">
      <c r="A1" s="119">
        <f>Signaletiq!B9</f>
        <v>202312</v>
      </c>
      <c r="B1" s="119">
        <f>Signaletiq!B3</f>
        <v>1601202</v>
      </c>
      <c r="C1" s="179" t="s">
        <v>494</v>
      </c>
    </row>
    <row r="2" spans="1:3" ht="13.5" thickTop="1" x14ac:dyDescent="0.2">
      <c r="A2" s="180"/>
      <c r="B2" s="181"/>
      <c r="C2" s="182"/>
    </row>
    <row r="3" spans="1:3" x14ac:dyDescent="0.2">
      <c r="A3" s="183" t="s">
        <v>307</v>
      </c>
      <c r="B3" s="178" t="s">
        <v>308</v>
      </c>
      <c r="C3" s="184" t="s">
        <v>309</v>
      </c>
    </row>
    <row r="4" spans="1:3" ht="16.5" thickBot="1" x14ac:dyDescent="0.25">
      <c r="A4" s="185"/>
      <c r="B4" s="186"/>
      <c r="C4" s="187"/>
    </row>
    <row r="5" spans="1:3" ht="12.75" customHeight="1" thickTop="1" x14ac:dyDescent="0.2">
      <c r="A5" s="188"/>
      <c r="B5" s="174"/>
      <c r="C5" s="44"/>
    </row>
    <row r="6" spans="1:3" ht="12.75" customHeight="1" x14ac:dyDescent="0.2">
      <c r="A6" s="173" t="s">
        <v>355</v>
      </c>
      <c r="B6" s="174" t="s">
        <v>356</v>
      </c>
      <c r="C6" s="44">
        <f>FPN!C49</f>
        <v>146517595</v>
      </c>
    </row>
    <row r="7" spans="1:3" ht="16.5" thickBot="1" x14ac:dyDescent="0.25">
      <c r="A7" s="189"/>
      <c r="B7" s="190"/>
      <c r="C7" s="45"/>
    </row>
    <row r="8" spans="1:3" ht="13.5" customHeight="1" thickTop="1" x14ac:dyDescent="0.25">
      <c r="A8" s="173"/>
      <c r="B8" s="178"/>
      <c r="C8" s="46"/>
    </row>
    <row r="9" spans="1:3" ht="13.5" customHeight="1" thickBot="1" x14ac:dyDescent="0.3">
      <c r="A9" s="175" t="s">
        <v>357</v>
      </c>
      <c r="B9" s="177" t="s">
        <v>329</v>
      </c>
      <c r="C9" s="43">
        <f>C6</f>
        <v>146517595</v>
      </c>
    </row>
    <row r="10" spans="1:3" ht="13.5" customHeight="1" thickTop="1" x14ac:dyDescent="0.25">
      <c r="A10" s="173"/>
      <c r="B10" s="174"/>
      <c r="C10" s="47"/>
    </row>
    <row r="11" spans="1:3" ht="12.75" customHeight="1" x14ac:dyDescent="0.25">
      <c r="A11" s="173" t="s">
        <v>358</v>
      </c>
      <c r="B11" s="174" t="s">
        <v>359</v>
      </c>
      <c r="C11" s="38">
        <f>actif!E13+actif!E14+actif!E15+actif!E16</f>
        <v>51553313</v>
      </c>
    </row>
    <row r="12" spans="1:3" ht="12.75" customHeight="1" x14ac:dyDescent="0.2">
      <c r="A12" s="173"/>
      <c r="B12" s="174"/>
      <c r="C12" s="48"/>
    </row>
    <row r="13" spans="1:3" ht="25.5" x14ac:dyDescent="0.2">
      <c r="A13" s="173" t="s">
        <v>360</v>
      </c>
      <c r="B13" s="174" t="s">
        <v>361</v>
      </c>
      <c r="C13" s="48">
        <f>actif!E11</f>
        <v>0</v>
      </c>
    </row>
    <row r="14" spans="1:3" ht="15.75" x14ac:dyDescent="0.2">
      <c r="A14" s="191"/>
      <c r="B14" s="192"/>
      <c r="C14" s="48"/>
    </row>
    <row r="15" spans="1:3" ht="12.75" customHeight="1" x14ac:dyDescent="0.2">
      <c r="A15" s="173"/>
      <c r="B15" s="174"/>
      <c r="C15" s="48"/>
    </row>
    <row r="16" spans="1:3" ht="12.75" customHeight="1" x14ac:dyDescent="0.2">
      <c r="A16" s="173" t="s">
        <v>362</v>
      </c>
      <c r="B16" s="174" t="s">
        <v>363</v>
      </c>
      <c r="C16" s="48">
        <f>actif!E17+actif!E18+actif!E19</f>
        <v>-15027533</v>
      </c>
    </row>
    <row r="17" spans="1:3" ht="15.75" x14ac:dyDescent="0.2">
      <c r="A17" s="191"/>
      <c r="B17" s="192"/>
      <c r="C17" s="48"/>
    </row>
    <row r="18" spans="1:3" ht="26.25" thickBot="1" x14ac:dyDescent="0.25">
      <c r="A18" s="175" t="s">
        <v>364</v>
      </c>
      <c r="B18" s="176" t="s">
        <v>365</v>
      </c>
      <c r="C18" s="49">
        <f>actif!E48</f>
        <v>0</v>
      </c>
    </row>
    <row r="19" spans="1:3" ht="13.5" customHeight="1" thickTop="1" x14ac:dyDescent="0.25">
      <c r="A19" s="173"/>
      <c r="B19" s="193"/>
      <c r="C19" s="46"/>
    </row>
    <row r="20" spans="1:3" ht="13.5" customHeight="1" thickBot="1" x14ac:dyDescent="0.3">
      <c r="A20" s="175" t="s">
        <v>366</v>
      </c>
      <c r="B20" s="194" t="s">
        <v>345</v>
      </c>
      <c r="C20" s="43">
        <f>C11+C13+C16+C18</f>
        <v>36525780</v>
      </c>
    </row>
    <row r="21" spans="1:3" ht="13.5" customHeight="1" thickTop="1" x14ac:dyDescent="0.2">
      <c r="A21" s="173"/>
      <c r="B21" s="195"/>
      <c r="C21" s="50"/>
    </row>
    <row r="22" spans="1:3" ht="12.75" customHeight="1" x14ac:dyDescent="0.2">
      <c r="A22" s="173" t="s">
        <v>367</v>
      </c>
      <c r="B22" s="195" t="s">
        <v>368</v>
      </c>
      <c r="C22" s="48">
        <f>FPN!C39</f>
        <v>0</v>
      </c>
    </row>
    <row r="23" spans="1:3" ht="16.5" thickBot="1" x14ac:dyDescent="0.25">
      <c r="A23" s="189"/>
      <c r="B23" s="190"/>
      <c r="C23" s="51"/>
    </row>
    <row r="24" spans="1:3" ht="13.5" customHeight="1" thickTop="1" x14ac:dyDescent="0.25">
      <c r="A24" s="173"/>
      <c r="B24" s="193"/>
      <c r="C24" s="37"/>
    </row>
    <row r="25" spans="1:3" ht="16.5" thickBot="1" x14ac:dyDescent="0.3">
      <c r="A25" s="175" t="s">
        <v>369</v>
      </c>
      <c r="B25" s="196" t="s">
        <v>353</v>
      </c>
      <c r="C25" s="52">
        <f>C22</f>
        <v>0</v>
      </c>
    </row>
    <row r="26" spans="1:3" ht="13.5" customHeight="1" thickTop="1" x14ac:dyDescent="0.2">
      <c r="A26" s="173"/>
      <c r="B26" s="193"/>
      <c r="C26" s="53"/>
    </row>
    <row r="27" spans="1:3" ht="12.75" customHeight="1" x14ac:dyDescent="0.2">
      <c r="A27" s="173" t="s">
        <v>370</v>
      </c>
      <c r="B27" s="193" t="s">
        <v>371</v>
      </c>
      <c r="C27" s="4">
        <f>IF(C20-C25=0,"",C9*100/(C20-C25))</f>
        <v>401.13474647221773</v>
      </c>
    </row>
    <row r="28" spans="1:3" ht="16.5" thickBot="1" x14ac:dyDescent="0.25">
      <c r="A28" s="189"/>
      <c r="B28" s="190"/>
      <c r="C28" s="54"/>
    </row>
    <row r="29" spans="1:3" ht="15.75" thickTop="1" x14ac:dyDescent="0.2">
      <c r="A29" s="197"/>
    </row>
  </sheetData>
  <sheetProtection sheet="1" objects="1" scenarios="1" formatCells="0" formatColumns="0" formatRows="0" insertColumns="0" insertRows="0" insertHyperlinks="0" deleteColumns="0" deleteRows="0" sort="0" autoFilter="0" pivotTables="0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12" sqref="D12"/>
    </sheetView>
  </sheetViews>
  <sheetFormatPr baseColWidth="10" defaultRowHeight="12.75" x14ac:dyDescent="0.2"/>
  <cols>
    <col min="1" max="1" width="14.7109375" style="133" customWidth="1"/>
    <col min="2" max="2" width="48" style="133" customWidth="1"/>
    <col min="3" max="3" width="27.85546875" style="133" customWidth="1"/>
    <col min="4" max="16384" width="11.42578125" style="133"/>
  </cols>
  <sheetData>
    <row r="1" spans="1:3" ht="49.5" customHeight="1" thickBot="1" x14ac:dyDescent="0.25">
      <c r="A1" s="119">
        <f>Signaletiq!B9</f>
        <v>202312</v>
      </c>
      <c r="B1" s="119">
        <f>Signaletiq!B3</f>
        <v>1601202</v>
      </c>
      <c r="C1" s="179" t="s">
        <v>495</v>
      </c>
    </row>
    <row r="2" spans="1:3" ht="13.5" thickTop="1" x14ac:dyDescent="0.2">
      <c r="A2" s="180"/>
      <c r="B2" s="181"/>
      <c r="C2" s="182"/>
    </row>
    <row r="3" spans="1:3" x14ac:dyDescent="0.2">
      <c r="A3" s="183" t="s">
        <v>307</v>
      </c>
      <c r="B3" s="178" t="s">
        <v>308</v>
      </c>
      <c r="C3" s="184" t="s">
        <v>309</v>
      </c>
    </row>
    <row r="4" spans="1:3" ht="16.5" thickBot="1" x14ac:dyDescent="0.25">
      <c r="A4" s="185"/>
      <c r="B4" s="186"/>
      <c r="C4" s="187"/>
    </row>
    <row r="5" spans="1:3" ht="13.5" customHeight="1" thickTop="1" x14ac:dyDescent="0.2">
      <c r="A5" s="188"/>
      <c r="B5" s="174"/>
      <c r="C5" s="55"/>
    </row>
    <row r="6" spans="1:3" ht="12.75" customHeight="1" x14ac:dyDescent="0.2">
      <c r="A6" s="173"/>
      <c r="B6" s="174"/>
      <c r="C6" s="44"/>
    </row>
    <row r="7" spans="1:3" ht="12.75" customHeight="1" x14ac:dyDescent="0.2">
      <c r="A7" s="173" t="s">
        <v>372</v>
      </c>
      <c r="B7" s="174" t="s">
        <v>356</v>
      </c>
      <c r="C7" s="44">
        <f>FPN!C49</f>
        <v>146517595</v>
      </c>
    </row>
    <row r="8" spans="1:3" ht="15.75" x14ac:dyDescent="0.2">
      <c r="A8" s="191"/>
      <c r="B8" s="198"/>
      <c r="C8" s="44"/>
    </row>
    <row r="9" spans="1:3" ht="12.75" customHeight="1" x14ac:dyDescent="0.2">
      <c r="A9" s="173"/>
      <c r="B9" s="174"/>
      <c r="C9" s="48"/>
    </row>
    <row r="10" spans="1:3" ht="25.5" x14ac:dyDescent="0.2">
      <c r="A10" s="173" t="s">
        <v>373</v>
      </c>
      <c r="B10" s="174" t="s">
        <v>374</v>
      </c>
      <c r="C10" s="56">
        <v>0</v>
      </c>
    </row>
    <row r="11" spans="1:3" ht="16.5" thickBot="1" x14ac:dyDescent="0.25">
      <c r="A11" s="189"/>
      <c r="B11" s="190"/>
      <c r="C11" s="51"/>
    </row>
    <row r="12" spans="1:3" ht="13.5" customHeight="1" thickTop="1" x14ac:dyDescent="0.25">
      <c r="A12" s="173"/>
      <c r="B12" s="178"/>
      <c r="C12" s="57"/>
    </row>
    <row r="13" spans="1:3" ht="13.5" customHeight="1" thickBot="1" x14ac:dyDescent="0.3">
      <c r="A13" s="175" t="s">
        <v>375</v>
      </c>
      <c r="B13" s="177" t="s">
        <v>376</v>
      </c>
      <c r="C13" s="58">
        <f>C7+C10</f>
        <v>146517595</v>
      </c>
    </row>
    <row r="14" spans="1:3" ht="13.5" customHeight="1" thickTop="1" x14ac:dyDescent="0.25">
      <c r="A14" s="173"/>
      <c r="B14" s="174"/>
      <c r="C14" s="47"/>
    </row>
    <row r="15" spans="1:3" ht="12.75" customHeight="1" x14ac:dyDescent="0.25">
      <c r="A15" s="173"/>
      <c r="B15" s="174"/>
      <c r="C15" s="38"/>
    </row>
    <row r="16" spans="1:3" ht="13.5" customHeight="1" thickBot="1" x14ac:dyDescent="0.3">
      <c r="A16" s="173" t="s">
        <v>377</v>
      </c>
      <c r="B16" s="174" t="s">
        <v>378</v>
      </c>
      <c r="C16" s="59">
        <f>actif!E4-(actif!E5+actif!E6)</f>
        <v>334393847</v>
      </c>
    </row>
    <row r="17" spans="1:3" ht="13.5" customHeight="1" thickTop="1" x14ac:dyDescent="0.2">
      <c r="A17" s="199"/>
      <c r="B17" s="181"/>
      <c r="C17" s="60"/>
    </row>
    <row r="18" spans="1:3" ht="12.75" customHeight="1" x14ac:dyDescent="0.2">
      <c r="A18" s="173" t="s">
        <v>379</v>
      </c>
      <c r="B18" s="178" t="s">
        <v>380</v>
      </c>
      <c r="C18" s="61">
        <f>C16</f>
        <v>334393847</v>
      </c>
    </row>
    <row r="19" spans="1:3" ht="16.5" thickBot="1" x14ac:dyDescent="0.25">
      <c r="A19" s="189"/>
      <c r="B19" s="190"/>
      <c r="C19" s="62"/>
    </row>
    <row r="20" spans="1:3" ht="13.5" customHeight="1" thickTop="1" x14ac:dyDescent="0.2">
      <c r="A20" s="173"/>
      <c r="B20" s="178"/>
      <c r="C20" s="53"/>
    </row>
    <row r="21" spans="1:3" ht="12.75" customHeight="1" x14ac:dyDescent="0.2">
      <c r="A21" s="173"/>
      <c r="B21" s="178"/>
      <c r="C21" s="4"/>
    </row>
    <row r="22" spans="1:3" ht="12.75" customHeight="1" x14ac:dyDescent="0.2">
      <c r="A22" s="173" t="s">
        <v>381</v>
      </c>
      <c r="B22" s="178" t="s">
        <v>382</v>
      </c>
      <c r="C22" s="4">
        <f>IF(C18=0,"",C13*100/C18)</f>
        <v>43.815876492488215</v>
      </c>
    </row>
    <row r="23" spans="1:3" ht="16.5" thickBot="1" x14ac:dyDescent="0.25">
      <c r="A23" s="189"/>
      <c r="B23" s="190"/>
      <c r="C23" s="54"/>
    </row>
    <row r="24" spans="1:3" ht="13.5" thickTop="1" x14ac:dyDescent="0.2">
      <c r="A24" s="200"/>
    </row>
    <row r="25" spans="1:3" x14ac:dyDescent="0.2">
      <c r="A25" s="200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10" name="Plage1"/>
  </protectedRange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Signaletiq</vt:lpstr>
      <vt:lpstr>actif</vt:lpstr>
      <vt:lpstr>passif</vt:lpstr>
      <vt:lpstr>HORS_BILAN</vt:lpstr>
      <vt:lpstr>cpte de result Charges</vt:lpstr>
      <vt:lpstr>cpte de result Produits</vt:lpstr>
      <vt:lpstr>FPN</vt:lpstr>
      <vt:lpstr>Couv risque</vt:lpstr>
      <vt:lpstr>Couv immob</vt:lpstr>
      <vt:lpstr>Couv CRD</vt:lpstr>
      <vt:lpstr>Engag appar</vt:lpstr>
      <vt:lpstr>participation</vt:lpstr>
      <vt:lpstr>participation Ind</vt:lpstr>
      <vt:lpstr>liquidite</vt:lpstr>
      <vt:lpstr>Statistiques</vt:lpstr>
      <vt:lpstr>div risque</vt:lpstr>
      <vt:lpstr>div risque Ind</vt:lpstr>
      <vt:lpstr>Financement</vt:lpstr>
      <vt:lpstr>temoin</vt:lpstr>
      <vt:lpstr>Div&amp;Part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Euridice Tavouka</dc:creator>
  <cp:lastModifiedBy>FOFIDES SA</cp:lastModifiedBy>
  <cp:lastPrinted>2024-02-13T15:31:46Z</cp:lastPrinted>
  <dcterms:created xsi:type="dcterms:W3CDTF">2007-12-28T08:04:13Z</dcterms:created>
  <dcterms:modified xsi:type="dcterms:W3CDTF">2024-02-14T10:39:03Z</dcterms:modified>
</cp:coreProperties>
</file>