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00194823\Desktop\"/>
    </mc:Choice>
  </mc:AlternateContent>
  <bookViews>
    <workbookView xWindow="600" yWindow="120" windowWidth="14115" windowHeight="8670" activeTab="1"/>
  </bookViews>
  <sheets>
    <sheet name="Assignment generation" sheetId="1" r:id="rId1"/>
    <sheet name="Map of Assignment" sheetId="2" r:id="rId2"/>
    <sheet name="Sheet3" sheetId="3" r:id="rId3"/>
  </sheets>
  <calcPr calcId="162913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0" i="2" l="1"/>
  <c r="B40" i="2"/>
  <c r="K47" i="2"/>
  <c r="J47" i="2"/>
  <c r="K46" i="2"/>
  <c r="J46" i="2"/>
  <c r="K45" i="2"/>
  <c r="J45" i="2"/>
  <c r="K44" i="2"/>
  <c r="J44" i="2"/>
  <c r="K43" i="2"/>
  <c r="J43" i="2"/>
  <c r="K42" i="2"/>
  <c r="J42" i="2"/>
  <c r="K41" i="2"/>
  <c r="J41" i="2"/>
  <c r="K40" i="2"/>
  <c r="J40" i="2"/>
  <c r="B47" i="2" l="1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C7" i="1" l="1"/>
  <c r="C6" i="1" l="1"/>
  <c r="E13" i="1"/>
  <c r="D7" i="1"/>
  <c r="C12" i="1" s="1"/>
  <c r="E7" i="1"/>
  <c r="E11" i="1" s="1"/>
  <c r="C8" i="1"/>
  <c r="D12" i="1" s="1"/>
  <c r="E8" i="1"/>
  <c r="E12" i="1" s="1"/>
  <c r="C9" i="1"/>
  <c r="D9" i="1"/>
  <c r="E9" i="1"/>
  <c r="C13" i="1" s="1"/>
  <c r="D11" i="1" l="1"/>
  <c r="D13" i="1"/>
  <c r="C11" i="1"/>
</calcChain>
</file>

<file path=xl/sharedStrings.xml><?xml version="1.0" encoding="utf-8"?>
<sst xmlns="http://schemas.openxmlformats.org/spreadsheetml/2006/main" count="64" uniqueCount="58">
  <si>
    <t>z = -1</t>
  </si>
  <si>
    <t>Image after transformations</t>
  </si>
  <si>
    <t>translation</t>
  </si>
  <si>
    <t>Translation Matrix</t>
  </si>
  <si>
    <t>Scale Matrix</t>
  </si>
  <si>
    <t>rotation angle (degrees)</t>
  </si>
  <si>
    <t>Camera position</t>
  </si>
  <si>
    <t>Image after translation</t>
  </si>
  <si>
    <t xml:space="preserve">2nd Transformation Scale </t>
  </si>
  <si>
    <t>Camera look at</t>
  </si>
  <si>
    <t>Viewing Matrix</t>
  </si>
  <si>
    <t>Image after Scale</t>
  </si>
  <si>
    <t>Final Image</t>
  </si>
  <si>
    <t>Rotation Matrix</t>
  </si>
  <si>
    <t xml:space="preserve">scale </t>
  </si>
  <si>
    <t>Vertices of cube</t>
  </si>
  <si>
    <t>Projection matrix</t>
  </si>
  <si>
    <t>Single Matrix of transformations</t>
  </si>
  <si>
    <t>1st Transformation a rotation by</t>
  </si>
  <si>
    <t>Image after Viewing Matrix</t>
  </si>
  <si>
    <t>Due Friday 17th October. To be e-mailed to robert.sheehy@ittralee.ie before midnight. Late submissions get no marks.</t>
  </si>
  <si>
    <t>Graphics Assignment No 1.</t>
  </si>
  <si>
    <t>Final Image on graph paper, or excell chart</t>
  </si>
  <si>
    <t>Single Matrix for everything</t>
  </si>
  <si>
    <t>t-number</t>
  </si>
  <si>
    <t>about the axis</t>
  </si>
  <si>
    <t>rotation axis</t>
  </si>
  <si>
    <t>Name</t>
  </si>
  <si>
    <t>3rd Translation</t>
  </si>
  <si>
    <t>Projection</t>
  </si>
  <si>
    <t>Camera up</t>
  </si>
  <si>
    <t>Camera setup</t>
  </si>
  <si>
    <t>Image after Rotation</t>
  </si>
  <si>
    <t>Should be equal (ish)   :-)</t>
  </si>
  <si>
    <t>=</t>
  </si>
  <si>
    <t>Projection by hand i.e. division</t>
  </si>
  <si>
    <t>Projection onto plane</t>
  </si>
  <si>
    <t>(1,1,1), (-1,1,1), (-1,-1,1), (1,-1,1), (1,1,-1) (-1,1,-1), (-1,-1,-1), (1,-1,-1)</t>
  </si>
  <si>
    <t>0.99083 0.11449 -0.07171 0.00000
-0.07171 0.89559 0.43906 0.00000
0.11449 -0.42989 0.89559 0.00000
0.00000 0.00000 0.00000 1.00000</t>
  </si>
  <si>
    <t xml:space="preserve"> 1.00000 0.00000 0.00000 -2.00000
0.00000 1.00000 0.00000 -3.00000
0.00000 0.00000 1.00000 4.00000
0.00000 0.00000 0.00000 1.00000
</t>
  </si>
  <si>
    <t xml:space="preserve"> (12.5, -1.7, 5.7)
 (-15.3, -1.6, 5.1)
 (-18.5, -3.4, 7.6)
 (9.3, -3.5, 8.3)
 (14.5, -2.6, 0.4)
 (-13.3, -2.5, -0.3)
 (-16.5, -4.3, 2.3)
 (11.3, -4.4, 2.9)</t>
  </si>
  <si>
    <t xml:space="preserve"> (1.0, 1.3, 0.6)
(-0.9, 1.4, 0.4)
 (-1.2, -0.4, 1.2)
 (0.8, -0.5, 1.4)
 (1.2, 0.4, -1.2)
(-0.8, 0.5, -1.4)
 (-1.0, -1.3, -0.6)
 (0.9, -1.4, -0.4)
</t>
  </si>
  <si>
    <t xml:space="preserve">14.00000 0.00000 0.00000 0.00000
0.00000 1.00000 0.00000 0.00000
0.00000 0.00000 3.00000 0.00000
0.00000 0.00000 0.00000 1.00000
</t>
  </si>
  <si>
    <t xml:space="preserve"> (14.5, 1.3, 1.7)
 (-13.3, 1.4, 1.1)
 (-16.5, -0.4, 3.6)
 (11.3, -0.5, 4.3)
 (16.5, 0.4, -3.6)
 (-11.3, 0.5, -4.3)
 (-14.5, -1.3, -1.7)
 (13.3, -1.4, -1.1)
</t>
  </si>
  <si>
    <t>13.87165 0.11449 -0.21513 -28.94732
-1.00396 0.89559 1.31719 4.58989
1.60291 -0.42989 2.68677 8.83094
0.00000 0.00000 0.00000 1.00000</t>
  </si>
  <si>
    <t>-0.96307 0.10322 -0.24867 -16.00000
0.06617 0.98600 0.15303 -6.00000
0.26099 0.13092 -0.95642 -53.00000
0.00000 0.00000 0.00000 1.00000</t>
  </si>
  <si>
    <t xml:space="preserve"> (-29.6, -6.0, -55.5)
 (-2.7, -7.8, -62.0)
 (-0.5, -9.4, -65.6)
 (-27.4, -7.6, -59.0)
 (-30.3, -7.6, -49.9)
 (-3.4, -9.4, -56.5)
 (-1.1, -10.9, -60.0)
 (-28.0, -9.1, -53.5)
</t>
  </si>
  <si>
    <t>2.41421 0.00000 0.00000 0.00000
0.00000 2.41421 0.00000 0.00000
0.00000 0.00000 -1.00200 -2.00200
0.00000 0.00000 -1.00000 0.00000</t>
  </si>
  <si>
    <t xml:space="preserve"> -26.68905 -24.45997 46.10147 69.39705
4.05333 -5.15242 16.59344 15.61955
27.25118 -68.29613 144.47990 215.53970
-0.34348 1.28968 -2.68677 -4.00000</t>
  </si>
  <si>
    <t>Projection by Hand</t>
  </si>
  <si>
    <t xml:space="preserve"> (-71.5, -14.5, 53.6)
 (-6.5, -18.9, 60.2)
 (-1.1, -22.7, 63.7)
 (-66.0, -18.3, 57.1)
 (-73.2, -18.3, 48.0)
 (-8.2, -22.6, 54.6)
 (-2.8, -26.4, 58.1)
 (-67.7, -22.1, 51.6)</t>
  </si>
  <si>
    <t xml:space="preserve"> (-71.5, -14.5, 53.6)
 (-6.5, -18.9, 60.2)
 (-1.1, -22.7, 63.7)
 (-66.0, -18.3, 57.1)
 (-73.2, -18.3, 48.0)
 (-8.2, -22.6, 54.6)
 (-2.8, -26.4, 58.1)
 (-67.7, -22.1, 51.6)
</t>
  </si>
  <si>
    <t>Final Image by Hand</t>
  </si>
  <si>
    <r>
      <rPr>
        <b/>
        <sz val="10"/>
        <rFont val="Arial"/>
        <family val="2"/>
      </rPr>
      <t>x</t>
    </r>
    <r>
      <rPr>
        <sz val="10"/>
        <rFont val="Arial"/>
        <family val="2"/>
      </rPr>
      <t xml:space="preserve"> (x / z) in Final Image</t>
    </r>
  </si>
  <si>
    <r>
      <t xml:space="preserve">y </t>
    </r>
    <r>
      <rPr>
        <sz val="10"/>
        <rFont val="Arial"/>
        <family val="2"/>
      </rPr>
      <t>(y / z) in Final Image</t>
    </r>
  </si>
  <si>
    <r>
      <t xml:space="preserve">y </t>
    </r>
    <r>
      <rPr>
        <sz val="10"/>
        <rFont val="Arial"/>
        <family val="2"/>
      </rPr>
      <t>(y / z) after VM</t>
    </r>
  </si>
  <si>
    <r>
      <t xml:space="preserve">x </t>
    </r>
    <r>
      <rPr>
        <sz val="10"/>
        <rFont val="Arial"/>
        <family val="2"/>
      </rPr>
      <t>(x / z) after VM</t>
    </r>
  </si>
  <si>
    <t>See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</si>
</sst>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Alignment="1">
      <alignment horizontal="right"/>
    </xf>
    <xf numFmtId="0" fontId="1" fillId="0" borderId="0" xfId="0" applyNumberFormat="1" applyFont="1" applyFill="1" applyAlignment="1">
      <alignment horizontal="center" vertical="center"/>
    </xf>
    <xf numFmtId="0" fontId="0" fillId="0" borderId="1" xfId="0" applyNumberFormat="1" applyFont="1" applyFill="1" applyBorder="1" applyAlignment="1">
      <alignment wrapText="1"/>
    </xf>
    <xf numFmtId="0" fontId="0" fillId="0" borderId="2" xfId="0" applyNumberFormat="1" applyFont="1" applyFill="1" applyBorder="1" applyAlignment="1">
      <alignment wrapText="1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wrapText="1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7" xfId="0" applyNumberFormat="1" applyFont="1" applyFill="1" applyBorder="1" applyAlignment="1">
      <alignment horizontal="center" vertical="center"/>
    </xf>
    <xf numFmtId="0" fontId="0" fillId="0" borderId="8" xfId="0" applyNumberFormat="1" applyFont="1" applyFill="1" applyBorder="1" applyAlignment="1">
      <alignment wrapText="1"/>
    </xf>
    <xf numFmtId="0" fontId="1" fillId="0" borderId="9" xfId="0" applyNumberFormat="1" applyFont="1" applyFill="1" applyBorder="1" applyAlignment="1">
      <alignment horizontal="center" vertical="center"/>
    </xf>
    <xf numFmtId="0" fontId="0" fillId="0" borderId="10" xfId="0" applyNumberFormat="1" applyFont="1" applyFill="1" applyBorder="1" applyAlignment="1">
      <alignment wrapText="1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11" xfId="0" applyNumberFormat="1" applyFont="1" applyFill="1" applyBorder="1" applyAlignment="1">
      <alignment horizontal="center" vertical="center"/>
    </xf>
    <xf numFmtId="0" fontId="1" fillId="0" borderId="12" xfId="0" applyNumberFormat="1" applyFont="1" applyFill="1" applyBorder="1" applyAlignment="1">
      <alignment horizontal="center" vertical="center"/>
    </xf>
    <xf numFmtId="0" fontId="1" fillId="0" borderId="13" xfId="0" applyNumberFormat="1" applyFont="1" applyFill="1" applyBorder="1" applyAlignment="1">
      <alignment horizontal="center" vertical="center"/>
    </xf>
    <xf numFmtId="0" fontId="0" fillId="0" borderId="13" xfId="0" applyNumberFormat="1" applyFont="1" applyFill="1" applyBorder="1" applyAlignment="1">
      <alignment wrapText="1"/>
    </xf>
    <xf numFmtId="0" fontId="0" fillId="0" borderId="3" xfId="0" applyNumberFormat="1" applyFont="1" applyFill="1" applyBorder="1" applyAlignment="1">
      <alignment wrapText="1"/>
    </xf>
    <xf numFmtId="0" fontId="0" fillId="0" borderId="7" xfId="0" applyNumberFormat="1" applyFont="1" applyFill="1" applyBorder="1" applyAlignment="1">
      <alignment wrapText="1"/>
    </xf>
    <xf numFmtId="0" fontId="1" fillId="0" borderId="1" xfId="0" applyNumberFormat="1" applyFont="1" applyFill="1" applyBorder="1" applyAlignment="1">
      <alignment horizontal="center" vertical="center"/>
    </xf>
    <xf numFmtId="0" fontId="0" fillId="0" borderId="11" xfId="0" applyNumberFormat="1" applyFont="1" applyFill="1" applyBorder="1" applyAlignment="1">
      <alignment wrapText="1"/>
    </xf>
    <xf numFmtId="0" fontId="0" fillId="0" borderId="6" xfId="0" applyNumberFormat="1" applyFont="1" applyFill="1" applyBorder="1" applyAlignment="1">
      <alignment wrapText="1"/>
    </xf>
    <xf numFmtId="0" fontId="0" fillId="0" borderId="12" xfId="0" applyNumberFormat="1" applyFont="1" applyFill="1" applyBorder="1" applyAlignment="1">
      <alignment wrapText="1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left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8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5" xfId="0" quotePrefix="1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Projection by Hand</a:t>
            </a:r>
          </a:p>
        </c:rich>
      </c:tx>
      <c:layout>
        <c:manualLayout>
          <c:xMode val="edge"/>
          <c:yMode val="edge"/>
          <c:x val="0.3511596675415573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'Map of Assignment'!$A$40:$A$47</c:f>
              <c:numCache>
                <c:formatCode>General</c:formatCode>
                <c:ptCount val="8"/>
                <c:pt idx="0">
                  <c:v>0.53333333333333333</c:v>
                </c:pt>
                <c:pt idx="1">
                  <c:v>4.3548387096774194E-2</c:v>
                </c:pt>
                <c:pt idx="2">
                  <c:v>7.6219512195121958E-3</c:v>
                </c:pt>
                <c:pt idx="3">
                  <c:v>0.4644067796610169</c:v>
                </c:pt>
                <c:pt idx="4">
                  <c:v>0.60721442885771548</c:v>
                </c:pt>
                <c:pt idx="5">
                  <c:v>6.0176991150442477E-2</c:v>
                </c:pt>
                <c:pt idx="6">
                  <c:v>1.8333333333333333E-2</c:v>
                </c:pt>
                <c:pt idx="7">
                  <c:v>0.52336448598130836</c:v>
                </c:pt>
              </c:numCache>
            </c:numRef>
          </c:xVal>
          <c:yVal>
            <c:numRef>
              <c:f>'Map of Assignment'!$B$40:$B$47</c:f>
              <c:numCache>
                <c:formatCode>General</c:formatCode>
                <c:ptCount val="8"/>
                <c:pt idx="0">
                  <c:v>0.10810810810810811</c:v>
                </c:pt>
                <c:pt idx="1">
                  <c:v>0.12580645161290321</c:v>
                </c:pt>
                <c:pt idx="2">
                  <c:v>0.14329268292682928</c:v>
                </c:pt>
                <c:pt idx="3">
                  <c:v>0.12881355932203389</c:v>
                </c:pt>
                <c:pt idx="4">
                  <c:v>0.15230460921843686</c:v>
                </c:pt>
                <c:pt idx="5">
                  <c:v>0.1663716814159292</c:v>
                </c:pt>
                <c:pt idx="6">
                  <c:v>0.18166666666666667</c:v>
                </c:pt>
                <c:pt idx="7">
                  <c:v>0.17009345794392522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AC-477D-B8B8-6D26DDCDE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646863"/>
        <c:axId val="939639791"/>
      </c:scatterChart>
      <c:valAx>
        <c:axId val="93964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639791"/>
        <c:crosses val="autoZero"/>
        <c:crossBetween val="midCat"/>
      </c:valAx>
      <c:valAx>
        <c:axId val="93963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64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Final Image by Hand (X and Y)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'Map of Assignment'!$J$40:$J$47</c:f>
              <c:numCache>
                <c:formatCode>General</c:formatCode>
                <c:ptCount val="8"/>
                <c:pt idx="0">
                  <c:v>-1.333955223880597</c:v>
                </c:pt>
                <c:pt idx="1">
                  <c:v>-0.1079734219269103</c:v>
                </c:pt>
                <c:pt idx="2">
                  <c:v>-1.7268445839874413E-2</c:v>
                </c:pt>
                <c:pt idx="3">
                  <c:v>-1.1558669001751314</c:v>
                </c:pt>
                <c:pt idx="4">
                  <c:v>-1.5250000000000001</c:v>
                </c:pt>
                <c:pt idx="5">
                  <c:v>-0.15018315018315018</c:v>
                </c:pt>
                <c:pt idx="6">
                  <c:v>-4.8192771084337345E-2</c:v>
                </c:pt>
                <c:pt idx="7">
                  <c:v>-1.3120155038759691</c:v>
                </c:pt>
              </c:numCache>
            </c:numRef>
          </c:xVal>
          <c:yVal>
            <c:numRef>
              <c:f>'Map of Assignment'!$K$40:$K$47</c:f>
              <c:numCache>
                <c:formatCode>General</c:formatCode>
                <c:ptCount val="8"/>
                <c:pt idx="0">
                  <c:v>-0.27052238805970147</c:v>
                </c:pt>
                <c:pt idx="1">
                  <c:v>-0.31395348837209297</c:v>
                </c:pt>
                <c:pt idx="2">
                  <c:v>-0.35635792778649916</c:v>
                </c:pt>
                <c:pt idx="3">
                  <c:v>-0.3204903677758319</c:v>
                </c:pt>
                <c:pt idx="4">
                  <c:v>-0.38125000000000003</c:v>
                </c:pt>
                <c:pt idx="5">
                  <c:v>-0.41391941391941395</c:v>
                </c:pt>
                <c:pt idx="6">
                  <c:v>-0.45438898450946641</c:v>
                </c:pt>
                <c:pt idx="7">
                  <c:v>-0.42829457364341089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B5-4DDF-8E5A-92B2D9927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650607"/>
        <c:axId val="939639375"/>
      </c:scatterChart>
      <c:valAx>
        <c:axId val="939650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639375"/>
        <c:crosses val="autoZero"/>
        <c:crossBetween val="midCat"/>
      </c:valAx>
      <c:valAx>
        <c:axId val="93963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650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309562</xdr:colOff>
      <xdr:row>36</xdr:row>
      <xdr:rowOff>66675</xdr:rowOff>
    </xdr:from>
    <xdr:to>
      <xdr:col>4</xdr:col>
      <xdr:colOff>685800</xdr:colOff>
      <xdr:row>50</xdr:row>
      <xdr:rowOff>47624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1262062</xdr:colOff>
      <xdr:row>45</xdr:row>
      <xdr:rowOff>114300</xdr:rowOff>
    </xdr:from>
    <xdr:to>
      <xdr:col>8</xdr:col>
      <xdr:colOff>581025</xdr:colOff>
      <xdr:row>61</xdr:row>
      <xdr:rowOff>38100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zoomScaleNormal="100" workbookViewId="0">
      <selection activeCell="E20" sqref="E20"/>
    </sheetView>
  </sheetViews>
  <sheetFormatPr defaultColWidth="9.140625" defaultRowHeight="12.75" customHeight="1" x14ac:dyDescent="0.2"/>
  <cols>
    <col min="1" max="1" width="46.7109375" customWidth="1"/>
    <col min="2" max="2" width="22.5703125" customWidth="1"/>
    <col min="3" max="3" width="10.85546875" customWidth="1"/>
    <col min="4" max="6" width="9.140625" customWidth="1"/>
  </cols>
  <sheetData>
    <row r="1" spans="1:6" ht="12.75" customHeight="1" x14ac:dyDescent="0.2">
      <c r="A1" s="28" t="s">
        <v>21</v>
      </c>
      <c r="B1" s="28"/>
      <c r="C1" s="28"/>
      <c r="D1" s="28"/>
      <c r="E1" s="28"/>
      <c r="F1" s="28"/>
    </row>
    <row r="2" spans="1:6" ht="12.75" customHeight="1" x14ac:dyDescent="0.2">
      <c r="A2" s="29" t="s">
        <v>20</v>
      </c>
      <c r="B2" s="29"/>
      <c r="C2" s="29"/>
      <c r="D2" s="29"/>
      <c r="E2" s="29"/>
      <c r="F2" s="29"/>
    </row>
    <row r="3" spans="1:6" ht="12.75" customHeight="1" x14ac:dyDescent="0.2">
      <c r="A3" s="1" t="s">
        <v>27</v>
      </c>
    </row>
    <row r="4" spans="1:6" ht="12.75" customHeight="1" x14ac:dyDescent="0.2">
      <c r="B4" s="1" t="s">
        <v>24</v>
      </c>
      <c r="C4" s="2">
        <v>194823</v>
      </c>
    </row>
    <row r="6" spans="1:6" ht="12.75" customHeight="1" x14ac:dyDescent="0.2">
      <c r="A6" s="1" t="s">
        <v>18</v>
      </c>
      <c r="B6" s="1" t="s">
        <v>5</v>
      </c>
      <c r="C6" s="2">
        <f>MOD(C4,100)-50</f>
        <v>-27</v>
      </c>
    </row>
    <row r="7" spans="1:6" ht="12.75" customHeight="1" x14ac:dyDescent="0.2">
      <c r="A7" s="1" t="s">
        <v>25</v>
      </c>
      <c r="B7" s="1" t="s">
        <v>26</v>
      </c>
      <c r="C7" s="2">
        <f>INT((C4/10000))-5</f>
        <v>14</v>
      </c>
      <c r="D7" s="2">
        <f>MOD(INT((C4/100)),10)-5</f>
        <v>3</v>
      </c>
      <c r="E7" s="2">
        <f>MOD(INT((C4/100)),10)-5</f>
        <v>3</v>
      </c>
    </row>
    <row r="8" spans="1:6" ht="12.75" customHeight="1" x14ac:dyDescent="0.2">
      <c r="A8" s="1" t="s">
        <v>8</v>
      </c>
      <c r="B8" s="1" t="s">
        <v>14</v>
      </c>
      <c r="C8" s="2">
        <f>INT((C4/10000))-5</f>
        <v>14</v>
      </c>
      <c r="D8" s="2">
        <v>1</v>
      </c>
      <c r="E8" s="2">
        <f>MOD(INT((C4/100)),10)-5</f>
        <v>3</v>
      </c>
    </row>
    <row r="9" spans="1:6" ht="12.75" customHeight="1" x14ac:dyDescent="0.2">
      <c r="A9" s="1" t="s">
        <v>28</v>
      </c>
      <c r="B9" s="1" t="s">
        <v>2</v>
      </c>
      <c r="C9" s="2">
        <f>MOD(C4,10)-5</f>
        <v>-2</v>
      </c>
      <c r="D9" s="2">
        <f>MOD(INT((C4/10)),10)-5</f>
        <v>-3</v>
      </c>
      <c r="E9" s="2">
        <f>MOD(INT((C4/100)),10)-4</f>
        <v>4</v>
      </c>
    </row>
    <row r="11" spans="1:6" ht="12.75" customHeight="1" x14ac:dyDescent="0.2">
      <c r="A11" s="3" t="s">
        <v>31</v>
      </c>
      <c r="B11" s="1" t="s">
        <v>6</v>
      </c>
      <c r="C11" s="2">
        <f>2+C7</f>
        <v>16</v>
      </c>
      <c r="D11" s="2">
        <f>3+D7</f>
        <v>6</v>
      </c>
      <c r="E11" s="2">
        <f>E7+50</f>
        <v>53</v>
      </c>
    </row>
    <row r="12" spans="1:6" ht="12.75" customHeight="1" x14ac:dyDescent="0.2">
      <c r="A12" s="3"/>
      <c r="B12" s="1" t="s">
        <v>9</v>
      </c>
      <c r="C12" s="2">
        <f>D7</f>
        <v>3</v>
      </c>
      <c r="D12" s="2">
        <f>C8</f>
        <v>14</v>
      </c>
      <c r="E12" s="2">
        <f>E8</f>
        <v>3</v>
      </c>
    </row>
    <row r="13" spans="1:6" ht="12.75" customHeight="1" x14ac:dyDescent="0.2">
      <c r="A13" s="3"/>
      <c r="B13" s="1" t="s">
        <v>30</v>
      </c>
      <c r="C13" s="2">
        <f>E9</f>
        <v>4</v>
      </c>
      <c r="D13" s="2">
        <f>D7</f>
        <v>3</v>
      </c>
      <c r="E13" s="2">
        <f>C7</f>
        <v>14</v>
      </c>
    </row>
    <row r="15" spans="1:6" ht="12.75" customHeight="1" x14ac:dyDescent="0.2">
      <c r="A15" s="1" t="s">
        <v>36</v>
      </c>
      <c r="B15" s="1" t="s">
        <v>29</v>
      </c>
      <c r="C15" s="1" t="s">
        <v>0</v>
      </c>
    </row>
  </sheetData>
  <mergeCells count="2">
    <mergeCell ref="A1:F1"/>
    <mergeCell ref="A2:F2"/>
  </mergeCells>
  <pageMargins left="0.75" right="0.75" top="1" bottom="1" header="0.5" footer="0.5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tabSelected="1" topLeftCell="A28" zoomScaleNormal="100" workbookViewId="0">
      <selection activeCell="A47" sqref="A47"/>
    </sheetView>
  </sheetViews>
  <sheetFormatPr defaultColWidth="9.140625" defaultRowHeight="12.75" customHeight="1" x14ac:dyDescent="0.2"/>
  <cols>
    <col min="1" max="1" width="17.28515625" customWidth="1"/>
    <col min="2" max="2" width="14" customWidth="1"/>
    <col min="3" max="3" width="9.140625" customWidth="1"/>
    <col min="4" max="4" width="37.5703125" customWidth="1"/>
    <col min="5" max="5" width="19" customWidth="1"/>
    <col min="6" max="6" width="21" customWidth="1"/>
    <col min="7" max="7" width="9.140625" customWidth="1"/>
    <col min="8" max="8" width="27.5703125" customWidth="1"/>
    <col min="9" max="9" width="13.42578125" customWidth="1"/>
    <col min="10" max="10" width="19.28515625" customWidth="1"/>
    <col min="11" max="11" width="20.85546875" customWidth="1"/>
    <col min="12" max="12" width="14.140625" customWidth="1"/>
    <col min="13" max="13" width="14.42578125" customWidth="1"/>
  </cols>
  <sheetData>
    <row r="1" spans="3:13" ht="12.75" customHeight="1" x14ac:dyDescent="0.2">
      <c r="D1" s="4"/>
      <c r="E1" s="4"/>
    </row>
    <row r="2" spans="3:13" ht="12.75" customHeight="1" x14ac:dyDescent="0.2">
      <c r="C2" s="5"/>
      <c r="D2" s="30" t="s">
        <v>15</v>
      </c>
      <c r="E2" s="31"/>
      <c r="F2" s="8"/>
      <c r="G2" s="4"/>
      <c r="H2" s="4"/>
      <c r="I2" s="4"/>
      <c r="J2" s="4"/>
      <c r="K2" s="4"/>
      <c r="L2" s="4"/>
    </row>
    <row r="3" spans="3:13" ht="111" customHeight="1" x14ac:dyDescent="0.2">
      <c r="C3" s="5"/>
      <c r="D3" s="32" t="s">
        <v>37</v>
      </c>
      <c r="E3" s="34"/>
      <c r="F3" s="6"/>
      <c r="G3" s="11"/>
      <c r="H3" s="7"/>
      <c r="I3" s="6"/>
      <c r="J3" s="11"/>
      <c r="K3" s="11"/>
      <c r="L3" s="7"/>
      <c r="M3" s="12"/>
    </row>
    <row r="4" spans="3:13" ht="12.75" customHeight="1" x14ac:dyDescent="0.2">
      <c r="D4" s="13"/>
      <c r="E4" s="14"/>
      <c r="H4" s="15"/>
      <c r="I4" s="12"/>
      <c r="L4" s="15"/>
      <c r="M4" s="12"/>
    </row>
    <row r="5" spans="3:13" ht="12.75" customHeight="1" x14ac:dyDescent="0.2">
      <c r="C5" s="5"/>
      <c r="D5" s="30" t="s">
        <v>13</v>
      </c>
      <c r="E5" s="31"/>
      <c r="F5" s="8"/>
      <c r="H5" s="15"/>
      <c r="I5" s="12"/>
      <c r="L5" s="15"/>
      <c r="M5" s="12"/>
    </row>
    <row r="6" spans="3:13" ht="70.5" customHeight="1" x14ac:dyDescent="0.2">
      <c r="C6" s="5"/>
      <c r="D6" s="32" t="s">
        <v>38</v>
      </c>
      <c r="E6" s="33"/>
      <c r="F6" s="16"/>
      <c r="G6" s="12"/>
      <c r="H6" s="15"/>
      <c r="I6" s="12"/>
      <c r="L6" s="15"/>
      <c r="M6" s="12"/>
    </row>
    <row r="7" spans="3:13" ht="12.75" customHeight="1" x14ac:dyDescent="0.2">
      <c r="D7" s="13"/>
      <c r="E7" s="14"/>
      <c r="F7" s="15"/>
      <c r="G7" s="12"/>
      <c r="H7" s="15"/>
      <c r="I7" s="12"/>
      <c r="L7" s="15"/>
      <c r="M7" s="12"/>
    </row>
    <row r="8" spans="3:13" ht="18.75" customHeight="1" x14ac:dyDescent="0.2">
      <c r="C8" s="5"/>
      <c r="D8" s="30" t="s">
        <v>32</v>
      </c>
      <c r="E8" s="31"/>
      <c r="F8" s="17"/>
      <c r="G8" s="12"/>
      <c r="H8" s="15"/>
      <c r="I8" s="12"/>
      <c r="L8" s="15"/>
      <c r="M8" s="12"/>
    </row>
    <row r="9" spans="3:13" ht="124.5" customHeight="1" x14ac:dyDescent="0.2">
      <c r="C9" s="5"/>
      <c r="D9" s="32" t="s">
        <v>41</v>
      </c>
      <c r="E9" s="33"/>
      <c r="F9" s="17"/>
      <c r="G9" s="12"/>
      <c r="H9" s="15"/>
      <c r="I9" s="12"/>
      <c r="L9" s="15"/>
      <c r="M9" s="12"/>
    </row>
    <row r="10" spans="3:13" ht="12.75" customHeight="1" x14ac:dyDescent="0.2">
      <c r="D10" s="13"/>
      <c r="E10" s="14"/>
      <c r="F10" s="15"/>
      <c r="G10" s="12"/>
      <c r="H10" s="10"/>
      <c r="I10" s="8"/>
      <c r="L10" s="15"/>
      <c r="M10" s="12"/>
    </row>
    <row r="11" spans="3:13" ht="12.75" customHeight="1" x14ac:dyDescent="0.2">
      <c r="C11" s="5"/>
      <c r="D11" s="30" t="s">
        <v>4</v>
      </c>
      <c r="E11" s="31"/>
      <c r="F11" s="18"/>
      <c r="G11" s="19"/>
      <c r="H11" s="38" t="s">
        <v>17</v>
      </c>
      <c r="I11" s="39"/>
      <c r="J11" s="8"/>
      <c r="L11" s="15"/>
      <c r="M11" s="12"/>
    </row>
    <row r="12" spans="3:13" ht="58.5" customHeight="1" x14ac:dyDescent="0.2">
      <c r="C12" s="5"/>
      <c r="D12" s="32" t="s">
        <v>42</v>
      </c>
      <c r="E12" s="33"/>
      <c r="F12" s="16"/>
      <c r="G12" s="16"/>
      <c r="H12" s="32" t="s">
        <v>44</v>
      </c>
      <c r="I12" s="33"/>
      <c r="J12" s="16"/>
      <c r="K12" s="12"/>
      <c r="L12" s="15"/>
      <c r="M12" s="12"/>
    </row>
    <row r="13" spans="3:13" ht="12.75" customHeight="1" x14ac:dyDescent="0.2">
      <c r="D13" s="13"/>
      <c r="E13" s="14"/>
      <c r="F13" s="15"/>
      <c r="G13" s="12"/>
      <c r="H13" s="7"/>
      <c r="I13" s="20"/>
      <c r="J13" s="15"/>
      <c r="K13" s="12"/>
      <c r="L13" s="15"/>
      <c r="M13" s="12"/>
    </row>
    <row r="14" spans="3:13" ht="12.75" customHeight="1" x14ac:dyDescent="0.2">
      <c r="C14" s="5"/>
      <c r="D14" s="30" t="s">
        <v>11</v>
      </c>
      <c r="E14" s="31"/>
      <c r="F14" s="17"/>
      <c r="G14" s="12"/>
      <c r="H14" s="15"/>
      <c r="I14" s="12"/>
      <c r="J14" s="15"/>
      <c r="K14" s="12"/>
      <c r="L14" s="15"/>
      <c r="M14" s="12"/>
    </row>
    <row r="15" spans="3:13" ht="121.5" customHeight="1" x14ac:dyDescent="0.2">
      <c r="C15" s="5"/>
      <c r="D15" s="32" t="s">
        <v>43</v>
      </c>
      <c r="E15" s="34"/>
      <c r="F15" s="17"/>
      <c r="G15" s="12"/>
      <c r="H15" s="15"/>
      <c r="I15" s="12"/>
      <c r="J15" s="15"/>
      <c r="K15" s="12"/>
      <c r="L15" s="15"/>
      <c r="M15" s="12"/>
    </row>
    <row r="16" spans="3:13" ht="12.75" customHeight="1" x14ac:dyDescent="0.2">
      <c r="D16" s="13"/>
      <c r="E16" s="14"/>
      <c r="F16" s="15"/>
      <c r="G16" s="12"/>
      <c r="H16" s="15"/>
      <c r="I16" s="12"/>
      <c r="J16" s="15"/>
      <c r="K16" s="12"/>
      <c r="L16" s="15"/>
      <c r="M16" s="12"/>
    </row>
    <row r="17" spans="1:13" ht="12.75" customHeight="1" x14ac:dyDescent="0.2">
      <c r="C17" s="5"/>
      <c r="D17" s="30" t="s">
        <v>3</v>
      </c>
      <c r="E17" s="31"/>
      <c r="F17" s="18"/>
      <c r="G17" s="12"/>
      <c r="H17" s="15"/>
      <c r="I17" s="12"/>
      <c r="J17" s="15"/>
      <c r="K17" s="12"/>
      <c r="L17" s="15"/>
      <c r="M17" s="12"/>
    </row>
    <row r="18" spans="1:13" ht="55.5" customHeight="1" x14ac:dyDescent="0.2">
      <c r="C18" s="5"/>
      <c r="D18" s="32" t="s">
        <v>39</v>
      </c>
      <c r="E18" s="33"/>
      <c r="F18" s="20"/>
      <c r="H18" s="15"/>
      <c r="I18" s="12"/>
      <c r="J18" s="15"/>
      <c r="K18" s="12"/>
      <c r="L18" s="15"/>
      <c r="M18" s="12"/>
    </row>
    <row r="19" spans="1:13" ht="12.75" customHeight="1" x14ac:dyDescent="0.2">
      <c r="D19" s="13"/>
      <c r="E19" s="14"/>
      <c r="H19" s="10"/>
      <c r="I19" s="8"/>
      <c r="J19" s="15"/>
      <c r="K19" s="12"/>
      <c r="L19" s="15"/>
      <c r="M19" s="12"/>
    </row>
    <row r="20" spans="1:13" ht="12.75" customHeight="1" x14ac:dyDescent="0.2">
      <c r="C20" s="5"/>
      <c r="D20" s="30" t="s">
        <v>7</v>
      </c>
      <c r="E20" s="31"/>
      <c r="F20" s="35" t="s">
        <v>34</v>
      </c>
      <c r="G20" s="37"/>
      <c r="H20" s="38" t="s">
        <v>1</v>
      </c>
      <c r="I20" s="39"/>
      <c r="J20" s="17"/>
      <c r="K20" s="12"/>
      <c r="L20" s="15"/>
      <c r="M20" s="12"/>
    </row>
    <row r="21" spans="1:13" ht="114" customHeight="1" x14ac:dyDescent="0.2">
      <c r="C21" s="5"/>
      <c r="D21" s="32" t="s">
        <v>40</v>
      </c>
      <c r="E21" s="34"/>
      <c r="F21" s="35"/>
      <c r="G21" s="37"/>
      <c r="H21" s="32" t="s">
        <v>40</v>
      </c>
      <c r="I21" s="33"/>
      <c r="J21" s="17"/>
      <c r="K21" s="12"/>
      <c r="L21" s="15"/>
      <c r="M21" s="12"/>
    </row>
    <row r="22" spans="1:13" ht="12.75" customHeight="1" x14ac:dyDescent="0.2">
      <c r="D22" s="13"/>
      <c r="E22" s="14"/>
      <c r="H22" s="21"/>
      <c r="I22" s="21"/>
      <c r="J22" s="15"/>
      <c r="K22" s="12"/>
      <c r="L22" s="10"/>
      <c r="M22" s="8"/>
    </row>
    <row r="23" spans="1:13" ht="12.75" customHeight="1" x14ac:dyDescent="0.2">
      <c r="C23" s="5"/>
      <c r="D23" s="30" t="s">
        <v>10</v>
      </c>
      <c r="E23" s="31"/>
      <c r="F23" s="9"/>
      <c r="G23" s="22"/>
      <c r="H23" s="22"/>
      <c r="I23" s="22"/>
      <c r="J23" s="10"/>
      <c r="K23" s="18"/>
      <c r="L23" s="38" t="s">
        <v>23</v>
      </c>
      <c r="M23" s="39"/>
    </row>
    <row r="24" spans="1:13" ht="113.25" customHeight="1" x14ac:dyDescent="0.2">
      <c r="C24" s="5"/>
      <c r="D24" s="40" t="s">
        <v>45</v>
      </c>
      <c r="E24" s="33"/>
      <c r="F24" s="6"/>
      <c r="G24" s="11"/>
      <c r="H24" s="11"/>
      <c r="I24" s="11"/>
      <c r="J24" s="7"/>
      <c r="K24" s="23"/>
      <c r="L24" s="32" t="s">
        <v>48</v>
      </c>
      <c r="M24" s="33"/>
    </row>
    <row r="25" spans="1:13" ht="12.75" customHeight="1" x14ac:dyDescent="0.2">
      <c r="D25" s="13"/>
      <c r="E25" s="14"/>
      <c r="J25" s="15"/>
      <c r="K25" s="12"/>
      <c r="L25" s="7"/>
      <c r="M25" s="20"/>
    </row>
    <row r="26" spans="1:13" ht="12.75" customHeight="1" x14ac:dyDescent="0.2">
      <c r="B26" s="4"/>
      <c r="C26" s="24"/>
      <c r="D26" s="38" t="s">
        <v>19</v>
      </c>
      <c r="E26" s="39"/>
      <c r="F26" s="12"/>
      <c r="J26" s="15"/>
      <c r="K26" s="12"/>
      <c r="L26" s="15"/>
      <c r="M26" s="12"/>
    </row>
    <row r="27" spans="1:13" ht="120" customHeight="1" x14ac:dyDescent="0.2">
      <c r="A27" s="5"/>
      <c r="B27" s="6"/>
      <c r="C27" s="7"/>
      <c r="D27" s="32" t="s">
        <v>46</v>
      </c>
      <c r="E27" s="33"/>
      <c r="F27" s="12"/>
      <c r="J27" s="15"/>
      <c r="K27" s="12"/>
      <c r="L27" s="15"/>
      <c r="M27" s="12"/>
    </row>
    <row r="28" spans="1:13" ht="12.75" customHeight="1" x14ac:dyDescent="0.2">
      <c r="A28" s="24"/>
      <c r="B28" s="9"/>
      <c r="D28" s="13"/>
      <c r="E28" s="14"/>
      <c r="J28" s="15"/>
      <c r="K28" s="12"/>
      <c r="L28" s="15"/>
      <c r="M28" s="12"/>
    </row>
    <row r="29" spans="1:13" x14ac:dyDescent="0.2">
      <c r="A29" s="38" t="s">
        <v>35</v>
      </c>
      <c r="B29" s="39"/>
      <c r="C29" s="25"/>
      <c r="D29" s="30" t="s">
        <v>16</v>
      </c>
      <c r="E29" s="31"/>
      <c r="F29" s="9"/>
      <c r="G29" s="22"/>
      <c r="H29" s="22"/>
      <c r="I29" s="22"/>
      <c r="J29" s="10"/>
      <c r="K29" s="12"/>
      <c r="L29" s="15"/>
      <c r="M29" s="12"/>
    </row>
    <row r="30" spans="1:13" ht="69.75" customHeight="1" x14ac:dyDescent="0.2">
      <c r="A30" s="32" t="s">
        <v>57</v>
      </c>
      <c r="B30" s="33"/>
      <c r="C30" s="25"/>
      <c r="D30" s="32" t="s">
        <v>47</v>
      </c>
      <c r="E30" s="33"/>
      <c r="F30" s="20"/>
      <c r="G30" s="21"/>
      <c r="H30" s="21"/>
      <c r="I30" s="21"/>
      <c r="J30" s="21"/>
      <c r="L30" s="15"/>
      <c r="M30" s="12"/>
    </row>
    <row r="31" spans="1:13" x14ac:dyDescent="0.2">
      <c r="A31" s="13"/>
      <c r="B31" s="14"/>
      <c r="D31" s="13"/>
      <c r="E31" s="14"/>
      <c r="L31" s="10"/>
      <c r="M31" s="8"/>
    </row>
    <row r="32" spans="1:13" x14ac:dyDescent="0.2">
      <c r="A32" s="30" t="s">
        <v>12</v>
      </c>
      <c r="B32" s="31"/>
      <c r="C32" s="17" t="s">
        <v>34</v>
      </c>
      <c r="D32" s="30" t="s">
        <v>12</v>
      </c>
      <c r="E32" s="31"/>
      <c r="F32" s="35" t="s">
        <v>33</v>
      </c>
      <c r="G32" s="36"/>
      <c r="H32" s="36"/>
      <c r="I32" s="36"/>
      <c r="J32" s="36"/>
      <c r="K32" s="37"/>
      <c r="L32" s="30" t="s">
        <v>12</v>
      </c>
      <c r="M32" s="31"/>
    </row>
    <row r="33" spans="1:13" ht="116.25" customHeight="1" x14ac:dyDescent="0.2">
      <c r="A33" s="32" t="s">
        <v>57</v>
      </c>
      <c r="B33" s="33"/>
      <c r="C33" s="17"/>
      <c r="D33" s="32" t="s">
        <v>50</v>
      </c>
      <c r="E33" s="34"/>
      <c r="F33" s="35"/>
      <c r="G33" s="36"/>
      <c r="H33" s="36"/>
      <c r="I33" s="36"/>
      <c r="J33" s="36"/>
      <c r="K33" s="37"/>
      <c r="L33" s="32" t="s">
        <v>51</v>
      </c>
      <c r="M33" s="34"/>
    </row>
    <row r="34" spans="1:13" x14ac:dyDescent="0.2">
      <c r="A34" s="21"/>
      <c r="B34" s="21"/>
      <c r="D34" s="13"/>
      <c r="E34" s="14"/>
      <c r="L34" s="21"/>
      <c r="M34" s="21"/>
    </row>
    <row r="35" spans="1:13" x14ac:dyDescent="0.2">
      <c r="C35" s="5"/>
      <c r="D35" s="38" t="s">
        <v>22</v>
      </c>
      <c r="E35" s="39"/>
      <c r="F35" s="12"/>
    </row>
    <row r="36" spans="1:13" x14ac:dyDescent="0.2">
      <c r="C36" s="5"/>
      <c r="D36" s="32" t="s">
        <v>57</v>
      </c>
      <c r="E36" s="33"/>
      <c r="F36" s="12"/>
    </row>
    <row r="38" spans="1:13" ht="15.75" customHeight="1" x14ac:dyDescent="0.2">
      <c r="A38" s="27" t="s">
        <v>49</v>
      </c>
      <c r="B38" s="26"/>
      <c r="C38" s="26"/>
      <c r="H38" s="32"/>
      <c r="I38" s="34"/>
      <c r="J38" s="27" t="s">
        <v>52</v>
      </c>
    </row>
    <row r="39" spans="1:13" ht="12.75" customHeight="1" x14ac:dyDescent="0.2">
      <c r="A39" s="27" t="s">
        <v>56</v>
      </c>
      <c r="B39" s="27" t="s">
        <v>55</v>
      </c>
      <c r="J39" t="s">
        <v>53</v>
      </c>
      <c r="K39" s="27" t="s">
        <v>54</v>
      </c>
    </row>
    <row r="40" spans="1:13" ht="12.75" customHeight="1" x14ac:dyDescent="0.2">
      <c r="A40">
        <f>-29.6 / -55.5</f>
        <v>0.53333333333333333</v>
      </c>
      <c r="B40">
        <f>-6 / -55.5</f>
        <v>0.10810810810810811</v>
      </c>
      <c r="C40">
        <v>1</v>
      </c>
      <c r="J40">
        <f>-71.5 / 53.6</f>
        <v>-1.333955223880597</v>
      </c>
      <c r="K40">
        <f>-14.5 / 53.6</f>
        <v>-0.27052238805970147</v>
      </c>
    </row>
    <row r="41" spans="1:13" ht="12.75" customHeight="1" x14ac:dyDescent="0.2">
      <c r="A41">
        <f>-2.7 / -62</f>
        <v>4.3548387096774194E-2</v>
      </c>
      <c r="B41">
        <f>-7.8 / -62</f>
        <v>0.12580645161290321</v>
      </c>
      <c r="C41">
        <v>1</v>
      </c>
      <c r="J41">
        <f>-6.5 / 60.2</f>
        <v>-0.1079734219269103</v>
      </c>
      <c r="K41">
        <f>-18.9 / 60.2</f>
        <v>-0.31395348837209297</v>
      </c>
    </row>
    <row r="42" spans="1:13" ht="12.75" customHeight="1" x14ac:dyDescent="0.2">
      <c r="A42">
        <f>-0.5 / -65.6</f>
        <v>7.6219512195121958E-3</v>
      </c>
      <c r="B42">
        <f>-9.4 / -65.6</f>
        <v>0.14329268292682928</v>
      </c>
      <c r="C42">
        <v>1</v>
      </c>
      <c r="J42">
        <f>-1.1 / 63.7</f>
        <v>-1.7268445839874413E-2</v>
      </c>
      <c r="K42">
        <f>-22.7 / 63.7</f>
        <v>-0.35635792778649916</v>
      </c>
    </row>
    <row r="43" spans="1:13" ht="12.75" customHeight="1" x14ac:dyDescent="0.2">
      <c r="A43">
        <f>-27.4 / -59</f>
        <v>0.4644067796610169</v>
      </c>
      <c r="B43">
        <f>-7.6 / -59</f>
        <v>0.12881355932203389</v>
      </c>
      <c r="C43">
        <v>1</v>
      </c>
      <c r="J43">
        <f>-66 / 57.1</f>
        <v>-1.1558669001751314</v>
      </c>
      <c r="K43">
        <f>-18.3 / 57.1</f>
        <v>-0.3204903677758319</v>
      </c>
    </row>
    <row r="44" spans="1:13" ht="12.75" customHeight="1" x14ac:dyDescent="0.2">
      <c r="A44">
        <f>-30.3 / -49.9</f>
        <v>0.60721442885771548</v>
      </c>
      <c r="B44">
        <f>-7.6 / -49.9</f>
        <v>0.15230460921843686</v>
      </c>
      <c r="C44">
        <v>1</v>
      </c>
      <c r="J44">
        <f>-73.2 / 48</f>
        <v>-1.5250000000000001</v>
      </c>
      <c r="K44">
        <f>-18.3 / 48</f>
        <v>-0.38125000000000003</v>
      </c>
    </row>
    <row r="45" spans="1:13" ht="12.75" customHeight="1" x14ac:dyDescent="0.2">
      <c r="A45">
        <f>-3.4 / -56.5</f>
        <v>6.0176991150442477E-2</v>
      </c>
      <c r="B45">
        <f>-9.4 / -56.5</f>
        <v>0.1663716814159292</v>
      </c>
      <c r="C45">
        <v>1</v>
      </c>
      <c r="J45">
        <f>-8.2 / 54.6</f>
        <v>-0.15018315018315018</v>
      </c>
      <c r="K45">
        <f>-22.6 / 54.6</f>
        <v>-0.41391941391941395</v>
      </c>
    </row>
    <row r="46" spans="1:13" ht="12.75" customHeight="1" x14ac:dyDescent="0.2">
      <c r="A46">
        <f>-1.1 / -60</f>
        <v>1.8333333333333333E-2</v>
      </c>
      <c r="B46">
        <f>-10.9 / -60</f>
        <v>0.18166666666666667</v>
      </c>
      <c r="C46">
        <v>1</v>
      </c>
      <c r="J46">
        <f>-2.8 / 58.1</f>
        <v>-4.8192771084337345E-2</v>
      </c>
      <c r="K46">
        <f>-26.4 / 58.1</f>
        <v>-0.45438898450946641</v>
      </c>
    </row>
    <row r="47" spans="1:13" ht="12.75" customHeight="1" x14ac:dyDescent="0.2">
      <c r="A47">
        <f>-28 / -53.5</f>
        <v>0.52336448598130836</v>
      </c>
      <c r="B47">
        <f>-9.1 / -53.5</f>
        <v>0.17009345794392522</v>
      </c>
      <c r="C47">
        <v>1</v>
      </c>
      <c r="J47">
        <f>-67.7 / 51.6</f>
        <v>-1.3120155038759691</v>
      </c>
      <c r="K47">
        <f>-22.1 / 51.6</f>
        <v>-0.42829457364341089</v>
      </c>
    </row>
  </sheetData>
  <mergeCells count="41">
    <mergeCell ref="D9:E9"/>
    <mergeCell ref="D2:E2"/>
    <mergeCell ref="D3:E3"/>
    <mergeCell ref="D5:E5"/>
    <mergeCell ref="D6:E6"/>
    <mergeCell ref="D8:E8"/>
    <mergeCell ref="H20:I20"/>
    <mergeCell ref="D21:E21"/>
    <mergeCell ref="F21:G21"/>
    <mergeCell ref="H21:I21"/>
    <mergeCell ref="D11:E11"/>
    <mergeCell ref="H11:I11"/>
    <mergeCell ref="D12:E12"/>
    <mergeCell ref="H12:I12"/>
    <mergeCell ref="D14:E14"/>
    <mergeCell ref="D15:E15"/>
    <mergeCell ref="D17:E17"/>
    <mergeCell ref="D18:E18"/>
    <mergeCell ref="D20:E20"/>
    <mergeCell ref="F20:G20"/>
    <mergeCell ref="D27:E27"/>
    <mergeCell ref="A30:B30"/>
    <mergeCell ref="D30:E30"/>
    <mergeCell ref="D23:E23"/>
    <mergeCell ref="L23:M23"/>
    <mergeCell ref="D24:E24"/>
    <mergeCell ref="L24:M24"/>
    <mergeCell ref="D26:E26"/>
    <mergeCell ref="D35:E35"/>
    <mergeCell ref="H38:I38"/>
    <mergeCell ref="D36:E36"/>
    <mergeCell ref="F32:K32"/>
    <mergeCell ref="A29:B29"/>
    <mergeCell ref="D29:E29"/>
    <mergeCell ref="L32:M32"/>
    <mergeCell ref="A33:B33"/>
    <mergeCell ref="D33:E33"/>
    <mergeCell ref="F33:K33"/>
    <mergeCell ref="L33:M33"/>
    <mergeCell ref="A32:B32"/>
    <mergeCell ref="D32:E32"/>
  </mergeCells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9.140625" defaultRowHeight="12.75" customHeight="1" x14ac:dyDescent="0.2"/>
  <cols>
    <col min="1" max="6" width="9.140625" customWidth="1"/>
  </cols>
  <sheetData/>
  <pageMargins left="0.75" right="0.75" top="1" bottom="1" header="0.5" footer="0.5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Assignment generation</vt:lpstr>
      <vt:lpstr>Map of Assignment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Jack Carroll</cp:lastModifiedBy>
  <dcterms:created xsi:type="dcterms:W3CDTF">2011-10-19T09:55:01Z</dcterms:created>
  <dcterms:modified xsi:type="dcterms:W3CDTF">2018-10-03T09:46:18Z</dcterms:modified>
</cp:coreProperties>
</file>