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inj\housing\"/>
    </mc:Choice>
  </mc:AlternateContent>
  <bookViews>
    <workbookView xWindow="0" yWindow="0" windowWidth="28800" windowHeight="12300"/>
  </bookViews>
  <sheets>
    <sheet name="Sheet1" sheetId="1" r:id="rId1"/>
    <sheet name="Data Valid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G5" i="1"/>
  <c r="M22" i="1"/>
  <c r="M21" i="1"/>
  <c r="M20" i="1"/>
  <c r="M19" i="1"/>
  <c r="M18" i="1"/>
  <c r="M16" i="1"/>
  <c r="M15" i="1"/>
  <c r="M14" i="1"/>
  <c r="M13" i="1"/>
  <c r="M12" i="1"/>
  <c r="H5" i="1"/>
  <c r="M4" i="1"/>
  <c r="M23" i="1" l="1"/>
  <c r="L24" i="1" s="1"/>
  <c r="M6" i="1"/>
  <c r="H4" i="1" l="1"/>
  <c r="H10" i="1" s="1"/>
  <c r="L7" i="1"/>
</calcChain>
</file>

<file path=xl/sharedStrings.xml><?xml version="1.0" encoding="utf-8"?>
<sst xmlns="http://schemas.openxmlformats.org/spreadsheetml/2006/main" count="47" uniqueCount="33">
  <si>
    <t>Property Costs</t>
  </si>
  <si>
    <t>Stamp Duty</t>
  </si>
  <si>
    <t>Deposit</t>
  </si>
  <si>
    <t>Valuation Fee</t>
  </si>
  <si>
    <t>Surveyor's Fee</t>
  </si>
  <si>
    <t>Legal Fee</t>
  </si>
  <si>
    <t>Electronic Transfer Fee</t>
  </si>
  <si>
    <t>Upfront Costs</t>
  </si>
  <si>
    <t>Mortgage Costs</t>
  </si>
  <si>
    <t>Mortgage Fees</t>
  </si>
  <si>
    <t>Cost (%)</t>
  </si>
  <si>
    <t>Cost (£)</t>
  </si>
  <si>
    <t>-</t>
  </si>
  <si>
    <t>House Cost</t>
  </si>
  <si>
    <t>Total</t>
  </si>
  <si>
    <t>Effective Tax Rate</t>
  </si>
  <si>
    <t>Total Upfront Costs</t>
  </si>
  <si>
    <t>Deposit %</t>
  </si>
  <si>
    <t>Inputs:</t>
  </si>
  <si>
    <t>£0 - £125,000</t>
  </si>
  <si>
    <t>£125,001 - £250,000</t>
  </si>
  <si>
    <t>£250,001 - £925,000</t>
  </si>
  <si>
    <t>£925,001 - £1,500,000</t>
  </si>
  <si>
    <t>Over £1.5 million</t>
  </si>
  <si>
    <t>£0 - £300,000</t>
  </si>
  <si>
    <t>£300,001 - £500,000</t>
  </si>
  <si>
    <t>Buy To Let?</t>
  </si>
  <si>
    <t>Yes</t>
  </si>
  <si>
    <t>No</t>
  </si>
  <si>
    <t>Stamp Duty Breakdown (&lt;= £500,000)</t>
  </si>
  <si>
    <t>Stamp Duty Breakdown (&gt; £500,000)</t>
  </si>
  <si>
    <t>No Buy to let</t>
  </si>
  <si>
    <t>Buy to 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</si>
</sst>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&quot;£&quot;#,##0.00"/>
    <numFmt numFmtId="169" formatCode="&quot;£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2" fillId="0" borderId="0" xfId="0" applyFont="1"/>
    <xf numFmtId="9" fontId="0" fillId="0" borderId="0" xfId="1" applyFont="1"/>
    <xf numFmtId="10" fontId="0" fillId="0" borderId="0" xfId="1" applyNumberFormat="1" applyFont="1"/>
    <xf numFmtId="166" fontId="0" fillId="0" borderId="0" xfId="0" applyNumberFormat="1"/>
    <xf numFmtId="0" fontId="1" fillId="3" borderId="0" xfId="3"/>
    <xf numFmtId="9" fontId="1" fillId="3" borderId="0" xfId="3" applyNumberFormat="1"/>
    <xf numFmtId="169" fontId="0" fillId="2" borderId="1" xfId="2" applyNumberFormat="1" applyFont="1"/>
    <xf numFmtId="0" fontId="0" fillId="2" borderId="1" xfId="2" applyFont="1"/>
    <xf numFmtId="0" fontId="0" fillId="3" borderId="0" xfId="3" applyFont="1"/>
    <xf numFmtId="0" fontId="2" fillId="3" borderId="0" xfId="3" applyFont="1"/>
    <xf numFmtId="10" fontId="2" fillId="3" borderId="0" xfId="3" applyNumberFormat="1" applyFont="1"/>
    <xf numFmtId="0" fontId="1" fillId="3" borderId="0" xfId="3" applyFont="1"/>
    <xf numFmtId="9" fontId="1" fillId="3" borderId="0" xfId="1" applyFont="1" applyFill="1"/>
    <xf numFmtId="166" fontId="2" fillId="3" borderId="0" xfId="3" applyNumberFormat="1" applyFont="1"/>
    <xf numFmtId="166" fontId="1" fillId="3" borderId="0" xfId="3" applyNumberFormat="1"/>
    <xf numFmtId="166" fontId="1" fillId="3" borderId="0" xfId="3" applyNumberFormat="1" applyFont="1"/>
    <xf numFmtId="10" fontId="2" fillId="3" borderId="0" xfId="1" applyNumberFormat="1" applyFont="1" applyFill="1"/>
    <xf numFmtId="166" fontId="2" fillId="0" borderId="0" xfId="0" applyNumberFormat="1" applyFont="1"/>
    <xf numFmtId="9" fontId="0" fillId="2" borderId="1" xfId="1" applyFont="1" applyFill="1" applyBorder="1"/>
  </cellXfs>
  <cellStyles count="4">
    <cellStyle name="20% - Accent1" xfId="3" builtinId="30"/>
    <cellStyle name="Normal" xfId="0" builtinId="0"/>
    <cellStyle name="Note" xfId="2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C5" sqref="C5"/>
    </sheetView>
  </sheetViews>
  <sheetFormatPr defaultRowHeight="15" x14ac:dyDescent="0.25"/>
  <cols>
    <col min="1" max="1" width="14" bestFit="1" customWidth="1"/>
    <col min="2" max="2" width="10.85546875" bestFit="1" customWidth="1"/>
    <col min="3" max="3" width="10.140625" bestFit="1" customWidth="1"/>
    <col min="6" max="6" width="21.5703125" bestFit="1" customWidth="1"/>
    <col min="7" max="7" width="8.28515625" bestFit="1" customWidth="1"/>
    <col min="8" max="8" width="10.140625" style="4" bestFit="1" customWidth="1"/>
    <col min="10" max="10" width="12.42578125" bestFit="1" customWidth="1"/>
    <col min="11" max="11" width="34.28515625" bestFit="1" customWidth="1"/>
    <col min="12" max="12" width="6.140625" bestFit="1" customWidth="1"/>
    <col min="13" max="13" width="10.140625" bestFit="1" customWidth="1"/>
    <col min="15" max="15" width="22" bestFit="1" customWidth="1"/>
  </cols>
  <sheetData>
    <row r="1" spans="1:13" x14ac:dyDescent="0.25">
      <c r="A1" t="s">
        <v>0</v>
      </c>
    </row>
    <row r="2" spans="1:13" x14ac:dyDescent="0.25">
      <c r="B2" t="s">
        <v>18</v>
      </c>
    </row>
    <row r="3" spans="1:13" x14ac:dyDescent="0.25">
      <c r="B3" s="5" t="s">
        <v>13</v>
      </c>
      <c r="C3" s="7">
        <v>450000</v>
      </c>
      <c r="F3" s="1" t="s">
        <v>7</v>
      </c>
      <c r="G3" s="1" t="s">
        <v>10</v>
      </c>
      <c r="H3" s="18" t="s">
        <v>11</v>
      </c>
      <c r="K3" s="10" t="s">
        <v>29</v>
      </c>
      <c r="L3" s="10"/>
      <c r="M3" s="10"/>
    </row>
    <row r="4" spans="1:13" x14ac:dyDescent="0.25">
      <c r="B4" s="5" t="s">
        <v>17</v>
      </c>
      <c r="C4" s="19">
        <v>0.1</v>
      </c>
      <c r="F4" t="s">
        <v>1</v>
      </c>
      <c r="G4" s="3" t="s">
        <v>12</v>
      </c>
      <c r="H4" s="4">
        <f>MAX(M3:M23)</f>
        <v>7500</v>
      </c>
      <c r="K4" s="9" t="s">
        <v>24</v>
      </c>
      <c r="L4" s="6">
        <v>0</v>
      </c>
      <c r="M4" s="15">
        <f>C3*L4</f>
        <v>0</v>
      </c>
    </row>
    <row r="5" spans="1:13" x14ac:dyDescent="0.25">
      <c r="B5" s="5" t="s">
        <v>26</v>
      </c>
      <c r="C5" s="8" t="s">
        <v>27</v>
      </c>
      <c r="F5" t="s">
        <v>2</v>
      </c>
      <c r="G5" s="2">
        <f>C4</f>
        <v>0.1</v>
      </c>
      <c r="H5" s="4">
        <f>G5*C3</f>
        <v>45000</v>
      </c>
      <c r="K5" s="9" t="s">
        <v>25</v>
      </c>
      <c r="L5" s="6">
        <v>0.05</v>
      </c>
      <c r="M5" s="15">
        <f>IF(C3&lt;=500000,IF(C3&gt;=300000,(C3-300000)*L5,0),0)</f>
        <v>7500</v>
      </c>
    </row>
    <row r="6" spans="1:13" x14ac:dyDescent="0.25">
      <c r="F6" t="s">
        <v>3</v>
      </c>
      <c r="G6" t="s">
        <v>12</v>
      </c>
      <c r="H6" s="4">
        <v>1000</v>
      </c>
      <c r="K6" s="10" t="s">
        <v>14</v>
      </c>
      <c r="L6" s="10" t="s">
        <v>12</v>
      </c>
      <c r="M6" s="14">
        <f>SUM(M4:M5)</f>
        <v>7500</v>
      </c>
    </row>
    <row r="7" spans="1:13" x14ac:dyDescent="0.25">
      <c r="F7" t="s">
        <v>4</v>
      </c>
      <c r="G7" t="s">
        <v>12</v>
      </c>
      <c r="H7" s="4">
        <v>600</v>
      </c>
      <c r="K7" s="10" t="s">
        <v>15</v>
      </c>
      <c r="L7" s="11">
        <f>M6/C3</f>
        <v>1.6666666666666666E-2</v>
      </c>
      <c r="M7" s="10"/>
    </row>
    <row r="8" spans="1:13" x14ac:dyDescent="0.25">
      <c r="F8" t="s">
        <v>5</v>
      </c>
      <c r="G8" t="s">
        <v>12</v>
      </c>
      <c r="H8" s="4">
        <v>1500</v>
      </c>
    </row>
    <row r="9" spans="1:13" x14ac:dyDescent="0.25">
      <c r="F9" t="s">
        <v>6</v>
      </c>
      <c r="G9" t="s">
        <v>12</v>
      </c>
      <c r="H9" s="4">
        <v>50</v>
      </c>
    </row>
    <row r="10" spans="1:13" x14ac:dyDescent="0.25">
      <c r="F10" s="1" t="s">
        <v>16</v>
      </c>
      <c r="G10" s="1"/>
      <c r="H10" s="18">
        <f>SUM(H4:H9)</f>
        <v>55650</v>
      </c>
    </row>
    <row r="11" spans="1:13" x14ac:dyDescent="0.25">
      <c r="J11" s="1"/>
      <c r="K11" s="10" t="s">
        <v>30</v>
      </c>
      <c r="L11" s="10"/>
      <c r="M11" s="10"/>
    </row>
    <row r="12" spans="1:13" x14ac:dyDescent="0.25">
      <c r="F12" s="1" t="s">
        <v>8</v>
      </c>
      <c r="J12" s="1" t="s">
        <v>31</v>
      </c>
      <c r="K12" s="12" t="s">
        <v>19</v>
      </c>
      <c r="L12" s="13">
        <v>0</v>
      </c>
      <c r="M12" s="16">
        <f>IF(C5="No",IF($C$3&gt;500000,IF($C$3&gt;125000,(125000*L12),$C$3*L12),0),0)</f>
        <v>0</v>
      </c>
    </row>
    <row r="13" spans="1:13" x14ac:dyDescent="0.25">
      <c r="F13" t="s">
        <v>9</v>
      </c>
      <c r="J13" s="1"/>
      <c r="K13" s="12" t="s">
        <v>20</v>
      </c>
      <c r="L13" s="13">
        <v>0.02</v>
      </c>
      <c r="M13" s="16">
        <f>IF(C5="No",IF($C$3&gt;500000,IF($C$3&gt;250000,(250000-125001)*L13,IF($C$3&gt;125000,($C$3-125001)*L13,0)),0),0)</f>
        <v>0</v>
      </c>
    </row>
    <row r="14" spans="1:13" x14ac:dyDescent="0.25">
      <c r="J14" s="1"/>
      <c r="K14" s="12" t="s">
        <v>21</v>
      </c>
      <c r="L14" s="13">
        <v>0.05</v>
      </c>
      <c r="M14" s="16">
        <f>IF(C5="No",IF($C$3&gt;500000,IF($C$3&gt;925000,(925000-250001)*L14,IF($C$3&gt;250000,($C$3-250001)*L14,0)),0),0)</f>
        <v>0</v>
      </c>
    </row>
    <row r="15" spans="1:13" x14ac:dyDescent="0.25">
      <c r="J15" s="1"/>
      <c r="K15" s="12" t="s">
        <v>22</v>
      </c>
      <c r="L15" s="13">
        <v>0.1</v>
      </c>
      <c r="M15" s="16">
        <f>IF(C5="No",IF($C$3&gt;1500000,(1500000-925001)*L15,IF($C$3&gt;925000,($C$3-925001)*L15,0)),0)</f>
        <v>0</v>
      </c>
    </row>
    <row r="16" spans="1:13" x14ac:dyDescent="0.25">
      <c r="J16" s="1"/>
      <c r="K16" s="12" t="s">
        <v>23</v>
      </c>
      <c r="L16" s="13">
        <v>0.12</v>
      </c>
      <c r="M16" s="16">
        <f>IF(C5="No",IF($C$3&gt;1500000,(C3-1500000)*L16,0),0)</f>
        <v>0</v>
      </c>
    </row>
    <row r="17" spans="10:13" x14ac:dyDescent="0.25">
      <c r="J17" s="1"/>
      <c r="K17" s="12"/>
      <c r="L17" s="13"/>
      <c r="M17" s="16"/>
    </row>
    <row r="18" spans="10:13" x14ac:dyDescent="0.25">
      <c r="J18" s="1" t="s">
        <v>32</v>
      </c>
      <c r="K18" s="12" t="s">
        <v>19</v>
      </c>
      <c r="L18" s="13">
        <v>0.03</v>
      </c>
      <c r="M18" s="16">
        <f>IF(C5="Yes",IF($C$3&gt;500000,IF($C$3&gt;125000,(125000*L18),$C$3*L18),0),0)</f>
        <v>0</v>
      </c>
    </row>
    <row r="19" spans="10:13" x14ac:dyDescent="0.25">
      <c r="J19" s="1"/>
      <c r="K19" s="12" t="s">
        <v>20</v>
      </c>
      <c r="L19" s="13">
        <v>0.05</v>
      </c>
      <c r="M19" s="16">
        <f>IF(C5="Yes",IF($C$3&gt;500000,IF($C$3&gt;250000,(250000-125001)*L19,IF($C$3&gt;125000,($C$3-125001)*L19,0)),0),0)</f>
        <v>0</v>
      </c>
    </row>
    <row r="20" spans="10:13" x14ac:dyDescent="0.25">
      <c r="K20" s="12" t="s">
        <v>21</v>
      </c>
      <c r="L20" s="13">
        <v>0.08</v>
      </c>
      <c r="M20" s="16">
        <f>IF(C5="Yes",IF($C$3&gt;500000,IF($C$3&gt;925000,(925000-250001)*L20,IF($C$3&gt;250000,($C$3-250001)*L20,0)),0),0)</f>
        <v>0</v>
      </c>
    </row>
    <row r="21" spans="10:13" x14ac:dyDescent="0.25">
      <c r="K21" s="12" t="s">
        <v>22</v>
      </c>
      <c r="L21" s="13">
        <v>0.13</v>
      </c>
      <c r="M21" s="16">
        <f>IF(C5="Yes",IF($C$3&gt;1500000,(1500000-925001)*L21,IF($C$3&gt;925000,($C$3-925001)*L21,0)),0)</f>
        <v>0</v>
      </c>
    </row>
    <row r="22" spans="10:13" x14ac:dyDescent="0.25">
      <c r="K22" s="12" t="s">
        <v>23</v>
      </c>
      <c r="L22" s="13">
        <v>0.15</v>
      </c>
      <c r="M22" s="16">
        <f>IF(C5="Yes",IF($C$3&gt;1500000,(C9-1500000)*L22,0),0)</f>
        <v>0</v>
      </c>
    </row>
    <row r="23" spans="10:13" x14ac:dyDescent="0.25">
      <c r="K23" s="10" t="s">
        <v>14</v>
      </c>
      <c r="L23" s="10" t="s">
        <v>12</v>
      </c>
      <c r="M23" s="14">
        <f>SUM(M12:M22)</f>
        <v>0</v>
      </c>
    </row>
    <row r="24" spans="10:13" x14ac:dyDescent="0.25">
      <c r="K24" s="10" t="s">
        <v>15</v>
      </c>
      <c r="L24" s="17">
        <f>M23/C3</f>
        <v>0</v>
      </c>
      <c r="M24" s="10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Validation'!$A$1:$A$2</xm:f>
          </x14:formula1>
          <xm:sqref>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 Validation</vt:lpstr>
    </vt:vector>
  </TitlesOfParts>
  <Company>Schroders Investment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Ballinger, Jack</dc:creator>
  <cp:lastModifiedBy>Ballinger, Jack</cp:lastModifiedBy>
  <dcterms:created xsi:type="dcterms:W3CDTF">2019-01-02T13:59:52Z</dcterms:created>
  <dcterms:modified xsi:type="dcterms:W3CDTF">2019-01-09T14:54:06Z</dcterms:modified>
</cp:coreProperties>
</file>