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ckhaywood/Desktop/"/>
    </mc:Choice>
  </mc:AlternateContent>
  <xr:revisionPtr revIDLastSave="0" documentId="8_{87F157D9-F7C0-2C45-B0D9-2C0066157927}" xr6:coauthVersionLast="47" xr6:coauthVersionMax="47" xr10:uidLastSave="{00000000-0000-0000-0000-000000000000}"/>
  <bookViews>
    <workbookView xWindow="0" yWindow="500" windowWidth="28640" windowHeight="16040" tabRatio="500" xr2:uid="{00000000-000D-0000-FFFF-FFFF00000000}"/>
  </bookViews>
  <sheets>
    <sheet name="Discounted Cash Flow Mode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I2" i="1"/>
  <c r="H9" i="1" s="1"/>
  <c r="E21" i="1"/>
  <c r="E22" i="1" s="1"/>
  <c r="E23" i="1" s="1"/>
  <c r="E24" i="1" s="1"/>
  <c r="E25" i="1" s="1"/>
  <c r="E26" i="1" s="1"/>
  <c r="C9" i="1"/>
  <c r="C15" i="1" s="1"/>
  <c r="D9" i="1"/>
  <c r="D15" i="1"/>
  <c r="D16" i="1" s="1"/>
  <c r="E9" i="1"/>
  <c r="E15" i="1" s="1"/>
  <c r="F9" i="1"/>
  <c r="F15" i="1"/>
  <c r="F16" i="1" s="1"/>
  <c r="G9" i="1"/>
  <c r="C1" i="1"/>
  <c r="D1" i="1"/>
  <c r="E1" i="1" s="1"/>
  <c r="F1" i="1" s="1"/>
  <c r="G1" i="1" s="1"/>
  <c r="I3" i="1"/>
  <c r="G15" i="1" l="1"/>
  <c r="C16" i="1"/>
  <c r="B19" i="1"/>
  <c r="B23" i="1" s="1"/>
  <c r="E19" i="1" s="1"/>
  <c r="E16" i="1"/>
  <c r="G16" i="1"/>
  <c r="B18" i="1" l="1"/>
</calcChain>
</file>

<file path=xl/sharedStrings.xml><?xml version="1.0" encoding="utf-8"?>
<sst xmlns="http://schemas.openxmlformats.org/spreadsheetml/2006/main" count="24" uniqueCount="22">
  <si>
    <t>Year</t>
  </si>
  <si>
    <t>Terminal Value</t>
  </si>
  <si>
    <t>Exit</t>
  </si>
  <si>
    <t>Discount Rate (WACC)</t>
  </si>
  <si>
    <t>EBITDA</t>
  </si>
  <si>
    <t>Less: Capex</t>
  </si>
  <si>
    <t>Unlevered Free Cash Flow</t>
  </si>
  <si>
    <t>Less: Taxes</t>
  </si>
  <si>
    <t>Less: Chg in NWC</t>
  </si>
  <si>
    <t>Plus: D&amp;A</t>
  </si>
  <si>
    <t>EBIT</t>
  </si>
  <si>
    <t>EBITDA Multiple</t>
  </si>
  <si>
    <t>Terminal Growth Rate</t>
  </si>
  <si>
    <t>Unlevered FCF</t>
  </si>
  <si>
    <t>NPV Cash Flows</t>
  </si>
  <si>
    <t>Enterprise Value (NPV)</t>
  </si>
  <si>
    <t>Plus: Cash</t>
  </si>
  <si>
    <t>Less: Debt</t>
  </si>
  <si>
    <t>Equity Value</t>
  </si>
  <si>
    <t>Discount Rate</t>
  </si>
  <si>
    <t>Exit Multiple</t>
  </si>
  <si>
    <t>Perpetual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</si>
</sst>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64" fontId="3" fillId="0" borderId="0" xfId="1" applyNumberFormat="1" applyFont="1"/>
    <xf numFmtId="9" fontId="3" fillId="0" borderId="0" xfId="0" applyNumberFormat="1" applyFont="1"/>
    <xf numFmtId="0" fontId="0" fillId="0" borderId="0" xfId="0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2" borderId="0" xfId="0" applyNumberFormat="1" applyFill="1"/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64" fontId="4" fillId="0" borderId="0" xfId="1" applyNumberFormat="1" applyFont="1" applyAlignment="1">
      <alignment horizontal="center"/>
    </xf>
    <xf numFmtId="164" fontId="0" fillId="0" borderId="1" xfId="1" applyNumberFormat="1" applyFont="1" applyBorder="1"/>
    <xf numFmtId="165" fontId="3" fillId="0" borderId="0" xfId="1" applyNumberFormat="1" applyFont="1" applyFill="1" applyBorder="1" applyAlignment="1">
      <alignment horizontal="center"/>
    </xf>
    <xf numFmtId="166" fontId="3" fillId="0" borderId="0" xfId="2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3" fillId="0" borderId="1" xfId="1" applyNumberFormat="1" applyFont="1" applyBorder="1"/>
    <xf numFmtId="0" fontId="5" fillId="0" borderId="0" xfId="0" applyFont="1"/>
    <xf numFmtId="164" fontId="6" fillId="0" borderId="0" xfId="1" applyNumberFormat="1" applyFon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164" fontId="5" fillId="0" borderId="0" xfId="0" applyNumberFormat="1" applyFont="1"/>
    <xf numFmtId="166" fontId="3" fillId="0" borderId="1" xfId="2" applyNumberFormat="1" applyFont="1" applyFill="1" applyBorder="1" applyAlignment="1">
      <alignment horizontal="right"/>
    </xf>
    <xf numFmtId="165" fontId="3" fillId="0" borderId="2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="110" zoomScaleNormal="110" zoomScalePageLayoutView="110" workbookViewId="0">
      <selection activeCell="M19" sqref="M19"/>
    </sheetView>
  </sheetViews>
  <sheetFormatPr baseColWidth="10" defaultColWidth="11" defaultRowHeight="16" x14ac:dyDescent="0.2"/>
  <cols>
    <col min="1" max="1" width="22.1640625" bestFit="1" customWidth="1"/>
    <col min="2" max="5" width="11.83203125" customWidth="1"/>
    <col min="6" max="10" width="12.33203125" customWidth="1"/>
    <col min="11" max="11" width="6.83203125" customWidth="1"/>
  </cols>
  <sheetData>
    <row r="1" spans="1:12" x14ac:dyDescent="0.2">
      <c r="A1" s="5" t="s">
        <v>0</v>
      </c>
      <c r="B1" s="2">
        <v>2023</v>
      </c>
      <c r="C1" s="23">
        <f>B1+1</f>
        <v>2024</v>
      </c>
      <c r="D1" s="23">
        <f>C1+1</f>
        <v>2025</v>
      </c>
      <c r="E1" s="23">
        <f>D1+1</f>
        <v>2026</v>
      </c>
      <c r="F1" s="23">
        <f>E1+1</f>
        <v>2027</v>
      </c>
      <c r="G1" s="23">
        <f>F1+1</f>
        <v>2028</v>
      </c>
      <c r="H1" s="2" t="s">
        <v>2</v>
      </c>
      <c r="I1" s="5" t="s">
        <v>1</v>
      </c>
    </row>
    <row r="2" spans="1:12" x14ac:dyDescent="0.2">
      <c r="A2" t="s">
        <v>4</v>
      </c>
      <c r="B2" s="15">
        <v>600000</v>
      </c>
      <c r="C2" s="15">
        <v>720000</v>
      </c>
      <c r="D2" s="15">
        <v>864000</v>
      </c>
      <c r="E2" s="15">
        <v>1036800</v>
      </c>
      <c r="F2" s="15">
        <v>1244160</v>
      </c>
      <c r="G2" s="4">
        <v>1492992</v>
      </c>
      <c r="H2" s="8"/>
      <c r="I2" s="1">
        <f>G2*B11</f>
        <v>14929920</v>
      </c>
      <c r="J2" t="s">
        <v>11</v>
      </c>
    </row>
    <row r="3" spans="1:12" x14ac:dyDescent="0.2">
      <c r="A3" t="s">
        <v>10</v>
      </c>
      <c r="B3" s="13">
        <v>510000</v>
      </c>
      <c r="C3" s="13">
        <v>612000</v>
      </c>
      <c r="D3" s="13">
        <v>734400</v>
      </c>
      <c r="E3" s="13">
        <v>881280</v>
      </c>
      <c r="F3" s="13">
        <v>1057536</v>
      </c>
      <c r="G3" s="1">
        <v>1269043.2</v>
      </c>
      <c r="H3" s="8"/>
      <c r="I3" s="1">
        <f>G9/(B13-B12)</f>
        <v>13166323.199999999</v>
      </c>
      <c r="J3" t="s">
        <v>21</v>
      </c>
    </row>
    <row r="4" spans="1:12" ht="8" customHeight="1" x14ac:dyDescent="0.25">
      <c r="B4" s="13"/>
      <c r="C4" s="13"/>
      <c r="D4" s="13"/>
      <c r="E4" s="13"/>
      <c r="F4" s="13"/>
      <c r="H4" s="8"/>
    </row>
    <row r="5" spans="1:12" x14ac:dyDescent="0.2">
      <c r="A5" t="s">
        <v>7</v>
      </c>
      <c r="B5" s="13">
        <v>127500</v>
      </c>
      <c r="C5" s="13">
        <v>153000</v>
      </c>
      <c r="D5" s="13">
        <v>183600</v>
      </c>
      <c r="E5" s="13">
        <v>220320</v>
      </c>
      <c r="F5" s="13">
        <v>264384</v>
      </c>
      <c r="G5" s="14">
        <v>317260.79999999999</v>
      </c>
      <c r="H5" s="8"/>
    </row>
    <row r="6" spans="1:12" x14ac:dyDescent="0.2">
      <c r="A6" t="s">
        <v>9</v>
      </c>
      <c r="B6" s="13">
        <v>90000</v>
      </c>
      <c r="C6" s="13">
        <v>108000</v>
      </c>
      <c r="D6" s="13">
        <v>129600</v>
      </c>
      <c r="E6" s="13">
        <v>155520</v>
      </c>
      <c r="F6" s="13">
        <v>186624</v>
      </c>
      <c r="G6" s="14">
        <v>215737.34400000001</v>
      </c>
      <c r="H6" s="8"/>
      <c r="I6" s="1"/>
      <c r="L6" s="3"/>
    </row>
    <row r="7" spans="1:12" x14ac:dyDescent="0.2">
      <c r="A7" t="s">
        <v>8</v>
      </c>
      <c r="B7" s="13">
        <v>-12000</v>
      </c>
      <c r="C7" s="13">
        <v>-36000</v>
      </c>
      <c r="D7" s="13">
        <v>-25920</v>
      </c>
      <c r="E7" s="13">
        <v>-20736</v>
      </c>
      <c r="F7" s="13">
        <v>-49766.400000000001</v>
      </c>
      <c r="G7" s="14">
        <v>-63452.160000000003</v>
      </c>
      <c r="H7" s="8"/>
      <c r="L7" s="3"/>
    </row>
    <row r="8" spans="1:12" x14ac:dyDescent="0.2">
      <c r="A8" s="11" t="s">
        <v>5</v>
      </c>
      <c r="B8" s="9">
        <v>150000</v>
      </c>
      <c r="C8" s="9">
        <v>162000</v>
      </c>
      <c r="D8" s="9">
        <v>172800</v>
      </c>
      <c r="E8" s="9">
        <v>191808</v>
      </c>
      <c r="F8" s="9">
        <v>186624</v>
      </c>
      <c r="G8" s="16">
        <v>177666.04800000001</v>
      </c>
      <c r="H8" s="10"/>
      <c r="L8" s="3"/>
    </row>
    <row r="9" spans="1:12" x14ac:dyDescent="0.2">
      <c r="A9" t="s">
        <v>6</v>
      </c>
      <c r="B9" s="1">
        <f>B3-B5+B6-B7-B8</f>
        <v>334500</v>
      </c>
      <c r="C9" s="1">
        <f t="shared" ref="C9:G9" si="0">C3-C5+C6-C7-C8</f>
        <v>441000</v>
      </c>
      <c r="D9" s="1">
        <f t="shared" si="0"/>
        <v>533520</v>
      </c>
      <c r="E9" s="1">
        <f t="shared" si="0"/>
        <v>645408</v>
      </c>
      <c r="F9" s="1">
        <f t="shared" si="0"/>
        <v>842918.40000000002</v>
      </c>
      <c r="G9" s="1">
        <f t="shared" si="0"/>
        <v>1053305.8559999999</v>
      </c>
      <c r="H9" s="12">
        <f>I2</f>
        <v>14929920</v>
      </c>
      <c r="L9" s="3"/>
    </row>
    <row r="10" spans="1:12" x14ac:dyDescent="0.2">
      <c r="C10" s="1"/>
      <c r="D10" s="1"/>
      <c r="E10" s="1"/>
      <c r="F10" s="1"/>
      <c r="G10" s="1"/>
      <c r="H10" s="4"/>
    </row>
    <row r="11" spans="1:12" x14ac:dyDescent="0.2">
      <c r="A11" t="s">
        <v>11</v>
      </c>
      <c r="B11" s="17">
        <v>10</v>
      </c>
      <c r="E11" s="1"/>
      <c r="F11" s="1"/>
      <c r="G11" s="1"/>
      <c r="H11" s="4"/>
    </row>
    <row r="12" spans="1:12" x14ac:dyDescent="0.2">
      <c r="A12" t="s">
        <v>12</v>
      </c>
      <c r="B12" s="18">
        <v>0.02</v>
      </c>
    </row>
    <row r="13" spans="1:12" x14ac:dyDescent="0.2">
      <c r="A13" t="s">
        <v>3</v>
      </c>
      <c r="B13" s="18">
        <v>0.1</v>
      </c>
    </row>
    <row r="14" spans="1:12" x14ac:dyDescent="0.2">
      <c r="B14" s="18"/>
    </row>
    <row r="15" spans="1:12" x14ac:dyDescent="0.2">
      <c r="A15" t="s">
        <v>13</v>
      </c>
      <c r="B15" s="18"/>
      <c r="C15" s="4">
        <f>C9</f>
        <v>441000</v>
      </c>
      <c r="D15" s="4">
        <f>D9</f>
        <v>533520</v>
      </c>
      <c r="E15" s="4">
        <f>E9</f>
        <v>645408</v>
      </c>
      <c r="F15" s="4">
        <f>F9</f>
        <v>842918.40000000002</v>
      </c>
      <c r="G15" s="4">
        <f>G9+H9</f>
        <v>15983225.856000001</v>
      </c>
    </row>
    <row r="16" spans="1:12" x14ac:dyDescent="0.2">
      <c r="A16" t="s">
        <v>14</v>
      </c>
      <c r="B16" s="18"/>
      <c r="C16" s="1">
        <f>C15/(1+$B$13)^(C1-$B$1)</f>
        <v>400909.09090909088</v>
      </c>
      <c r="D16" s="1">
        <f>D15/(1+$B$13)^(D1-$B$1)</f>
        <v>440925.61983471067</v>
      </c>
      <c r="E16" s="1">
        <f>E15/(1+$B$13)^(E1-$B$1)</f>
        <v>484904.58302028535</v>
      </c>
      <c r="F16" s="1">
        <f>F15/(1+$B$13)^(F1-$B$1)</f>
        <v>575724.60897479672</v>
      </c>
      <c r="G16" s="1">
        <f>G15/(1+$B$13)^(G1-$B$1)</f>
        <v>9924325.7452608142</v>
      </c>
    </row>
    <row r="17" spans="1:10" x14ac:dyDescent="0.2">
      <c r="B17" s="18"/>
      <c r="C17" s="1"/>
      <c r="D17" s="1"/>
      <c r="E17" s="1"/>
      <c r="F17" s="1"/>
      <c r="G17" s="1"/>
    </row>
    <row r="18" spans="1:10" x14ac:dyDescent="0.2">
      <c r="A18" t="s">
        <v>15</v>
      </c>
      <c r="B18" s="19">
        <f>SUM(C16:G16)</f>
        <v>11826789.647999698</v>
      </c>
      <c r="C18" s="1"/>
      <c r="D18" s="1"/>
      <c r="F18" s="1" t="s">
        <v>19</v>
      </c>
      <c r="G18" s="1"/>
      <c r="H18" s="1"/>
    </row>
    <row r="19" spans="1:10" x14ac:dyDescent="0.2">
      <c r="A19" s="21" t="s">
        <v>15</v>
      </c>
      <c r="B19" s="22">
        <f>NPV(B13,C15:G15)</f>
        <v>11826789.647999696</v>
      </c>
      <c r="C19" s="1"/>
      <c r="D19" s="1"/>
      <c r="E19" s="4">
        <f>B23</f>
        <v>12276789.647999696</v>
      </c>
      <c r="F19" s="25">
        <v>0.08</v>
      </c>
      <c r="G19" s="25">
        <v>0.09</v>
      </c>
      <c r="H19" s="25">
        <v>0.1</v>
      </c>
      <c r="I19" s="25">
        <v>0.11</v>
      </c>
      <c r="J19" s="25">
        <v>0.12</v>
      </c>
    </row>
    <row r="20" spans="1:10" x14ac:dyDescent="0.2">
      <c r="E20" s="26">
        <v>7</v>
      </c>
      <c r="F20" s="1">
        <f t="dataTable" ref="F20:J26" dt2D="1" dtr="1" r1="B13" r2="B11"/>
        <v>10277255.753696082</v>
      </c>
      <c r="G20" s="1">
        <v>9876131.3641334865</v>
      </c>
      <c r="H20" s="1">
        <v>9495697.9441294968</v>
      </c>
      <c r="I20" s="1">
        <v>9134699.6790217757</v>
      </c>
      <c r="J20" s="1">
        <v>8791967.7487430796</v>
      </c>
    </row>
    <row r="21" spans="1:10" x14ac:dyDescent="0.2">
      <c r="A21" t="s">
        <v>16</v>
      </c>
      <c r="B21" s="6">
        <v>1200000</v>
      </c>
      <c r="D21" t="s">
        <v>20</v>
      </c>
      <c r="E21" s="26">
        <f t="shared" ref="E21:E26" si="1">E20+1</f>
        <v>8</v>
      </c>
      <c r="F21" s="1">
        <v>11293361.022201898</v>
      </c>
      <c r="G21" s="1">
        <v>10846473.724425826</v>
      </c>
      <c r="H21" s="1">
        <v>10422728.512086229</v>
      </c>
      <c r="I21" s="1">
        <v>10020717.764202578</v>
      </c>
      <c r="J21" s="1">
        <v>9639131.5049161036</v>
      </c>
    </row>
    <row r="22" spans="1:10" x14ac:dyDescent="0.2">
      <c r="A22" t="s">
        <v>17</v>
      </c>
      <c r="B22" s="20">
        <v>750000</v>
      </c>
      <c r="E22" s="26">
        <f t="shared" si="1"/>
        <v>9</v>
      </c>
      <c r="F22" s="1">
        <v>12309466.290707717</v>
      </c>
      <c r="G22" s="1">
        <v>11816816.084718166</v>
      </c>
      <c r="H22" s="1">
        <v>11349759.080042964</v>
      </c>
      <c r="I22" s="1">
        <v>10906735.849383382</v>
      </c>
      <c r="J22" s="1">
        <v>10486295.261089128</v>
      </c>
    </row>
    <row r="23" spans="1:10" x14ac:dyDescent="0.2">
      <c r="A23" s="21" t="s">
        <v>18</v>
      </c>
      <c r="B23" s="24">
        <f>B19+B21-B22</f>
        <v>12276789.647999696</v>
      </c>
      <c r="E23" s="26">
        <f t="shared" si="1"/>
        <v>10</v>
      </c>
      <c r="F23" s="14">
        <v>13325571.559213532</v>
      </c>
      <c r="G23" s="14">
        <v>12787158.445010504</v>
      </c>
      <c r="H23" s="14">
        <v>12276789.647999696</v>
      </c>
      <c r="I23" s="14">
        <v>11792753.934564186</v>
      </c>
      <c r="J23" s="14">
        <v>11333459.017262148</v>
      </c>
    </row>
    <row r="24" spans="1:10" x14ac:dyDescent="0.2">
      <c r="E24" s="26">
        <f t="shared" si="1"/>
        <v>11</v>
      </c>
      <c r="F24" s="1">
        <v>14341676.827719348</v>
      </c>
      <c r="G24" s="1">
        <v>13757500.805302842</v>
      </c>
      <c r="H24" s="1">
        <v>13203820.215956429</v>
      </c>
      <c r="I24" s="1">
        <v>12678772.019744989</v>
      </c>
      <c r="J24" s="1">
        <v>12180622.773435168</v>
      </c>
    </row>
    <row r="25" spans="1:10" x14ac:dyDescent="0.2">
      <c r="E25" s="26">
        <f t="shared" si="1"/>
        <v>12</v>
      </c>
      <c r="F25" s="1">
        <v>15357782.096225163</v>
      </c>
      <c r="G25" s="1">
        <v>14727843.165595181</v>
      </c>
      <c r="H25" s="1">
        <v>14130850.783913163</v>
      </c>
      <c r="I25" s="1">
        <v>13564790.104925793</v>
      </c>
      <c r="J25" s="1">
        <v>13027786.529608192</v>
      </c>
    </row>
    <row r="26" spans="1:10" x14ac:dyDescent="0.2">
      <c r="E26" s="26">
        <f t="shared" si="1"/>
        <v>13</v>
      </c>
      <c r="F26" s="1">
        <v>16373887.364730984</v>
      </c>
      <c r="G26" s="1">
        <v>15698185.525887519</v>
      </c>
      <c r="H26" s="1">
        <v>15057881.351869896</v>
      </c>
      <c r="I26" s="1">
        <v>14450808.190106597</v>
      </c>
      <c r="J26" s="1">
        <v>13874950.285781218</v>
      </c>
    </row>
    <row r="34" spans="3:7" x14ac:dyDescent="0.2">
      <c r="C34" s="7"/>
      <c r="D34" s="7"/>
      <c r="E34" s="7"/>
      <c r="F34" s="7"/>
      <c r="G34" s="7"/>
    </row>
    <row r="36" spans="3:7" x14ac:dyDescent="0.2">
      <c r="G36" s="3"/>
    </row>
    <row r="37" spans="3:7" x14ac:dyDescent="0.2">
      <c r="G37" s="3"/>
    </row>
    <row r="38" spans="3:7" x14ac:dyDescent="0.2">
      <c r="G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Discounted Cash Flow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Haywood</cp:lastModifiedBy>
  <dcterms:created xsi:type="dcterms:W3CDTF">2020-06-15T21:06:29Z</dcterms:created>
  <dcterms:modified xsi:type="dcterms:W3CDTF">2024-09-02T17:07:40Z</dcterms:modified>
</cp:coreProperties>
</file>