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3050" yWindow="1365" windowWidth="14805" windowHeight="7590"/>
  </bookViews>
  <sheets>
    <sheet name="AMB_Up_Pull" sheetId="2" r:id="rId1"/>
    <sheet name="AQS_Up_Pul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0" i="2" l="1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K17" i="2"/>
  <c r="K16" i="2"/>
  <c r="J17" i="2"/>
  <c r="H8" i="2"/>
  <c r="I9" i="2"/>
  <c r="J16" i="2"/>
  <c r="I14" i="2"/>
  <c r="J13" i="2"/>
  <c r="J8" i="2"/>
  <c r="J10" i="2"/>
  <c r="J12" i="2"/>
  <c r="I12" i="2"/>
  <c r="H10" i="2"/>
  <c r="H9" i="2"/>
  <c r="I13" i="2"/>
  <c r="I8" i="2"/>
  <c r="K14" i="2"/>
  <c r="K13" i="2"/>
  <c r="K12" i="2"/>
  <c r="H17" i="2"/>
  <c r="H16" i="2"/>
  <c r="H15" i="2"/>
  <c r="I15" i="2"/>
  <c r="H14" i="2"/>
  <c r="I16" i="2"/>
  <c r="I10" i="2"/>
  <c r="J15" i="2"/>
  <c r="J9" i="2"/>
  <c r="J14" i="2"/>
  <c r="K15" i="2"/>
  <c r="P8" i="2"/>
  <c r="K10" i="2"/>
  <c r="O8" i="2"/>
  <c r="K8" i="2"/>
  <c r="H13" i="2"/>
  <c r="H12" i="2"/>
  <c r="H11" i="2"/>
  <c r="I11" i="2"/>
  <c r="J11" i="2"/>
  <c r="K9" i="2"/>
  <c r="I17" i="2"/>
  <c r="K11" i="2"/>
  <c r="Q8" i="2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9" i="1"/>
  <c r="C10" i="1"/>
  <c r="C11" i="1"/>
  <c r="C8" i="1"/>
  <c r="P16" i="2"/>
  <c r="P13" i="2"/>
  <c r="O10" i="2"/>
  <c r="P14" i="2"/>
  <c r="O17" i="2"/>
  <c r="O16" i="2"/>
  <c r="O9" i="2"/>
  <c r="P12" i="2"/>
  <c r="P9" i="2"/>
  <c r="P17" i="2"/>
  <c r="O13" i="2"/>
  <c r="O14" i="2"/>
  <c r="O15" i="2"/>
  <c r="P15" i="2"/>
  <c r="P10" i="2"/>
  <c r="P11" i="2"/>
  <c r="O11" i="2"/>
  <c r="O12" i="2"/>
  <c r="Q17" i="2" l="1"/>
  <c r="Q14" i="2"/>
  <c r="Q9" i="2"/>
  <c r="Q15" i="2"/>
  <c r="Q12" i="2"/>
  <c r="Q13" i="2"/>
  <c r="Q11" i="2"/>
  <c r="Q16" i="2"/>
  <c r="Q10" i="2"/>
  <c r="D40" i="1"/>
  <c r="D39" i="1"/>
  <c r="D38" i="1"/>
  <c r="D37" i="1"/>
  <c r="D10" i="1"/>
  <c r="D11" i="1"/>
  <c r="D13" i="1"/>
  <c r="D15" i="1"/>
  <c r="D17" i="1"/>
  <c r="D19" i="1"/>
  <c r="D21" i="1"/>
  <c r="D23" i="1"/>
  <c r="D25" i="1"/>
  <c r="D26" i="1"/>
  <c r="D27" i="1"/>
  <c r="D29" i="1"/>
  <c r="D30" i="1"/>
  <c r="D31" i="1"/>
  <c r="D33" i="1"/>
  <c r="D34" i="1"/>
  <c r="D35" i="1"/>
  <c r="D36" i="1"/>
  <c r="D8" i="1"/>
  <c r="J9" i="1"/>
  <c r="J14" i="1"/>
  <c r="I12" i="1"/>
  <c r="I16" i="1"/>
  <c r="J11" i="1"/>
  <c r="I14" i="1"/>
  <c r="H17" i="1"/>
  <c r="I9" i="1"/>
  <c r="J13" i="1"/>
  <c r="I8" i="1"/>
  <c r="J10" i="1"/>
  <c r="H10" i="1"/>
  <c r="H12" i="1"/>
  <c r="H15" i="1"/>
  <c r="H11" i="1"/>
  <c r="J15" i="1"/>
  <c r="H8" i="1"/>
  <c r="H13" i="1"/>
  <c r="I10" i="1"/>
  <c r="H16" i="1"/>
  <c r="J16" i="1"/>
  <c r="J8" i="1"/>
  <c r="I11" i="1"/>
  <c r="H14" i="1"/>
  <c r="J12" i="1"/>
  <c r="J17" i="1"/>
  <c r="I13" i="1"/>
  <c r="H9" i="1"/>
  <c r="I17" i="1"/>
  <c r="I15" i="1"/>
  <c r="D28" i="1" l="1"/>
  <c r="D24" i="1"/>
  <c r="D20" i="1"/>
  <c r="D12" i="1"/>
  <c r="D22" i="1"/>
  <c r="D18" i="1"/>
  <c r="D14" i="1"/>
  <c r="D9" i="1"/>
  <c r="D32" i="1"/>
  <c r="D16" i="1"/>
  <c r="P15" i="1"/>
  <c r="K13" i="1"/>
  <c r="K11" i="1"/>
  <c r="K15" i="1"/>
  <c r="P8" i="1"/>
  <c r="K12" i="1"/>
  <c r="P17" i="1"/>
  <c r="P13" i="1"/>
  <c r="K17" i="1"/>
  <c r="P12" i="1"/>
  <c r="K8" i="1"/>
  <c r="K10" i="1"/>
  <c r="K9" i="1"/>
  <c r="P16" i="1"/>
  <c r="P9" i="1"/>
  <c r="P11" i="1"/>
  <c r="P14" i="1"/>
  <c r="K16" i="1"/>
  <c r="K14" i="1"/>
  <c r="P10" i="1"/>
  <c r="Q13" i="1" l="1"/>
  <c r="Q17" i="1"/>
  <c r="Q15" i="1"/>
  <c r="Q14" i="1"/>
  <c r="Q16" i="1"/>
  <c r="Q8" i="1"/>
  <c r="Q9" i="1"/>
  <c r="Q10" i="1"/>
  <c r="Q12" i="1"/>
  <c r="Q11" i="1"/>
  <c r="O8" i="1"/>
  <c r="O15" i="1"/>
  <c r="O9" i="1"/>
  <c r="O10" i="1"/>
  <c r="O17" i="1"/>
  <c r="O14" i="1"/>
  <c r="O13" i="1"/>
  <c r="O16" i="1"/>
  <c r="O11" i="1"/>
  <c r="O12" i="1"/>
</calcChain>
</file>

<file path=xl/sharedStrings.xml><?xml version="1.0" encoding="utf-8"?>
<sst xmlns="http://schemas.openxmlformats.org/spreadsheetml/2006/main" count="36" uniqueCount="18">
  <si>
    <t>上拉电阻（kΩ）</t>
    <phoneticPr fontId="1" type="noConversion"/>
  </si>
  <si>
    <t>电压</t>
    <phoneticPr fontId="1" type="noConversion"/>
  </si>
  <si>
    <t>温度（℃）</t>
  </si>
  <si>
    <t>选择行号</t>
    <phoneticPr fontId="1" type="noConversion"/>
  </si>
  <si>
    <t>温度</t>
    <phoneticPr fontId="1" type="noConversion"/>
  </si>
  <si>
    <t>温度（℃）</t>
    <phoneticPr fontId="1" type="noConversion"/>
  </si>
  <si>
    <t>点数</t>
    <phoneticPr fontId="1" type="noConversion"/>
  </si>
  <si>
    <t>阻值（kΩ）</t>
  </si>
  <si>
    <t>阻值（kΩ）</t>
    <phoneticPr fontId="1" type="noConversion"/>
  </si>
  <si>
    <t>电压</t>
  </si>
  <si>
    <t>AD值</t>
    <phoneticPr fontId="1" type="noConversion"/>
  </si>
  <si>
    <t>AD值</t>
    <phoneticPr fontId="1" type="noConversion"/>
  </si>
  <si>
    <t>温度换算</t>
    <phoneticPr fontId="1" type="noConversion"/>
  </si>
  <si>
    <t>AD值</t>
    <phoneticPr fontId="1" type="noConversion"/>
  </si>
  <si>
    <t>传感器数据</t>
    <phoneticPr fontId="1" type="noConversion"/>
  </si>
  <si>
    <t>选择点</t>
    <phoneticPr fontId="1" type="noConversion"/>
  </si>
  <si>
    <t>最终数据</t>
    <phoneticPr fontId="1" type="noConversion"/>
  </si>
  <si>
    <t>上拉电压（V）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</si>
</sst>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</c:v>
          </c:tx>
          <c:marker>
            <c:symbol val="none"/>
          </c:marker>
          <c:xVal>
            <c:numRef>
              <c:f>AMB_Up_Pull!$A$9:$A$36</c:f>
              <c:numCache>
                <c:formatCode>General</c:formatCode>
                <c:ptCount val="28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</c:numCache>
            </c:numRef>
          </c:xVal>
          <c:yVal>
            <c:numRef>
              <c:f>AMB_Up_Pull!$C$9:$C$36</c:f>
              <c:numCache>
                <c:formatCode>0.00_ </c:formatCode>
                <c:ptCount val="28"/>
                <c:pt idx="0">
                  <c:v>4.342723004694836</c:v>
                </c:pt>
                <c:pt idx="1">
                  <c:v>4.1661703394877909</c:v>
                </c:pt>
                <c:pt idx="2">
                  <c:v>3.9614243323442135</c:v>
                </c:pt>
                <c:pt idx="3">
                  <c:v>3.7301587301587307</c:v>
                </c:pt>
                <c:pt idx="4">
                  <c:v>3.4757757212847036</c:v>
                </c:pt>
                <c:pt idx="5">
                  <c:v>3.2051282051282053</c:v>
                </c:pt>
                <c:pt idx="6">
                  <c:v>2.9237728014236986</c:v>
                </c:pt>
                <c:pt idx="7">
                  <c:v>2.6411120471777592</c:v>
                </c:pt>
                <c:pt idx="8">
                  <c:v>2.3644578313253017</c:v>
                </c:pt>
                <c:pt idx="9">
                  <c:v>2.0984455958549226</c:v>
                </c:pt>
                <c:pt idx="10">
                  <c:v>1.8486212718064154</c:v>
                </c:pt>
                <c:pt idx="11">
                  <c:v>1.6183574879227054</c:v>
                </c:pt>
                <c:pt idx="12">
                  <c:v>1.4102564102564104</c:v>
                </c:pt>
                <c:pt idx="13">
                  <c:v>1.2243797195253507</c:v>
                </c:pt>
                <c:pt idx="14">
                  <c:v>1.0602223160264528</c:v>
                </c:pt>
                <c:pt idx="15">
                  <c:v>0.91717701953922437</c:v>
                </c:pt>
                <c:pt idx="16">
                  <c:v>0.79326923076923084</c:v>
                </c:pt>
                <c:pt idx="17">
                  <c:v>0.68567026194144853</c:v>
                </c:pt>
                <c:pt idx="18">
                  <c:v>0.59124547315383402</c:v>
                </c:pt>
                <c:pt idx="19">
                  <c:v>0.51497677398686537</c:v>
                </c:pt>
                <c:pt idx="20">
                  <c:v>0.44419134396355359</c:v>
                </c:pt>
                <c:pt idx="21">
                  <c:v>0.38562953197099548</c:v>
                </c:pt>
                <c:pt idx="22">
                  <c:v>0.33177725908636219</c:v>
                </c:pt>
                <c:pt idx="23">
                  <c:v>0.27266587877764648</c:v>
                </c:pt>
                <c:pt idx="24">
                  <c:v>0.25423728813559326</c:v>
                </c:pt>
                <c:pt idx="25">
                  <c:v>0.22347321733196862</c:v>
                </c:pt>
                <c:pt idx="26">
                  <c:v>0.19560741249142077</c:v>
                </c:pt>
                <c:pt idx="27">
                  <c:v>0.17241379310344829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2608"/>
        <c:axId val="117620096"/>
      </c:scatterChart>
      <c:scatterChart>
        <c:scatterStyle val="lineMarker"/>
        <c:varyColors val="0"/>
        <c:ser>
          <c:idx val="1"/>
          <c:order val="1"/>
          <c:tx>
            <c:v>Slect_Poing</c:v>
          </c:tx>
          <c:spPr>
            <a:ln w="1905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square"/>
            <c:size val="5"/>
          </c:marker>
          <c:xVal>
            <c:numRef>
              <c:f>AMB_Up_Pull!$H$8:$H$17</c:f>
              <c:numCache>
                <c:formatCode>General</c:formatCode>
                <c:ptCount val="10"/>
                <c:pt idx="0">
                  <c:v>-35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AMB_Up_Pull!$J$8:$J$17</c:f>
              <c:numCache>
                <c:formatCode>0.00_ </c:formatCode>
                <c:ptCount val="10"/>
                <c:pt idx="0">
                  <c:v>4.342723004694836</c:v>
                </c:pt>
                <c:pt idx="1">
                  <c:v>3.7301587301587307</c:v>
                </c:pt>
                <c:pt idx="2">
                  <c:v>3.2051282051282053</c:v>
                </c:pt>
                <c:pt idx="3">
                  <c:v>2.6411120471777592</c:v>
                </c:pt>
                <c:pt idx="4">
                  <c:v>2.0984455958549226</c:v>
                </c:pt>
                <c:pt idx="5">
                  <c:v>1.6183574879227054</c:v>
                </c:pt>
                <c:pt idx="6">
                  <c:v>1.2243797195253507</c:v>
                </c:pt>
                <c:pt idx="7">
                  <c:v>0.91717701953922437</c:v>
                </c:pt>
                <c:pt idx="8">
                  <c:v>0.51497677398686537</c:v>
                </c:pt>
                <c:pt idx="9">
                  <c:v>0.27266587877764648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2608"/>
        <c:axId val="117620096"/>
      </c:scatterChart>
      <c:valAx>
        <c:axId val="1086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20096"/>
        <c:crosses val="autoZero"/>
        <c:crossBetween val="midCat"/>
      </c:valAx>
      <c:valAx>
        <c:axId val="1176200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10861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</c:v>
          </c:tx>
          <c:marker>
            <c:symbol val="none"/>
          </c:marker>
          <c:xVal>
            <c:numRef>
              <c:f>AQS_Up_Pull!$A$8:$A$40</c:f>
              <c:numCache>
                <c:formatCode>General</c:formatCode>
                <c:ptCount val="33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</c:numCache>
            </c:numRef>
          </c:xVal>
          <c:yVal>
            <c:numRef>
              <c:f>AQS_Up_Pull!$C$8:$C$40</c:f>
              <c:numCache>
                <c:formatCode>0.00_ </c:formatCode>
                <c:ptCount val="33"/>
                <c:pt idx="0">
                  <c:v>4.8614958448753463</c:v>
                </c:pt>
                <c:pt idx="1">
                  <c:v>4.808844144258952</c:v>
                </c:pt>
                <c:pt idx="2">
                  <c:v>4.7402147558018708</c:v>
                </c:pt>
                <c:pt idx="3">
                  <c:v>4.6523754345307067</c:v>
                </c:pt>
                <c:pt idx="4">
                  <c:v>4.5422642660970398</c:v>
                </c:pt>
                <c:pt idx="5">
                  <c:v>4.406880189798339</c:v>
                </c:pt>
                <c:pt idx="6">
                  <c:v>4.2447129909365557</c:v>
                </c:pt>
                <c:pt idx="7">
                  <c:v>4.0548204158790169</c:v>
                </c:pt>
                <c:pt idx="8">
                  <c:v>3.8378399318199428</c:v>
                </c:pt>
                <c:pt idx="9">
                  <c:v>3.5957685826624228</c:v>
                </c:pt>
                <c:pt idx="10">
                  <c:v>3.3342587451415882</c:v>
                </c:pt>
                <c:pt idx="11">
                  <c:v>3.0597594101668606</c:v>
                </c:pt>
                <c:pt idx="12">
                  <c:v>2.7790938702990822</c:v>
                </c:pt>
                <c:pt idx="13">
                  <c:v>2.5</c:v>
                </c:pt>
                <c:pt idx="14">
                  <c:v>2.2294052456594016</c:v>
                </c:pt>
                <c:pt idx="15">
                  <c:v>1.9721437222446505</c:v>
                </c:pt>
                <c:pt idx="16">
                  <c:v>1.7334494773519162</c:v>
                </c:pt>
                <c:pt idx="17">
                  <c:v>1.5148698884758363</c:v>
                </c:pt>
                <c:pt idx="18">
                  <c:v>1.3190184049079754</c:v>
                </c:pt>
                <c:pt idx="19">
                  <c:v>1.1443553362122147</c:v>
                </c:pt>
                <c:pt idx="20">
                  <c:v>0.99091273553387693</c:v>
                </c:pt>
                <c:pt idx="21">
                  <c:v>0.85692583897251762</c:v>
                </c:pt>
                <c:pt idx="22">
                  <c:v>0.74069341511201969</c:v>
                </c:pt>
                <c:pt idx="23">
                  <c:v>0.64029529733186064</c:v>
                </c:pt>
                <c:pt idx="24">
                  <c:v>0.55397474657656065</c:v>
                </c:pt>
                <c:pt idx="25">
                  <c:v>0.47974927675988438</c:v>
                </c:pt>
                <c:pt idx="26">
                  <c:v>0.41606820890505147</c:v>
                </c:pt>
                <c:pt idx="27">
                  <c:v>0.36149421732945763</c:v>
                </c:pt>
                <c:pt idx="28">
                  <c:v>0.31469623613930975</c:v>
                </c:pt>
                <c:pt idx="29">
                  <c:v>0.27454871940270298</c:v>
                </c:pt>
                <c:pt idx="30">
                  <c:v>0.24005965791895409</c:v>
                </c:pt>
                <c:pt idx="31">
                  <c:v>0.21042212146369499</c:v>
                </c:pt>
                <c:pt idx="32">
                  <c:v>0.18489984591679506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2656"/>
        <c:axId val="29064192"/>
      </c:scatterChart>
      <c:scatterChart>
        <c:scatterStyle val="lineMarker"/>
        <c:varyColors val="0"/>
        <c:ser>
          <c:idx val="1"/>
          <c:order val="1"/>
          <c:tx>
            <c:v>Slect_Poing</c:v>
          </c:tx>
          <c:spPr>
            <a:ln w="19050">
              <a:solidFill>
                <a:schemeClr val="accent2">
                  <a:shade val="95000"/>
                  <a:satMod val="105000"/>
                </a:schemeClr>
              </a:solidFill>
            </a:ln>
          </c:spPr>
          <c:marker>
            <c:symbol val="square"/>
            <c:size val="5"/>
          </c:marker>
          <c:xVal>
            <c:numRef>
              <c:f>AQS_Up_Pull!$H$8:$H$17</c:f>
              <c:numCache>
                <c:formatCode>General</c:formatCode>
                <c:ptCount val="10"/>
                <c:pt idx="0">
                  <c:v>-35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xVal>
          <c:yVal>
            <c:numRef>
              <c:f>AQS_Up_Pull!$J$8:$J$17</c:f>
              <c:numCache>
                <c:formatCode>0.00_ </c:formatCode>
                <c:ptCount val="10"/>
                <c:pt idx="0">
                  <c:v>4.808844144258952</c:v>
                </c:pt>
                <c:pt idx="1">
                  <c:v>4.5422642660970398</c:v>
                </c:pt>
                <c:pt idx="2">
                  <c:v>4.2447129909365557</c:v>
                </c:pt>
                <c:pt idx="3">
                  <c:v>3.8378399318199428</c:v>
                </c:pt>
                <c:pt idx="4">
                  <c:v>3.3342587451415882</c:v>
                </c:pt>
                <c:pt idx="5">
                  <c:v>2.7790938702990822</c:v>
                </c:pt>
                <c:pt idx="6">
                  <c:v>2.2294052456594016</c:v>
                </c:pt>
                <c:pt idx="7">
                  <c:v>1.7334494773519162</c:v>
                </c:pt>
                <c:pt idx="8">
                  <c:v>0.99091273553387693</c:v>
                </c:pt>
                <c:pt idx="9">
                  <c:v>0.55397474657656065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62656"/>
        <c:axId val="29064192"/>
      </c:scatterChart>
      <c:valAx>
        <c:axId val="290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064192"/>
        <c:crosses val="autoZero"/>
        <c:crossBetween val="midCat"/>
      </c:valAx>
      <c:valAx>
        <c:axId val="290641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906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621364</xdr:colOff>
      <xdr:row>18</xdr:row>
      <xdr:rowOff>38101</xdr:rowOff>
    </xdr:from>
    <xdr:to>
      <xdr:col>12</xdr:col>
      <xdr:colOff>285749</xdr:colOff>
      <xdr:row>40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280147</xdr:colOff>
      <xdr:row>10</xdr:row>
      <xdr:rowOff>33618</xdr:rowOff>
    </xdr:from>
    <xdr:to>
      <xdr:col>12</xdr:col>
      <xdr:colOff>358588</xdr:colOff>
      <xdr:row>13</xdr:row>
      <xdr:rowOff>89647</xdr:rowOff>
    </xdr:to>
    <xdr:sp macro="" textlink="">
      <xdr:nvSpPr>
        <xdr:cNvPr id="3" name="右箭头 2"/>
        <xdr:cNvSpPr/>
      </xdr:nvSpPr>
      <xdr:spPr>
        <a:xfrm>
          <a:off x="7814422" y="1767168"/>
          <a:ext cx="764241" cy="57037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257738</xdr:colOff>
      <xdr:row>9</xdr:row>
      <xdr:rowOff>156879</xdr:rowOff>
    </xdr:from>
    <xdr:to>
      <xdr:col>5</xdr:col>
      <xdr:colOff>336179</xdr:colOff>
      <xdr:row>13</xdr:row>
      <xdr:rowOff>44820</xdr:rowOff>
    </xdr:to>
    <xdr:sp macro="" textlink="">
      <xdr:nvSpPr>
        <xdr:cNvPr id="4" name="右箭头 3"/>
        <xdr:cNvSpPr/>
      </xdr:nvSpPr>
      <xdr:spPr>
        <a:xfrm>
          <a:off x="2991413" y="1718979"/>
          <a:ext cx="764241" cy="5737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573739</xdr:colOff>
      <xdr:row>18</xdr:row>
      <xdr:rowOff>66676</xdr:rowOff>
    </xdr:from>
    <xdr:to>
      <xdr:col>12</xdr:col>
      <xdr:colOff>266700</xdr:colOff>
      <xdr:row>40</xdr:row>
      <xdr:rowOff>22973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280147</xdr:colOff>
      <xdr:row>10</xdr:row>
      <xdr:rowOff>33618</xdr:rowOff>
    </xdr:from>
    <xdr:to>
      <xdr:col>12</xdr:col>
      <xdr:colOff>358588</xdr:colOff>
      <xdr:row>13</xdr:row>
      <xdr:rowOff>89647</xdr:rowOff>
    </xdr:to>
    <xdr:sp macro="" textlink="">
      <xdr:nvSpPr>
        <xdr:cNvPr id="3" name="右箭头 2"/>
        <xdr:cNvSpPr/>
      </xdr:nvSpPr>
      <xdr:spPr>
        <a:xfrm>
          <a:off x="7788088" y="1714500"/>
          <a:ext cx="762000" cy="5602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257738</xdr:colOff>
      <xdr:row>9</xdr:row>
      <xdr:rowOff>156879</xdr:rowOff>
    </xdr:from>
    <xdr:to>
      <xdr:col>5</xdr:col>
      <xdr:colOff>336179</xdr:colOff>
      <xdr:row>13</xdr:row>
      <xdr:rowOff>44820</xdr:rowOff>
    </xdr:to>
    <xdr:sp macro="" textlink="">
      <xdr:nvSpPr>
        <xdr:cNvPr id="5" name="右箭头 4"/>
        <xdr:cNvSpPr/>
      </xdr:nvSpPr>
      <xdr:spPr>
        <a:xfrm>
          <a:off x="2980767" y="1669673"/>
          <a:ext cx="762000" cy="5602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Views>
    <sheetView tabSelected="1" workbookViewId="0">
      <selection activeCell="H8" sqref="H8:K17"/>
    </sheetView>
  </sheetViews>
  <sheetFormatPr defaultRowHeight="13.5"/>
  <cols>
    <col min="2" max="2" width="11.375" bestFit="1" customWidth="1"/>
    <col min="3" max="3" width="6.5" bestFit="1" customWidth="1"/>
  </cols>
  <sheetData>
    <row r="2" spans="1:18">
      <c r="A2" s="36" t="s">
        <v>17</v>
      </c>
      <c r="B2" s="36"/>
      <c r="C2" s="29">
        <v>5</v>
      </c>
    </row>
    <row r="3" spans="1:18">
      <c r="A3" s="36" t="s">
        <v>0</v>
      </c>
      <c r="B3" s="36"/>
      <c r="C3" s="29">
        <v>5.6</v>
      </c>
    </row>
    <row r="5" spans="1:18" ht="14.25" thickBot="1"/>
    <row r="6" spans="1:18" ht="14.25" thickBot="1">
      <c r="A6" s="37" t="s">
        <v>14</v>
      </c>
      <c r="B6" s="38"/>
      <c r="C6" s="38"/>
      <c r="D6" s="39"/>
      <c r="G6" s="40" t="s">
        <v>15</v>
      </c>
      <c r="H6" s="41"/>
      <c r="I6" s="41"/>
      <c r="J6" s="41"/>
      <c r="K6" s="42"/>
      <c r="N6" s="40" t="s">
        <v>16</v>
      </c>
      <c r="O6" s="41"/>
      <c r="P6" s="41"/>
      <c r="Q6" s="42"/>
    </row>
    <row r="7" spans="1:18">
      <c r="A7" s="25" t="s">
        <v>5</v>
      </c>
      <c r="B7" s="7" t="s">
        <v>8</v>
      </c>
      <c r="C7" s="8" t="s">
        <v>1</v>
      </c>
      <c r="D7" s="9" t="s">
        <v>10</v>
      </c>
      <c r="G7" s="20" t="s">
        <v>3</v>
      </c>
      <c r="H7" s="7" t="s">
        <v>2</v>
      </c>
      <c r="I7" s="7" t="s">
        <v>7</v>
      </c>
      <c r="J7" s="8" t="s">
        <v>9</v>
      </c>
      <c r="K7" s="9" t="s">
        <v>11</v>
      </c>
      <c r="L7" s="1"/>
      <c r="M7" s="1"/>
      <c r="N7" s="6" t="s">
        <v>6</v>
      </c>
      <c r="O7" s="30" t="s">
        <v>10</v>
      </c>
      <c r="P7" s="8" t="s">
        <v>4</v>
      </c>
      <c r="Q7" s="33" t="s">
        <v>12</v>
      </c>
      <c r="R7" s="1"/>
    </row>
    <row r="8" spans="1:18">
      <c r="A8" s="10">
        <v>-40</v>
      </c>
      <c r="B8" s="12">
        <v>49.52</v>
      </c>
      <c r="C8" s="12">
        <f>C$2*B8/(B8+C$3)</f>
        <v>4.4920174165457185</v>
      </c>
      <c r="D8" s="13">
        <f>1023*C8/5</f>
        <v>919.06676342525407</v>
      </c>
      <c r="G8" s="18">
        <v>9</v>
      </c>
      <c r="H8" s="11">
        <f ca="1">INDIRECT("A"&amp;$G8)</f>
        <v>-35</v>
      </c>
      <c r="I8" s="11">
        <f ca="1">INDIRECT("B"&amp;$G8)</f>
        <v>37</v>
      </c>
      <c r="J8" s="12">
        <f ca="1">INDIRECT("C"&amp;G8)</f>
        <v>4.342723004694836</v>
      </c>
      <c r="K8" s="13">
        <f ca="1">INDIRECT("D"&amp;G8)</f>
        <v>888.52112676056345</v>
      </c>
      <c r="L8" s="2"/>
      <c r="M8" s="2"/>
      <c r="N8" s="21">
        <v>1</v>
      </c>
      <c r="O8" s="31">
        <f ca="1">INDIRECT("K" &amp;17-(ROW(A1)-1))</f>
        <v>55.787438797906461</v>
      </c>
      <c r="P8" s="22">
        <f ca="1">INDIRECT("H" &amp;17-(ROW(A1)-1))</f>
        <v>80</v>
      </c>
      <c r="Q8" s="34">
        <f ca="1">P8*10+400</f>
        <v>1200</v>
      </c>
      <c r="R8" s="2"/>
    </row>
    <row r="9" spans="1:18" s="3" customFormat="1">
      <c r="A9" s="26">
        <v>-35</v>
      </c>
      <c r="B9" s="12">
        <v>37</v>
      </c>
      <c r="C9" s="12">
        <f t="shared" ref="C9:C40" si="0">C$2*B9/(B9+C$3)</f>
        <v>4.342723004694836</v>
      </c>
      <c r="D9" s="28">
        <f>1023*C9/5</f>
        <v>888.52112676056345</v>
      </c>
      <c r="G9" s="18">
        <v>12</v>
      </c>
      <c r="H9" s="11">
        <f t="shared" ref="H9:H17" ca="1" si="1">INDIRECT("A"&amp;$G9)</f>
        <v>-20</v>
      </c>
      <c r="I9" s="11">
        <f t="shared" ref="I9:I17" ca="1" si="2">INDIRECT("B"&amp;$G9)</f>
        <v>16.45</v>
      </c>
      <c r="J9" s="12">
        <f t="shared" ref="J9:J17" ca="1" si="3">INDIRECT("C"&amp;G9)</f>
        <v>3.7301587301587307</v>
      </c>
      <c r="K9" s="13">
        <f t="shared" ref="K9:K17" ca="1" si="4">INDIRECT("D"&amp;G9)</f>
        <v>763.19047619047637</v>
      </c>
      <c r="L9" s="2"/>
      <c r="M9" s="2"/>
      <c r="N9" s="21">
        <v>2</v>
      </c>
      <c r="O9" s="31">
        <f t="shared" ref="O9:O17" ca="1" si="5">INDIRECT("K" &amp;17-(ROW(A2)-1))</f>
        <v>105.36424795771265</v>
      </c>
      <c r="P9" s="22">
        <f t="shared" ref="P9:P17" ca="1" si="6">INDIRECT("H" &amp;17-(ROW(A2)-1))</f>
        <v>60</v>
      </c>
      <c r="Q9" s="34">
        <f t="shared" ref="Q9:Q17" ca="1" si="7">P9*10+400</f>
        <v>1000</v>
      </c>
      <c r="R9" s="4"/>
    </row>
    <row r="10" spans="1:18" s="3" customFormat="1">
      <c r="A10" s="26">
        <v>-30</v>
      </c>
      <c r="B10" s="12">
        <v>27.98</v>
      </c>
      <c r="C10" s="12">
        <f t="shared" si="0"/>
        <v>4.1661703394877909</v>
      </c>
      <c r="D10" s="28">
        <f t="shared" ref="D10:D40" si="8">1023*C10/5</f>
        <v>852.39845145920208</v>
      </c>
      <c r="G10" s="18">
        <v>14</v>
      </c>
      <c r="H10" s="11">
        <f t="shared" ca="1" si="1"/>
        <v>-10</v>
      </c>
      <c r="I10" s="11">
        <f t="shared" ca="1" si="2"/>
        <v>10</v>
      </c>
      <c r="J10" s="12">
        <f t="shared" ca="1" si="3"/>
        <v>3.2051282051282053</v>
      </c>
      <c r="K10" s="13">
        <f t="shared" ca="1" si="4"/>
        <v>655.76923076923072</v>
      </c>
      <c r="L10" s="2"/>
      <c r="M10" s="2"/>
      <c r="N10" s="21">
        <v>3</v>
      </c>
      <c r="O10" s="31">
        <f t="shared" ca="1" si="5"/>
        <v>187.65441819772531</v>
      </c>
      <c r="P10" s="22">
        <f t="shared" ca="1" si="6"/>
        <v>40</v>
      </c>
      <c r="Q10" s="34">
        <f t="shared" ca="1" si="7"/>
        <v>800</v>
      </c>
      <c r="R10" s="4"/>
    </row>
    <row r="11" spans="1:18" s="3" customFormat="1">
      <c r="A11" s="26">
        <v>-25</v>
      </c>
      <c r="B11" s="12">
        <v>21.36</v>
      </c>
      <c r="C11" s="12">
        <f t="shared" si="0"/>
        <v>3.9614243323442135</v>
      </c>
      <c r="D11" s="28">
        <f t="shared" si="8"/>
        <v>810.50741839762611</v>
      </c>
      <c r="G11" s="18">
        <v>16</v>
      </c>
      <c r="H11" s="11">
        <f t="shared" ca="1" si="1"/>
        <v>0</v>
      </c>
      <c r="I11" s="11">
        <f t="shared" ca="1" si="2"/>
        <v>6.27</v>
      </c>
      <c r="J11" s="12">
        <f t="shared" ca="1" si="3"/>
        <v>2.6411120471777592</v>
      </c>
      <c r="K11" s="13">
        <f t="shared" ca="1" si="4"/>
        <v>540.37152485256956</v>
      </c>
      <c r="L11" s="2"/>
      <c r="M11" s="2"/>
      <c r="N11" s="21">
        <v>4</v>
      </c>
      <c r="O11" s="31">
        <f t="shared" ca="1" si="5"/>
        <v>250.50809061488675</v>
      </c>
      <c r="P11" s="22">
        <f t="shared" ca="1" si="6"/>
        <v>30</v>
      </c>
      <c r="Q11" s="34">
        <f t="shared" ca="1" si="7"/>
        <v>700</v>
      </c>
      <c r="R11" s="4"/>
    </row>
    <row r="12" spans="1:18" s="3" customFormat="1">
      <c r="A12" s="26">
        <v>-20</v>
      </c>
      <c r="B12" s="12">
        <v>16.45</v>
      </c>
      <c r="C12" s="12">
        <f t="shared" si="0"/>
        <v>3.7301587301587307</v>
      </c>
      <c r="D12" s="28">
        <f t="shared" si="8"/>
        <v>763.19047619047637</v>
      </c>
      <c r="G12" s="18">
        <v>18</v>
      </c>
      <c r="H12" s="11">
        <f t="shared" ca="1" si="1"/>
        <v>10</v>
      </c>
      <c r="I12" s="11">
        <f t="shared" ca="1" si="2"/>
        <v>4.05</v>
      </c>
      <c r="J12" s="12">
        <f t="shared" ca="1" si="3"/>
        <v>2.0984455958549226</v>
      </c>
      <c r="K12" s="13">
        <f t="shared" ca="1" si="4"/>
        <v>429.34196891191715</v>
      </c>
      <c r="L12" s="2"/>
      <c r="M12" s="2"/>
      <c r="N12" s="21">
        <v>5</v>
      </c>
      <c r="O12" s="31">
        <f t="shared" ca="1" si="5"/>
        <v>331.11594202898556</v>
      </c>
      <c r="P12" s="22">
        <f t="shared" ca="1" si="6"/>
        <v>20</v>
      </c>
      <c r="Q12" s="34">
        <f t="shared" ca="1" si="7"/>
        <v>600</v>
      </c>
      <c r="R12" s="4"/>
    </row>
    <row r="13" spans="1:18" s="3" customFormat="1">
      <c r="A13" s="26">
        <v>-15</v>
      </c>
      <c r="B13" s="12">
        <v>12.77</v>
      </c>
      <c r="C13" s="12">
        <f t="shared" si="0"/>
        <v>3.4757757212847036</v>
      </c>
      <c r="D13" s="28">
        <f t="shared" si="8"/>
        <v>711.14371257485038</v>
      </c>
      <c r="G13" s="18">
        <v>20</v>
      </c>
      <c r="H13" s="11">
        <f t="shared" ca="1" si="1"/>
        <v>20</v>
      </c>
      <c r="I13" s="11">
        <f t="shared" ca="1" si="2"/>
        <v>2.68</v>
      </c>
      <c r="J13" s="12">
        <f t="shared" ca="1" si="3"/>
        <v>1.6183574879227054</v>
      </c>
      <c r="K13" s="13">
        <f t="shared" ca="1" si="4"/>
        <v>331.11594202898556</v>
      </c>
      <c r="L13" s="2"/>
      <c r="M13" s="2"/>
      <c r="N13" s="21">
        <v>6</v>
      </c>
      <c r="O13" s="31">
        <f t="shared" ca="1" si="5"/>
        <v>429.34196891191715</v>
      </c>
      <c r="P13" s="22">
        <f t="shared" ca="1" si="6"/>
        <v>10</v>
      </c>
      <c r="Q13" s="34">
        <f t="shared" ca="1" si="7"/>
        <v>500</v>
      </c>
      <c r="R13" s="4"/>
    </row>
    <row r="14" spans="1:18" s="3" customFormat="1">
      <c r="A14" s="26">
        <v>-10</v>
      </c>
      <c r="B14" s="12">
        <v>10</v>
      </c>
      <c r="C14" s="12">
        <f t="shared" si="0"/>
        <v>3.2051282051282053</v>
      </c>
      <c r="D14" s="28">
        <f t="shared" si="8"/>
        <v>655.76923076923072</v>
      </c>
      <c r="G14" s="18">
        <v>22</v>
      </c>
      <c r="H14" s="11">
        <f t="shared" ca="1" si="1"/>
        <v>30</v>
      </c>
      <c r="I14" s="11">
        <f t="shared" ca="1" si="2"/>
        <v>1.8160000000000001</v>
      </c>
      <c r="J14" s="12">
        <f t="shared" ca="1" si="3"/>
        <v>1.2243797195253507</v>
      </c>
      <c r="K14" s="13">
        <f t="shared" ca="1" si="4"/>
        <v>250.50809061488675</v>
      </c>
      <c r="L14" s="2"/>
      <c r="M14" s="2"/>
      <c r="N14" s="21">
        <v>7</v>
      </c>
      <c r="O14" s="31">
        <f t="shared" ca="1" si="5"/>
        <v>540.37152485256956</v>
      </c>
      <c r="P14" s="22">
        <f t="shared" ca="1" si="6"/>
        <v>0</v>
      </c>
      <c r="Q14" s="34">
        <f t="shared" ca="1" si="7"/>
        <v>400</v>
      </c>
      <c r="R14" s="4"/>
    </row>
    <row r="15" spans="1:18" s="3" customFormat="1">
      <c r="A15" s="26">
        <v>-5</v>
      </c>
      <c r="B15" s="12">
        <v>7.8860000000000001</v>
      </c>
      <c r="C15" s="12">
        <f t="shared" si="0"/>
        <v>2.9237728014236986</v>
      </c>
      <c r="D15" s="28">
        <f t="shared" si="8"/>
        <v>598.20391517128871</v>
      </c>
      <c r="G15" s="18">
        <v>24</v>
      </c>
      <c r="H15" s="11">
        <f t="shared" ca="1" si="1"/>
        <v>40</v>
      </c>
      <c r="I15" s="11">
        <f t="shared" ca="1" si="2"/>
        <v>1.258</v>
      </c>
      <c r="J15" s="12">
        <f t="shared" ca="1" si="3"/>
        <v>0.91717701953922437</v>
      </c>
      <c r="K15" s="13">
        <f t="shared" ca="1" si="4"/>
        <v>187.65441819772531</v>
      </c>
      <c r="L15" s="2"/>
      <c r="M15" s="2"/>
      <c r="N15" s="21">
        <v>8</v>
      </c>
      <c r="O15" s="31">
        <f t="shared" ca="1" si="5"/>
        <v>655.76923076923072</v>
      </c>
      <c r="P15" s="22">
        <f t="shared" ca="1" si="6"/>
        <v>-10</v>
      </c>
      <c r="Q15" s="34">
        <f t="shared" ca="1" si="7"/>
        <v>300</v>
      </c>
      <c r="R15" s="4"/>
    </row>
    <row r="16" spans="1:18" s="3" customFormat="1">
      <c r="A16" s="26">
        <v>0</v>
      </c>
      <c r="B16" s="12">
        <v>6.27</v>
      </c>
      <c r="C16" s="12">
        <f t="shared" si="0"/>
        <v>2.6411120471777592</v>
      </c>
      <c r="D16" s="28">
        <f t="shared" si="8"/>
        <v>540.37152485256956</v>
      </c>
      <c r="G16" s="18">
        <v>28</v>
      </c>
      <c r="H16" s="11">
        <f t="shared" ca="1" si="1"/>
        <v>60</v>
      </c>
      <c r="I16" s="11">
        <f t="shared" ca="1" si="2"/>
        <v>0.64300000000000002</v>
      </c>
      <c r="J16" s="12">
        <f t="shared" ca="1" si="3"/>
        <v>0.51497677398686537</v>
      </c>
      <c r="K16" s="13">
        <f t="shared" ca="1" si="4"/>
        <v>105.36424795771265</v>
      </c>
      <c r="L16" s="2"/>
      <c r="M16" s="2"/>
      <c r="N16" s="21">
        <v>9</v>
      </c>
      <c r="O16" s="31">
        <f t="shared" ca="1" si="5"/>
        <v>763.19047619047637</v>
      </c>
      <c r="P16" s="22">
        <f t="shared" ca="1" si="6"/>
        <v>-20</v>
      </c>
      <c r="Q16" s="34">
        <f t="shared" ca="1" si="7"/>
        <v>200</v>
      </c>
      <c r="R16" s="4"/>
    </row>
    <row r="17" spans="1:18" s="3" customFormat="1" ht="14.25" thickBot="1">
      <c r="A17" s="26">
        <v>5</v>
      </c>
      <c r="B17" s="12">
        <v>5.024</v>
      </c>
      <c r="C17" s="12">
        <f t="shared" si="0"/>
        <v>2.3644578313253017</v>
      </c>
      <c r="D17" s="28">
        <f t="shared" si="8"/>
        <v>483.76807228915675</v>
      </c>
      <c r="G17" s="19">
        <v>32</v>
      </c>
      <c r="H17" s="15">
        <f t="shared" ca="1" si="1"/>
        <v>80</v>
      </c>
      <c r="I17" s="15">
        <f t="shared" ca="1" si="2"/>
        <v>0.32300000000000001</v>
      </c>
      <c r="J17" s="16">
        <f t="shared" ca="1" si="3"/>
        <v>0.27266587877764648</v>
      </c>
      <c r="K17" s="17">
        <f t="shared" ca="1" si="4"/>
        <v>55.787438797906461</v>
      </c>
      <c r="L17" s="2"/>
      <c r="M17" s="2"/>
      <c r="N17" s="23">
        <v>10</v>
      </c>
      <c r="O17" s="32">
        <f t="shared" ca="1" si="5"/>
        <v>888.52112676056345</v>
      </c>
      <c r="P17" s="24">
        <f t="shared" ca="1" si="6"/>
        <v>-35</v>
      </c>
      <c r="Q17" s="35">
        <f t="shared" ca="1" si="7"/>
        <v>50</v>
      </c>
      <c r="R17" s="4"/>
    </row>
    <row r="18" spans="1:18" s="3" customFormat="1">
      <c r="A18" s="26">
        <v>10</v>
      </c>
      <c r="B18" s="12">
        <v>4.05</v>
      </c>
      <c r="C18" s="12">
        <f t="shared" si="0"/>
        <v>2.0984455958549226</v>
      </c>
      <c r="D18" s="28">
        <f t="shared" si="8"/>
        <v>429.34196891191715</v>
      </c>
      <c r="Q18" s="4"/>
      <c r="R18" s="4"/>
    </row>
    <row r="19" spans="1:18" s="3" customFormat="1">
      <c r="A19" s="26">
        <v>15</v>
      </c>
      <c r="B19" s="12">
        <v>3.2850000000000001</v>
      </c>
      <c r="C19" s="12">
        <f t="shared" si="0"/>
        <v>1.8486212718064154</v>
      </c>
      <c r="D19" s="28">
        <f t="shared" si="8"/>
        <v>378.22791221159258</v>
      </c>
      <c r="Q19" s="4"/>
      <c r="R19" s="4"/>
    </row>
    <row r="20" spans="1:18" s="3" customFormat="1">
      <c r="A20" s="26">
        <v>20</v>
      </c>
      <c r="B20" s="12">
        <v>2.68</v>
      </c>
      <c r="C20" s="12">
        <f t="shared" si="0"/>
        <v>1.6183574879227054</v>
      </c>
      <c r="D20" s="28">
        <f t="shared" si="8"/>
        <v>331.11594202898556</v>
      </c>
      <c r="Q20" s="4"/>
      <c r="R20" s="4"/>
    </row>
    <row r="21" spans="1:18" s="3" customFormat="1">
      <c r="A21" s="26">
        <v>25</v>
      </c>
      <c r="B21" s="12">
        <v>2.2000000000000002</v>
      </c>
      <c r="C21" s="12">
        <f t="shared" si="0"/>
        <v>1.4102564102564104</v>
      </c>
      <c r="D21" s="28">
        <f t="shared" si="8"/>
        <v>288.53846153846155</v>
      </c>
      <c r="Q21" s="4"/>
      <c r="R21" s="4"/>
    </row>
    <row r="22" spans="1:18" s="3" customFormat="1">
      <c r="A22" s="26">
        <v>30</v>
      </c>
      <c r="B22" s="12">
        <v>1.8160000000000001</v>
      </c>
      <c r="C22" s="12">
        <f t="shared" si="0"/>
        <v>1.2243797195253507</v>
      </c>
      <c r="D22" s="28">
        <f t="shared" si="8"/>
        <v>250.50809061488675</v>
      </c>
      <c r="Q22" s="4"/>
      <c r="R22" s="4"/>
    </row>
    <row r="23" spans="1:18" s="3" customFormat="1">
      <c r="A23" s="26">
        <v>35</v>
      </c>
      <c r="B23" s="12">
        <v>1.5069999999999999</v>
      </c>
      <c r="C23" s="12">
        <f t="shared" si="0"/>
        <v>1.0602223160264528</v>
      </c>
      <c r="D23" s="28">
        <f t="shared" si="8"/>
        <v>216.92148585901222</v>
      </c>
      <c r="Q23" s="4"/>
      <c r="R23" s="4"/>
    </row>
    <row r="24" spans="1:18" s="3" customFormat="1">
      <c r="A24" s="26">
        <v>40</v>
      </c>
      <c r="B24" s="12">
        <v>1.258</v>
      </c>
      <c r="C24" s="12">
        <f t="shared" si="0"/>
        <v>0.91717701953922437</v>
      </c>
      <c r="D24" s="28">
        <f t="shared" si="8"/>
        <v>187.65441819772531</v>
      </c>
      <c r="Q24" s="4"/>
      <c r="R24" s="4"/>
    </row>
    <row r="25" spans="1:18" s="3" customFormat="1">
      <c r="A25" s="26">
        <v>45</v>
      </c>
      <c r="B25" s="12">
        <v>1.056</v>
      </c>
      <c r="C25" s="12">
        <f t="shared" si="0"/>
        <v>0.79326923076923084</v>
      </c>
      <c r="D25" s="28">
        <f t="shared" si="8"/>
        <v>162.30288461538461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s="3" customFormat="1">
      <c r="A26" s="26">
        <v>50</v>
      </c>
      <c r="B26" s="12">
        <v>0.89</v>
      </c>
      <c r="C26" s="12">
        <f t="shared" si="0"/>
        <v>0.68567026194144853</v>
      </c>
      <c r="D26" s="28">
        <f t="shared" si="8"/>
        <v>140.28813559322037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s="3" customFormat="1">
      <c r="A27" s="26">
        <v>55</v>
      </c>
      <c r="B27" s="12">
        <v>0.751</v>
      </c>
      <c r="C27" s="12">
        <f t="shared" si="0"/>
        <v>0.59124547315383402</v>
      </c>
      <c r="D27" s="28">
        <f t="shared" si="8"/>
        <v>120.96882380727443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s="3" customFormat="1">
      <c r="A28" s="26">
        <v>60</v>
      </c>
      <c r="B28" s="12">
        <v>0.64300000000000002</v>
      </c>
      <c r="C28" s="12">
        <f t="shared" si="0"/>
        <v>0.51497677398686537</v>
      </c>
      <c r="D28" s="28">
        <f t="shared" si="8"/>
        <v>105.36424795771265</v>
      </c>
      <c r="Q28" s="4"/>
      <c r="R28" s="4"/>
    </row>
    <row r="29" spans="1:18" s="3" customFormat="1">
      <c r="A29" s="26">
        <v>65</v>
      </c>
      <c r="B29" s="12">
        <v>0.54600000000000004</v>
      </c>
      <c r="C29" s="12">
        <f t="shared" si="0"/>
        <v>0.44419134396355359</v>
      </c>
      <c r="D29" s="28">
        <f t="shared" si="8"/>
        <v>90.881548974943058</v>
      </c>
      <c r="Q29" s="4"/>
      <c r="R29" s="4"/>
    </row>
    <row r="30" spans="1:18" s="3" customFormat="1">
      <c r="A30" s="26">
        <v>70</v>
      </c>
      <c r="B30" s="12">
        <v>0.46800000000000003</v>
      </c>
      <c r="C30" s="12">
        <f t="shared" si="0"/>
        <v>0.38562953197099548</v>
      </c>
      <c r="D30" s="28">
        <f t="shared" si="8"/>
        <v>78.899802241265675</v>
      </c>
      <c r="Q30" s="4"/>
      <c r="R30" s="4"/>
    </row>
    <row r="31" spans="1:18" s="3" customFormat="1">
      <c r="A31" s="26">
        <v>75</v>
      </c>
      <c r="B31" s="12">
        <v>0.39800000000000002</v>
      </c>
      <c r="C31" s="12">
        <f t="shared" si="0"/>
        <v>0.33177725908636219</v>
      </c>
      <c r="D31" s="28">
        <f t="shared" si="8"/>
        <v>67.881627209069705</v>
      </c>
      <c r="Q31" s="4"/>
      <c r="R31" s="4"/>
    </row>
    <row r="32" spans="1:18" s="3" customFormat="1">
      <c r="A32" s="26">
        <v>80</v>
      </c>
      <c r="B32" s="12">
        <v>0.32300000000000001</v>
      </c>
      <c r="C32" s="12">
        <f t="shared" si="0"/>
        <v>0.27266587877764648</v>
      </c>
      <c r="D32" s="28">
        <f t="shared" si="8"/>
        <v>55.787438797906461</v>
      </c>
      <c r="Q32" s="4"/>
      <c r="R32" s="4"/>
    </row>
    <row r="33" spans="1:18" s="3" customFormat="1">
      <c r="A33" s="26">
        <v>85</v>
      </c>
      <c r="B33" s="27">
        <v>0.3</v>
      </c>
      <c r="C33" s="12">
        <f t="shared" si="0"/>
        <v>0.25423728813559326</v>
      </c>
      <c r="D33" s="28">
        <f t="shared" si="8"/>
        <v>52.016949152542381</v>
      </c>
      <c r="Q33" s="4"/>
      <c r="R33" s="4"/>
    </row>
    <row r="34" spans="1:18" s="3" customFormat="1">
      <c r="A34" s="26">
        <v>90</v>
      </c>
      <c r="B34" s="27">
        <v>0.26200000000000001</v>
      </c>
      <c r="C34" s="12">
        <f t="shared" si="0"/>
        <v>0.22347321733196862</v>
      </c>
      <c r="D34" s="28">
        <f t="shared" si="8"/>
        <v>45.722620266120785</v>
      </c>
      <c r="Q34" s="4"/>
      <c r="R34" s="4"/>
    </row>
    <row r="35" spans="1:18" s="3" customFormat="1">
      <c r="A35" s="26">
        <v>95</v>
      </c>
      <c r="B35" s="27">
        <v>0.22800000000000001</v>
      </c>
      <c r="C35" s="12">
        <f t="shared" si="0"/>
        <v>0.19560741249142077</v>
      </c>
      <c r="D35" s="28">
        <f t="shared" si="8"/>
        <v>40.021276595744688</v>
      </c>
      <c r="Q35" s="4"/>
      <c r="R35" s="4"/>
    </row>
    <row r="36" spans="1:18" s="3" customFormat="1">
      <c r="A36" s="26">
        <v>100</v>
      </c>
      <c r="B36" s="27">
        <v>0.2</v>
      </c>
      <c r="C36" s="12">
        <f t="shared" si="0"/>
        <v>0.17241379310344829</v>
      </c>
      <c r="D36" s="28">
        <f t="shared" si="8"/>
        <v>35.275862068965516</v>
      </c>
      <c r="Q36" s="4"/>
      <c r="R36" s="4"/>
    </row>
    <row r="37" spans="1:18" s="3" customFormat="1">
      <c r="A37" s="26">
        <v>105</v>
      </c>
      <c r="B37" s="27"/>
      <c r="C37" s="12">
        <f t="shared" si="0"/>
        <v>0</v>
      </c>
      <c r="D37" s="28">
        <f t="shared" si="8"/>
        <v>0</v>
      </c>
      <c r="Q37" s="4"/>
      <c r="R37" s="4"/>
    </row>
    <row r="38" spans="1:18" s="3" customFormat="1">
      <c r="A38" s="26">
        <v>110</v>
      </c>
      <c r="B38" s="27"/>
      <c r="C38" s="12">
        <f t="shared" si="0"/>
        <v>0</v>
      </c>
      <c r="D38" s="28">
        <f t="shared" si="8"/>
        <v>0</v>
      </c>
      <c r="Q38" s="4"/>
      <c r="R38" s="4"/>
    </row>
    <row r="39" spans="1:18" s="3" customFormat="1">
      <c r="A39" s="26">
        <v>115</v>
      </c>
      <c r="B39" s="27"/>
      <c r="C39" s="12">
        <f t="shared" si="0"/>
        <v>0</v>
      </c>
      <c r="D39" s="28">
        <f t="shared" si="8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4.25" thickBot="1">
      <c r="A40" s="14">
        <v>120</v>
      </c>
      <c r="B40" s="15"/>
      <c r="C40" s="16">
        <f t="shared" si="0"/>
        <v>0</v>
      </c>
      <c r="D40" s="17">
        <f t="shared" si="8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7" spans="1:18">
      <c r="B47" s="5"/>
      <c r="C47" s="1"/>
    </row>
    <row r="48" spans="1:18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</sheetData>
  <mergeCells count="5">
    <mergeCell ref="A2:B2"/>
    <mergeCell ref="A3:B3"/>
    <mergeCell ref="A6:D6"/>
    <mergeCell ref="G6:K6"/>
    <mergeCell ref="N6:Q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9"/>
  <sheetViews>
    <sheetView zoomScaleNormal="100" workbookViewId="0">
      <selection activeCell="O33" sqref="O33"/>
    </sheetView>
  </sheetViews>
  <sheetFormatPr defaultRowHeight="13.5"/>
  <cols>
    <col min="2" max="2" width="11.375" bestFit="1" customWidth="1"/>
    <col min="3" max="3" width="6.5" bestFit="1" customWidth="1"/>
  </cols>
  <sheetData>
    <row r="2" spans="1:18">
      <c r="A2" s="36" t="s">
        <v>17</v>
      </c>
      <c r="B2" s="36"/>
      <c r="C2" s="29">
        <v>5</v>
      </c>
    </row>
    <row r="3" spans="1:18">
      <c r="A3" s="36" t="s">
        <v>0</v>
      </c>
      <c r="B3" s="36"/>
      <c r="C3" s="29">
        <v>30</v>
      </c>
    </row>
    <row r="5" spans="1:18" ht="14.25" thickBot="1"/>
    <row r="6" spans="1:18" ht="14.25" thickBot="1">
      <c r="A6" s="37" t="s">
        <v>14</v>
      </c>
      <c r="B6" s="38"/>
      <c r="C6" s="38"/>
      <c r="D6" s="39"/>
      <c r="G6" s="40" t="s">
        <v>15</v>
      </c>
      <c r="H6" s="41"/>
      <c r="I6" s="41"/>
      <c r="J6" s="41"/>
      <c r="K6" s="42"/>
      <c r="N6" s="40" t="s">
        <v>16</v>
      </c>
      <c r="O6" s="41"/>
      <c r="P6" s="41"/>
      <c r="Q6" s="42"/>
    </row>
    <row r="7" spans="1:18">
      <c r="A7" s="25" t="s">
        <v>5</v>
      </c>
      <c r="B7" s="7" t="s">
        <v>8</v>
      </c>
      <c r="C7" s="8" t="s">
        <v>1</v>
      </c>
      <c r="D7" s="9" t="s">
        <v>10</v>
      </c>
      <c r="G7" s="20" t="s">
        <v>3</v>
      </c>
      <c r="H7" s="7" t="s">
        <v>2</v>
      </c>
      <c r="I7" s="7" t="s">
        <v>7</v>
      </c>
      <c r="J7" s="8" t="s">
        <v>9</v>
      </c>
      <c r="K7" s="9" t="s">
        <v>11</v>
      </c>
      <c r="L7" s="1"/>
      <c r="M7" s="1"/>
      <c r="N7" s="6" t="s">
        <v>6</v>
      </c>
      <c r="O7" s="30" t="s">
        <v>13</v>
      </c>
      <c r="P7" s="8" t="s">
        <v>4</v>
      </c>
      <c r="Q7" s="33" t="s">
        <v>12</v>
      </c>
      <c r="R7" s="1"/>
    </row>
    <row r="8" spans="1:18">
      <c r="A8" s="10">
        <v>-40</v>
      </c>
      <c r="B8" s="11">
        <v>1053</v>
      </c>
      <c r="C8" s="12">
        <f>C$2*B8/(B8+C$3)</f>
        <v>4.8614958448753463</v>
      </c>
      <c r="D8" s="13">
        <f>1023*C8/5</f>
        <v>994.66204986149592</v>
      </c>
      <c r="G8" s="18">
        <v>9</v>
      </c>
      <c r="H8" s="11">
        <f ca="1">INDIRECT("A"&amp;$G8)</f>
        <v>-35</v>
      </c>
      <c r="I8" s="11">
        <f ca="1">INDIRECT("B"&amp;$G8)</f>
        <v>754.7</v>
      </c>
      <c r="J8" s="12">
        <f ca="1">INDIRECT("C"&amp;G8)</f>
        <v>4.808844144258952</v>
      </c>
      <c r="K8" s="13">
        <f ca="1">INDIRECT("D"&amp;G8)</f>
        <v>983.8895119153816</v>
      </c>
      <c r="L8" s="2"/>
      <c r="M8" s="2"/>
      <c r="N8" s="21">
        <v>1</v>
      </c>
      <c r="O8" s="31">
        <f ca="1">INDIRECT("K" &amp;17-(ROW(A1)-1))</f>
        <v>113.3432331495643</v>
      </c>
      <c r="P8" s="22">
        <f ca="1">INDIRECT("H" &amp;17-(ROW(A1)-1))</f>
        <v>80</v>
      </c>
      <c r="Q8" s="34">
        <f ca="1">P8*10+400</f>
        <v>1200</v>
      </c>
      <c r="R8" s="2"/>
    </row>
    <row r="9" spans="1:18" s="3" customFormat="1">
      <c r="A9" s="26">
        <v>-35</v>
      </c>
      <c r="B9" s="27">
        <v>754.7</v>
      </c>
      <c r="C9" s="12">
        <f t="shared" ref="C9:C40" si="0">C$2*B9/(B9+C$3)</f>
        <v>4.808844144258952</v>
      </c>
      <c r="D9" s="28">
        <f>1023*C9/5</f>
        <v>983.8895119153816</v>
      </c>
      <c r="G9" s="18">
        <v>12</v>
      </c>
      <c r="H9" s="11">
        <f t="shared" ref="H9:H17" ca="1" si="1">INDIRECT("A"&amp;$G9)</f>
        <v>-20</v>
      </c>
      <c r="I9" s="11">
        <f t="shared" ref="I9:I17" ca="1" si="2">INDIRECT("B"&amp;$G9)</f>
        <v>297.7</v>
      </c>
      <c r="J9" s="12">
        <f t="shared" ref="J9:J17" ca="1" si="3">INDIRECT("C"&amp;G9)</f>
        <v>4.5422642660970398</v>
      </c>
      <c r="K9" s="13">
        <f t="shared" ref="K9:K17" ca="1" si="4">INDIRECT("D"&amp;G9)</f>
        <v>929.34726884345434</v>
      </c>
      <c r="L9" s="2"/>
      <c r="M9" s="2"/>
      <c r="N9" s="21">
        <v>2</v>
      </c>
      <c r="O9" s="31">
        <f t="shared" ref="O9:O17" ca="1" si="5">INDIRECT("K" &amp;17-(ROW(A2)-1))</f>
        <v>202.74074569023122</v>
      </c>
      <c r="P9" s="22">
        <f t="shared" ref="P9:P17" ca="1" si="6">INDIRECT("H" &amp;17-(ROW(A2)-1))</f>
        <v>60</v>
      </c>
      <c r="Q9" s="34">
        <f t="shared" ref="Q9:Q17" ca="1" si="7">P9*10+400</f>
        <v>1000</v>
      </c>
      <c r="R9" s="4"/>
    </row>
    <row r="10" spans="1:18" s="3" customFormat="1">
      <c r="A10" s="26">
        <v>-30</v>
      </c>
      <c r="B10" s="27">
        <v>547.4</v>
      </c>
      <c r="C10" s="12">
        <f t="shared" si="0"/>
        <v>4.7402147558018708</v>
      </c>
      <c r="D10" s="28">
        <f t="shared" ref="D10:D40" si="8">1023*C10/5</f>
        <v>969.8479390370627</v>
      </c>
      <c r="G10" s="18">
        <v>14</v>
      </c>
      <c r="H10" s="11">
        <f t="shared" ca="1" si="1"/>
        <v>-10</v>
      </c>
      <c r="I10" s="11">
        <f t="shared" ca="1" si="2"/>
        <v>168.6</v>
      </c>
      <c r="J10" s="12">
        <f t="shared" ca="1" si="3"/>
        <v>4.2447129909365557</v>
      </c>
      <c r="K10" s="13">
        <f t="shared" ca="1" si="4"/>
        <v>868.46827794561921</v>
      </c>
      <c r="L10" s="2"/>
      <c r="M10" s="2"/>
      <c r="N10" s="21">
        <v>3</v>
      </c>
      <c r="O10" s="31">
        <f t="shared" ca="1" si="5"/>
        <v>354.66376306620202</v>
      </c>
      <c r="P10" s="22">
        <f t="shared" ca="1" si="6"/>
        <v>40</v>
      </c>
      <c r="Q10" s="34">
        <f t="shared" ca="1" si="7"/>
        <v>800</v>
      </c>
      <c r="R10" s="4"/>
    </row>
    <row r="11" spans="1:18" s="3" customFormat="1">
      <c r="A11" s="26">
        <v>-25</v>
      </c>
      <c r="B11" s="27">
        <v>401.5</v>
      </c>
      <c r="C11" s="12">
        <f t="shared" si="0"/>
        <v>4.6523754345307067</v>
      </c>
      <c r="D11" s="28">
        <f t="shared" si="8"/>
        <v>951.87601390498253</v>
      </c>
      <c r="G11" s="18">
        <v>16</v>
      </c>
      <c r="H11" s="11">
        <f t="shared" ca="1" si="1"/>
        <v>0</v>
      </c>
      <c r="I11" s="11">
        <f t="shared" ca="1" si="2"/>
        <v>99.07</v>
      </c>
      <c r="J11" s="12">
        <f t="shared" ca="1" si="3"/>
        <v>3.8378399318199428</v>
      </c>
      <c r="K11" s="13">
        <f t="shared" ca="1" si="4"/>
        <v>785.22205005036028</v>
      </c>
      <c r="L11" s="2"/>
      <c r="M11" s="2"/>
      <c r="N11" s="21">
        <v>4</v>
      </c>
      <c r="O11" s="31">
        <f t="shared" ca="1" si="5"/>
        <v>456.13631326191353</v>
      </c>
      <c r="P11" s="22">
        <f t="shared" ca="1" si="6"/>
        <v>30</v>
      </c>
      <c r="Q11" s="34">
        <f t="shared" ca="1" si="7"/>
        <v>700</v>
      </c>
      <c r="R11" s="4"/>
    </row>
    <row r="12" spans="1:18" s="3" customFormat="1">
      <c r="A12" s="26">
        <v>-20</v>
      </c>
      <c r="B12" s="27">
        <v>297.7</v>
      </c>
      <c r="C12" s="12">
        <f t="shared" si="0"/>
        <v>4.5422642660970398</v>
      </c>
      <c r="D12" s="28">
        <f t="shared" si="8"/>
        <v>929.34726884345434</v>
      </c>
      <c r="G12" s="18">
        <v>18</v>
      </c>
      <c r="H12" s="11">
        <f t="shared" ca="1" si="1"/>
        <v>10</v>
      </c>
      <c r="I12" s="11">
        <f t="shared" ca="1" si="2"/>
        <v>60.05</v>
      </c>
      <c r="J12" s="12">
        <f t="shared" ca="1" si="3"/>
        <v>3.3342587451415882</v>
      </c>
      <c r="K12" s="13">
        <f t="shared" ca="1" si="4"/>
        <v>682.18933925596889</v>
      </c>
      <c r="L12" s="2"/>
      <c r="M12" s="2"/>
      <c r="N12" s="21">
        <v>5</v>
      </c>
      <c r="O12" s="31">
        <f t="shared" ca="1" si="5"/>
        <v>568.60260586319214</v>
      </c>
      <c r="P12" s="22">
        <f t="shared" ca="1" si="6"/>
        <v>20</v>
      </c>
      <c r="Q12" s="34">
        <f t="shared" ca="1" si="7"/>
        <v>600</v>
      </c>
      <c r="R12" s="4"/>
    </row>
    <row r="13" spans="1:18" s="3" customFormat="1">
      <c r="A13" s="26">
        <v>-15</v>
      </c>
      <c r="B13" s="27">
        <v>222.9</v>
      </c>
      <c r="C13" s="12">
        <f t="shared" si="0"/>
        <v>4.406880189798339</v>
      </c>
      <c r="D13" s="28">
        <f t="shared" si="8"/>
        <v>901.64768683274019</v>
      </c>
      <c r="G13" s="18">
        <v>20</v>
      </c>
      <c r="H13" s="11">
        <f t="shared" ca="1" si="1"/>
        <v>20</v>
      </c>
      <c r="I13" s="11">
        <f t="shared" ca="1" si="2"/>
        <v>37.54</v>
      </c>
      <c r="J13" s="12">
        <f t="shared" ca="1" si="3"/>
        <v>2.7790938702990822</v>
      </c>
      <c r="K13" s="13">
        <f t="shared" ca="1" si="4"/>
        <v>568.60260586319214</v>
      </c>
      <c r="L13" s="2"/>
      <c r="M13" s="2"/>
      <c r="N13" s="21">
        <v>6</v>
      </c>
      <c r="O13" s="31">
        <f t="shared" ca="1" si="5"/>
        <v>682.18933925596889</v>
      </c>
      <c r="P13" s="22">
        <f t="shared" ca="1" si="6"/>
        <v>10</v>
      </c>
      <c r="Q13" s="34">
        <f t="shared" ca="1" si="7"/>
        <v>500</v>
      </c>
      <c r="R13" s="4"/>
    </row>
    <row r="14" spans="1:18" s="3" customFormat="1">
      <c r="A14" s="26">
        <v>-10</v>
      </c>
      <c r="B14" s="27">
        <v>168.6</v>
      </c>
      <c r="C14" s="12">
        <f t="shared" si="0"/>
        <v>4.2447129909365557</v>
      </c>
      <c r="D14" s="28">
        <f t="shared" si="8"/>
        <v>868.46827794561921</v>
      </c>
      <c r="G14" s="18">
        <v>22</v>
      </c>
      <c r="H14" s="11">
        <f t="shared" ca="1" si="1"/>
        <v>30</v>
      </c>
      <c r="I14" s="11">
        <f t="shared" ca="1" si="2"/>
        <v>24.14</v>
      </c>
      <c r="J14" s="12">
        <f t="shared" ca="1" si="3"/>
        <v>2.2294052456594016</v>
      </c>
      <c r="K14" s="13">
        <f t="shared" ca="1" si="4"/>
        <v>456.13631326191353</v>
      </c>
      <c r="L14" s="2"/>
      <c r="M14" s="2"/>
      <c r="N14" s="21">
        <v>7</v>
      </c>
      <c r="O14" s="31">
        <f t="shared" ca="1" si="5"/>
        <v>785.22205005036028</v>
      </c>
      <c r="P14" s="22">
        <f t="shared" ca="1" si="6"/>
        <v>0</v>
      </c>
      <c r="Q14" s="34">
        <f t="shared" ca="1" si="7"/>
        <v>400</v>
      </c>
      <c r="R14" s="4"/>
    </row>
    <row r="15" spans="1:18" s="3" customFormat="1">
      <c r="A15" s="26">
        <v>-5</v>
      </c>
      <c r="B15" s="27">
        <v>128.69999999999999</v>
      </c>
      <c r="C15" s="12">
        <f t="shared" si="0"/>
        <v>4.0548204158790169</v>
      </c>
      <c r="D15" s="28">
        <f t="shared" si="8"/>
        <v>829.61625708884696</v>
      </c>
      <c r="G15" s="18">
        <v>24</v>
      </c>
      <c r="H15" s="11">
        <f t="shared" ca="1" si="1"/>
        <v>40</v>
      </c>
      <c r="I15" s="11">
        <f t="shared" ca="1" si="2"/>
        <v>15.92</v>
      </c>
      <c r="J15" s="12">
        <f t="shared" ca="1" si="3"/>
        <v>1.7334494773519162</v>
      </c>
      <c r="K15" s="13">
        <f t="shared" ca="1" si="4"/>
        <v>354.66376306620202</v>
      </c>
      <c r="L15" s="2"/>
      <c r="M15" s="2"/>
      <c r="N15" s="21">
        <v>8</v>
      </c>
      <c r="O15" s="31">
        <f t="shared" ca="1" si="5"/>
        <v>868.46827794561921</v>
      </c>
      <c r="P15" s="22">
        <f t="shared" ca="1" si="6"/>
        <v>-10</v>
      </c>
      <c r="Q15" s="34">
        <f t="shared" ca="1" si="7"/>
        <v>300</v>
      </c>
      <c r="R15" s="4"/>
    </row>
    <row r="16" spans="1:18" s="3" customFormat="1">
      <c r="A16" s="26">
        <v>0</v>
      </c>
      <c r="B16" s="27">
        <v>99.07</v>
      </c>
      <c r="C16" s="12">
        <f t="shared" si="0"/>
        <v>3.8378399318199428</v>
      </c>
      <c r="D16" s="28">
        <f t="shared" si="8"/>
        <v>785.22205005036028</v>
      </c>
      <c r="G16" s="18">
        <v>28</v>
      </c>
      <c r="H16" s="11">
        <f t="shared" ca="1" si="1"/>
        <v>60</v>
      </c>
      <c r="I16" s="11">
        <f t="shared" ca="1" si="2"/>
        <v>7.415</v>
      </c>
      <c r="J16" s="12">
        <f t="shared" ca="1" si="3"/>
        <v>0.99091273553387693</v>
      </c>
      <c r="K16" s="13">
        <f t="shared" ca="1" si="4"/>
        <v>202.74074569023122</v>
      </c>
      <c r="L16" s="2"/>
      <c r="M16" s="2"/>
      <c r="N16" s="21">
        <v>9</v>
      </c>
      <c r="O16" s="31">
        <f t="shared" ca="1" si="5"/>
        <v>929.34726884345434</v>
      </c>
      <c r="P16" s="22">
        <f t="shared" ca="1" si="6"/>
        <v>-20</v>
      </c>
      <c r="Q16" s="34">
        <f t="shared" ca="1" si="7"/>
        <v>200</v>
      </c>
      <c r="R16" s="4"/>
    </row>
    <row r="17" spans="1:18" s="3" customFormat="1" ht="14.25" thickBot="1">
      <c r="A17" s="26">
        <v>5</v>
      </c>
      <c r="B17" s="27">
        <v>76.819999999999993</v>
      </c>
      <c r="C17" s="12">
        <f t="shared" si="0"/>
        <v>3.5957685826624228</v>
      </c>
      <c r="D17" s="28">
        <f t="shared" si="8"/>
        <v>735.69425201273168</v>
      </c>
      <c r="G17" s="19">
        <v>32</v>
      </c>
      <c r="H17" s="15">
        <f t="shared" ca="1" si="1"/>
        <v>80</v>
      </c>
      <c r="I17" s="15">
        <f t="shared" ca="1" si="2"/>
        <v>3.738</v>
      </c>
      <c r="J17" s="16">
        <f t="shared" ca="1" si="3"/>
        <v>0.55397474657656065</v>
      </c>
      <c r="K17" s="17">
        <f t="shared" ca="1" si="4"/>
        <v>113.3432331495643</v>
      </c>
      <c r="L17" s="2"/>
      <c r="M17" s="2"/>
      <c r="N17" s="23">
        <v>10</v>
      </c>
      <c r="O17" s="32">
        <f t="shared" ca="1" si="5"/>
        <v>983.8895119153816</v>
      </c>
      <c r="P17" s="24">
        <f t="shared" ca="1" si="6"/>
        <v>-35</v>
      </c>
      <c r="Q17" s="35">
        <f t="shared" ca="1" si="7"/>
        <v>50</v>
      </c>
      <c r="R17" s="4"/>
    </row>
    <row r="18" spans="1:18" s="3" customFormat="1">
      <c r="A18" s="26">
        <v>10</v>
      </c>
      <c r="B18" s="27">
        <v>60.05</v>
      </c>
      <c r="C18" s="12">
        <f t="shared" si="0"/>
        <v>3.3342587451415882</v>
      </c>
      <c r="D18" s="28">
        <f t="shared" si="8"/>
        <v>682.18933925596889</v>
      </c>
      <c r="Q18" s="4"/>
      <c r="R18" s="4"/>
    </row>
    <row r="19" spans="1:18" s="3" customFormat="1">
      <c r="A19" s="26">
        <v>15</v>
      </c>
      <c r="B19" s="27">
        <v>47.31</v>
      </c>
      <c r="C19" s="12">
        <f t="shared" si="0"/>
        <v>3.0597594101668606</v>
      </c>
      <c r="D19" s="28">
        <f t="shared" si="8"/>
        <v>626.02677532013968</v>
      </c>
      <c r="Q19" s="4"/>
      <c r="R19" s="4"/>
    </row>
    <row r="20" spans="1:18" s="3" customFormat="1">
      <c r="A20" s="26">
        <v>20</v>
      </c>
      <c r="B20" s="27">
        <v>37.54</v>
      </c>
      <c r="C20" s="12">
        <f t="shared" si="0"/>
        <v>2.7790938702990822</v>
      </c>
      <c r="D20" s="28">
        <f t="shared" si="8"/>
        <v>568.60260586319214</v>
      </c>
      <c r="Q20" s="4"/>
      <c r="R20" s="4"/>
    </row>
    <row r="21" spans="1:18" s="3" customFormat="1">
      <c r="A21" s="26">
        <v>25</v>
      </c>
      <c r="B21" s="27">
        <v>30</v>
      </c>
      <c r="C21" s="12">
        <f t="shared" si="0"/>
        <v>2.5</v>
      </c>
      <c r="D21" s="28">
        <f t="shared" si="8"/>
        <v>511.5</v>
      </c>
      <c r="Q21" s="4"/>
      <c r="R21" s="4"/>
    </row>
    <row r="22" spans="1:18" s="3" customFormat="1">
      <c r="A22" s="26">
        <v>30</v>
      </c>
      <c r="B22" s="27">
        <v>24.14</v>
      </c>
      <c r="C22" s="12">
        <f t="shared" si="0"/>
        <v>2.2294052456594016</v>
      </c>
      <c r="D22" s="28">
        <f t="shared" si="8"/>
        <v>456.13631326191353</v>
      </c>
      <c r="Q22" s="4"/>
      <c r="R22" s="4"/>
    </row>
    <row r="23" spans="1:18" s="3" customFormat="1">
      <c r="A23" s="26">
        <v>35</v>
      </c>
      <c r="B23" s="27">
        <v>19.54</v>
      </c>
      <c r="C23" s="12">
        <f t="shared" si="0"/>
        <v>1.9721437222446505</v>
      </c>
      <c r="D23" s="28">
        <f t="shared" si="8"/>
        <v>403.50060557125551</v>
      </c>
      <c r="Q23" s="4"/>
      <c r="R23" s="4"/>
    </row>
    <row r="24" spans="1:18" s="3" customFormat="1">
      <c r="A24" s="26">
        <v>40</v>
      </c>
      <c r="B24" s="27">
        <v>15.92</v>
      </c>
      <c r="C24" s="12">
        <f t="shared" si="0"/>
        <v>1.7334494773519162</v>
      </c>
      <c r="D24" s="28">
        <f t="shared" si="8"/>
        <v>354.66376306620202</v>
      </c>
      <c r="Q24" s="4"/>
      <c r="R24" s="4"/>
    </row>
    <row r="25" spans="1:18" s="3" customFormat="1">
      <c r="A25" s="26">
        <v>45</v>
      </c>
      <c r="B25" s="27">
        <v>13.04</v>
      </c>
      <c r="C25" s="12">
        <f t="shared" si="0"/>
        <v>1.5148698884758363</v>
      </c>
      <c r="D25" s="28">
        <f t="shared" si="8"/>
        <v>309.94237918215606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s="3" customFormat="1">
      <c r="A26" s="26">
        <v>50</v>
      </c>
      <c r="B26" s="27">
        <v>10.75</v>
      </c>
      <c r="C26" s="12">
        <f t="shared" si="0"/>
        <v>1.3190184049079754</v>
      </c>
      <c r="D26" s="28">
        <f t="shared" si="8"/>
        <v>269.87116564417181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s="3" customFormat="1">
      <c r="A27" s="26">
        <v>55</v>
      </c>
      <c r="B27" s="27">
        <v>8.9039999999999999</v>
      </c>
      <c r="C27" s="12">
        <f t="shared" si="0"/>
        <v>1.1443553362122147</v>
      </c>
      <c r="D27" s="28">
        <f t="shared" si="8"/>
        <v>234.13510178901916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s="3" customFormat="1">
      <c r="A28" s="26">
        <v>60</v>
      </c>
      <c r="B28" s="27">
        <v>7.415</v>
      </c>
      <c r="C28" s="12">
        <f t="shared" si="0"/>
        <v>0.99091273553387693</v>
      </c>
      <c r="D28" s="28">
        <f t="shared" si="8"/>
        <v>202.74074569023122</v>
      </c>
      <c r="Q28" s="4"/>
      <c r="R28" s="4"/>
    </row>
    <row r="29" spans="1:18" s="3" customFormat="1">
      <c r="A29" s="26">
        <v>65</v>
      </c>
      <c r="B29" s="27">
        <v>6.2050000000000001</v>
      </c>
      <c r="C29" s="12">
        <f t="shared" si="0"/>
        <v>0.85692583897251762</v>
      </c>
      <c r="D29" s="28">
        <f t="shared" si="8"/>
        <v>175.3270266537771</v>
      </c>
      <c r="Q29" s="4"/>
      <c r="R29" s="4"/>
    </row>
    <row r="30" spans="1:18" s="3" customFormat="1">
      <c r="A30" s="26">
        <v>70</v>
      </c>
      <c r="B30" s="27">
        <v>5.2169999999999996</v>
      </c>
      <c r="C30" s="12">
        <f t="shared" si="0"/>
        <v>0.74069341511201969</v>
      </c>
      <c r="D30" s="28">
        <f t="shared" si="8"/>
        <v>151.54587273191925</v>
      </c>
      <c r="Q30" s="4"/>
      <c r="R30" s="4"/>
    </row>
    <row r="31" spans="1:18" s="3" customFormat="1">
      <c r="A31" s="26">
        <v>75</v>
      </c>
      <c r="B31" s="27">
        <v>4.4059999999999997</v>
      </c>
      <c r="C31" s="12">
        <f t="shared" si="0"/>
        <v>0.64029529733186064</v>
      </c>
      <c r="D31" s="28">
        <f t="shared" si="8"/>
        <v>131.00441783409869</v>
      </c>
      <c r="Q31" s="4"/>
      <c r="R31" s="4"/>
    </row>
    <row r="32" spans="1:18" s="3" customFormat="1">
      <c r="A32" s="26">
        <v>80</v>
      </c>
      <c r="B32" s="27">
        <v>3.738</v>
      </c>
      <c r="C32" s="12">
        <f t="shared" si="0"/>
        <v>0.55397474657656065</v>
      </c>
      <c r="D32" s="28">
        <f t="shared" si="8"/>
        <v>113.3432331495643</v>
      </c>
      <c r="Q32" s="4"/>
      <c r="R32" s="4"/>
    </row>
    <row r="33" spans="1:18" s="3" customFormat="1">
      <c r="A33" s="26">
        <v>85</v>
      </c>
      <c r="B33" s="27">
        <v>3.1840000000000002</v>
      </c>
      <c r="C33" s="12">
        <f t="shared" si="0"/>
        <v>0.47974927675988438</v>
      </c>
      <c r="D33" s="28">
        <f t="shared" si="8"/>
        <v>98.156702025072349</v>
      </c>
      <c r="Q33" s="4"/>
      <c r="R33" s="4"/>
    </row>
    <row r="34" spans="1:18" s="3" customFormat="1">
      <c r="A34" s="26">
        <v>90</v>
      </c>
      <c r="B34" s="27">
        <v>2.7229999999999999</v>
      </c>
      <c r="C34" s="12">
        <f t="shared" si="0"/>
        <v>0.41606820890505147</v>
      </c>
      <c r="D34" s="28">
        <f t="shared" si="8"/>
        <v>85.127555541973521</v>
      </c>
      <c r="Q34" s="4"/>
      <c r="R34" s="4"/>
    </row>
    <row r="35" spans="1:18" s="3" customFormat="1">
      <c r="A35" s="26">
        <v>95</v>
      </c>
      <c r="B35" s="27">
        <v>2.3380000000000001</v>
      </c>
      <c r="C35" s="12">
        <f t="shared" si="0"/>
        <v>0.36149421732945763</v>
      </c>
      <c r="D35" s="28">
        <f t="shared" si="8"/>
        <v>73.961716865607031</v>
      </c>
      <c r="Q35" s="4"/>
      <c r="R35" s="4"/>
    </row>
    <row r="36" spans="1:18" s="3" customFormat="1">
      <c r="A36" s="26">
        <v>100</v>
      </c>
      <c r="B36" s="27">
        <v>2.0150000000000001</v>
      </c>
      <c r="C36" s="12">
        <f t="shared" si="0"/>
        <v>0.31469623613930975</v>
      </c>
      <c r="D36" s="28">
        <f t="shared" si="8"/>
        <v>64.386849914102783</v>
      </c>
      <c r="Q36" s="4"/>
      <c r="R36" s="4"/>
    </row>
    <row r="37" spans="1:18" s="3" customFormat="1">
      <c r="A37" s="26">
        <v>105</v>
      </c>
      <c r="B37" s="27">
        <v>1.7430000000000001</v>
      </c>
      <c r="C37" s="12">
        <f t="shared" si="0"/>
        <v>0.27454871940270298</v>
      </c>
      <c r="D37" s="28">
        <f t="shared" si="8"/>
        <v>56.172667989793027</v>
      </c>
      <c r="Q37" s="4"/>
      <c r="R37" s="4"/>
    </row>
    <row r="38" spans="1:18" s="3" customFormat="1">
      <c r="A38" s="26">
        <v>110</v>
      </c>
      <c r="B38" s="27">
        <v>1.5129999999999999</v>
      </c>
      <c r="C38" s="12">
        <f t="shared" si="0"/>
        <v>0.24005965791895409</v>
      </c>
      <c r="D38" s="28">
        <f t="shared" si="8"/>
        <v>49.116206010218008</v>
      </c>
      <c r="Q38" s="4"/>
      <c r="R38" s="4"/>
    </row>
    <row r="39" spans="1:18" s="3" customFormat="1">
      <c r="A39" s="26">
        <v>115</v>
      </c>
      <c r="B39" s="27">
        <v>1.3180000000000001</v>
      </c>
      <c r="C39" s="12">
        <f t="shared" si="0"/>
        <v>0.21042212146369499</v>
      </c>
      <c r="D39" s="28">
        <f t="shared" si="8"/>
        <v>43.052366051471992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4.25" thickBot="1">
      <c r="A40" s="14">
        <v>120</v>
      </c>
      <c r="B40" s="15">
        <v>1.1519999999999999</v>
      </c>
      <c r="C40" s="16">
        <f t="shared" si="0"/>
        <v>0.18489984591679506</v>
      </c>
      <c r="D40" s="17">
        <f t="shared" si="8"/>
        <v>37.83050847457627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7" spans="1:18">
      <c r="B47" s="5"/>
      <c r="C47" s="1"/>
    </row>
    <row r="48" spans="1:18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</sheetData>
  <mergeCells count="5">
    <mergeCell ref="A6:D6"/>
    <mergeCell ref="G6:K6"/>
    <mergeCell ref="N6:Q6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AMB_Up_Pull</vt:lpstr>
      <vt:lpstr>AQS_Up_Pull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2017-10-26T08:45:53Z</dcterms:modified>
</cp:coreProperties>
</file>