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TTING PLAN\2020\WALT MART\"/>
    </mc:Choice>
  </mc:AlternateContent>
  <bookViews>
    <workbookView xWindow="600" yWindow="150" windowWidth="19395" windowHeight="7485" tabRatio="769"/>
  </bookViews>
  <sheets>
    <sheet name="NB30100015754" sheetId="6" r:id="rId1"/>
    <sheet name="ORDER 18.03.2020" sheetId="11" r:id="rId2"/>
  </sheets>
  <definedNames>
    <definedName name="_xlnm.Print_Area" localSheetId="0">NB30100015754!$A$1:$M$19</definedName>
  </definedNames>
  <calcPr calcId="152511"/>
</workbook>
</file>

<file path=xl/calcChain.xml><?xml version="1.0" encoding="utf-8"?>
<calcChain xmlns="http://schemas.openxmlformats.org/spreadsheetml/2006/main">
  <c r="J16" i="6" l="1"/>
  <c r="I16" i="6"/>
  <c r="H16" i="6"/>
  <c r="G16" i="6"/>
  <c r="F16" i="6"/>
  <c r="E16" i="6"/>
  <c r="D16" i="6"/>
  <c r="K15" i="6"/>
  <c r="K16" i="6" l="1"/>
  <c r="M15" i="6" s="1"/>
  <c r="E7" i="6"/>
  <c r="F7" i="6"/>
  <c r="G7" i="6"/>
  <c r="H7" i="6"/>
  <c r="I7" i="6"/>
  <c r="J7" i="6"/>
  <c r="D7" i="6"/>
  <c r="J13" i="6"/>
  <c r="I13" i="6"/>
  <c r="H13" i="6"/>
  <c r="G13" i="6"/>
  <c r="F13" i="6"/>
  <c r="E13" i="6"/>
  <c r="D13" i="6"/>
  <c r="K12" i="6"/>
  <c r="J10" i="6"/>
  <c r="I10" i="6"/>
  <c r="H10" i="6"/>
  <c r="G10" i="6"/>
  <c r="F10" i="6"/>
  <c r="E10" i="6"/>
  <c r="D10" i="6"/>
  <c r="K9" i="6"/>
  <c r="K6" i="6"/>
  <c r="G8" i="6" s="1"/>
  <c r="U49" i="11"/>
  <c r="T49" i="11"/>
  <c r="R49" i="11"/>
  <c r="Q49" i="11"/>
  <c r="O49" i="11"/>
  <c r="N49" i="11"/>
  <c r="S48" i="11"/>
  <c r="P48" i="11"/>
  <c r="M48" i="11"/>
  <c r="U47" i="11"/>
  <c r="T47" i="11"/>
  <c r="R47" i="11"/>
  <c r="Q47" i="11"/>
  <c r="O47" i="11"/>
  <c r="V47" i="11" s="1"/>
  <c r="N47" i="11"/>
  <c r="U46" i="11"/>
  <c r="T46" i="11"/>
  <c r="R46" i="11"/>
  <c r="Q46" i="11"/>
  <c r="V46" i="11" s="1"/>
  <c r="O46" i="11"/>
  <c r="N46" i="11"/>
  <c r="U45" i="11"/>
  <c r="T45" i="11"/>
  <c r="R45" i="11"/>
  <c r="Q45" i="11"/>
  <c r="O45" i="11"/>
  <c r="N45" i="11"/>
  <c r="V45" i="11" s="1"/>
  <c r="U44" i="11"/>
  <c r="T44" i="11"/>
  <c r="R44" i="11"/>
  <c r="Q44" i="11"/>
  <c r="O44" i="11"/>
  <c r="N44" i="11"/>
  <c r="V44" i="11" s="1"/>
  <c r="U43" i="11"/>
  <c r="T43" i="11"/>
  <c r="R43" i="11"/>
  <c r="Q43" i="11"/>
  <c r="O43" i="11"/>
  <c r="V43" i="11" s="1"/>
  <c r="N43" i="11"/>
  <c r="U42" i="11"/>
  <c r="T42" i="11"/>
  <c r="R42" i="11"/>
  <c r="Q42" i="11"/>
  <c r="V42" i="11" s="1"/>
  <c r="O42" i="11"/>
  <c r="N42" i="11"/>
  <c r="U41" i="11"/>
  <c r="T41" i="11"/>
  <c r="R41" i="11"/>
  <c r="Q41" i="11"/>
  <c r="O41" i="11"/>
  <c r="N41" i="11"/>
  <c r="V41" i="11" s="1"/>
  <c r="V48" i="11" s="1"/>
  <c r="W48" i="11" s="1"/>
  <c r="S40" i="11"/>
  <c r="P40" i="11"/>
  <c r="M40" i="11"/>
  <c r="U39" i="11"/>
  <c r="T39" i="11"/>
  <c r="R39" i="11"/>
  <c r="Q39" i="11"/>
  <c r="O39" i="11"/>
  <c r="N39" i="11"/>
  <c r="V39" i="11" s="1"/>
  <c r="U38" i="11"/>
  <c r="T38" i="11"/>
  <c r="R38" i="11"/>
  <c r="Q38" i="11"/>
  <c r="O38" i="11"/>
  <c r="N38" i="11"/>
  <c r="V38" i="11" s="1"/>
  <c r="U37" i="11"/>
  <c r="T37" i="11"/>
  <c r="R37" i="11"/>
  <c r="Q37" i="11"/>
  <c r="O37" i="11"/>
  <c r="V37" i="11" s="1"/>
  <c r="N37" i="11"/>
  <c r="U36" i="11"/>
  <c r="T36" i="11"/>
  <c r="R36" i="11"/>
  <c r="Q36" i="11"/>
  <c r="V36" i="11" s="1"/>
  <c r="O36" i="11"/>
  <c r="N36" i="11"/>
  <c r="U35" i="11"/>
  <c r="T35" i="11"/>
  <c r="R35" i="11"/>
  <c r="Q35" i="11"/>
  <c r="O35" i="11"/>
  <c r="N35" i="11"/>
  <c r="V35" i="11" s="1"/>
  <c r="U34" i="11"/>
  <c r="T34" i="11"/>
  <c r="R34" i="11"/>
  <c r="Q34" i="11"/>
  <c r="O34" i="11"/>
  <c r="N34" i="11"/>
  <c r="V34" i="11" s="1"/>
  <c r="U33" i="11"/>
  <c r="T33" i="11"/>
  <c r="R33" i="11"/>
  <c r="Q33" i="11"/>
  <c r="O33" i="11"/>
  <c r="V33" i="11" s="1"/>
  <c r="V40" i="11" s="1"/>
  <c r="W40" i="11" s="1"/>
  <c r="N33" i="11"/>
  <c r="P32" i="11"/>
  <c r="M32" i="11"/>
  <c r="U31" i="11"/>
  <c r="T31" i="11"/>
  <c r="R31" i="11"/>
  <c r="Q31" i="11"/>
  <c r="V31" i="11" s="1"/>
  <c r="O31" i="11"/>
  <c r="N31" i="11"/>
  <c r="U30" i="11"/>
  <c r="T30" i="11"/>
  <c r="R30" i="11"/>
  <c r="Q30" i="11"/>
  <c r="O30" i="11"/>
  <c r="N30" i="11"/>
  <c r="V30" i="11" s="1"/>
  <c r="U29" i="11"/>
  <c r="T29" i="11"/>
  <c r="R29" i="11"/>
  <c r="Q29" i="11"/>
  <c r="O29" i="11"/>
  <c r="N29" i="11"/>
  <c r="V29" i="11" s="1"/>
  <c r="U28" i="11"/>
  <c r="T28" i="11"/>
  <c r="R28" i="11"/>
  <c r="Q28" i="11"/>
  <c r="O28" i="11"/>
  <c r="N28" i="11"/>
  <c r="V28" i="11" s="1"/>
  <c r="U27" i="11"/>
  <c r="T27" i="11"/>
  <c r="R27" i="11"/>
  <c r="Q27" i="11"/>
  <c r="V27" i="11" s="1"/>
  <c r="O27" i="11"/>
  <c r="N27" i="11"/>
  <c r="U26" i="11"/>
  <c r="T26" i="11"/>
  <c r="R26" i="11"/>
  <c r="Q26" i="11"/>
  <c r="O26" i="11"/>
  <c r="N26" i="11"/>
  <c r="V26" i="11" s="1"/>
  <c r="U25" i="11"/>
  <c r="T25" i="11"/>
  <c r="R25" i="11"/>
  <c r="Q25" i="11"/>
  <c r="O25" i="11"/>
  <c r="N25" i="11"/>
  <c r="V25" i="11" s="1"/>
  <c r="S24" i="11"/>
  <c r="S49" i="11" s="1"/>
  <c r="P24" i="11"/>
  <c r="P49" i="11" s="1"/>
  <c r="M24" i="11"/>
  <c r="M49" i="11" s="1"/>
  <c r="U23" i="11"/>
  <c r="T23" i="11"/>
  <c r="R23" i="11"/>
  <c r="Q23" i="11"/>
  <c r="O23" i="11"/>
  <c r="N23" i="11"/>
  <c r="V23" i="11" s="1"/>
  <c r="U22" i="11"/>
  <c r="T22" i="11"/>
  <c r="R22" i="11"/>
  <c r="Q22" i="11"/>
  <c r="O22" i="11"/>
  <c r="N22" i="11"/>
  <c r="V22" i="11" s="1"/>
  <c r="U21" i="11"/>
  <c r="T21" i="11"/>
  <c r="R21" i="11"/>
  <c r="Q21" i="11"/>
  <c r="V21" i="11" s="1"/>
  <c r="O21" i="11"/>
  <c r="N21" i="11"/>
  <c r="U20" i="11"/>
  <c r="T20" i="11"/>
  <c r="R20" i="11"/>
  <c r="Q20" i="11"/>
  <c r="O20" i="11"/>
  <c r="N20" i="11"/>
  <c r="V20" i="11" s="1"/>
  <c r="U19" i="11"/>
  <c r="T19" i="11"/>
  <c r="R19" i="11"/>
  <c r="Q19" i="11"/>
  <c r="O19" i="11"/>
  <c r="N19" i="11"/>
  <c r="V19" i="11" s="1"/>
  <c r="U18" i="11"/>
  <c r="T18" i="11"/>
  <c r="R18" i="11"/>
  <c r="Q18" i="11"/>
  <c r="O18" i="11"/>
  <c r="N18" i="11"/>
  <c r="V18" i="11" s="1"/>
  <c r="V17" i="11"/>
  <c r="U17" i="11"/>
  <c r="T17" i="11"/>
  <c r="R17" i="11"/>
  <c r="Q17" i="11"/>
  <c r="O17" i="11"/>
  <c r="N17" i="11"/>
  <c r="N13" i="11"/>
  <c r="U8" i="11"/>
  <c r="T8" i="11"/>
  <c r="S8" i="11"/>
  <c r="R8" i="11"/>
  <c r="Q8" i="11"/>
  <c r="P8" i="11"/>
  <c r="O8" i="11"/>
  <c r="M8" i="11"/>
  <c r="N7" i="11"/>
  <c r="N8" i="11" s="1"/>
  <c r="D18" i="6" l="1"/>
  <c r="G18" i="6"/>
  <c r="H18" i="6"/>
  <c r="E18" i="6"/>
  <c r="I18" i="6"/>
  <c r="F18" i="6"/>
  <c r="J18" i="6"/>
  <c r="K13" i="6"/>
  <c r="K7" i="6"/>
  <c r="K10" i="6"/>
  <c r="K18" i="6" s="1"/>
  <c r="E8" i="6"/>
  <c r="H8" i="6"/>
  <c r="D8" i="6"/>
  <c r="D3" i="6"/>
  <c r="I8" i="6"/>
  <c r="F3" i="6"/>
  <c r="F8" i="6"/>
  <c r="J8" i="6"/>
  <c r="D11" i="6"/>
  <c r="H11" i="6"/>
  <c r="H14" i="6" s="1"/>
  <c r="H17" i="6" s="1"/>
  <c r="E11" i="6"/>
  <c r="E14" i="6" s="1"/>
  <c r="E17" i="6" s="1"/>
  <c r="I11" i="6"/>
  <c r="I14" i="6" s="1"/>
  <c r="I17" i="6" s="1"/>
  <c r="F11" i="6"/>
  <c r="F14" i="6" s="1"/>
  <c r="F17" i="6" s="1"/>
  <c r="J11" i="6"/>
  <c r="J14" i="6" s="1"/>
  <c r="J17" i="6" s="1"/>
  <c r="G11" i="6"/>
  <c r="G14" i="6" s="1"/>
  <c r="G17" i="6" s="1"/>
  <c r="V24" i="11"/>
  <c r="V32" i="11"/>
  <c r="W32" i="11" s="1"/>
  <c r="M12" i="6" l="1"/>
  <c r="M9" i="6"/>
  <c r="K8" i="6"/>
  <c r="K11" i="6"/>
  <c r="D14" i="6"/>
  <c r="D17" i="6" s="1"/>
  <c r="K17" i="6" s="1"/>
  <c r="W24" i="11"/>
  <c r="W49" i="11" s="1"/>
  <c r="V49" i="11"/>
  <c r="M18" i="6" l="1"/>
  <c r="M19" i="6" s="1"/>
  <c r="L19" i="6" s="1"/>
  <c r="K14" i="6"/>
  <c r="L18" i="6" l="1"/>
</calcChain>
</file>

<file path=xl/sharedStrings.xml><?xml version="1.0" encoding="utf-8"?>
<sst xmlns="http://schemas.openxmlformats.org/spreadsheetml/2006/main" count="181" uniqueCount="107">
  <si>
    <t>TTL:</t>
    <phoneticPr fontId="1" type="noConversion"/>
  </si>
  <si>
    <t>RATIO.2</t>
  </si>
  <si>
    <t>RATIO.1</t>
  </si>
  <si>
    <t>ORDER</t>
  </si>
  <si>
    <t>QTY</t>
  </si>
  <si>
    <t>TOTAL</t>
  </si>
  <si>
    <t>SIZE</t>
    <phoneticPr fontId="1" type="noConversion"/>
  </si>
  <si>
    <t>DIVICION</t>
  </si>
  <si>
    <t>COLOR</t>
  </si>
  <si>
    <t xml:space="preserve">오더 수량 </t>
    <phoneticPr fontId="1" type="noConversion"/>
  </si>
  <si>
    <t>본사 요척</t>
    <phoneticPr fontId="1" type="noConversion"/>
  </si>
  <si>
    <t>BODY</t>
    <phoneticPr fontId="1" type="noConversion"/>
  </si>
  <si>
    <t>XS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</si>
  <si>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</si>
  <si>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</si>
  <si>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</si>
  <si>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</si>
  <si>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2XL</t>
    <phoneticPr fontId="1" type="noConversion"/>
  </si>
  <si>
    <t>CUTTING PLAN 1</t>
    <phoneticPr fontId="1" type="noConversion"/>
  </si>
  <si>
    <t>소요량</t>
    <phoneticPr fontId="1" type="noConversion"/>
  </si>
  <si>
    <t>과부족</t>
    <phoneticPr fontId="1" type="noConversion"/>
  </si>
  <si>
    <t>BODY          WIDTGH</t>
    <phoneticPr fontId="1" type="noConversion"/>
  </si>
  <si>
    <t>3XL</t>
    <phoneticPr fontId="1" type="noConversion"/>
  </si>
  <si>
    <t>Container</t>
  </si>
  <si>
    <t>Country</t>
    <phoneticPr fontId="16" type="noConversion"/>
  </si>
  <si>
    <t>Duty</t>
    <phoneticPr fontId="16" type="noConversion"/>
  </si>
  <si>
    <t>NONE</t>
    <phoneticPr fontId="16" type="noConversion"/>
  </si>
  <si>
    <t>Category</t>
    <phoneticPr fontId="16" type="noConversion"/>
  </si>
  <si>
    <t>PACK</t>
    <phoneticPr fontId="16" type="noConversion"/>
  </si>
  <si>
    <t>S#</t>
    <phoneticPr fontId="16" type="noConversion"/>
  </si>
  <si>
    <t>STORE COST</t>
    <phoneticPr fontId="16" type="noConversion"/>
  </si>
  <si>
    <t>SIZE</t>
    <phoneticPr fontId="16" type="noConversion"/>
  </si>
  <si>
    <t xml:space="preserve">TOTAL Q'TY </t>
    <phoneticPr fontId="16" type="noConversion"/>
  </si>
  <si>
    <t>TYPE</t>
  </si>
  <si>
    <t>PO#</t>
  </si>
  <si>
    <t>DES</t>
  </si>
  <si>
    <t>MOBILE FLOW</t>
  </si>
  <si>
    <t>MAAP</t>
  </si>
  <si>
    <t>CHARLESTON-DOTCOM</t>
  </si>
  <si>
    <t>HOUSTON FLOW</t>
  </si>
  <si>
    <t>ELWOOD FLOW</t>
  </si>
  <si>
    <t>SOUTHGATE FLOW</t>
  </si>
  <si>
    <t>Retail</t>
    <phoneticPr fontId="16" type="noConversion"/>
  </si>
  <si>
    <t>COLOR NAME</t>
    <phoneticPr fontId="16" type="noConversion"/>
  </si>
  <si>
    <t>IN. Store</t>
    <phoneticPr fontId="16" type="noConversion"/>
  </si>
  <si>
    <t xml:space="preserve">  </t>
    <phoneticPr fontId="1" type="noConversion"/>
  </si>
  <si>
    <t>Fine line</t>
    <phoneticPr fontId="16" type="noConversion"/>
  </si>
  <si>
    <t>U.S.A</t>
    <phoneticPr fontId="16" type="noConversion"/>
  </si>
  <si>
    <t>FABRIC</t>
    <phoneticPr fontId="16" type="noConversion"/>
  </si>
  <si>
    <t>Start date</t>
    <phoneticPr fontId="16" type="noConversion"/>
  </si>
  <si>
    <t>Cancel date</t>
    <phoneticPr fontId="16" type="noConversion"/>
  </si>
  <si>
    <t>BLACK SOOT</t>
    <phoneticPr fontId="1" type="noConversion"/>
  </si>
  <si>
    <t>STYLE.NO : NB30100015754</t>
    <phoneticPr fontId="1" type="noConversion"/>
  </si>
  <si>
    <t>2020 FALL Wal-Mart S#NB30100015754 (NB Button front v nk dress ) - CO: VIETNAM</t>
    <phoneticPr fontId="16" type="noConversion"/>
  </si>
  <si>
    <t>AP_SETWK27</t>
    <phoneticPr fontId="16" type="noConversion"/>
  </si>
  <si>
    <t>TBA</t>
    <phoneticPr fontId="16" type="noConversion"/>
  </si>
  <si>
    <t>NB30100015754
(FL#2585)</t>
  </si>
  <si>
    <t>NET
FOB</t>
    <phoneticPr fontId="16" type="noConversion"/>
  </si>
  <si>
    <t>Dely</t>
    <phoneticPr fontId="16" type="noConversion"/>
  </si>
  <si>
    <t xml:space="preserve">DOTCOM </t>
  </si>
  <si>
    <t>INITIAL SET</t>
  </si>
  <si>
    <t>SAVANNAH FLOW</t>
  </si>
  <si>
    <t>SUFFOLK FLOW</t>
  </si>
  <si>
    <t>SLD</t>
  </si>
  <si>
    <t>AST1</t>
    <phoneticPr fontId="16" type="noConversion"/>
  </si>
  <si>
    <t>REMARK</t>
    <phoneticPr fontId="16" type="noConversion"/>
  </si>
  <si>
    <t xml:space="preserve">FOLDING </t>
  </si>
  <si>
    <t>HANGING</t>
    <phoneticPr fontId="16" type="noConversion"/>
  </si>
  <si>
    <t>AST2</t>
    <phoneticPr fontId="16" type="noConversion"/>
  </si>
  <si>
    <t>AST4</t>
    <phoneticPr fontId="16" type="noConversion"/>
  </si>
  <si>
    <t>AST5</t>
    <phoneticPr fontId="16" type="noConversion"/>
  </si>
  <si>
    <t>NB BUTTON FRONT V NK DRESS</t>
    <phoneticPr fontId="16" type="noConversion"/>
  </si>
  <si>
    <t>58/33/9% POLY/RAYON/SPAN
(T/R 40S SIRO + 30D)
4X2 RIB, 200GSM, 50/52"</t>
    <phoneticPr fontId="16" type="noConversion"/>
  </si>
  <si>
    <t>AST1</t>
    <phoneticPr fontId="1" type="noConversion"/>
  </si>
  <si>
    <t>NB30100015754</t>
    <phoneticPr fontId="16" type="noConversion"/>
  </si>
  <si>
    <t>XS</t>
  </si>
  <si>
    <t>SLD</t>
    <phoneticPr fontId="1" type="noConversion"/>
  </si>
  <si>
    <t>NB30100015754</t>
    <phoneticPr fontId="16" type="noConversion"/>
  </si>
  <si>
    <t>S</t>
    <phoneticPr fontId="16" type="noConversion"/>
  </si>
  <si>
    <t>M</t>
    <phoneticPr fontId="16" type="noConversion"/>
  </si>
  <si>
    <t>NB30100015754</t>
  </si>
  <si>
    <t>L</t>
    <phoneticPr fontId="16" type="noConversion"/>
  </si>
  <si>
    <t>SQ# 13698449 (STORE)</t>
  </si>
  <si>
    <t>XL</t>
    <phoneticPr fontId="16" type="noConversion"/>
  </si>
  <si>
    <t>XXL</t>
    <phoneticPr fontId="16" type="noConversion"/>
  </si>
  <si>
    <t>SQ# 13716951 DOTCOM</t>
  </si>
  <si>
    <t>XXXL</t>
    <phoneticPr fontId="16" type="noConversion"/>
  </si>
  <si>
    <t>FACTORY: S&amp;H VINA#2</t>
    <phoneticPr fontId="16" type="noConversion"/>
  </si>
  <si>
    <t>S&amp;H VINA</t>
  </si>
  <si>
    <t>-</t>
  </si>
  <si>
    <t>SLD</t>
    <phoneticPr fontId="1" type="noConversion"/>
  </si>
  <si>
    <t xml:space="preserve">&lt; HANGING PACK &gt; </t>
    <phoneticPr fontId="1" type="noConversion"/>
  </si>
  <si>
    <t xml:space="preserve">FOB / NET FOB / SC  </t>
    <phoneticPr fontId="16" type="noConversion"/>
  </si>
  <si>
    <t>L</t>
    <phoneticPr fontId="16" type="noConversion"/>
  </si>
  <si>
    <t xml:space="preserve"> $3.85/ $3.8307/ $4.65</t>
  </si>
  <si>
    <t>XL</t>
    <phoneticPr fontId="16" type="noConversion"/>
  </si>
  <si>
    <t>XXL</t>
    <phoneticPr fontId="16" type="noConversion"/>
  </si>
  <si>
    <t>RETAIL : $10.96</t>
    <phoneticPr fontId="16" type="noConversion"/>
  </si>
  <si>
    <t>XXXL</t>
    <phoneticPr fontId="16" type="noConversion"/>
  </si>
  <si>
    <t>TOTAL</t>
    <phoneticPr fontId="16" type="noConversion"/>
  </si>
  <si>
    <t>50"</t>
    <phoneticPr fontId="1" type="noConversion"/>
  </si>
  <si>
    <t>HUNTER GREEN</t>
    <phoneticPr fontId="1" type="noConversion"/>
  </si>
  <si>
    <t>HUNTER GREEN</t>
    <phoneticPr fontId="1" type="noConversion"/>
  </si>
  <si>
    <t>BAL(3.5%)</t>
    <phoneticPr fontId="1" type="noConversion"/>
  </si>
  <si>
    <t>CRUSHED PLUM</t>
    <phoneticPr fontId="16" type="noConversion"/>
  </si>
  <si>
    <t>CINNAMON SPICE</t>
    <phoneticPr fontId="1" type="noConversion"/>
  </si>
  <si>
    <t>RATIO.3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</si>
</sst>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43" formatCode="_-* #,##0.00_-;\-* #,##0.00_-;_-* &quot;-&quot;??_-;_-@_-"/>
    <numFmt numFmtId="176" formatCode="#,##0;[Red]#,##0"/>
    <numFmt numFmtId="177" formatCode="mm&quot;월&quot;\ dd&quot;일&quot;"/>
    <numFmt numFmtId="178" formatCode="#,##0_ "/>
    <numFmt numFmtId="179" formatCode="#,##0.000_ "/>
    <numFmt numFmtId="180" formatCode="#,##0_);[Red]\(#,##0\)"/>
    <numFmt numFmtId="181" formatCode="0.0%"/>
    <numFmt numFmtId="182" formatCode="#,##0_ ;[Red]\-#,##0\ "/>
    <numFmt numFmtId="183" formatCode="#,##0.0000;[Red]#,##0.0000"/>
    <numFmt numFmtId="184" formatCode="#,##0.000_);[Red]\(#,##0.000\)"/>
    <numFmt numFmtId="185" formatCode="m&quot;/&quot;d&quot;/&quot;yy;@"/>
    <numFmt numFmtId="186" formatCode="yyyy&quot;-&quot;m&quot;-&quot;d;@"/>
    <numFmt numFmtId="187" formatCode="0.00_ "/>
    <numFmt numFmtId="188" formatCode="0.0000_);[Red]\(0.0000\)"/>
    <numFmt numFmtId="189" formatCode="0.0000_ "/>
    <numFmt numFmtId="190" formatCode="0.0000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MS Sans Serif"/>
      <charset val="1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name val="맑은 고딕"/>
      <family val="3"/>
      <charset val="129"/>
      <scheme val="minor"/>
    </font>
    <font>
      <sz val="9"/>
      <name val="Arial"/>
      <family val="2"/>
    </font>
    <font>
      <b/>
      <sz val="10"/>
      <color rgb="FFFF0000"/>
      <name val="맑은 고딕"/>
      <family val="3"/>
      <charset val="129"/>
      <scheme val="minor"/>
    </font>
    <font>
      <sz val="9"/>
      <name val="Arial"/>
      <family val="2"/>
    </font>
    <font>
      <sz val="11"/>
      <name val="돋움"/>
      <family val="3"/>
      <charset val="129"/>
    </font>
    <font>
      <sz val="12"/>
      <name val="Arial"/>
      <family val="2"/>
    </font>
    <font>
      <sz val="8"/>
      <name val="돋움"/>
      <family val="3"/>
      <charset val="129"/>
    </font>
    <font>
      <sz val="12"/>
      <color rgb="FF0000FF"/>
      <name val="Arial"/>
      <family val="2"/>
    </font>
    <font>
      <b/>
      <sz val="12"/>
      <color rgb="FFFF0000"/>
      <name val="Arial"/>
      <family val="2"/>
    </font>
    <font>
      <sz val="24"/>
      <name val="Trebuchet MS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color rgb="FFFF0000"/>
      <name val="Arial"/>
      <family val="2"/>
    </font>
    <font>
      <sz val="11"/>
      <color rgb="FFFF66FF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sz val="11"/>
      <color rgb="FFFF0000"/>
      <name val="Trebuchet MS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Segoe UI"/>
      <family val="2"/>
    </font>
    <font>
      <sz val="11"/>
      <color rgb="FF0000FF"/>
      <name val="Segoe UI"/>
      <family val="2"/>
    </font>
    <font>
      <sz val="22"/>
      <color theme="0"/>
      <name val="Trebuchet MS"/>
      <family val="2"/>
    </font>
    <font>
      <sz val="11"/>
      <color theme="0"/>
      <name val="Trebuchet MS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b/>
      <sz val="11"/>
      <color theme="1"/>
      <name val="Arial"/>
      <family val="2"/>
    </font>
    <font>
      <sz val="1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7" fillId="0" borderId="0" applyAlignment="0">
      <alignment vertical="top" wrapText="1"/>
      <protection locked="0"/>
    </xf>
    <xf numFmtId="0" fontId="2" fillId="0" borderId="0">
      <alignment vertical="center"/>
    </xf>
    <xf numFmtId="0" fontId="9" fillId="0" borderId="0"/>
    <xf numFmtId="0" fontId="11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41" fontId="2" fillId="0" borderId="0" applyFont="0" applyFill="0" applyBorder="0" applyAlignment="0" applyProtection="0">
      <alignment vertical="center"/>
    </xf>
    <xf numFmtId="0" fontId="14" fillId="0" borderId="0"/>
  </cellStyleXfs>
  <cellXfs count="252">
    <xf numFmtId="0" fontId="0" fillId="0" borderId="0" xfId="0">
      <alignment vertical="center"/>
    </xf>
    <xf numFmtId="0" fontId="4" fillId="0" borderId="7" xfId="3" applyFont="1" applyBorder="1" applyAlignment="1">
      <alignment horizontal="center" vertical="center"/>
    </xf>
    <xf numFmtId="0" fontId="4" fillId="0" borderId="6" xfId="3" applyFont="1" applyBorder="1" applyAlignment="1">
      <alignment horizontal="center" vertical="center"/>
    </xf>
    <xf numFmtId="178" fontId="4" fillId="0" borderId="3" xfId="3" applyNumberFormat="1" applyFont="1" applyBorder="1" applyAlignment="1">
      <alignment horizontal="center" vertical="center"/>
    </xf>
    <xf numFmtId="176" fontId="3" fillId="3" borderId="1" xfId="3" applyNumberFormat="1" applyFont="1" applyFill="1" applyBorder="1" applyAlignment="1">
      <alignment horizontal="center" vertical="center"/>
    </xf>
    <xf numFmtId="176" fontId="3" fillId="2" borderId="1" xfId="3" applyNumberFormat="1" applyFont="1" applyFill="1" applyBorder="1" applyAlignment="1">
      <alignment horizontal="center" vertical="center"/>
    </xf>
    <xf numFmtId="179" fontId="4" fillId="0" borderId="6" xfId="3" applyNumberFormat="1" applyFont="1" applyBorder="1" applyAlignment="1">
      <alignment horizontal="center" vertical="center"/>
    </xf>
    <xf numFmtId="178" fontId="4" fillId="0" borderId="5" xfId="3" applyNumberFormat="1" applyFont="1" applyBorder="1" applyAlignment="1">
      <alignment horizontal="center" vertical="center"/>
    </xf>
    <xf numFmtId="182" fontId="3" fillId="2" borderId="1" xfId="3" applyNumberFormat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176" fontId="3" fillId="0" borderId="1" xfId="4" applyNumberFormat="1" applyFont="1" applyBorder="1" applyAlignment="1">
      <alignment horizontal="center" vertical="center"/>
    </xf>
    <xf numFmtId="176" fontId="3" fillId="2" borderId="1" xfId="3" applyNumberFormat="1" applyFont="1" applyFill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3" fontId="4" fillId="4" borderId="1" xfId="5" applyNumberFormat="1" applyFont="1" applyFill="1" applyBorder="1" applyAlignment="1">
      <alignment horizontal="center" vertical="center"/>
      <protection locked="0"/>
    </xf>
    <xf numFmtId="176" fontId="4" fillId="4" borderId="1" xfId="3" applyNumberFormat="1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/>
    </xf>
    <xf numFmtId="183" fontId="3" fillId="2" borderId="1" xfId="3" applyNumberFormat="1" applyFont="1" applyFill="1" applyBorder="1" applyAlignment="1">
      <alignment horizontal="center" vertical="center"/>
    </xf>
    <xf numFmtId="180" fontId="3" fillId="2" borderId="1" xfId="2" applyNumberFormat="1" applyFont="1" applyFill="1" applyBorder="1" applyAlignment="1">
      <alignment horizontal="center"/>
    </xf>
    <xf numFmtId="178" fontId="12" fillId="0" borderId="3" xfId="3" applyNumberFormat="1" applyFont="1" applyBorder="1" applyAlignment="1">
      <alignment horizontal="center" vertical="center"/>
    </xf>
    <xf numFmtId="10" fontId="3" fillId="0" borderId="1" xfId="3" applyNumberFormat="1" applyFont="1" applyBorder="1" applyAlignment="1">
      <alignment horizontal="center" vertical="center"/>
    </xf>
    <xf numFmtId="0" fontId="19" fillId="2" borderId="0" xfId="11" applyFont="1" applyFill="1" applyAlignment="1">
      <alignment horizontal="left"/>
    </xf>
    <xf numFmtId="0" fontId="19" fillId="0" borderId="0" xfId="11" applyFont="1" applyFill="1" applyAlignment="1">
      <alignment horizontal="left"/>
    </xf>
    <xf numFmtId="0" fontId="19" fillId="0" borderId="0" xfId="11" applyFont="1" applyFill="1" applyBorder="1" applyAlignment="1">
      <alignment horizontal="left"/>
    </xf>
    <xf numFmtId="0" fontId="20" fillId="2" borderId="0" xfId="11" applyNumberFormat="1" applyFont="1" applyFill="1" applyAlignment="1">
      <alignment horizontal="left"/>
    </xf>
    <xf numFmtId="0" fontId="20" fillId="2" borderId="0" xfId="11" applyNumberFormat="1" applyFont="1" applyFill="1" applyAlignment="1">
      <alignment horizontal="center" vertical="center"/>
    </xf>
    <xf numFmtId="0" fontId="21" fillId="0" borderId="0" xfId="11" applyNumberFormat="1" applyFont="1" applyFill="1" applyAlignment="1">
      <alignment horizontal="left"/>
    </xf>
    <xf numFmtId="49" fontId="20" fillId="0" borderId="0" xfId="11" applyNumberFormat="1" applyFont="1" applyAlignment="1">
      <alignment horizontal="left"/>
    </xf>
    <xf numFmtId="49" fontId="23" fillId="0" borderId="0" xfId="11" applyNumberFormat="1" applyFont="1" applyAlignment="1">
      <alignment horizontal="left"/>
    </xf>
    <xf numFmtId="0" fontId="20" fillId="0" borderId="13" xfId="0" applyFont="1" applyBorder="1" applyAlignment="1">
      <alignment horizontal="left" vertical="center"/>
    </xf>
    <xf numFmtId="0" fontId="25" fillId="0" borderId="0" xfId="11" applyFont="1" applyAlignment="1">
      <alignment horizontal="left"/>
    </xf>
    <xf numFmtId="0" fontId="25" fillId="0" borderId="0" xfId="11" applyFont="1" applyAlignment="1">
      <alignment horizontal="center" vertical="center"/>
    </xf>
    <xf numFmtId="0" fontId="25" fillId="0" borderId="0" xfId="11" applyFont="1" applyBorder="1" applyAlignment="1">
      <alignment horizontal="left"/>
    </xf>
    <xf numFmtId="0" fontId="3" fillId="2" borderId="0" xfId="1" applyFont="1" applyFill="1" applyAlignment="1">
      <alignment vertical="center"/>
    </xf>
    <xf numFmtId="176" fontId="3" fillId="0" borderId="1" xfId="3" applyNumberFormat="1" applyFont="1" applyBorder="1" applyAlignment="1">
      <alignment horizontal="center" vertical="center"/>
    </xf>
    <xf numFmtId="176" fontId="4" fillId="2" borderId="1" xfId="3" applyNumberFormat="1" applyFont="1" applyFill="1" applyBorder="1" applyAlignment="1">
      <alignment horizontal="center" vertical="center"/>
    </xf>
    <xf numFmtId="176" fontId="3" fillId="4" borderId="1" xfId="3" applyNumberFormat="1" applyFont="1" applyFill="1" applyBorder="1" applyAlignment="1">
      <alignment horizontal="center" vertical="center"/>
    </xf>
    <xf numFmtId="0" fontId="20" fillId="0" borderId="0" xfId="11" applyFont="1" applyAlignment="1">
      <alignment horizontal="left"/>
    </xf>
    <xf numFmtId="176" fontId="3" fillId="4" borderId="1" xfId="3" applyNumberFormat="1" applyFont="1" applyFill="1" applyBorder="1" applyAlignment="1">
      <alignment horizontal="center" vertical="center"/>
    </xf>
    <xf numFmtId="176" fontId="4" fillId="2" borderId="1" xfId="3" applyNumberFormat="1" applyFont="1" applyFill="1" applyBorder="1" applyAlignment="1">
      <alignment horizontal="center" vertical="center"/>
    </xf>
    <xf numFmtId="178" fontId="29" fillId="3" borderId="2" xfId="1" applyNumberFormat="1" applyFont="1" applyFill="1" applyBorder="1" applyAlignment="1">
      <alignment horizontal="center" vertical="center"/>
    </xf>
    <xf numFmtId="0" fontId="24" fillId="2" borderId="0" xfId="11" applyFont="1" applyFill="1" applyBorder="1" applyAlignment="1">
      <alignment horizontal="left" vertical="center"/>
    </xf>
    <xf numFmtId="0" fontId="20" fillId="2" borderId="0" xfId="11" applyFont="1" applyFill="1" applyAlignment="1">
      <alignment horizontal="left"/>
    </xf>
    <xf numFmtId="0" fontId="25" fillId="2" borderId="0" xfId="11" applyFont="1" applyFill="1" applyAlignment="1">
      <alignment horizontal="left"/>
    </xf>
    <xf numFmtId="0" fontId="25" fillId="2" borderId="0" xfId="11" applyFont="1" applyFill="1" applyAlignment="1">
      <alignment horizontal="center" vertical="center"/>
    </xf>
    <xf numFmtId="0" fontId="25" fillId="0" borderId="0" xfId="11" applyFont="1" applyFill="1" applyAlignment="1">
      <alignment horizontal="left"/>
    </xf>
    <xf numFmtId="38" fontId="19" fillId="2" borderId="0" xfId="11" applyNumberFormat="1" applyFont="1" applyFill="1" applyAlignment="1">
      <alignment horizontal="left"/>
    </xf>
    <xf numFmtId="0" fontId="25" fillId="0" borderId="0" xfId="11" applyFont="1" applyFill="1" applyBorder="1" applyAlignment="1">
      <alignment horizontal="left"/>
    </xf>
    <xf numFmtId="38" fontId="25" fillId="2" borderId="0" xfId="11" applyNumberFormat="1" applyFont="1" applyFill="1" applyAlignment="1">
      <alignment horizontal="left"/>
    </xf>
    <xf numFmtId="0" fontId="30" fillId="2" borderId="0" xfId="11" applyFont="1" applyFill="1" applyBorder="1" applyAlignment="1">
      <alignment horizontal="left" vertical="center"/>
    </xf>
    <xf numFmtId="0" fontId="31" fillId="5" borderId="0" xfId="11" applyFont="1" applyFill="1" applyAlignment="1">
      <alignment horizontal="left"/>
    </xf>
    <xf numFmtId="38" fontId="19" fillId="0" borderId="0" xfId="11" applyNumberFormat="1" applyFont="1" applyFill="1" applyBorder="1" applyAlignment="1">
      <alignment horizontal="left"/>
    </xf>
    <xf numFmtId="38" fontId="25" fillId="0" borderId="0" xfId="11" applyNumberFormat="1" applyFont="1" applyFill="1" applyBorder="1" applyAlignment="1">
      <alignment horizontal="left"/>
    </xf>
    <xf numFmtId="187" fontId="31" fillId="5" borderId="0" xfId="11" applyNumberFormat="1" applyFont="1" applyFill="1" applyAlignment="1">
      <alignment horizontal="left" vertical="center"/>
    </xf>
    <xf numFmtId="0" fontId="0" fillId="0" borderId="0" xfId="0" applyBorder="1">
      <alignment vertical="center"/>
    </xf>
    <xf numFmtId="0" fontId="24" fillId="5" borderId="0" xfId="11" applyFont="1" applyFill="1" applyAlignment="1">
      <alignment horizontal="center"/>
    </xf>
    <xf numFmtId="0" fontId="32" fillId="0" borderId="0" xfId="11" applyFont="1" applyFill="1" applyBorder="1" applyAlignment="1">
      <alignment horizontal="left"/>
    </xf>
    <xf numFmtId="0" fontId="33" fillId="0" borderId="0" xfId="11" applyFont="1" applyFill="1" applyAlignment="1">
      <alignment horizontal="left"/>
    </xf>
    <xf numFmtId="0" fontId="30" fillId="2" borderId="0" xfId="11" applyNumberFormat="1" applyFont="1" applyFill="1" applyAlignment="1">
      <alignment horizontal="left" vertical="center"/>
    </xf>
    <xf numFmtId="0" fontId="31" fillId="5" borderId="0" xfId="11" applyNumberFormat="1" applyFont="1" applyFill="1" applyBorder="1" applyAlignment="1">
      <alignment horizontal="left"/>
    </xf>
    <xf numFmtId="0" fontId="22" fillId="0" borderId="43" xfId="11" quotePrefix="1" applyNumberFormat="1" applyFont="1" applyFill="1" applyBorder="1" applyAlignment="1">
      <alignment horizontal="center"/>
    </xf>
    <xf numFmtId="0" fontId="28" fillId="0" borderId="0" xfId="11" quotePrefix="1" applyNumberFormat="1" applyFont="1" applyFill="1" applyAlignment="1">
      <alignment horizontal="center"/>
    </xf>
    <xf numFmtId="38" fontId="20" fillId="2" borderId="0" xfId="11" applyNumberFormat="1" applyFont="1" applyFill="1" applyAlignment="1">
      <alignment horizontal="left"/>
    </xf>
    <xf numFmtId="0" fontId="34" fillId="0" borderId="0" xfId="11" applyNumberFormat="1" applyFont="1" applyFill="1" applyBorder="1" applyAlignment="1">
      <alignment horizontal="center" vertical="center" wrapText="1"/>
    </xf>
    <xf numFmtId="185" fontId="17" fillId="9" borderId="48" xfId="0" applyNumberFormat="1" applyFont="1" applyFill="1" applyBorder="1" applyAlignment="1">
      <alignment horizontal="center" vertical="center" wrapText="1"/>
    </xf>
    <xf numFmtId="185" fontId="35" fillId="10" borderId="49" xfId="0" applyNumberFormat="1" applyFont="1" applyFill="1" applyBorder="1" applyAlignment="1">
      <alignment horizontal="center" vertical="center" wrapText="1"/>
    </xf>
    <xf numFmtId="38" fontId="20" fillId="0" borderId="0" xfId="11" applyNumberFormat="1" applyFont="1" applyAlignment="1">
      <alignment horizontal="left"/>
    </xf>
    <xf numFmtId="185" fontId="17" fillId="9" borderId="52" xfId="0" applyNumberFormat="1" applyFont="1" applyFill="1" applyBorder="1" applyAlignment="1">
      <alignment horizontal="center" vertical="center" wrapText="1"/>
    </xf>
    <xf numFmtId="185" fontId="35" fillId="10" borderId="53" xfId="0" applyNumberFormat="1" applyFont="1" applyFill="1" applyBorder="1" applyAlignment="1">
      <alignment horizontal="center" vertical="center" wrapText="1"/>
    </xf>
    <xf numFmtId="49" fontId="18" fillId="9" borderId="8" xfId="0" applyNumberFormat="1" applyFont="1" applyFill="1" applyBorder="1" applyAlignment="1">
      <alignment horizontal="center" vertical="center" shrinkToFit="1"/>
    </xf>
    <xf numFmtId="49" fontId="34" fillId="10" borderId="53" xfId="0" applyNumberFormat="1" applyFont="1" applyFill="1" applyBorder="1" applyAlignment="1">
      <alignment horizontal="center" vertical="center" shrinkToFit="1"/>
    </xf>
    <xf numFmtId="49" fontId="18" fillId="9" borderId="13" xfId="0" applyNumberFormat="1" applyFont="1" applyFill="1" applyBorder="1" applyAlignment="1">
      <alignment horizontal="center" vertical="center" shrinkToFit="1"/>
    </xf>
    <xf numFmtId="0" fontId="17" fillId="9" borderId="52" xfId="0" applyFont="1" applyFill="1" applyBorder="1" applyAlignment="1">
      <alignment horizontal="center" vertical="center" wrapText="1"/>
    </xf>
    <xf numFmtId="0" fontId="35" fillId="10" borderId="54" xfId="0" applyFont="1" applyFill="1" applyBorder="1" applyAlignment="1">
      <alignment horizontal="center" vertical="center" wrapText="1"/>
    </xf>
    <xf numFmtId="0" fontId="17" fillId="9" borderId="30" xfId="0" applyFont="1" applyFill="1" applyBorder="1" applyAlignment="1">
      <alignment horizontal="center" vertical="center" wrapText="1"/>
    </xf>
    <xf numFmtId="0" fontId="35" fillId="10" borderId="53" xfId="0" applyFont="1" applyFill="1" applyBorder="1" applyAlignment="1">
      <alignment horizontal="center" vertical="center" wrapText="1"/>
    </xf>
    <xf numFmtId="49" fontId="15" fillId="9" borderId="52" xfId="0" applyNumberFormat="1" applyFont="1" applyFill="1" applyBorder="1" applyAlignment="1">
      <alignment horizontal="center" vertical="center" shrinkToFit="1"/>
    </xf>
    <xf numFmtId="49" fontId="35" fillId="10" borderId="53" xfId="0" applyNumberFormat="1" applyFont="1" applyFill="1" applyBorder="1" applyAlignment="1">
      <alignment horizontal="center" vertical="center" shrinkToFit="1"/>
    </xf>
    <xf numFmtId="49" fontId="15" fillId="9" borderId="30" xfId="0" applyNumberFormat="1" applyFont="1" applyFill="1" applyBorder="1" applyAlignment="1">
      <alignment horizontal="center" vertical="center" shrinkToFit="1"/>
    </xf>
    <xf numFmtId="14" fontId="18" fillId="11" borderId="8" xfId="0" applyNumberFormat="1" applyFont="1" applyFill="1" applyBorder="1" applyAlignment="1">
      <alignment horizontal="center" vertical="center" shrinkToFit="1"/>
    </xf>
    <xf numFmtId="14" fontId="28" fillId="3" borderId="53" xfId="0" applyNumberFormat="1" applyFont="1" applyFill="1" applyBorder="1" applyAlignment="1">
      <alignment horizontal="center" vertical="center" shrinkToFit="1"/>
    </xf>
    <xf numFmtId="38" fontId="23" fillId="0" borderId="0" xfId="11" applyNumberFormat="1" applyFont="1" applyAlignment="1">
      <alignment horizontal="left"/>
    </xf>
    <xf numFmtId="186" fontId="15" fillId="9" borderId="52" xfId="0" applyNumberFormat="1" applyFont="1" applyFill="1" applyBorder="1" applyAlignment="1">
      <alignment horizontal="center" vertical="center" wrapText="1"/>
    </xf>
    <xf numFmtId="186" fontId="20" fillId="10" borderId="53" xfId="0" applyNumberFormat="1" applyFont="1" applyFill="1" applyBorder="1" applyAlignment="1">
      <alignment horizontal="center" vertical="center" wrapText="1"/>
    </xf>
    <xf numFmtId="186" fontId="15" fillId="9" borderId="30" xfId="0" applyNumberFormat="1" applyFont="1" applyFill="1" applyBorder="1" applyAlignment="1">
      <alignment horizontal="center" vertical="center" wrapText="1"/>
    </xf>
    <xf numFmtId="186" fontId="20" fillId="10" borderId="57" xfId="0" applyNumberFormat="1" applyFont="1" applyFill="1" applyBorder="1" applyAlignment="1">
      <alignment horizontal="center" vertical="center" wrapText="1"/>
    </xf>
    <xf numFmtId="38" fontId="15" fillId="9" borderId="58" xfId="0" applyNumberFormat="1" applyFont="1" applyFill="1" applyBorder="1" applyAlignment="1">
      <alignment horizontal="center" vertical="center" shrinkToFit="1"/>
    </xf>
    <xf numFmtId="38" fontId="20" fillId="10" borderId="57" xfId="0" applyNumberFormat="1" applyFont="1" applyFill="1" applyBorder="1" applyAlignment="1">
      <alignment horizontal="center" vertical="center" shrinkToFit="1"/>
    </xf>
    <xf numFmtId="38" fontId="15" fillId="9" borderId="28" xfId="0" applyNumberFormat="1" applyFont="1" applyFill="1" applyBorder="1" applyAlignment="1">
      <alignment horizontal="center" vertical="center" shrinkToFit="1"/>
    </xf>
    <xf numFmtId="0" fontId="20" fillId="6" borderId="32" xfId="0" applyFont="1" applyFill="1" applyBorder="1" applyAlignment="1">
      <alignment horizontal="center" vertical="center" wrapText="1"/>
    </xf>
    <xf numFmtId="0" fontId="20" fillId="6" borderId="33" xfId="0" applyFont="1" applyFill="1" applyBorder="1" applyAlignment="1">
      <alignment horizontal="center" vertical="center" wrapText="1"/>
    </xf>
    <xf numFmtId="38" fontId="15" fillId="9" borderId="59" xfId="0" applyNumberFormat="1" applyFont="1" applyFill="1" applyBorder="1" applyAlignment="1">
      <alignment horizontal="center" vertical="center" shrinkToFit="1"/>
    </xf>
    <xf numFmtId="38" fontId="20" fillId="10" borderId="60" xfId="0" applyNumberFormat="1" applyFont="1" applyFill="1" applyBorder="1" applyAlignment="1">
      <alignment horizontal="center" vertical="center" shrinkToFit="1"/>
    </xf>
    <xf numFmtId="38" fontId="15" fillId="9" borderId="34" xfId="0" applyNumberFormat="1" applyFont="1" applyFill="1" applyBorder="1" applyAlignment="1">
      <alignment horizontal="center" vertical="center" shrinkToFit="1"/>
    </xf>
    <xf numFmtId="0" fontId="36" fillId="5" borderId="20" xfId="0" applyFont="1" applyFill="1" applyBorder="1" applyAlignment="1">
      <alignment vertical="center" wrapText="1" shrinkToFit="1"/>
    </xf>
    <xf numFmtId="0" fontId="27" fillId="5" borderId="20" xfId="0" applyFont="1" applyFill="1" applyBorder="1" applyAlignment="1">
      <alignment vertical="center" wrapText="1" shrinkToFit="1"/>
    </xf>
    <xf numFmtId="188" fontId="27" fillId="5" borderId="20" xfId="0" applyNumberFormat="1" applyFont="1" applyFill="1" applyBorder="1" applyAlignment="1">
      <alignment vertical="center" wrapText="1" shrinkToFit="1"/>
    </xf>
    <xf numFmtId="0" fontId="20" fillId="0" borderId="62" xfId="0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vertical="center"/>
    </xf>
    <xf numFmtId="0" fontId="35" fillId="0" borderId="63" xfId="0" applyFont="1" applyFill="1" applyBorder="1" applyAlignment="1">
      <alignment vertical="center"/>
    </xf>
    <xf numFmtId="0" fontId="20" fillId="0" borderId="20" xfId="0" applyFont="1" applyBorder="1" applyAlignment="1"/>
    <xf numFmtId="38" fontId="20" fillId="0" borderId="20" xfId="0" applyNumberFormat="1" applyFont="1" applyBorder="1" applyAlignment="1"/>
    <xf numFmtId="0" fontId="20" fillId="0" borderId="62" xfId="0" applyFont="1" applyFill="1" applyBorder="1" applyAlignment="1" applyProtection="1">
      <protection locked="0"/>
    </xf>
    <xf numFmtId="38" fontId="20" fillId="0" borderId="30" xfId="0" applyNumberFormat="1" applyFont="1" applyBorder="1" applyAlignment="1"/>
    <xf numFmtId="0" fontId="20" fillId="0" borderId="36" xfId="0" applyFont="1" applyFill="1" applyBorder="1" applyAlignment="1" applyProtection="1">
      <protection locked="0"/>
    </xf>
    <xf numFmtId="38" fontId="20" fillId="0" borderId="64" xfId="0" applyNumberFormat="1" applyFont="1" applyBorder="1" applyAlignment="1"/>
    <xf numFmtId="10" fontId="14" fillId="0" borderId="0" xfId="11" applyNumberFormat="1" applyFont="1" applyAlignment="1">
      <alignment horizontal="left"/>
    </xf>
    <xf numFmtId="38" fontId="14" fillId="0" borderId="0" xfId="11" applyNumberFormat="1" applyFont="1" applyAlignment="1">
      <alignment horizontal="left"/>
    </xf>
    <xf numFmtId="38" fontId="25" fillId="0" borderId="0" xfId="11" applyNumberFormat="1" applyFont="1" applyAlignment="1">
      <alignment horizontal="left"/>
    </xf>
    <xf numFmtId="0" fontId="27" fillId="0" borderId="13" xfId="0" applyFont="1" applyBorder="1" applyAlignment="1">
      <alignment vertical="center" wrapText="1" shrinkToFit="1"/>
    </xf>
    <xf numFmtId="0" fontId="27" fillId="5" borderId="30" xfId="0" applyFont="1" applyFill="1" applyBorder="1" applyAlignment="1">
      <alignment vertical="center" wrapText="1" shrinkToFit="1"/>
    </xf>
    <xf numFmtId="188" fontId="27" fillId="5" borderId="36" xfId="0" applyNumberFormat="1" applyFont="1" applyFill="1" applyBorder="1" applyAlignment="1">
      <alignment vertical="center" wrapText="1" shrinkToFit="1"/>
    </xf>
    <xf numFmtId="0" fontId="20" fillId="0" borderId="36" xfId="0" applyFont="1" applyFill="1" applyBorder="1" applyAlignment="1">
      <alignment horizontal="center" vertical="center"/>
    </xf>
    <xf numFmtId="0" fontId="35" fillId="0" borderId="30" xfId="0" applyFont="1" applyFill="1" applyBorder="1" applyAlignment="1">
      <alignment horizontal="center" vertical="center"/>
    </xf>
    <xf numFmtId="0" fontId="35" fillId="0" borderId="30" xfId="0" applyFont="1" applyFill="1" applyBorder="1" applyAlignment="1">
      <alignment vertical="center"/>
    </xf>
    <xf numFmtId="0" fontId="35" fillId="0" borderId="38" xfId="0" applyFont="1" applyFill="1" applyBorder="1" applyAlignment="1">
      <alignment vertical="center"/>
    </xf>
    <xf numFmtId="0" fontId="20" fillId="0" borderId="52" xfId="0" applyFont="1" applyBorder="1" applyAlignment="1"/>
    <xf numFmtId="0" fontId="20" fillId="0" borderId="52" xfId="0" applyFont="1" applyFill="1" applyBorder="1" applyAlignment="1" applyProtection="1">
      <alignment vertical="top" wrapText="1"/>
      <protection locked="0"/>
    </xf>
    <xf numFmtId="0" fontId="20" fillId="0" borderId="30" xfId="0" applyFont="1" applyFill="1" applyBorder="1" applyAlignment="1" applyProtection="1">
      <alignment vertical="top" wrapText="1"/>
      <protection locked="0"/>
    </xf>
    <xf numFmtId="38" fontId="20" fillId="0" borderId="65" xfId="0" applyNumberFormat="1" applyFont="1" applyBorder="1" applyAlignment="1"/>
    <xf numFmtId="0" fontId="14" fillId="0" borderId="0" xfId="11" applyFont="1" applyAlignment="1">
      <alignment horizontal="left"/>
    </xf>
    <xf numFmtId="189" fontId="27" fillId="0" borderId="13" xfId="0" applyNumberFormat="1" applyFont="1" applyBorder="1" applyAlignment="1">
      <alignment vertical="center" wrapText="1" shrinkToFit="1"/>
    </xf>
    <xf numFmtId="0" fontId="20" fillId="0" borderId="30" xfId="0" applyFont="1" applyFill="1" applyBorder="1" applyAlignment="1">
      <alignment horizontal="center" vertical="center"/>
    </xf>
    <xf numFmtId="0" fontId="26" fillId="0" borderId="35" xfId="11" applyFont="1" applyBorder="1" applyAlignment="1">
      <alignment horizontal="left" vertical="center"/>
    </xf>
    <xf numFmtId="0" fontId="20" fillId="0" borderId="13" xfId="0" applyFont="1" applyBorder="1" applyAlignment="1">
      <alignment vertical="center" wrapText="1"/>
    </xf>
    <xf numFmtId="0" fontId="20" fillId="0" borderId="13" xfId="0" applyFont="1" applyBorder="1" applyAlignment="1">
      <alignment vertical="top"/>
    </xf>
    <xf numFmtId="0" fontId="34" fillId="0" borderId="13" xfId="0" applyFont="1" applyBorder="1" applyAlignment="1">
      <alignment horizontal="left" vertical="center"/>
    </xf>
    <xf numFmtId="0" fontId="37" fillId="0" borderId="13" xfId="0" applyFont="1" applyBorder="1" applyAlignment="1">
      <alignment horizontal="right" vertical="center" wrapText="1" shrinkToFit="1"/>
    </xf>
    <xf numFmtId="0" fontId="36" fillId="7" borderId="13" xfId="0" applyFont="1" applyFill="1" applyBorder="1" applyAlignment="1">
      <alignment horizontal="left" vertical="center" wrapText="1" shrinkToFit="1"/>
    </xf>
    <xf numFmtId="0" fontId="34" fillId="0" borderId="13" xfId="0" applyFont="1" applyBorder="1" applyAlignment="1">
      <alignment horizontal="center" vertical="center" wrapText="1" shrinkToFit="1"/>
    </xf>
    <xf numFmtId="189" fontId="34" fillId="0" borderId="13" xfId="0" applyNumberFormat="1" applyFont="1" applyBorder="1" applyAlignment="1">
      <alignment horizontal="center" vertical="center" wrapText="1" shrinkToFit="1"/>
    </xf>
    <xf numFmtId="0" fontId="20" fillId="8" borderId="28" xfId="0" applyFont="1" applyFill="1" applyBorder="1" applyAlignment="1">
      <alignment horizontal="center" vertical="center"/>
    </xf>
    <xf numFmtId="0" fontId="35" fillId="8" borderId="34" xfId="0" applyFont="1" applyFill="1" applyBorder="1" applyAlignment="1">
      <alignment horizontal="center" vertical="center"/>
    </xf>
    <xf numFmtId="0" fontId="35" fillId="8" borderId="34" xfId="0" applyFont="1" applyFill="1" applyBorder="1" applyAlignment="1">
      <alignment vertical="center"/>
    </xf>
    <xf numFmtId="0" fontId="35" fillId="8" borderId="66" xfId="0" applyFont="1" applyFill="1" applyBorder="1" applyAlignment="1">
      <alignment vertical="center"/>
    </xf>
    <xf numFmtId="38" fontId="20" fillId="8" borderId="59" xfId="10" applyNumberFormat="1" applyFont="1" applyFill="1" applyBorder="1" applyAlignment="1">
      <alignment vertical="center"/>
    </xf>
    <xf numFmtId="38" fontId="20" fillId="8" borderId="28" xfId="10" applyNumberFormat="1" applyFont="1" applyFill="1" applyBorder="1" applyAlignment="1">
      <alignment vertical="center"/>
    </xf>
    <xf numFmtId="38" fontId="20" fillId="8" borderId="67" xfId="10" applyNumberFormat="1" applyFont="1" applyFill="1" applyBorder="1" applyAlignment="1">
      <alignment vertical="center"/>
    </xf>
    <xf numFmtId="43" fontId="14" fillId="0" borderId="0" xfId="11" applyNumberFormat="1" applyFont="1" applyAlignment="1">
      <alignment horizontal="left"/>
    </xf>
    <xf numFmtId="0" fontId="28" fillId="0" borderId="13" xfId="0" applyFont="1" applyBorder="1" applyAlignment="1">
      <alignment horizontal="left" vertical="center"/>
    </xf>
    <xf numFmtId="0" fontId="34" fillId="5" borderId="20" xfId="0" applyFont="1" applyFill="1" applyBorder="1" applyAlignment="1">
      <alignment vertical="center" wrapText="1" shrinkToFit="1"/>
    </xf>
    <xf numFmtId="0" fontId="35" fillId="0" borderId="36" xfId="0" applyFont="1" applyFill="1" applyBorder="1" applyAlignment="1">
      <alignment vertical="center"/>
    </xf>
    <xf numFmtId="0" fontId="35" fillId="0" borderId="37" xfId="0" applyFont="1" applyFill="1" applyBorder="1" applyAlignment="1">
      <alignment vertical="center"/>
    </xf>
    <xf numFmtId="0" fontId="20" fillId="0" borderId="47" xfId="0" applyFont="1" applyFill="1" applyBorder="1" applyAlignment="1" applyProtection="1">
      <protection locked="0"/>
    </xf>
    <xf numFmtId="0" fontId="20" fillId="0" borderId="20" xfId="0" quotePrefix="1" applyFont="1" applyFill="1" applyBorder="1" applyAlignment="1" applyProtection="1">
      <alignment horizontal="right"/>
      <protection locked="0"/>
    </xf>
    <xf numFmtId="0" fontId="24" fillId="0" borderId="35" xfId="11" applyFont="1" applyBorder="1" applyAlignment="1">
      <alignment horizontal="left" vertical="center"/>
    </xf>
    <xf numFmtId="0" fontId="34" fillId="0" borderId="13" xfId="0" applyFont="1" applyBorder="1" applyAlignment="1">
      <alignment vertical="center" wrapText="1" shrinkToFit="1"/>
    </xf>
    <xf numFmtId="38" fontId="20" fillId="0" borderId="36" xfId="0" applyNumberFormat="1" applyFont="1" applyBorder="1" applyAlignment="1"/>
    <xf numFmtId="0" fontId="20" fillId="0" borderId="30" xfId="0" quotePrefix="1" applyFont="1" applyFill="1" applyBorder="1" applyAlignment="1" applyProtection="1">
      <alignment horizontal="right"/>
      <protection locked="0"/>
    </xf>
    <xf numFmtId="188" fontId="27" fillId="0" borderId="13" xfId="0" applyNumberFormat="1" applyFont="1" applyBorder="1" applyAlignment="1">
      <alignment vertical="center" wrapText="1" shrinkToFit="1"/>
    </xf>
    <xf numFmtId="0" fontId="34" fillId="0" borderId="13" xfId="0" applyFont="1" applyBorder="1" applyAlignment="1">
      <alignment horizontal="left" vertical="center" wrapText="1" shrinkToFit="1"/>
    </xf>
    <xf numFmtId="0" fontId="20" fillId="0" borderId="13" xfId="0" applyFont="1" applyFill="1" applyBorder="1" applyAlignment="1">
      <alignment horizontal="left" vertical="center"/>
    </xf>
    <xf numFmtId="190" fontId="20" fillId="0" borderId="4" xfId="0" applyNumberFormat="1" applyFont="1" applyBorder="1" applyAlignment="1">
      <alignment horizontal="left" vertical="center"/>
    </xf>
    <xf numFmtId="38" fontId="20" fillId="8" borderId="42" xfId="10" applyNumberFormat="1" applyFont="1" applyFill="1" applyBorder="1" applyAlignment="1">
      <alignment vertical="center"/>
    </xf>
    <xf numFmtId="38" fontId="20" fillId="8" borderId="34" xfId="10" applyNumberFormat="1" applyFont="1" applyFill="1" applyBorder="1" applyAlignment="1">
      <alignment vertical="center"/>
    </xf>
    <xf numFmtId="0" fontId="20" fillId="0" borderId="47" xfId="0" applyFont="1" applyBorder="1" applyAlignment="1"/>
    <xf numFmtId="190" fontId="20" fillId="0" borderId="13" xfId="0" applyNumberFormat="1" applyFont="1" applyBorder="1" applyAlignment="1">
      <alignment horizontal="left" vertical="center"/>
    </xf>
    <xf numFmtId="188" fontId="34" fillId="0" borderId="13" xfId="0" applyNumberFormat="1" applyFont="1" applyBorder="1" applyAlignment="1">
      <alignment horizontal="center" vertical="center" wrapText="1" shrinkToFit="1"/>
    </xf>
    <xf numFmtId="0" fontId="20" fillId="0" borderId="4" xfId="0" applyFont="1" applyBorder="1" applyAlignment="1">
      <alignment horizontal="left" vertical="center"/>
    </xf>
    <xf numFmtId="0" fontId="24" fillId="0" borderId="68" xfId="11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36" fillId="7" borderId="9" xfId="0" applyFont="1" applyFill="1" applyBorder="1" applyAlignment="1">
      <alignment horizontal="left" vertical="center" wrapText="1" shrinkToFit="1"/>
    </xf>
    <xf numFmtId="0" fontId="34" fillId="0" borderId="9" xfId="0" applyFont="1" applyBorder="1" applyAlignment="1">
      <alignment horizontal="center" vertical="center" wrapText="1" shrinkToFit="1"/>
    </xf>
    <xf numFmtId="189" fontId="34" fillId="0" borderId="9" xfId="0" applyNumberFormat="1" applyFont="1" applyBorder="1" applyAlignment="1">
      <alignment horizontal="center" vertical="center" wrapText="1" shrinkToFit="1"/>
    </xf>
    <xf numFmtId="0" fontId="20" fillId="8" borderId="40" xfId="0" applyFont="1" applyFill="1" applyBorder="1" applyAlignment="1">
      <alignment horizontal="center" vertical="center"/>
    </xf>
    <xf numFmtId="38" fontId="20" fillId="8" borderId="69" xfId="10" applyNumberFormat="1" applyFont="1" applyFill="1" applyBorder="1" applyAlignment="1">
      <alignment vertical="center"/>
    </xf>
    <xf numFmtId="38" fontId="20" fillId="8" borderId="13" xfId="10" applyNumberFormat="1" applyFont="1" applyFill="1" applyBorder="1" applyAlignment="1">
      <alignment vertical="center"/>
    </xf>
    <xf numFmtId="38" fontId="34" fillId="3" borderId="45" xfId="11" applyNumberFormat="1" applyFont="1" applyFill="1" applyBorder="1" applyAlignment="1">
      <alignment horizontal="right"/>
    </xf>
    <xf numFmtId="38" fontId="34" fillId="3" borderId="71" xfId="11" applyNumberFormat="1" applyFont="1" applyFill="1" applyBorder="1" applyAlignment="1">
      <alignment horizontal="right"/>
    </xf>
    <xf numFmtId="38" fontId="34" fillId="3" borderId="46" xfId="11" applyNumberFormat="1" applyFont="1" applyFill="1" applyBorder="1" applyAlignment="1">
      <alignment horizontal="right"/>
    </xf>
    <xf numFmtId="38" fontId="14" fillId="0" borderId="0" xfId="11" applyNumberFormat="1" applyFont="1" applyAlignment="1">
      <alignment horizontal="left" indent="2"/>
    </xf>
    <xf numFmtId="38" fontId="0" fillId="0" borderId="0" xfId="11" applyNumberFormat="1" applyFont="1" applyBorder="1" applyAlignment="1">
      <alignment horizontal="left"/>
    </xf>
    <xf numFmtId="41" fontId="0" fillId="0" borderId="0" xfId="10" applyNumberFormat="1" applyFont="1" applyAlignment="1">
      <alignment horizontal="left" vertical="center"/>
    </xf>
    <xf numFmtId="38" fontId="25" fillId="0" borderId="4" xfId="11" applyNumberFormat="1" applyFont="1" applyBorder="1" applyAlignment="1">
      <alignment horizontal="left"/>
    </xf>
    <xf numFmtId="41" fontId="25" fillId="0" borderId="0" xfId="10" applyNumberFormat="1" applyFont="1" applyAlignment="1">
      <alignment horizontal="left" vertical="center"/>
    </xf>
    <xf numFmtId="41" fontId="25" fillId="0" borderId="4" xfId="11" applyNumberFormat="1" applyFont="1" applyBorder="1" applyAlignment="1">
      <alignment horizontal="left"/>
    </xf>
    <xf numFmtId="0" fontId="25" fillId="0" borderId="4" xfId="11" applyFont="1" applyBorder="1" applyAlignment="1">
      <alignment horizontal="left"/>
    </xf>
    <xf numFmtId="0" fontId="3" fillId="3" borderId="0" xfId="1" applyFont="1" applyFill="1" applyBorder="1" applyAlignment="1">
      <alignment horizontal="center" vertical="center"/>
    </xf>
    <xf numFmtId="181" fontId="4" fillId="3" borderId="0" xfId="1" applyNumberFormat="1" applyFont="1" applyFill="1" applyBorder="1" applyAlignment="1">
      <alignment horizontal="center" vertical="center"/>
    </xf>
    <xf numFmtId="178" fontId="4" fillId="3" borderId="0" xfId="1" applyNumberFormat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177" fontId="3" fillId="2" borderId="1" xfId="3" applyNumberFormat="1" applyFont="1" applyFill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176" fontId="3" fillId="0" borderId="1" xfId="3" applyNumberFormat="1" applyFont="1" applyBorder="1" applyAlignment="1">
      <alignment horizontal="center" vertical="center"/>
    </xf>
    <xf numFmtId="176" fontId="5" fillId="2" borderId="3" xfId="3" applyNumberFormat="1" applyFont="1" applyFill="1" applyBorder="1" applyAlignment="1">
      <alignment horizontal="center" vertical="center"/>
    </xf>
    <xf numFmtId="176" fontId="5" fillId="2" borderId="13" xfId="3" applyNumberFormat="1" applyFont="1" applyFill="1" applyBorder="1" applyAlignment="1">
      <alignment horizontal="center" vertical="center"/>
    </xf>
    <xf numFmtId="176" fontId="5" fillId="2" borderId="9" xfId="3" applyNumberFormat="1" applyFont="1" applyFill="1" applyBorder="1" applyAlignment="1">
      <alignment horizontal="center" vertical="center"/>
    </xf>
    <xf numFmtId="176" fontId="4" fillId="2" borderId="1" xfId="3" applyNumberFormat="1" applyFont="1" applyFill="1" applyBorder="1" applyAlignment="1">
      <alignment horizontal="center" vertical="center"/>
    </xf>
    <xf numFmtId="184" fontId="3" fillId="2" borderId="1" xfId="3" applyNumberFormat="1" applyFont="1" applyFill="1" applyBorder="1" applyAlignment="1">
      <alignment horizontal="center" vertical="center"/>
    </xf>
    <xf numFmtId="180" fontId="3" fillId="2" borderId="1" xfId="3" applyNumberFormat="1" applyFont="1" applyFill="1" applyBorder="1" applyAlignment="1">
      <alignment horizontal="center" vertical="center"/>
    </xf>
    <xf numFmtId="176" fontId="4" fillId="2" borderId="3" xfId="3" applyNumberFormat="1" applyFont="1" applyFill="1" applyBorder="1" applyAlignment="1">
      <alignment horizontal="center" vertical="center"/>
    </xf>
    <xf numFmtId="176" fontId="4" fillId="2" borderId="9" xfId="3" applyNumberFormat="1" applyFont="1" applyFill="1" applyBorder="1" applyAlignment="1">
      <alignment horizontal="center" vertical="center"/>
    </xf>
    <xf numFmtId="184" fontId="3" fillId="2" borderId="3" xfId="3" applyNumberFormat="1" applyFont="1" applyFill="1" applyBorder="1" applyAlignment="1">
      <alignment horizontal="center" vertical="center"/>
    </xf>
    <xf numFmtId="184" fontId="3" fillId="2" borderId="13" xfId="3" applyNumberFormat="1" applyFont="1" applyFill="1" applyBorder="1" applyAlignment="1">
      <alignment horizontal="center" vertical="center"/>
    </xf>
    <xf numFmtId="184" fontId="3" fillId="2" borderId="9" xfId="3" applyNumberFormat="1" applyFont="1" applyFill="1" applyBorder="1" applyAlignment="1">
      <alignment horizontal="center" vertical="center"/>
    </xf>
    <xf numFmtId="176" fontId="3" fillId="4" borderId="1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76" fontId="10" fillId="2" borderId="1" xfId="3" applyNumberFormat="1" applyFont="1" applyFill="1" applyBorder="1" applyAlignment="1">
      <alignment horizontal="center" wrapText="1"/>
    </xf>
    <xf numFmtId="0" fontId="26" fillId="0" borderId="35" xfId="11" applyFont="1" applyBorder="1" applyAlignment="1">
      <alignment horizontal="center" vertical="center" wrapText="1"/>
    </xf>
    <xf numFmtId="0" fontId="34" fillId="3" borderId="44" xfId="0" applyFont="1" applyFill="1" applyBorder="1" applyAlignment="1">
      <alignment horizontal="center" vertical="center"/>
    </xf>
    <xf numFmtId="0" fontId="34" fillId="3" borderId="70" xfId="0" applyFont="1" applyFill="1" applyBorder="1" applyAlignment="1">
      <alignment horizontal="center" vertical="center"/>
    </xf>
    <xf numFmtId="0" fontId="20" fillId="6" borderId="26" xfId="0" applyFont="1" applyFill="1" applyBorder="1" applyAlignment="1">
      <alignment horizontal="center" vertical="center" wrapText="1"/>
    </xf>
    <xf numFmtId="0" fontId="20" fillId="6" borderId="27" xfId="0" applyFont="1" applyFill="1" applyBorder="1" applyAlignment="1">
      <alignment horizontal="center" vertical="center" wrapText="1"/>
    </xf>
    <xf numFmtId="0" fontId="35" fillId="6" borderId="26" xfId="0" applyFont="1" applyFill="1" applyBorder="1" applyAlignment="1">
      <alignment horizontal="center" vertical="center" wrapText="1"/>
    </xf>
    <xf numFmtId="0" fontId="35" fillId="6" borderId="27" xfId="0" applyFont="1" applyFill="1" applyBorder="1" applyAlignment="1">
      <alignment horizontal="center" vertical="center" wrapText="1"/>
    </xf>
    <xf numFmtId="0" fontId="24" fillId="0" borderId="61" xfId="11" applyFont="1" applyBorder="1" applyAlignment="1">
      <alignment horizontal="center" vertical="center" wrapText="1"/>
    </xf>
    <xf numFmtId="0" fontId="24" fillId="0" borderId="35" xfId="11" applyFont="1" applyBorder="1" applyAlignment="1">
      <alignment horizontal="center" vertical="center" wrapText="1"/>
    </xf>
    <xf numFmtId="0" fontId="20" fillId="0" borderId="39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49" fontId="20" fillId="6" borderId="15" xfId="0" applyNumberFormat="1" applyFont="1" applyFill="1" applyBorder="1" applyAlignment="1">
      <alignment horizontal="center" vertical="center" wrapText="1"/>
    </xf>
    <xf numFmtId="49" fontId="20" fillId="6" borderId="22" xfId="0" applyNumberFormat="1" applyFont="1" applyFill="1" applyBorder="1" applyAlignment="1">
      <alignment horizontal="center" vertical="center" wrapText="1"/>
    </xf>
    <xf numFmtId="49" fontId="20" fillId="6" borderId="26" xfId="0" applyNumberFormat="1" applyFont="1" applyFill="1" applyBorder="1" applyAlignment="1">
      <alignment horizontal="center" vertical="center" wrapText="1"/>
    </xf>
    <xf numFmtId="49" fontId="20" fillId="6" borderId="56" xfId="0" applyNumberFormat="1" applyFont="1" applyFill="1" applyBorder="1" applyAlignment="1">
      <alignment horizontal="center" vertical="center" wrapText="1"/>
    </xf>
    <xf numFmtId="0" fontId="35" fillId="6" borderId="16" xfId="0" applyFont="1" applyFill="1" applyBorder="1" applyAlignment="1">
      <alignment horizontal="center" vertical="center" wrapText="1"/>
    </xf>
    <xf numFmtId="0" fontId="35" fillId="6" borderId="17" xfId="0" applyFont="1" applyFill="1" applyBorder="1" applyAlignment="1">
      <alignment horizontal="center" vertical="center" wrapText="1"/>
    </xf>
    <xf numFmtId="0" fontId="35" fillId="6" borderId="23" xfId="0" applyFont="1" applyFill="1" applyBorder="1" applyAlignment="1">
      <alignment horizontal="center" vertical="center" wrapText="1"/>
    </xf>
    <xf numFmtId="0" fontId="35" fillId="6" borderId="24" xfId="0" applyFont="1" applyFill="1" applyBorder="1" applyAlignment="1">
      <alignment horizontal="center" vertical="center" wrapText="1"/>
    </xf>
    <xf numFmtId="0" fontId="35" fillId="6" borderId="18" xfId="0" applyFont="1" applyFill="1" applyBorder="1" applyAlignment="1">
      <alignment horizontal="center" vertical="center" wrapText="1"/>
    </xf>
    <xf numFmtId="0" fontId="35" fillId="6" borderId="19" xfId="0" applyFont="1" applyFill="1" applyBorder="1" applyAlignment="1">
      <alignment horizontal="center" vertical="center" wrapText="1"/>
    </xf>
    <xf numFmtId="49" fontId="20" fillId="6" borderId="50" xfId="11" applyNumberFormat="1" applyFont="1" applyFill="1" applyBorder="1" applyAlignment="1">
      <alignment horizontal="center" vertical="center" wrapText="1"/>
    </xf>
    <xf numFmtId="49" fontId="20" fillId="6" borderId="41" xfId="11" applyNumberFormat="1" applyFont="1" applyFill="1" applyBorder="1" applyAlignment="1">
      <alignment horizontal="center" vertical="center" wrapText="1"/>
    </xf>
    <xf numFmtId="0" fontId="35" fillId="6" borderId="29" xfId="0" applyFont="1" applyFill="1" applyBorder="1" applyAlignment="1">
      <alignment horizontal="center" vertical="center" wrapText="1"/>
    </xf>
    <xf numFmtId="0" fontId="35" fillId="6" borderId="51" xfId="0" applyFont="1" applyFill="1" applyBorder="1" applyAlignment="1">
      <alignment horizontal="center" vertical="center" wrapText="1"/>
    </xf>
    <xf numFmtId="0" fontId="35" fillId="3" borderId="26" xfId="0" applyFont="1" applyFill="1" applyBorder="1" applyAlignment="1">
      <alignment horizontal="center" vertical="center" wrapText="1"/>
    </xf>
    <xf numFmtId="0" fontId="35" fillId="3" borderId="27" xfId="0" applyFont="1" applyFill="1" applyBorder="1" applyAlignment="1">
      <alignment horizontal="center" vertical="center" wrapText="1"/>
    </xf>
    <xf numFmtId="49" fontId="34" fillId="6" borderId="14" xfId="11" applyNumberFormat="1" applyFont="1" applyFill="1" applyBorder="1" applyAlignment="1">
      <alignment horizontal="center" vertical="center" wrapText="1"/>
    </xf>
    <xf numFmtId="49" fontId="34" fillId="6" borderId="21" xfId="11" applyNumberFormat="1" applyFont="1" applyFill="1" applyBorder="1" applyAlignment="1">
      <alignment horizontal="center" vertical="center" wrapText="1"/>
    </xf>
    <xf numFmtId="49" fontId="34" fillId="6" borderId="25" xfId="11" applyNumberFormat="1" applyFont="1" applyFill="1" applyBorder="1" applyAlignment="1">
      <alignment horizontal="center" vertical="center" wrapText="1"/>
    </xf>
    <xf numFmtId="49" fontId="34" fillId="6" borderId="55" xfId="11" applyNumberFormat="1" applyFont="1" applyFill="1" applyBorder="1" applyAlignment="1">
      <alignment horizontal="center" vertical="center" wrapText="1"/>
    </xf>
    <xf numFmtId="49" fontId="34" fillId="6" borderId="31" xfId="11" applyNumberFormat="1" applyFont="1" applyFill="1" applyBorder="1" applyAlignment="1">
      <alignment horizontal="center" vertical="center" wrapText="1"/>
    </xf>
    <xf numFmtId="49" fontId="20" fillId="6" borderId="15" xfId="11" applyNumberFormat="1" applyFont="1" applyFill="1" applyBorder="1" applyAlignment="1">
      <alignment horizontal="center" vertical="center"/>
    </xf>
    <xf numFmtId="49" fontId="20" fillId="6" borderId="22" xfId="11" applyNumberFormat="1" applyFont="1" applyFill="1" applyBorder="1" applyAlignment="1">
      <alignment horizontal="center" vertical="center"/>
    </xf>
    <xf numFmtId="49" fontId="20" fillId="6" borderId="26" xfId="11" applyNumberFormat="1" applyFont="1" applyFill="1" applyBorder="1" applyAlignment="1">
      <alignment horizontal="center" vertical="center"/>
    </xf>
    <xf numFmtId="49" fontId="20" fillId="6" borderId="56" xfId="11" applyNumberFormat="1" applyFont="1" applyFill="1" applyBorder="1" applyAlignment="1">
      <alignment horizontal="center" vertical="center"/>
    </xf>
    <xf numFmtId="49" fontId="20" fillId="6" borderId="32" xfId="11" applyNumberFormat="1" applyFont="1" applyFill="1" applyBorder="1" applyAlignment="1">
      <alignment horizontal="center" vertical="center"/>
    </xf>
    <xf numFmtId="49" fontId="34" fillId="6" borderId="15" xfId="0" applyNumberFormat="1" applyFont="1" applyFill="1" applyBorder="1" applyAlignment="1">
      <alignment horizontal="center" vertical="center" wrapText="1"/>
    </xf>
    <xf numFmtId="49" fontId="34" fillId="6" borderId="22" xfId="0" applyNumberFormat="1" applyFont="1" applyFill="1" applyBorder="1" applyAlignment="1">
      <alignment horizontal="center" vertical="center" wrapText="1"/>
    </xf>
    <xf numFmtId="49" fontId="34" fillId="6" borderId="26" xfId="0" applyNumberFormat="1" applyFont="1" applyFill="1" applyBorder="1" applyAlignment="1">
      <alignment horizontal="center" vertical="center" wrapText="1"/>
    </xf>
    <xf numFmtId="49" fontId="34" fillId="6" borderId="56" xfId="0" applyNumberFormat="1" applyFont="1" applyFill="1" applyBorder="1" applyAlignment="1">
      <alignment horizontal="center" vertical="center" wrapText="1"/>
    </xf>
  </cellXfs>
  <cellStyles count="12">
    <cellStyle name="Comma [0]" xfId="10" builtinId="6"/>
    <cellStyle name="Normal" xfId="0" builtinId="0"/>
    <cellStyle name="Normal 2" xfId="3"/>
    <cellStyle name="Normal 2 2" xfId="8"/>
    <cellStyle name="Normal 2 3" xfId="9"/>
    <cellStyle name="Normal 26" xfId="7"/>
    <cellStyle name="Percent 2" xfId="4"/>
    <cellStyle name="백분율 2" xfId="2"/>
    <cellStyle name="표준 2" xfId="1"/>
    <cellStyle name="표준 3" xfId="5"/>
    <cellStyle name="표준 4" xfId="6"/>
    <cellStyle name="표준_Spring'07 KIDS 오더 RECAP" xfId="1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419554</xdr:colOff>
      <xdr:row>5</xdr:row>
      <xdr:rowOff>166511</xdr:rowOff>
    </xdr:from>
    <xdr:to>
      <xdr:col>0</xdr:col>
      <xdr:colOff>1474107</xdr:colOff>
      <xdr:row>12</xdr:row>
      <xdr:rowOff>178253</xdr:rowOff>
    </xdr:to>
    <xdr:pic>
      <xdr:nvPicPr>
        <xdr:cNvPr id="13" name="그림 5">
          <a:extLst>
            <a:ext uri="{FF2B5EF4-FFF2-40B4-BE49-F238E27FC236}">
              <a16:creationId xmlns="" xmlns:a16="http://schemas.microsoft.com/office/drawing/2014/main" id="{7E5A2DE7-4485-404E-B35F-565A92835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554" y="3953832"/>
          <a:ext cx="1054553" cy="12704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17</xdr:row>
      <xdr:rowOff>38100</xdr:rowOff>
    </xdr:from>
    <xdr:to>
      <xdr:col>2</xdr:col>
      <xdr:colOff>1321800</xdr:colOff>
      <xdr:row>23</xdr:row>
      <xdr:rowOff>47625</xdr:rowOff>
    </xdr:to>
    <xdr:pic>
      <xdr:nvPicPr>
        <xdr:cNvPr id="2" name="그림 3">
          <a:extLst>
            <a:ext uri="{FF2B5EF4-FFF2-40B4-BE49-F238E27FC236}">
              <a16:creationId xmlns="" xmlns:a16="http://schemas.microsoft.com/office/drawing/2014/main" id="{6E7A4DD4-63B7-4472-95C7-3B139726D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6275" y="3867150"/>
          <a:ext cx="902700" cy="1266825"/>
        </a:xfrm>
        <a:prstGeom prst="rect">
          <a:avLst/>
        </a:prstGeom>
      </xdr:spPr>
    </xdr:pic>
    <xdr:clientData/>
  </xdr:twoCellAnchor>
  <xdr:twoCellAnchor editAs="oneCell">
    <xdr:from>
      <xdr:col>2</xdr:col>
      <xdr:colOff>103348</xdr:colOff>
      <xdr:row>33</xdr:row>
      <xdr:rowOff>26894</xdr:rowOff>
    </xdr:from>
    <xdr:to>
      <xdr:col>2</xdr:col>
      <xdr:colOff>1345209</xdr:colOff>
      <xdr:row>38</xdr:row>
      <xdr:rowOff>156883</xdr:rowOff>
    </xdr:to>
    <xdr:pic>
      <xdr:nvPicPr>
        <xdr:cNvPr id="3" name="그림 4">
          <a:extLst>
            <a:ext uri="{FF2B5EF4-FFF2-40B4-BE49-F238E27FC236}">
              <a16:creationId xmlns="" xmlns:a16="http://schemas.microsoft.com/office/drawing/2014/main" id="{A6C0C3AF-2443-4022-96B4-D6055B0D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5323" y="7294469"/>
          <a:ext cx="937061" cy="1177739"/>
        </a:xfrm>
        <a:prstGeom prst="rect">
          <a:avLst/>
        </a:prstGeom>
      </xdr:spPr>
    </xdr:pic>
    <xdr:clientData/>
  </xdr:twoCellAnchor>
  <xdr:twoCellAnchor editAs="oneCell">
    <xdr:from>
      <xdr:col>2</xdr:col>
      <xdr:colOff>144182</xdr:colOff>
      <xdr:row>25</xdr:row>
      <xdr:rowOff>50800</xdr:rowOff>
    </xdr:from>
    <xdr:to>
      <xdr:col>2</xdr:col>
      <xdr:colOff>1267522</xdr:colOff>
      <xdr:row>30</xdr:row>
      <xdr:rowOff>190500</xdr:rowOff>
    </xdr:to>
    <xdr:pic>
      <xdr:nvPicPr>
        <xdr:cNvPr id="4" name="그림 5">
          <a:extLst>
            <a:ext uri="{FF2B5EF4-FFF2-40B4-BE49-F238E27FC236}">
              <a16:creationId xmlns="" xmlns:a16="http://schemas.microsoft.com/office/drawing/2014/main" id="{7E5A2DE7-4485-404E-B35F-565A92835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16157" y="5632450"/>
          <a:ext cx="818540" cy="1187450"/>
        </a:xfrm>
        <a:prstGeom prst="rect">
          <a:avLst/>
        </a:prstGeom>
      </xdr:spPr>
    </xdr:pic>
    <xdr:clientData/>
  </xdr:twoCellAnchor>
  <xdr:twoCellAnchor editAs="oneCell">
    <xdr:from>
      <xdr:col>2</xdr:col>
      <xdr:colOff>123265</xdr:colOff>
      <xdr:row>41</xdr:row>
      <xdr:rowOff>14195</xdr:rowOff>
    </xdr:from>
    <xdr:to>
      <xdr:col>2</xdr:col>
      <xdr:colOff>1290918</xdr:colOff>
      <xdr:row>47</xdr:row>
      <xdr:rowOff>2219</xdr:rowOff>
    </xdr:to>
    <xdr:pic>
      <xdr:nvPicPr>
        <xdr:cNvPr id="5" name="그림 6">
          <a:extLst>
            <a:ext uri="{FF2B5EF4-FFF2-40B4-BE49-F238E27FC236}">
              <a16:creationId xmlns="" xmlns:a16="http://schemas.microsoft.com/office/drawing/2014/main" id="{09A1718B-0DBA-43D5-B2C1-D7DD9793C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240" y="8967695"/>
          <a:ext cx="862853" cy="1245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74"/>
  <sheetViews>
    <sheetView tabSelected="1" zoomScale="84" zoomScaleNormal="84" zoomScaleSheetLayoutView="85" workbookViewId="0">
      <selection activeCell="Q11" sqref="Q11"/>
    </sheetView>
  </sheetViews>
  <sheetFormatPr defaultRowHeight="13.5" x14ac:dyDescent="0.3"/>
  <cols>
    <col min="1" max="1" width="27.5" style="9" customWidth="1"/>
    <col min="2" max="2" width="11.5" style="9" customWidth="1"/>
    <col min="3" max="3" width="9.375" style="9" customWidth="1"/>
    <col min="4" max="10" width="10.125" style="9" customWidth="1"/>
    <col min="11" max="11" width="9.75" style="9" customWidth="1"/>
    <col min="12" max="13" width="12.75" style="9" customWidth="1"/>
    <col min="14" max="14" width="9.375" style="9" bestFit="1" customWidth="1"/>
    <col min="15" max="16384" width="9" style="9"/>
  </cols>
  <sheetData>
    <row r="1" spans="1:13" ht="13.5" customHeight="1" x14ac:dyDescent="0.3">
      <c r="A1" s="197" t="s">
        <v>18</v>
      </c>
      <c r="B1" s="197"/>
      <c r="C1" s="198"/>
      <c r="D1" s="199" t="s">
        <v>9</v>
      </c>
      <c r="E1" s="201" t="s">
        <v>10</v>
      </c>
      <c r="F1" s="1" t="s">
        <v>11</v>
      </c>
      <c r="G1" s="12"/>
      <c r="H1" s="2"/>
      <c r="I1" s="203"/>
      <c r="J1" s="204"/>
      <c r="K1" s="205"/>
      <c r="L1" s="180" t="s">
        <v>21</v>
      </c>
      <c r="M1" s="181">
        <v>43902</v>
      </c>
    </row>
    <row r="2" spans="1:13" ht="13.5" customHeight="1" x14ac:dyDescent="0.3">
      <c r="A2" s="197"/>
      <c r="B2" s="197"/>
      <c r="C2" s="198"/>
      <c r="D2" s="200"/>
      <c r="E2" s="202"/>
      <c r="F2" s="12">
        <v>1.3080000000000001</v>
      </c>
      <c r="G2" s="6" t="s">
        <v>23</v>
      </c>
      <c r="H2" s="2"/>
      <c r="I2" s="206"/>
      <c r="J2" s="204"/>
      <c r="K2" s="205"/>
      <c r="L2" s="180"/>
      <c r="M2" s="181"/>
    </row>
    <row r="3" spans="1:13" ht="13.5" customHeight="1" x14ac:dyDescent="0.3">
      <c r="A3" s="182" t="s">
        <v>52</v>
      </c>
      <c r="B3" s="182"/>
      <c r="C3" s="183"/>
      <c r="D3" s="39">
        <f>K6</f>
        <v>592</v>
      </c>
      <c r="E3" s="12" t="s">
        <v>19</v>
      </c>
      <c r="F3" s="3">
        <f>F2*K6</f>
        <v>774.33600000000001</v>
      </c>
      <c r="G3" s="18"/>
      <c r="H3" s="7"/>
      <c r="I3" s="207"/>
      <c r="J3" s="208"/>
      <c r="K3" s="209"/>
      <c r="L3" s="15" t="s">
        <v>100</v>
      </c>
      <c r="M3" s="181"/>
    </row>
    <row r="4" spans="1:13" ht="13.5" customHeight="1" x14ac:dyDescent="0.3">
      <c r="A4" s="184" t="s">
        <v>8</v>
      </c>
      <c r="B4" s="184" t="s">
        <v>7</v>
      </c>
      <c r="C4" s="184"/>
      <c r="D4" s="184" t="s">
        <v>6</v>
      </c>
      <c r="E4" s="184"/>
      <c r="F4" s="184"/>
      <c r="G4" s="184"/>
      <c r="H4" s="184"/>
      <c r="I4" s="184"/>
      <c r="J4" s="184"/>
      <c r="K4" s="184" t="s">
        <v>5</v>
      </c>
      <c r="L4" s="185"/>
      <c r="M4" s="185"/>
    </row>
    <row r="5" spans="1:13" ht="13.5" customHeight="1" x14ac:dyDescent="0.3">
      <c r="A5" s="184"/>
      <c r="B5" s="184"/>
      <c r="C5" s="184"/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  <c r="I5" s="4" t="s">
        <v>17</v>
      </c>
      <c r="J5" s="4" t="s">
        <v>22</v>
      </c>
      <c r="K5" s="184"/>
      <c r="L5" s="186"/>
      <c r="M5" s="186"/>
    </row>
    <row r="6" spans="1:13" ht="13.5" customHeight="1" x14ac:dyDescent="0.3">
      <c r="A6" s="210" t="s">
        <v>102</v>
      </c>
      <c r="B6" s="33" t="s">
        <v>4</v>
      </c>
      <c r="C6" s="184" t="s">
        <v>3</v>
      </c>
      <c r="D6" s="13">
        <v>62</v>
      </c>
      <c r="E6" s="13">
        <v>57</v>
      </c>
      <c r="F6" s="13">
        <v>41</v>
      </c>
      <c r="G6" s="13">
        <v>159</v>
      </c>
      <c r="H6" s="13">
        <v>119</v>
      </c>
      <c r="I6" s="13">
        <v>62</v>
      </c>
      <c r="J6" s="13">
        <v>92</v>
      </c>
      <c r="K6" s="33">
        <f>SUM(D6:J6)</f>
        <v>592</v>
      </c>
      <c r="L6" s="186"/>
      <c r="M6" s="186"/>
    </row>
    <row r="7" spans="1:13" ht="13.5" customHeight="1" x14ac:dyDescent="0.3">
      <c r="A7" s="210"/>
      <c r="B7" s="19">
        <v>3.5000000000000003E-2</v>
      </c>
      <c r="C7" s="184"/>
      <c r="D7" s="33">
        <f>D6*1.035</f>
        <v>64.17</v>
      </c>
      <c r="E7" s="33">
        <f t="shared" ref="E7:K7" si="0">E6*1.035</f>
        <v>58.994999999999997</v>
      </c>
      <c r="F7" s="33">
        <f t="shared" si="0"/>
        <v>42.434999999999995</v>
      </c>
      <c r="G7" s="33">
        <f t="shared" si="0"/>
        <v>164.565</v>
      </c>
      <c r="H7" s="33">
        <f t="shared" si="0"/>
        <v>123.16499999999999</v>
      </c>
      <c r="I7" s="33">
        <f t="shared" si="0"/>
        <v>64.17</v>
      </c>
      <c r="J7" s="33">
        <f t="shared" si="0"/>
        <v>95.22</v>
      </c>
      <c r="K7" s="33">
        <f t="shared" si="0"/>
        <v>612.71999999999991</v>
      </c>
      <c r="L7" s="186"/>
      <c r="M7" s="186"/>
    </row>
    <row r="8" spans="1:13" ht="13.5" customHeight="1" x14ac:dyDescent="0.3">
      <c r="A8" s="210"/>
      <c r="B8" s="33" t="s">
        <v>103</v>
      </c>
      <c r="C8" s="184"/>
      <c r="D8" s="10">
        <f>D6/K6*100</f>
        <v>10.472972972972974</v>
      </c>
      <c r="E8" s="10">
        <f>E6/K6*100</f>
        <v>9.628378378378379</v>
      </c>
      <c r="F8" s="10">
        <f>F6/K6*100</f>
        <v>6.9256756756756754</v>
      </c>
      <c r="G8" s="10">
        <f>G6/K6*100</f>
        <v>26.858108108108109</v>
      </c>
      <c r="H8" s="10">
        <f>H6/K6*100</f>
        <v>20.101351351351351</v>
      </c>
      <c r="I8" s="10">
        <f>I6/K6*100</f>
        <v>10.472972972972974</v>
      </c>
      <c r="J8" s="10">
        <f>J6/K6*100</f>
        <v>15.54054054054054</v>
      </c>
      <c r="K8" s="10">
        <f t="shared" ref="K8:K14" si="1">SUM(D8:J8)</f>
        <v>100</v>
      </c>
      <c r="L8" s="187"/>
      <c r="M8" s="187"/>
    </row>
    <row r="9" spans="1:13" ht="17.25" customHeight="1" x14ac:dyDescent="0.3">
      <c r="A9" s="210"/>
      <c r="B9" s="188" t="s">
        <v>2</v>
      </c>
      <c r="C9" s="188">
        <v>65</v>
      </c>
      <c r="D9" s="14">
        <v>1</v>
      </c>
      <c r="E9" s="14">
        <v>1</v>
      </c>
      <c r="F9" s="14"/>
      <c r="G9" s="14">
        <v>2</v>
      </c>
      <c r="H9" s="14">
        <v>2</v>
      </c>
      <c r="I9" s="14">
        <v>1</v>
      </c>
      <c r="J9" s="14">
        <v>1</v>
      </c>
      <c r="K9" s="34">
        <f t="shared" si="1"/>
        <v>8</v>
      </c>
      <c r="L9" s="189"/>
      <c r="M9" s="190">
        <f>L9*K10</f>
        <v>0</v>
      </c>
    </row>
    <row r="10" spans="1:13" ht="13.5" customHeight="1" x14ac:dyDescent="0.3">
      <c r="A10" s="210"/>
      <c r="B10" s="188"/>
      <c r="C10" s="188"/>
      <c r="D10" s="34">
        <f>D9*C9</f>
        <v>65</v>
      </c>
      <c r="E10" s="34">
        <f>E9*C9</f>
        <v>65</v>
      </c>
      <c r="F10" s="34">
        <f>F9*C9</f>
        <v>0</v>
      </c>
      <c r="G10" s="34">
        <f>C9*G9</f>
        <v>130</v>
      </c>
      <c r="H10" s="34">
        <f>H9*C9</f>
        <v>130</v>
      </c>
      <c r="I10" s="34">
        <f>I9*C9</f>
        <v>65</v>
      </c>
      <c r="J10" s="34">
        <f>J9*C9</f>
        <v>65</v>
      </c>
      <c r="K10" s="34">
        <f t="shared" si="1"/>
        <v>520</v>
      </c>
      <c r="L10" s="189"/>
      <c r="M10" s="190"/>
    </row>
    <row r="11" spans="1:13" ht="13.5" customHeight="1" x14ac:dyDescent="0.3">
      <c r="A11" s="210"/>
      <c r="B11" s="11"/>
      <c r="C11" s="5"/>
      <c r="D11" s="8">
        <f t="shared" ref="D11:J11" si="2">D10-D7</f>
        <v>0.82999999999999829</v>
      </c>
      <c r="E11" s="8">
        <f t="shared" si="2"/>
        <v>6.0050000000000026</v>
      </c>
      <c r="F11" s="8">
        <f t="shared" si="2"/>
        <v>-42.434999999999995</v>
      </c>
      <c r="G11" s="8">
        <f t="shared" si="2"/>
        <v>-34.564999999999998</v>
      </c>
      <c r="H11" s="8">
        <f t="shared" si="2"/>
        <v>6.835000000000008</v>
      </c>
      <c r="I11" s="8">
        <f t="shared" si="2"/>
        <v>0.82999999999999829</v>
      </c>
      <c r="J11" s="8">
        <f t="shared" si="2"/>
        <v>-30.22</v>
      </c>
      <c r="K11" s="8">
        <f t="shared" si="1"/>
        <v>-92.719999999999985</v>
      </c>
      <c r="L11" s="189"/>
      <c r="M11" s="190"/>
    </row>
    <row r="12" spans="1:13" ht="15" customHeight="1" x14ac:dyDescent="0.3">
      <c r="A12" s="210"/>
      <c r="B12" s="191" t="s">
        <v>1</v>
      </c>
      <c r="C12" s="191">
        <v>22</v>
      </c>
      <c r="D12" s="14"/>
      <c r="E12" s="14"/>
      <c r="F12" s="14">
        <v>2</v>
      </c>
      <c r="G12" s="14">
        <v>2</v>
      </c>
      <c r="H12" s="14"/>
      <c r="I12" s="14"/>
      <c r="J12" s="14">
        <v>2</v>
      </c>
      <c r="K12" s="34">
        <f t="shared" si="1"/>
        <v>6</v>
      </c>
      <c r="L12" s="193"/>
      <c r="M12" s="190">
        <f>L12*K13</f>
        <v>0</v>
      </c>
    </row>
    <row r="13" spans="1:13" ht="15" customHeight="1" x14ac:dyDescent="0.3">
      <c r="A13" s="210"/>
      <c r="B13" s="192"/>
      <c r="C13" s="192"/>
      <c r="D13" s="34">
        <f>D12*C12</f>
        <v>0</v>
      </c>
      <c r="E13" s="34">
        <f>E12*C12</f>
        <v>0</v>
      </c>
      <c r="F13" s="34">
        <f>F12*C12</f>
        <v>44</v>
      </c>
      <c r="G13" s="34">
        <f>G12*C12</f>
        <v>44</v>
      </c>
      <c r="H13" s="34">
        <f>H12*C12</f>
        <v>0</v>
      </c>
      <c r="I13" s="34">
        <f>I12*C12</f>
        <v>0</v>
      </c>
      <c r="J13" s="34">
        <f>J12*C12</f>
        <v>44</v>
      </c>
      <c r="K13" s="34">
        <f t="shared" si="1"/>
        <v>132</v>
      </c>
      <c r="L13" s="194"/>
      <c r="M13" s="190"/>
    </row>
    <row r="14" spans="1:13" ht="15" customHeight="1" x14ac:dyDescent="0.3">
      <c r="A14" s="210"/>
      <c r="B14" s="11"/>
      <c r="C14" s="5"/>
      <c r="D14" s="8">
        <f t="shared" ref="D14:G14" si="3">D11+D13</f>
        <v>0.82999999999999829</v>
      </c>
      <c r="E14" s="8">
        <f t="shared" si="3"/>
        <v>6.0050000000000026</v>
      </c>
      <c r="F14" s="8">
        <f t="shared" si="3"/>
        <v>1.5650000000000048</v>
      </c>
      <c r="G14" s="8">
        <f t="shared" si="3"/>
        <v>9.4350000000000023</v>
      </c>
      <c r="H14" s="8">
        <f>H11+H13</f>
        <v>6.835000000000008</v>
      </c>
      <c r="I14" s="8">
        <f>I11+I13</f>
        <v>0.82999999999999829</v>
      </c>
      <c r="J14" s="8">
        <f t="shared" ref="J14" si="4">J11+J13</f>
        <v>13.780000000000001</v>
      </c>
      <c r="K14" s="8">
        <f t="shared" si="1"/>
        <v>39.280000000000015</v>
      </c>
      <c r="L14" s="195"/>
      <c r="M14" s="190"/>
    </row>
    <row r="15" spans="1:13" ht="15" customHeight="1" x14ac:dyDescent="0.3">
      <c r="A15" s="210"/>
      <c r="B15" s="191" t="s">
        <v>106</v>
      </c>
      <c r="C15" s="191"/>
      <c r="D15" s="14"/>
      <c r="E15" s="14"/>
      <c r="F15" s="14"/>
      <c r="G15" s="14"/>
      <c r="H15" s="14"/>
      <c r="I15" s="14"/>
      <c r="J15" s="14"/>
      <c r="K15" s="38">
        <f t="shared" ref="K15:K17" si="5">SUM(D15:J15)</f>
        <v>0</v>
      </c>
      <c r="L15" s="193"/>
      <c r="M15" s="190">
        <f>L15*K16</f>
        <v>0</v>
      </c>
    </row>
    <row r="16" spans="1:13" ht="15" customHeight="1" x14ac:dyDescent="0.3">
      <c r="A16" s="210"/>
      <c r="B16" s="192"/>
      <c r="C16" s="192"/>
      <c r="D16" s="38">
        <f>D15*C15</f>
        <v>0</v>
      </c>
      <c r="E16" s="38">
        <f>E15*C15</f>
        <v>0</v>
      </c>
      <c r="F16" s="38">
        <f>F15*C15</f>
        <v>0</v>
      </c>
      <c r="G16" s="38">
        <f>G15*C15</f>
        <v>0</v>
      </c>
      <c r="H16" s="38">
        <f>H15*C15</f>
        <v>0</v>
      </c>
      <c r="I16" s="38">
        <f>I15*C15</f>
        <v>0</v>
      </c>
      <c r="J16" s="38">
        <f>J15*C15</f>
        <v>0</v>
      </c>
      <c r="K16" s="38">
        <f t="shared" si="5"/>
        <v>0</v>
      </c>
      <c r="L16" s="194"/>
      <c r="M16" s="190"/>
    </row>
    <row r="17" spans="1:13" ht="15" customHeight="1" x14ac:dyDescent="0.3">
      <c r="A17" s="210"/>
      <c r="B17" s="11"/>
      <c r="C17" s="5"/>
      <c r="D17" s="8">
        <f t="shared" ref="D17:G17" si="6">D14+D16</f>
        <v>0.82999999999999829</v>
      </c>
      <c r="E17" s="8">
        <f t="shared" si="6"/>
        <v>6.0050000000000026</v>
      </c>
      <c r="F17" s="8">
        <f t="shared" si="6"/>
        <v>1.5650000000000048</v>
      </c>
      <c r="G17" s="8">
        <f t="shared" si="6"/>
        <v>9.4350000000000023</v>
      </c>
      <c r="H17" s="8">
        <f>H14+H16</f>
        <v>6.835000000000008</v>
      </c>
      <c r="I17" s="8">
        <f>I14+I16</f>
        <v>0.82999999999999829</v>
      </c>
      <c r="J17" s="8">
        <f t="shared" ref="J17" si="7">J14+J16</f>
        <v>13.780000000000001</v>
      </c>
      <c r="K17" s="8">
        <f t="shared" si="5"/>
        <v>39.280000000000015</v>
      </c>
      <c r="L17" s="195"/>
      <c r="M17" s="190"/>
    </row>
    <row r="18" spans="1:13" ht="15.75" customHeight="1" x14ac:dyDescent="0.25">
      <c r="A18" s="210"/>
      <c r="B18" s="196" t="s">
        <v>0</v>
      </c>
      <c r="C18" s="196"/>
      <c r="D18" s="35">
        <f>D10+D13+D16</f>
        <v>65</v>
      </c>
      <c r="E18" s="37">
        <f t="shared" ref="E18:K18" si="8">E10+E13+E16</f>
        <v>65</v>
      </c>
      <c r="F18" s="37">
        <f t="shared" si="8"/>
        <v>44</v>
      </c>
      <c r="G18" s="37">
        <f t="shared" si="8"/>
        <v>174</v>
      </c>
      <c r="H18" s="37">
        <f t="shared" si="8"/>
        <v>130</v>
      </c>
      <c r="I18" s="37">
        <f t="shared" si="8"/>
        <v>65</v>
      </c>
      <c r="J18" s="37">
        <f t="shared" si="8"/>
        <v>109</v>
      </c>
      <c r="K18" s="37">
        <f>K10+K13+K16</f>
        <v>652</v>
      </c>
      <c r="L18" s="16">
        <f>M18/K18</f>
        <v>0</v>
      </c>
      <c r="M18" s="17">
        <f>SUM(M9:M14)</f>
        <v>0</v>
      </c>
    </row>
    <row r="19" spans="1:13" ht="18" customHeight="1" x14ac:dyDescent="0.3">
      <c r="K19" s="177" t="s">
        <v>20</v>
      </c>
      <c r="L19" s="178">
        <f>M19/F3</f>
        <v>1</v>
      </c>
      <c r="M19" s="179">
        <f>F3-M18</f>
        <v>774.33600000000001</v>
      </c>
    </row>
    <row r="20" spans="1:13" ht="13.5" customHeight="1" x14ac:dyDescent="0.3"/>
    <row r="21" spans="1:13" ht="13.5" customHeight="1" x14ac:dyDescent="0.3"/>
    <row r="22" spans="1:13" ht="13.5" customHeight="1" x14ac:dyDescent="0.3"/>
    <row r="23" spans="1:13" ht="13.5" customHeight="1" x14ac:dyDescent="0.3"/>
    <row r="24" spans="1:13" ht="13.5" customHeight="1" x14ac:dyDescent="0.3"/>
    <row r="25" spans="1:13" ht="13.5" customHeight="1" x14ac:dyDescent="0.3"/>
    <row r="26" spans="1:13" ht="13.5" customHeight="1" x14ac:dyDescent="0.3"/>
    <row r="27" spans="1:13" ht="13.5" customHeight="1" x14ac:dyDescent="0.3"/>
    <row r="28" spans="1:13" ht="13.5" customHeight="1" x14ac:dyDescent="0.3"/>
    <row r="29" spans="1:13" ht="13.5" customHeight="1" x14ac:dyDescent="0.3"/>
    <row r="30" spans="1:13" ht="13.5" customHeight="1" x14ac:dyDescent="0.3"/>
    <row r="31" spans="1:13" ht="16.5" customHeight="1" x14ac:dyDescent="0.3"/>
    <row r="32" spans="1:13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spans="2:2" ht="13.5" customHeight="1" x14ac:dyDescent="0.3"/>
    <row r="50" spans="2:2" ht="13.5" customHeight="1" x14ac:dyDescent="0.3"/>
    <row r="51" spans="2:2" ht="13.5" customHeight="1" x14ac:dyDescent="0.3"/>
    <row r="53" spans="2:2" ht="20.25" customHeight="1" x14ac:dyDescent="0.3"/>
    <row r="54" spans="2:2" ht="20.25" customHeight="1" x14ac:dyDescent="0.3"/>
    <row r="55" spans="2:2" ht="13.5" customHeight="1" x14ac:dyDescent="0.3"/>
    <row r="56" spans="2:2" ht="13.5" customHeight="1" x14ac:dyDescent="0.3"/>
    <row r="57" spans="2:2" ht="13.5" customHeight="1" x14ac:dyDescent="0.3"/>
    <row r="58" spans="2:2" ht="13.5" customHeight="1" x14ac:dyDescent="0.3"/>
    <row r="59" spans="2:2" ht="13.5" customHeight="1" x14ac:dyDescent="0.3"/>
    <row r="60" spans="2:2" ht="13.5" customHeight="1" x14ac:dyDescent="0.3"/>
    <row r="61" spans="2:2" ht="13.5" customHeight="1" x14ac:dyDescent="0.3"/>
    <row r="62" spans="2:2" ht="13.5" customHeight="1" x14ac:dyDescent="0.3"/>
    <row r="63" spans="2:2" ht="13.5" customHeight="1" x14ac:dyDescent="0.3">
      <c r="B63" s="9" t="s">
        <v>45</v>
      </c>
    </row>
    <row r="64" spans="2:2" ht="13.5" customHeight="1" x14ac:dyDescent="0.3"/>
    <row r="65" spans="14:14" ht="13.5" customHeight="1" x14ac:dyDescent="0.3"/>
    <row r="66" spans="14:14" ht="13.5" customHeight="1" x14ac:dyDescent="0.3"/>
    <row r="67" spans="14:14" ht="16.5" customHeight="1" x14ac:dyDescent="0.3"/>
    <row r="68" spans="14:14" ht="13.5" customHeight="1" x14ac:dyDescent="0.3"/>
    <row r="69" spans="14:14" ht="13.5" customHeight="1" x14ac:dyDescent="0.3"/>
    <row r="70" spans="14:14" ht="14.25" customHeight="1" x14ac:dyDescent="0.3"/>
    <row r="71" spans="14:14" ht="17.25" customHeight="1" x14ac:dyDescent="0.3"/>
    <row r="72" spans="14:14" ht="15" customHeight="1" x14ac:dyDescent="0.3"/>
    <row r="73" spans="14:14" x14ac:dyDescent="0.3">
      <c r="N73" s="32"/>
    </row>
    <row r="74" spans="14:14" x14ac:dyDescent="0.3">
      <c r="N74" s="32"/>
    </row>
  </sheetData>
  <mergeCells count="28">
    <mergeCell ref="B15:B16"/>
    <mergeCell ref="C15:C16"/>
    <mergeCell ref="L12:L14"/>
    <mergeCell ref="M12:M14"/>
    <mergeCell ref="B18:C18"/>
    <mergeCell ref="L15:L17"/>
    <mergeCell ref="M15:M17"/>
    <mergeCell ref="M1:M3"/>
    <mergeCell ref="A3:C3"/>
    <mergeCell ref="A4:A5"/>
    <mergeCell ref="B4:C5"/>
    <mergeCell ref="D4:J4"/>
    <mergeCell ref="K4:K5"/>
    <mergeCell ref="L4:L8"/>
    <mergeCell ref="M4:M8"/>
    <mergeCell ref="A6:A18"/>
    <mergeCell ref="C6:C8"/>
    <mergeCell ref="B9:B10"/>
    <mergeCell ref="C9:C10"/>
    <mergeCell ref="L9:L11"/>
    <mergeCell ref="M9:M11"/>
    <mergeCell ref="B12:B13"/>
    <mergeCell ref="C12:C13"/>
    <mergeCell ref="A1:C2"/>
    <mergeCell ref="D1:D2"/>
    <mergeCell ref="E1:E2"/>
    <mergeCell ref="I1:K3"/>
    <mergeCell ref="L1:L2"/>
  </mergeCells>
  <phoneticPr fontId="1" type="noConversion"/>
  <pageMargins left="0.64" right="0.23622047244094491" top="0.74803149606299213" bottom="0.31496062992125984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opLeftCell="A31" workbookViewId="0">
      <selection activeCell="V41" sqref="V41:V48"/>
    </sheetView>
  </sheetViews>
  <sheetFormatPr defaultColWidth="13" defaultRowHeight="16.5" x14ac:dyDescent="0.3"/>
  <cols>
    <col min="1" max="1" width="19.75" style="29" customWidth="1"/>
    <col min="2" max="2" width="37.625" style="36" customWidth="1"/>
    <col min="3" max="3" width="26.75" style="29" customWidth="1"/>
    <col min="4" max="4" width="9.25" style="30" customWidth="1"/>
    <col min="5" max="5" width="19" style="30" customWidth="1"/>
    <col min="6" max="7" width="8.5" style="30" customWidth="1"/>
    <col min="8" max="8" width="6" style="29" customWidth="1"/>
    <col min="9" max="11" width="6.75" style="29" customWidth="1"/>
    <col min="12" max="12" width="7.25" style="29" customWidth="1"/>
    <col min="13" max="13" width="20.375" style="31" customWidth="1"/>
    <col min="14" max="15" width="18.25" style="29" customWidth="1"/>
    <col min="16" max="16" width="20.375" style="29" customWidth="1"/>
    <col min="17" max="18" width="18.25" style="29" customWidth="1"/>
    <col min="19" max="19" width="20.375" style="108" customWidth="1"/>
    <col min="20" max="21" width="18.25" style="29" customWidth="1"/>
    <col min="22" max="22" width="14.5" style="176" customWidth="1"/>
    <col min="23" max="23" width="17.625" style="29" customWidth="1"/>
    <col min="24" max="24" width="13" style="108"/>
    <col min="25" max="25" width="13.5" style="108" bestFit="1" customWidth="1"/>
    <col min="26" max="26" width="13" style="108"/>
    <col min="27" max="16384" width="13" style="29"/>
  </cols>
  <sheetData>
    <row r="1" spans="1:27" s="42" customFormat="1" ht="30.75" x14ac:dyDescent="0.45">
      <c r="A1" s="40" t="s">
        <v>53</v>
      </c>
      <c r="B1" s="41"/>
      <c r="D1" s="43"/>
      <c r="E1" s="43"/>
      <c r="F1" s="43"/>
      <c r="G1" s="43"/>
      <c r="I1" s="44"/>
      <c r="J1" s="44"/>
      <c r="K1" s="44"/>
      <c r="L1" s="44"/>
      <c r="M1" s="22"/>
      <c r="N1" s="44"/>
      <c r="O1" s="44"/>
      <c r="P1" s="22"/>
      <c r="Q1" s="44"/>
      <c r="R1" s="44"/>
      <c r="S1" s="45"/>
      <c r="T1" s="44"/>
      <c r="U1" s="44"/>
      <c r="V1" s="46"/>
      <c r="W1" s="46"/>
      <c r="X1" s="47"/>
      <c r="Y1" s="47"/>
      <c r="Z1" s="47"/>
    </row>
    <row r="2" spans="1:27" s="42" customFormat="1" ht="21" customHeight="1" x14ac:dyDescent="0.45">
      <c r="A2" s="48" t="s">
        <v>46</v>
      </c>
      <c r="B2" s="49">
        <v>2585</v>
      </c>
      <c r="D2" s="43"/>
      <c r="E2" s="43"/>
      <c r="F2" s="43"/>
      <c r="G2" s="43"/>
      <c r="I2" s="44"/>
      <c r="J2" s="44"/>
      <c r="K2" s="44"/>
      <c r="L2" s="44"/>
      <c r="M2" s="22"/>
      <c r="N2" s="44"/>
      <c r="O2" s="44"/>
      <c r="P2" s="20"/>
      <c r="Q2" s="44"/>
      <c r="R2" s="44"/>
      <c r="S2" s="45"/>
      <c r="T2" s="44"/>
      <c r="U2" s="44"/>
      <c r="V2" s="46"/>
      <c r="X2" s="47"/>
      <c r="Y2" s="47"/>
      <c r="Z2" s="47"/>
    </row>
    <row r="3" spans="1:27" s="42" customFormat="1" ht="21" customHeight="1" x14ac:dyDescent="0.45">
      <c r="A3" s="48" t="s">
        <v>24</v>
      </c>
      <c r="B3" s="49" t="s">
        <v>47</v>
      </c>
      <c r="I3" s="44"/>
      <c r="J3" s="44"/>
      <c r="K3" s="44"/>
      <c r="L3" s="44"/>
      <c r="M3" s="22"/>
      <c r="N3" s="44"/>
      <c r="O3" s="44"/>
      <c r="P3" s="22"/>
      <c r="Q3" s="44"/>
      <c r="R3" s="44"/>
      <c r="S3" s="50"/>
      <c r="T3" s="44"/>
      <c r="U3" s="44"/>
      <c r="V3" s="44"/>
      <c r="W3" s="46"/>
      <c r="X3" s="51"/>
      <c r="Y3" s="51"/>
      <c r="Z3" s="51"/>
      <c r="AA3" s="46"/>
    </row>
    <row r="4" spans="1:27" s="42" customFormat="1" ht="30.75" x14ac:dyDescent="0.45">
      <c r="A4" s="48" t="s">
        <v>42</v>
      </c>
      <c r="B4" s="52">
        <v>10.96</v>
      </c>
      <c r="D4" s="43"/>
      <c r="E4" s="43"/>
      <c r="F4" s="43"/>
      <c r="G4" s="43"/>
      <c r="I4" s="44"/>
      <c r="J4" s="44"/>
      <c r="K4" s="44"/>
      <c r="L4" s="44"/>
      <c r="M4" s="53"/>
      <c r="N4" s="54" t="s">
        <v>54</v>
      </c>
      <c r="O4" s="54" t="s">
        <v>54</v>
      </c>
      <c r="P4" s="20"/>
      <c r="Q4" s="54" t="s">
        <v>54</v>
      </c>
      <c r="R4" s="54" t="s">
        <v>54</v>
      </c>
      <c r="S4" s="45"/>
      <c r="T4" s="54" t="s">
        <v>54</v>
      </c>
      <c r="U4" s="54" t="s">
        <v>54</v>
      </c>
      <c r="V4" s="46"/>
      <c r="X4" s="47"/>
      <c r="Y4" s="47"/>
      <c r="Z4" s="47"/>
    </row>
    <row r="5" spans="1:27" s="42" customFormat="1" ht="30.75" x14ac:dyDescent="0.45">
      <c r="A5" s="48" t="s">
        <v>25</v>
      </c>
      <c r="B5" s="49" t="s">
        <v>26</v>
      </c>
      <c r="D5" s="43"/>
      <c r="E5" s="43"/>
      <c r="F5" s="43"/>
      <c r="G5" s="43"/>
      <c r="I5" s="44"/>
      <c r="J5" s="44"/>
      <c r="K5" s="44"/>
      <c r="L5" s="44"/>
      <c r="M5" s="55"/>
      <c r="N5" s="56"/>
      <c r="O5" s="56"/>
      <c r="P5" s="21"/>
      <c r="Q5" s="56"/>
      <c r="R5" s="56"/>
      <c r="S5" s="45"/>
      <c r="T5" s="56"/>
      <c r="U5" s="56"/>
      <c r="V5" s="46"/>
      <c r="W5" s="44"/>
      <c r="X5" s="47"/>
      <c r="Y5" s="47"/>
      <c r="Z5" s="47"/>
    </row>
    <row r="6" spans="1:27" s="23" customFormat="1" ht="19.5" thickBot="1" x14ac:dyDescent="0.35">
      <c r="A6" s="57" t="s">
        <v>27</v>
      </c>
      <c r="B6" s="58" t="s">
        <v>55</v>
      </c>
      <c r="D6" s="24"/>
      <c r="E6" s="24"/>
      <c r="F6" s="24"/>
      <c r="G6" s="24"/>
      <c r="I6" s="25"/>
      <c r="J6" s="25"/>
      <c r="K6" s="25"/>
      <c r="L6" s="25"/>
      <c r="M6" s="59"/>
      <c r="N6" s="60"/>
      <c r="O6" s="60"/>
      <c r="Q6" s="60"/>
      <c r="R6" s="60"/>
      <c r="S6" s="61"/>
      <c r="T6" s="60"/>
      <c r="U6" s="60"/>
      <c r="V6" s="62"/>
      <c r="X6" s="61"/>
      <c r="Y6" s="61"/>
      <c r="Z6" s="61"/>
    </row>
    <row r="7" spans="1:27" s="26" customFormat="1" ht="12.75" customHeight="1" x14ac:dyDescent="0.2">
      <c r="A7" s="238" t="s">
        <v>56</v>
      </c>
      <c r="B7" s="243" t="s">
        <v>48</v>
      </c>
      <c r="C7" s="248" t="s">
        <v>43</v>
      </c>
      <c r="D7" s="222" t="s">
        <v>28</v>
      </c>
      <c r="E7" s="222" t="s">
        <v>29</v>
      </c>
      <c r="F7" s="222" t="s">
        <v>57</v>
      </c>
      <c r="G7" s="222" t="s">
        <v>30</v>
      </c>
      <c r="H7" s="222" t="s">
        <v>31</v>
      </c>
      <c r="I7" s="226" t="s">
        <v>58</v>
      </c>
      <c r="J7" s="227"/>
      <c r="K7" s="230" t="s">
        <v>49</v>
      </c>
      <c r="L7" s="231"/>
      <c r="M7" s="63">
        <v>43956</v>
      </c>
      <c r="N7" s="64">
        <f>N12-65</f>
        <v>43974</v>
      </c>
      <c r="O7" s="64">
        <v>43975</v>
      </c>
      <c r="P7" s="63">
        <v>43975</v>
      </c>
      <c r="Q7" s="64">
        <v>43976</v>
      </c>
      <c r="R7" s="64">
        <v>43976</v>
      </c>
      <c r="S7" s="63">
        <v>43981</v>
      </c>
      <c r="T7" s="64">
        <v>43987</v>
      </c>
      <c r="U7" s="64">
        <v>43993</v>
      </c>
      <c r="V7" s="232" t="s">
        <v>32</v>
      </c>
      <c r="X7" s="65"/>
      <c r="Y7" s="65"/>
      <c r="Z7" s="65"/>
    </row>
    <row r="8" spans="1:27" s="26" customFormat="1" ht="12.75" customHeight="1" x14ac:dyDescent="0.2">
      <c r="A8" s="239"/>
      <c r="B8" s="244"/>
      <c r="C8" s="249"/>
      <c r="D8" s="223"/>
      <c r="E8" s="223"/>
      <c r="F8" s="223"/>
      <c r="G8" s="223"/>
      <c r="H8" s="223"/>
      <c r="I8" s="228"/>
      <c r="J8" s="229"/>
      <c r="K8" s="234" t="s">
        <v>50</v>
      </c>
      <c r="L8" s="235"/>
      <c r="M8" s="66">
        <f>M7+7</f>
        <v>43963</v>
      </c>
      <c r="N8" s="67">
        <f t="shared" ref="N8:U8" si="0">N7+7</f>
        <v>43981</v>
      </c>
      <c r="O8" s="67">
        <f t="shared" si="0"/>
        <v>43982</v>
      </c>
      <c r="P8" s="66">
        <f>P7+7</f>
        <v>43982</v>
      </c>
      <c r="Q8" s="67">
        <f t="shared" si="0"/>
        <v>43983</v>
      </c>
      <c r="R8" s="67">
        <f t="shared" si="0"/>
        <v>43983</v>
      </c>
      <c r="S8" s="66">
        <f>S7+7</f>
        <v>43988</v>
      </c>
      <c r="T8" s="67">
        <f t="shared" si="0"/>
        <v>43994</v>
      </c>
      <c r="U8" s="67">
        <f t="shared" si="0"/>
        <v>44000</v>
      </c>
      <c r="V8" s="233"/>
      <c r="X8" s="65"/>
      <c r="Y8" s="65"/>
      <c r="Z8" s="65"/>
    </row>
    <row r="9" spans="1:27" s="26" customFormat="1" ht="12.75" customHeight="1" x14ac:dyDescent="0.2">
      <c r="A9" s="240"/>
      <c r="B9" s="245"/>
      <c r="C9" s="250"/>
      <c r="D9" s="224"/>
      <c r="E9" s="224"/>
      <c r="F9" s="224"/>
      <c r="G9" s="224"/>
      <c r="H9" s="224"/>
      <c r="I9" s="214" t="s">
        <v>33</v>
      </c>
      <c r="J9" s="214"/>
      <c r="K9" s="214"/>
      <c r="L9" s="215"/>
      <c r="M9" s="68" t="s">
        <v>59</v>
      </c>
      <c r="N9" s="69" t="s">
        <v>60</v>
      </c>
      <c r="O9" s="69" t="s">
        <v>60</v>
      </c>
      <c r="P9" s="68" t="s">
        <v>59</v>
      </c>
      <c r="Q9" s="69" t="s">
        <v>60</v>
      </c>
      <c r="R9" s="69" t="s">
        <v>60</v>
      </c>
      <c r="S9" s="70" t="s">
        <v>59</v>
      </c>
      <c r="T9" s="69" t="s">
        <v>60</v>
      </c>
      <c r="U9" s="69" t="s">
        <v>60</v>
      </c>
      <c r="V9" s="233"/>
      <c r="X9" s="65"/>
      <c r="Y9" s="65"/>
      <c r="Z9" s="65"/>
    </row>
    <row r="10" spans="1:27" s="26" customFormat="1" ht="12.75" customHeight="1" x14ac:dyDescent="0.2">
      <c r="A10" s="240"/>
      <c r="B10" s="245"/>
      <c r="C10" s="250"/>
      <c r="D10" s="224"/>
      <c r="E10" s="224"/>
      <c r="F10" s="224"/>
      <c r="G10" s="224"/>
      <c r="H10" s="224"/>
      <c r="I10" s="216" t="s">
        <v>34</v>
      </c>
      <c r="J10" s="216"/>
      <c r="K10" s="216"/>
      <c r="L10" s="217"/>
      <c r="M10" s="71">
        <v>1162548139</v>
      </c>
      <c r="N10" s="72">
        <v>1162548092</v>
      </c>
      <c r="O10" s="72">
        <v>1162548090</v>
      </c>
      <c r="P10" s="71">
        <v>1162548140</v>
      </c>
      <c r="Q10" s="72">
        <v>1162548089</v>
      </c>
      <c r="R10" s="72">
        <v>1162548087</v>
      </c>
      <c r="S10" s="73">
        <v>1162548141</v>
      </c>
      <c r="T10" s="72">
        <v>1162548091</v>
      </c>
      <c r="U10" s="74">
        <v>1162548088</v>
      </c>
      <c r="V10" s="233"/>
      <c r="X10" s="65"/>
      <c r="Y10" s="65"/>
      <c r="Z10" s="65"/>
    </row>
    <row r="11" spans="1:27" s="26" customFormat="1" ht="12.75" customHeight="1" x14ac:dyDescent="0.2">
      <c r="A11" s="240"/>
      <c r="B11" s="245"/>
      <c r="C11" s="250"/>
      <c r="D11" s="224"/>
      <c r="E11" s="224"/>
      <c r="F11" s="224"/>
      <c r="G11" s="224"/>
      <c r="H11" s="224"/>
      <c r="I11" s="214" t="s">
        <v>35</v>
      </c>
      <c r="J11" s="214"/>
      <c r="K11" s="214"/>
      <c r="L11" s="215"/>
      <c r="M11" s="75" t="s">
        <v>38</v>
      </c>
      <c r="N11" s="76" t="s">
        <v>36</v>
      </c>
      <c r="O11" s="76" t="s">
        <v>39</v>
      </c>
      <c r="P11" s="75" t="s">
        <v>40</v>
      </c>
      <c r="Q11" s="76" t="s">
        <v>61</v>
      </c>
      <c r="R11" s="76" t="s">
        <v>62</v>
      </c>
      <c r="S11" s="77" t="s">
        <v>41</v>
      </c>
      <c r="T11" s="76" t="s">
        <v>40</v>
      </c>
      <c r="U11" s="76" t="s">
        <v>41</v>
      </c>
      <c r="V11" s="233"/>
      <c r="X11" s="65"/>
      <c r="Y11" s="65"/>
      <c r="Z11" s="65"/>
    </row>
    <row r="12" spans="1:27" s="27" customFormat="1" ht="12.75" customHeight="1" x14ac:dyDescent="0.2">
      <c r="A12" s="240"/>
      <c r="B12" s="245"/>
      <c r="C12" s="250"/>
      <c r="D12" s="224"/>
      <c r="E12" s="224"/>
      <c r="F12" s="224"/>
      <c r="G12" s="224"/>
      <c r="H12" s="224"/>
      <c r="I12" s="236" t="s">
        <v>44</v>
      </c>
      <c r="J12" s="236"/>
      <c r="K12" s="236"/>
      <c r="L12" s="237"/>
      <c r="M12" s="78">
        <v>44027</v>
      </c>
      <c r="N12" s="79">
        <v>44039</v>
      </c>
      <c r="O12" s="79">
        <v>44039</v>
      </c>
      <c r="P12" s="78">
        <v>44027</v>
      </c>
      <c r="Q12" s="79">
        <v>44039</v>
      </c>
      <c r="R12" s="79">
        <v>44039</v>
      </c>
      <c r="S12" s="78">
        <v>44027</v>
      </c>
      <c r="T12" s="79">
        <v>44039</v>
      </c>
      <c r="U12" s="79">
        <v>44039</v>
      </c>
      <c r="V12" s="233"/>
      <c r="X12" s="80"/>
      <c r="Y12" s="80"/>
      <c r="Z12" s="80"/>
    </row>
    <row r="13" spans="1:27" s="26" customFormat="1" ht="12.75" customHeight="1" x14ac:dyDescent="0.2">
      <c r="A13" s="240"/>
      <c r="B13" s="245"/>
      <c r="C13" s="250"/>
      <c r="D13" s="224"/>
      <c r="E13" s="224"/>
      <c r="F13" s="224"/>
      <c r="G13" s="224"/>
      <c r="H13" s="224"/>
      <c r="I13" s="214" t="s">
        <v>37</v>
      </c>
      <c r="J13" s="214"/>
      <c r="K13" s="214"/>
      <c r="L13" s="215"/>
      <c r="M13" s="81">
        <v>44011</v>
      </c>
      <c r="N13" s="82">
        <f>N12-15</f>
        <v>44024</v>
      </c>
      <c r="O13" s="82">
        <v>44024</v>
      </c>
      <c r="P13" s="81">
        <v>44011</v>
      </c>
      <c r="Q13" s="82">
        <v>44025</v>
      </c>
      <c r="R13" s="82">
        <v>44022</v>
      </c>
      <c r="S13" s="83">
        <v>44010</v>
      </c>
      <c r="T13" s="82">
        <v>44023</v>
      </c>
      <c r="U13" s="82">
        <v>44022</v>
      </c>
      <c r="V13" s="233"/>
      <c r="X13" s="65"/>
      <c r="Y13" s="65"/>
      <c r="Z13" s="65"/>
    </row>
    <row r="14" spans="1:27" s="26" customFormat="1" ht="12.75" customHeight="1" x14ac:dyDescent="0.2">
      <c r="A14" s="241"/>
      <c r="B14" s="246"/>
      <c r="C14" s="251"/>
      <c r="D14" s="225"/>
      <c r="E14" s="225"/>
      <c r="F14" s="225"/>
      <c r="G14" s="225"/>
      <c r="H14" s="225"/>
      <c r="I14" s="216" t="s">
        <v>28</v>
      </c>
      <c r="J14" s="216"/>
      <c r="K14" s="216"/>
      <c r="L14" s="217"/>
      <c r="M14" s="81" t="s">
        <v>63</v>
      </c>
      <c r="N14" s="84" t="s">
        <v>64</v>
      </c>
      <c r="O14" s="84" t="s">
        <v>64</v>
      </c>
      <c r="P14" s="81" t="s">
        <v>63</v>
      </c>
      <c r="Q14" s="84" t="s">
        <v>64</v>
      </c>
      <c r="R14" s="84" t="s">
        <v>64</v>
      </c>
      <c r="S14" s="83" t="s">
        <v>63</v>
      </c>
      <c r="T14" s="84" t="s">
        <v>64</v>
      </c>
      <c r="U14" s="84" t="s">
        <v>64</v>
      </c>
      <c r="V14" s="233"/>
      <c r="X14" s="65"/>
      <c r="Y14" s="65"/>
      <c r="Z14" s="65"/>
    </row>
    <row r="15" spans="1:27" s="26" customFormat="1" ht="12.75" customHeight="1" x14ac:dyDescent="0.2">
      <c r="A15" s="241"/>
      <c r="B15" s="246"/>
      <c r="C15" s="251"/>
      <c r="D15" s="225"/>
      <c r="E15" s="225"/>
      <c r="F15" s="225"/>
      <c r="G15" s="225"/>
      <c r="H15" s="225"/>
      <c r="I15" s="216" t="s">
        <v>65</v>
      </c>
      <c r="J15" s="216"/>
      <c r="K15" s="216"/>
      <c r="L15" s="217"/>
      <c r="M15" s="85" t="s">
        <v>66</v>
      </c>
      <c r="N15" s="86" t="s">
        <v>67</v>
      </c>
      <c r="O15" s="86" t="s">
        <v>67</v>
      </c>
      <c r="P15" s="85" t="s">
        <v>66</v>
      </c>
      <c r="Q15" s="86" t="s">
        <v>67</v>
      </c>
      <c r="R15" s="86" t="s">
        <v>67</v>
      </c>
      <c r="S15" s="87" t="s">
        <v>66</v>
      </c>
      <c r="T15" s="86" t="s">
        <v>67</v>
      </c>
      <c r="U15" s="86" t="s">
        <v>67</v>
      </c>
      <c r="V15" s="233"/>
      <c r="X15" s="65"/>
      <c r="Y15" s="65"/>
      <c r="Z15" s="65"/>
    </row>
    <row r="16" spans="1:27" s="26" customFormat="1" ht="12.75" customHeight="1" thickBot="1" x14ac:dyDescent="0.25">
      <c r="A16" s="242"/>
      <c r="B16" s="247"/>
      <c r="C16" s="251"/>
      <c r="D16" s="225"/>
      <c r="E16" s="225"/>
      <c r="F16" s="225"/>
      <c r="G16" s="225"/>
      <c r="H16" s="225"/>
      <c r="I16" s="88" t="s">
        <v>64</v>
      </c>
      <c r="J16" s="88" t="s">
        <v>68</v>
      </c>
      <c r="K16" s="88" t="s">
        <v>69</v>
      </c>
      <c r="L16" s="89" t="s">
        <v>70</v>
      </c>
      <c r="M16" s="90"/>
      <c r="N16" s="91"/>
      <c r="O16" s="91"/>
      <c r="P16" s="90"/>
      <c r="Q16" s="91"/>
      <c r="R16" s="91"/>
      <c r="S16" s="92"/>
      <c r="T16" s="91"/>
      <c r="U16" s="91"/>
      <c r="V16" s="233"/>
      <c r="X16" s="65"/>
      <c r="Y16" s="65"/>
      <c r="Z16" s="65"/>
    </row>
    <row r="17" spans="1:25" x14ac:dyDescent="0.3">
      <c r="A17" s="218" t="s">
        <v>71</v>
      </c>
      <c r="B17" s="220" t="s">
        <v>72</v>
      </c>
      <c r="C17" s="93" t="s">
        <v>51</v>
      </c>
      <c r="D17" s="94" t="s">
        <v>73</v>
      </c>
      <c r="E17" s="94" t="s">
        <v>74</v>
      </c>
      <c r="F17" s="95">
        <v>3.8307000000000002</v>
      </c>
      <c r="G17" s="94">
        <v>4.6500000000000004</v>
      </c>
      <c r="H17" s="96" t="s">
        <v>75</v>
      </c>
      <c r="I17" s="97">
        <v>1</v>
      </c>
      <c r="J17" s="98"/>
      <c r="K17" s="98"/>
      <c r="L17" s="99"/>
      <c r="M17" s="100">
        <v>12</v>
      </c>
      <c r="N17" s="101">
        <f t="shared" ref="N17" si="1">N24/$I$24*$I$17</f>
        <v>103</v>
      </c>
      <c r="O17" s="101">
        <f>O$24/$I$24*$I17</f>
        <v>291</v>
      </c>
      <c r="P17" s="102">
        <v>0</v>
      </c>
      <c r="Q17" s="103">
        <f t="shared" ref="Q17:U23" si="2">Q$24/$I$24*$I17</f>
        <v>240</v>
      </c>
      <c r="R17" s="103">
        <f t="shared" si="2"/>
        <v>211</v>
      </c>
      <c r="S17" s="104">
        <v>0</v>
      </c>
      <c r="T17" s="103">
        <f t="shared" si="2"/>
        <v>131</v>
      </c>
      <c r="U17" s="103">
        <f>U$24/$I$24*$I17</f>
        <v>247</v>
      </c>
      <c r="V17" s="105">
        <f t="shared" ref="V17:V23" si="3">SUM(M17:U17)</f>
        <v>1235</v>
      </c>
      <c r="W17" s="106"/>
      <c r="X17" s="107"/>
      <c r="Y17" s="107"/>
    </row>
    <row r="18" spans="1:25" x14ac:dyDescent="0.3">
      <c r="A18" s="219"/>
      <c r="B18" s="221"/>
      <c r="C18" s="109"/>
      <c r="D18" s="110" t="s">
        <v>76</v>
      </c>
      <c r="E18" s="110" t="s">
        <v>77</v>
      </c>
      <c r="F18" s="111">
        <v>3.8307000000000002</v>
      </c>
      <c r="G18" s="110">
        <v>4.6500000000000004</v>
      </c>
      <c r="H18" s="112" t="s">
        <v>78</v>
      </c>
      <c r="I18" s="113">
        <v>2</v>
      </c>
      <c r="J18" s="114"/>
      <c r="K18" s="114"/>
      <c r="L18" s="115"/>
      <c r="M18" s="116">
        <v>12</v>
      </c>
      <c r="N18" s="103">
        <f t="shared" ref="N18" si="4">N24/$I$24*$I$18</f>
        <v>206</v>
      </c>
      <c r="O18" s="103">
        <f t="shared" ref="O18:O23" si="5">O$24/$I$24*$I18</f>
        <v>582</v>
      </c>
      <c r="P18" s="117">
        <v>12</v>
      </c>
      <c r="Q18" s="103">
        <f t="shared" si="2"/>
        <v>480</v>
      </c>
      <c r="R18" s="103">
        <f t="shared" si="2"/>
        <v>422</v>
      </c>
      <c r="S18" s="118">
        <v>0</v>
      </c>
      <c r="T18" s="103">
        <f t="shared" si="2"/>
        <v>262</v>
      </c>
      <c r="U18" s="103">
        <f>U$24/$I$24*$I18</f>
        <v>494</v>
      </c>
      <c r="V18" s="119">
        <f t="shared" si="3"/>
        <v>2470</v>
      </c>
      <c r="W18" s="120"/>
      <c r="X18" s="107"/>
      <c r="Y18" s="107"/>
    </row>
    <row r="19" spans="1:25" x14ac:dyDescent="0.3">
      <c r="A19" s="219"/>
      <c r="B19" s="221"/>
      <c r="C19" s="109"/>
      <c r="D19" s="109"/>
      <c r="E19" s="109"/>
      <c r="F19" s="121"/>
      <c r="G19" s="109"/>
      <c r="H19" s="122" t="s">
        <v>79</v>
      </c>
      <c r="I19" s="113">
        <v>2</v>
      </c>
      <c r="J19" s="114"/>
      <c r="K19" s="114"/>
      <c r="L19" s="115"/>
      <c r="M19" s="116">
        <v>24</v>
      </c>
      <c r="N19" s="103">
        <f t="shared" ref="N19" si="6">N24/$I$24*$I$19</f>
        <v>206</v>
      </c>
      <c r="O19" s="103">
        <f t="shared" si="5"/>
        <v>582</v>
      </c>
      <c r="P19" s="117">
        <v>12</v>
      </c>
      <c r="Q19" s="103">
        <f t="shared" si="2"/>
        <v>480</v>
      </c>
      <c r="R19" s="103">
        <f t="shared" si="2"/>
        <v>422</v>
      </c>
      <c r="S19" s="118">
        <v>12</v>
      </c>
      <c r="T19" s="103">
        <f t="shared" si="2"/>
        <v>262</v>
      </c>
      <c r="U19" s="103">
        <f t="shared" si="2"/>
        <v>494</v>
      </c>
      <c r="V19" s="119">
        <f t="shared" si="3"/>
        <v>2494</v>
      </c>
      <c r="W19" s="120"/>
      <c r="X19" s="107"/>
      <c r="Y19" s="107"/>
    </row>
    <row r="20" spans="1:25" x14ac:dyDescent="0.3">
      <c r="A20" s="123" t="s">
        <v>80</v>
      </c>
      <c r="B20" s="124"/>
      <c r="C20" s="109"/>
      <c r="D20" s="109"/>
      <c r="E20" s="109"/>
      <c r="F20" s="121"/>
      <c r="G20" s="109"/>
      <c r="H20" s="122" t="s">
        <v>81</v>
      </c>
      <c r="I20" s="113">
        <v>3</v>
      </c>
      <c r="J20" s="114"/>
      <c r="K20" s="114"/>
      <c r="L20" s="115"/>
      <c r="M20" s="116">
        <v>24</v>
      </c>
      <c r="N20" s="103">
        <f t="shared" ref="N20" si="7">N24/$I$24*$I$20</f>
        <v>309</v>
      </c>
      <c r="O20" s="103">
        <f t="shared" si="5"/>
        <v>873</v>
      </c>
      <c r="P20" s="117">
        <v>12</v>
      </c>
      <c r="Q20" s="103">
        <f t="shared" si="2"/>
        <v>720</v>
      </c>
      <c r="R20" s="103">
        <f t="shared" si="2"/>
        <v>633</v>
      </c>
      <c r="S20" s="118">
        <v>12</v>
      </c>
      <c r="T20" s="103">
        <f t="shared" si="2"/>
        <v>393</v>
      </c>
      <c r="U20" s="103">
        <f t="shared" si="2"/>
        <v>741</v>
      </c>
      <c r="V20" s="119">
        <f t="shared" si="3"/>
        <v>3717</v>
      </c>
      <c r="W20" s="120"/>
      <c r="X20" s="107"/>
      <c r="Y20" s="107"/>
    </row>
    <row r="21" spans="1:25" x14ac:dyDescent="0.3">
      <c r="A21" s="211" t="s">
        <v>82</v>
      </c>
      <c r="B21" s="125"/>
      <c r="C21" s="109"/>
      <c r="D21" s="109"/>
      <c r="E21" s="109"/>
      <c r="F21" s="121"/>
      <c r="G21" s="109"/>
      <c r="H21" s="122" t="s">
        <v>83</v>
      </c>
      <c r="I21" s="113">
        <v>2</v>
      </c>
      <c r="J21" s="114"/>
      <c r="K21" s="114"/>
      <c r="L21" s="115"/>
      <c r="M21" s="116">
        <v>24</v>
      </c>
      <c r="N21" s="103">
        <f t="shared" ref="N21" si="8">N24/$I$24*$I$21</f>
        <v>206</v>
      </c>
      <c r="O21" s="103">
        <f t="shared" si="5"/>
        <v>582</v>
      </c>
      <c r="P21" s="117">
        <v>12</v>
      </c>
      <c r="Q21" s="103">
        <f t="shared" si="2"/>
        <v>480</v>
      </c>
      <c r="R21" s="103">
        <f t="shared" si="2"/>
        <v>422</v>
      </c>
      <c r="S21" s="118">
        <v>12</v>
      </c>
      <c r="T21" s="103">
        <f t="shared" si="2"/>
        <v>262</v>
      </c>
      <c r="U21" s="103">
        <f t="shared" si="2"/>
        <v>494</v>
      </c>
      <c r="V21" s="119">
        <f t="shared" si="3"/>
        <v>2494</v>
      </c>
      <c r="W21" s="120"/>
      <c r="X21" s="107"/>
      <c r="Y21" s="107"/>
    </row>
    <row r="22" spans="1:25" x14ac:dyDescent="0.3">
      <c r="A22" s="211"/>
      <c r="B22" s="126"/>
      <c r="C22" s="109"/>
      <c r="D22" s="109"/>
      <c r="E22" s="109"/>
      <c r="F22" s="121"/>
      <c r="G22" s="109"/>
      <c r="H22" s="122" t="s">
        <v>84</v>
      </c>
      <c r="I22" s="113">
        <v>2</v>
      </c>
      <c r="J22" s="114"/>
      <c r="K22" s="114"/>
      <c r="L22" s="115"/>
      <c r="M22" s="116">
        <v>24</v>
      </c>
      <c r="N22" s="103">
        <f t="shared" ref="N22" si="9">N24/$I$24*$I$22</f>
        <v>206</v>
      </c>
      <c r="O22" s="103">
        <f t="shared" si="5"/>
        <v>582</v>
      </c>
      <c r="P22" s="117">
        <v>12</v>
      </c>
      <c r="Q22" s="103">
        <f t="shared" si="2"/>
        <v>480</v>
      </c>
      <c r="R22" s="103">
        <f t="shared" si="2"/>
        <v>422</v>
      </c>
      <c r="S22" s="118">
        <v>12</v>
      </c>
      <c r="T22" s="103">
        <f t="shared" si="2"/>
        <v>262</v>
      </c>
      <c r="U22" s="103">
        <f t="shared" si="2"/>
        <v>494</v>
      </c>
      <c r="V22" s="119">
        <f t="shared" si="3"/>
        <v>2494</v>
      </c>
      <c r="W22" s="120"/>
      <c r="X22" s="107"/>
      <c r="Y22" s="107"/>
    </row>
    <row r="23" spans="1:25" x14ac:dyDescent="0.3">
      <c r="A23" s="211" t="s">
        <v>85</v>
      </c>
      <c r="B23" s="126"/>
      <c r="C23" s="127"/>
      <c r="D23" s="109"/>
      <c r="E23" s="109"/>
      <c r="F23" s="121"/>
      <c r="G23" s="109"/>
      <c r="H23" s="122" t="s">
        <v>86</v>
      </c>
      <c r="I23" s="113">
        <v>1</v>
      </c>
      <c r="J23" s="114"/>
      <c r="K23" s="114"/>
      <c r="L23" s="115"/>
      <c r="M23" s="116">
        <v>12</v>
      </c>
      <c r="N23" s="103">
        <f t="shared" ref="N23" si="10">N24/$I$24*$I$23</f>
        <v>103</v>
      </c>
      <c r="O23" s="103">
        <f t="shared" si="5"/>
        <v>291</v>
      </c>
      <c r="P23" s="117">
        <v>12</v>
      </c>
      <c r="Q23" s="103">
        <f t="shared" si="2"/>
        <v>240</v>
      </c>
      <c r="R23" s="103">
        <f t="shared" si="2"/>
        <v>211</v>
      </c>
      <c r="S23" s="118">
        <v>0</v>
      </c>
      <c r="T23" s="103">
        <f t="shared" si="2"/>
        <v>131</v>
      </c>
      <c r="U23" s="103">
        <f t="shared" si="2"/>
        <v>247</v>
      </c>
      <c r="V23" s="119">
        <f t="shared" si="3"/>
        <v>1247</v>
      </c>
      <c r="W23" s="120"/>
      <c r="X23" s="107"/>
      <c r="Y23" s="107"/>
    </row>
    <row r="24" spans="1:25" ht="17.25" thickBot="1" x14ac:dyDescent="0.35">
      <c r="A24" s="211"/>
      <c r="B24" s="126" t="s">
        <v>87</v>
      </c>
      <c r="C24" s="128" t="s">
        <v>88</v>
      </c>
      <c r="D24" s="129"/>
      <c r="E24" s="129"/>
      <c r="F24" s="130"/>
      <c r="G24" s="129"/>
      <c r="H24" s="131"/>
      <c r="I24" s="132">
        <v>13</v>
      </c>
      <c r="J24" s="133"/>
      <c r="K24" s="133"/>
      <c r="L24" s="134"/>
      <c r="M24" s="135">
        <f>SUM(M17:M23)</f>
        <v>132</v>
      </c>
      <c r="N24" s="136">
        <v>1339</v>
      </c>
      <c r="O24" s="136">
        <v>3783</v>
      </c>
      <c r="P24" s="135">
        <f>SUM(P17:P23)</f>
        <v>72</v>
      </c>
      <c r="Q24" s="136">
        <v>3120</v>
      </c>
      <c r="R24" s="136">
        <v>2743</v>
      </c>
      <c r="S24" s="136">
        <f>SUM(S17:S23)</f>
        <v>48</v>
      </c>
      <c r="T24" s="136">
        <v>1703</v>
      </c>
      <c r="U24" s="136">
        <v>3211</v>
      </c>
      <c r="V24" s="137">
        <f>SUM(V17:V23)</f>
        <v>16151</v>
      </c>
      <c r="W24" s="138">
        <f>V24*F17</f>
        <v>61869.635700000006</v>
      </c>
      <c r="X24" s="107"/>
      <c r="Y24" s="107"/>
    </row>
    <row r="25" spans="1:25" x14ac:dyDescent="0.3">
      <c r="A25" s="123"/>
      <c r="B25" s="139"/>
      <c r="C25" s="140" t="s">
        <v>101</v>
      </c>
      <c r="D25" s="94" t="s">
        <v>73</v>
      </c>
      <c r="E25" s="94" t="s">
        <v>80</v>
      </c>
      <c r="F25" s="95">
        <v>3.8307000000000002</v>
      </c>
      <c r="G25" s="94">
        <v>4.6500000000000004</v>
      </c>
      <c r="H25" s="96" t="s">
        <v>75</v>
      </c>
      <c r="I25" s="97">
        <v>1</v>
      </c>
      <c r="J25" s="141"/>
      <c r="K25" s="141"/>
      <c r="L25" s="142"/>
      <c r="M25" s="143">
        <v>12</v>
      </c>
      <c r="N25" s="101">
        <f>N$32/$I$32*$I25</f>
        <v>48</v>
      </c>
      <c r="O25" s="101">
        <f>O$32/$I$32*$I25</f>
        <v>136</v>
      </c>
      <c r="P25" s="143">
        <v>0</v>
      </c>
      <c r="Q25" s="101">
        <f>Q$32/$I$32*$I25</f>
        <v>114</v>
      </c>
      <c r="R25" s="101">
        <f>R$32/$I$32*$I25</f>
        <v>96</v>
      </c>
      <c r="S25" s="144" t="s">
        <v>89</v>
      </c>
      <c r="T25" s="101">
        <f t="shared" ref="T25" si="11">T32/$I$24*$I$17</f>
        <v>66</v>
      </c>
      <c r="U25" s="101">
        <f t="shared" ref="U25:U30" si="12">U$32/$I$32*$I25</f>
        <v>103</v>
      </c>
      <c r="V25" s="105">
        <f t="shared" ref="V25:V31" si="13">SUM(M25:U25)</f>
        <v>575</v>
      </c>
      <c r="W25" s="106"/>
      <c r="X25" s="107"/>
      <c r="Y25" s="107"/>
    </row>
    <row r="26" spans="1:25" x14ac:dyDescent="0.3">
      <c r="A26" s="145"/>
      <c r="B26" s="28"/>
      <c r="C26" s="146"/>
      <c r="D26" s="110" t="s">
        <v>90</v>
      </c>
      <c r="E26" s="110" t="s">
        <v>80</v>
      </c>
      <c r="F26" s="111">
        <v>3.8307000000000002</v>
      </c>
      <c r="G26" s="110">
        <v>4.6500000000000004</v>
      </c>
      <c r="H26" s="112" t="s">
        <v>78</v>
      </c>
      <c r="I26" s="113">
        <v>2</v>
      </c>
      <c r="J26" s="114"/>
      <c r="K26" s="114"/>
      <c r="L26" s="115"/>
      <c r="M26" s="117">
        <v>12</v>
      </c>
      <c r="N26" s="103">
        <f t="shared" ref="N26:O31" si="14">N$32/$I$32*$I26</f>
        <v>96</v>
      </c>
      <c r="O26" s="103">
        <f t="shared" si="14"/>
        <v>272</v>
      </c>
      <c r="P26" s="117">
        <v>12</v>
      </c>
      <c r="Q26" s="147">
        <f>Q$32/$I$32*$I26</f>
        <v>228</v>
      </c>
      <c r="R26" s="103">
        <f>R$32/$I$32*$I26</f>
        <v>192</v>
      </c>
      <c r="S26" s="148" t="s">
        <v>89</v>
      </c>
      <c r="T26" s="103">
        <f t="shared" ref="T26" si="15">T32/$I$24*$I$18</f>
        <v>132</v>
      </c>
      <c r="U26" s="103">
        <f t="shared" si="12"/>
        <v>206</v>
      </c>
      <c r="V26" s="119">
        <f t="shared" si="13"/>
        <v>1150</v>
      </c>
      <c r="W26" s="120"/>
      <c r="X26" s="107"/>
      <c r="Y26" s="107"/>
    </row>
    <row r="27" spans="1:25" x14ac:dyDescent="0.3">
      <c r="A27" s="145"/>
      <c r="B27" s="139" t="s">
        <v>91</v>
      </c>
      <c r="C27" s="146"/>
      <c r="D27" s="109"/>
      <c r="E27" s="109"/>
      <c r="F27" s="149"/>
      <c r="G27" s="109"/>
      <c r="H27" s="122" t="s">
        <v>79</v>
      </c>
      <c r="I27" s="113">
        <v>2</v>
      </c>
      <c r="J27" s="114"/>
      <c r="K27" s="114"/>
      <c r="L27" s="115"/>
      <c r="M27" s="117">
        <v>12</v>
      </c>
      <c r="N27" s="103">
        <f t="shared" si="14"/>
        <v>96</v>
      </c>
      <c r="O27" s="103">
        <f t="shared" si="14"/>
        <v>272</v>
      </c>
      <c r="P27" s="117">
        <v>12</v>
      </c>
      <c r="Q27" s="103">
        <f t="shared" ref="Q27:R31" si="16">Q$32/$I$32*$I27</f>
        <v>228</v>
      </c>
      <c r="R27" s="103">
        <f t="shared" si="16"/>
        <v>192</v>
      </c>
      <c r="S27" s="148" t="s">
        <v>89</v>
      </c>
      <c r="T27" s="103">
        <f t="shared" ref="T27" si="17">T32/$I$24*$I$19</f>
        <v>132</v>
      </c>
      <c r="U27" s="103">
        <f t="shared" si="12"/>
        <v>206</v>
      </c>
      <c r="V27" s="119">
        <f t="shared" si="13"/>
        <v>1150</v>
      </c>
      <c r="W27" s="120"/>
      <c r="X27" s="107"/>
      <c r="Y27" s="107"/>
    </row>
    <row r="28" spans="1:25" x14ac:dyDescent="0.3">
      <c r="A28" s="145"/>
      <c r="B28" s="28" t="s">
        <v>92</v>
      </c>
      <c r="C28" s="150"/>
      <c r="D28" s="109"/>
      <c r="E28" s="109"/>
      <c r="F28" s="121"/>
      <c r="G28" s="109"/>
      <c r="H28" s="122" t="s">
        <v>93</v>
      </c>
      <c r="I28" s="113">
        <v>3</v>
      </c>
      <c r="J28" s="114"/>
      <c r="K28" s="114"/>
      <c r="L28" s="115"/>
      <c r="M28" s="117">
        <v>12</v>
      </c>
      <c r="N28" s="103">
        <f t="shared" si="14"/>
        <v>144</v>
      </c>
      <c r="O28" s="103">
        <f t="shared" si="14"/>
        <v>408</v>
      </c>
      <c r="P28" s="117">
        <v>12</v>
      </c>
      <c r="Q28" s="103">
        <f t="shared" si="16"/>
        <v>342</v>
      </c>
      <c r="R28" s="103">
        <f t="shared" si="16"/>
        <v>288</v>
      </c>
      <c r="S28" s="148" t="s">
        <v>89</v>
      </c>
      <c r="T28" s="103">
        <f t="shared" ref="T28" si="18">T32/$I$24*$I$20</f>
        <v>198</v>
      </c>
      <c r="U28" s="103">
        <f t="shared" si="12"/>
        <v>309</v>
      </c>
      <c r="V28" s="119">
        <f t="shared" si="13"/>
        <v>1713</v>
      </c>
      <c r="W28" s="120"/>
      <c r="X28" s="107"/>
      <c r="Y28" s="107"/>
    </row>
    <row r="29" spans="1:25" x14ac:dyDescent="0.3">
      <c r="A29" s="123"/>
      <c r="B29" s="151" t="s">
        <v>94</v>
      </c>
      <c r="C29" s="109"/>
      <c r="D29" s="109"/>
      <c r="E29" s="109"/>
      <c r="F29" s="121"/>
      <c r="G29" s="109"/>
      <c r="H29" s="122" t="s">
        <v>95</v>
      </c>
      <c r="I29" s="113">
        <v>2</v>
      </c>
      <c r="J29" s="114"/>
      <c r="K29" s="114"/>
      <c r="L29" s="115"/>
      <c r="M29" s="117">
        <v>12</v>
      </c>
      <c r="N29" s="103">
        <f t="shared" si="14"/>
        <v>96</v>
      </c>
      <c r="O29" s="103">
        <f t="shared" si="14"/>
        <v>272</v>
      </c>
      <c r="P29" s="117">
        <v>12</v>
      </c>
      <c r="Q29" s="103">
        <f t="shared" si="16"/>
        <v>228</v>
      </c>
      <c r="R29" s="103">
        <f t="shared" si="16"/>
        <v>192</v>
      </c>
      <c r="S29" s="148" t="s">
        <v>89</v>
      </c>
      <c r="T29" s="103">
        <f t="shared" ref="T29" si="19">T32/$I$24*$I$21</f>
        <v>132</v>
      </c>
      <c r="U29" s="103">
        <f t="shared" si="12"/>
        <v>206</v>
      </c>
      <c r="V29" s="119">
        <f t="shared" si="13"/>
        <v>1150</v>
      </c>
      <c r="W29" s="120"/>
      <c r="X29" s="107"/>
      <c r="Y29" s="107"/>
    </row>
    <row r="30" spans="1:25" x14ac:dyDescent="0.3">
      <c r="A30" s="123"/>
      <c r="B30" s="151"/>
      <c r="C30" s="109"/>
      <c r="D30" s="109"/>
      <c r="E30" s="109"/>
      <c r="F30" s="121"/>
      <c r="G30" s="109"/>
      <c r="H30" s="122" t="s">
        <v>96</v>
      </c>
      <c r="I30" s="113">
        <v>2</v>
      </c>
      <c r="J30" s="114"/>
      <c r="K30" s="114"/>
      <c r="L30" s="115"/>
      <c r="M30" s="117">
        <v>12</v>
      </c>
      <c r="N30" s="103">
        <f t="shared" si="14"/>
        <v>96</v>
      </c>
      <c r="O30" s="103">
        <f t="shared" si="14"/>
        <v>272</v>
      </c>
      <c r="P30" s="117">
        <v>12</v>
      </c>
      <c r="Q30" s="103">
        <f t="shared" si="16"/>
        <v>228</v>
      </c>
      <c r="R30" s="103">
        <f t="shared" si="16"/>
        <v>192</v>
      </c>
      <c r="S30" s="148" t="s">
        <v>89</v>
      </c>
      <c r="T30" s="103">
        <f t="shared" ref="T30" si="20">T32/$I$24*$I$22</f>
        <v>132</v>
      </c>
      <c r="U30" s="103">
        <f t="shared" si="12"/>
        <v>206</v>
      </c>
      <c r="V30" s="119">
        <f t="shared" si="13"/>
        <v>1150</v>
      </c>
      <c r="W30" s="120"/>
      <c r="X30" s="107"/>
      <c r="Y30" s="107"/>
    </row>
    <row r="31" spans="1:25" x14ac:dyDescent="0.3">
      <c r="A31" s="145"/>
      <c r="B31" s="152" t="s">
        <v>97</v>
      </c>
      <c r="C31" s="127"/>
      <c r="D31" s="109"/>
      <c r="E31" s="109"/>
      <c r="F31" s="121"/>
      <c r="G31" s="109"/>
      <c r="H31" s="122" t="s">
        <v>98</v>
      </c>
      <c r="I31" s="113">
        <v>1</v>
      </c>
      <c r="J31" s="114"/>
      <c r="K31" s="114"/>
      <c r="L31" s="115"/>
      <c r="M31" s="117">
        <v>12</v>
      </c>
      <c r="N31" s="103">
        <f t="shared" si="14"/>
        <v>48</v>
      </c>
      <c r="O31" s="103">
        <f t="shared" si="14"/>
        <v>136</v>
      </c>
      <c r="P31" s="117">
        <v>0</v>
      </c>
      <c r="Q31" s="103">
        <f t="shared" si="16"/>
        <v>114</v>
      </c>
      <c r="R31" s="103">
        <f t="shared" si="16"/>
        <v>96</v>
      </c>
      <c r="S31" s="148" t="s">
        <v>89</v>
      </c>
      <c r="T31" s="103">
        <f t="shared" ref="T31" si="21">T32/$I$24*$I$23</f>
        <v>66</v>
      </c>
      <c r="U31" s="103">
        <f>U$32/$I$32*$I31</f>
        <v>103</v>
      </c>
      <c r="V31" s="119">
        <f t="shared" si="13"/>
        <v>575</v>
      </c>
      <c r="W31" s="120"/>
      <c r="X31" s="107"/>
      <c r="Y31" s="107"/>
    </row>
    <row r="32" spans="1:25" ht="17.25" thickBot="1" x14ac:dyDescent="0.35">
      <c r="A32" s="145"/>
      <c r="B32" s="152"/>
      <c r="C32" s="128" t="s">
        <v>88</v>
      </c>
      <c r="D32" s="129"/>
      <c r="E32" s="129"/>
      <c r="F32" s="130"/>
      <c r="G32" s="129"/>
      <c r="H32" s="131"/>
      <c r="I32" s="132">
        <v>13</v>
      </c>
      <c r="J32" s="133"/>
      <c r="K32" s="133"/>
      <c r="L32" s="134"/>
      <c r="M32" s="135">
        <f>SUM(M25:M31)</f>
        <v>84</v>
      </c>
      <c r="N32" s="153">
        <v>624</v>
      </c>
      <c r="O32" s="153">
        <v>1768</v>
      </c>
      <c r="P32" s="135">
        <f>SUM(P25:P31)</f>
        <v>60</v>
      </c>
      <c r="Q32" s="153">
        <v>1482</v>
      </c>
      <c r="R32" s="153">
        <v>1248</v>
      </c>
      <c r="S32" s="154">
        <v>0</v>
      </c>
      <c r="T32" s="153">
        <v>858</v>
      </c>
      <c r="U32" s="153">
        <v>1339</v>
      </c>
      <c r="V32" s="137">
        <f>SUM(V25:V31)</f>
        <v>7463</v>
      </c>
      <c r="W32" s="138">
        <f>V32*F25</f>
        <v>28588.5141</v>
      </c>
      <c r="X32" s="107"/>
      <c r="Y32" s="107"/>
    </row>
    <row r="33" spans="1:25" x14ac:dyDescent="0.3">
      <c r="A33" s="123"/>
      <c r="B33" s="151"/>
      <c r="C33" s="140" t="s">
        <v>104</v>
      </c>
      <c r="D33" s="94" t="s">
        <v>73</v>
      </c>
      <c r="E33" s="94" t="s">
        <v>80</v>
      </c>
      <c r="F33" s="95">
        <v>3.8307000000000002</v>
      </c>
      <c r="G33" s="94">
        <v>4.6500000000000004</v>
      </c>
      <c r="H33" s="96" t="s">
        <v>75</v>
      </c>
      <c r="I33" s="97">
        <v>1</v>
      </c>
      <c r="J33" s="141"/>
      <c r="K33" s="141"/>
      <c r="L33" s="142"/>
      <c r="M33" s="155">
        <v>12</v>
      </c>
      <c r="N33" s="101">
        <f>N$40/$I$40*$I33</f>
        <v>103</v>
      </c>
      <c r="O33" s="103">
        <f>O$40/$I$40*$I33</f>
        <v>291</v>
      </c>
      <c r="P33" s="143">
        <v>0</v>
      </c>
      <c r="Q33" s="103">
        <f>Q$40/$I$40*$I33</f>
        <v>240</v>
      </c>
      <c r="R33" s="103">
        <f>R$40/$I$40*$I33</f>
        <v>211</v>
      </c>
      <c r="S33" s="104">
        <v>0</v>
      </c>
      <c r="T33" s="101">
        <f t="shared" ref="T33" si="22">T40/$I$24*$I$17</f>
        <v>131</v>
      </c>
      <c r="U33" s="103">
        <f>U$40/$I$40*$I33</f>
        <v>247</v>
      </c>
      <c r="V33" s="105">
        <f t="shared" ref="V33:V39" si="23">SUM(M33:U33)</f>
        <v>1235</v>
      </c>
      <c r="W33" s="106"/>
      <c r="X33" s="107"/>
      <c r="Y33" s="107"/>
    </row>
    <row r="34" spans="1:25" x14ac:dyDescent="0.3">
      <c r="A34" s="145"/>
      <c r="B34" s="28"/>
      <c r="C34" s="146"/>
      <c r="D34" s="110" t="s">
        <v>90</v>
      </c>
      <c r="E34" s="110" t="s">
        <v>80</v>
      </c>
      <c r="F34" s="111">
        <v>3.8307000000000002</v>
      </c>
      <c r="G34" s="110">
        <v>4.6500000000000004</v>
      </c>
      <c r="H34" s="112" t="s">
        <v>78</v>
      </c>
      <c r="I34" s="113">
        <v>2</v>
      </c>
      <c r="J34" s="114"/>
      <c r="K34" s="114"/>
      <c r="L34" s="115"/>
      <c r="M34" s="116">
        <v>12</v>
      </c>
      <c r="N34" s="103">
        <f t="shared" ref="N34:O39" si="24">N$40/$I$40*$I34</f>
        <v>206</v>
      </c>
      <c r="O34" s="103">
        <f>O$40/$I$40*$I34</f>
        <v>582</v>
      </c>
      <c r="P34" s="117">
        <v>12</v>
      </c>
      <c r="Q34" s="103">
        <f>Q$40/$I$40*$I34</f>
        <v>480</v>
      </c>
      <c r="R34" s="103">
        <f>R$40/$I$40*$I34</f>
        <v>422</v>
      </c>
      <c r="S34" s="118">
        <v>0</v>
      </c>
      <c r="T34" s="103">
        <f t="shared" ref="T34" si="25">T40/$I$24*$I$18</f>
        <v>262</v>
      </c>
      <c r="U34" s="103">
        <f>U$40/$I$40*$I34</f>
        <v>494</v>
      </c>
      <c r="V34" s="119">
        <f t="shared" si="23"/>
        <v>2470</v>
      </c>
      <c r="W34" s="120"/>
      <c r="X34" s="107"/>
      <c r="Y34" s="107"/>
    </row>
    <row r="35" spans="1:25" x14ac:dyDescent="0.3">
      <c r="A35" s="145"/>
      <c r="B35" s="152"/>
      <c r="C35" s="146"/>
      <c r="D35" s="109"/>
      <c r="E35" s="109"/>
      <c r="F35" s="149"/>
      <c r="G35" s="109"/>
      <c r="H35" s="122" t="s">
        <v>79</v>
      </c>
      <c r="I35" s="113">
        <v>2</v>
      </c>
      <c r="J35" s="114"/>
      <c r="K35" s="114"/>
      <c r="L35" s="115"/>
      <c r="M35" s="116">
        <v>24</v>
      </c>
      <c r="N35" s="103">
        <f t="shared" si="24"/>
        <v>206</v>
      </c>
      <c r="O35" s="103">
        <f t="shared" si="24"/>
        <v>582</v>
      </c>
      <c r="P35" s="117">
        <v>12</v>
      </c>
      <c r="Q35" s="103">
        <f t="shared" ref="Q35:R39" si="26">Q$40/$I$40*$I35</f>
        <v>480</v>
      </c>
      <c r="R35" s="103">
        <f t="shared" si="26"/>
        <v>422</v>
      </c>
      <c r="S35" s="118">
        <v>12</v>
      </c>
      <c r="T35" s="103">
        <f t="shared" ref="T35" si="27">T40/$I$24*$I$19</f>
        <v>262</v>
      </c>
      <c r="U35" s="103">
        <f t="shared" ref="U35:U39" si="28">U$40/$I$40*$I35</f>
        <v>494</v>
      </c>
      <c r="V35" s="119">
        <f t="shared" si="23"/>
        <v>2494</v>
      </c>
      <c r="W35" s="120"/>
      <c r="X35" s="107"/>
      <c r="Y35" s="107"/>
    </row>
    <row r="36" spans="1:25" x14ac:dyDescent="0.3">
      <c r="A36" s="145"/>
      <c r="B36" s="156"/>
      <c r="C36" s="150"/>
      <c r="D36" s="109"/>
      <c r="E36" s="109"/>
      <c r="F36" s="121"/>
      <c r="G36" s="109"/>
      <c r="H36" s="122" t="s">
        <v>93</v>
      </c>
      <c r="I36" s="113">
        <v>3</v>
      </c>
      <c r="J36" s="114"/>
      <c r="K36" s="114"/>
      <c r="L36" s="115"/>
      <c r="M36" s="116">
        <v>24</v>
      </c>
      <c r="N36" s="103">
        <f t="shared" si="24"/>
        <v>309</v>
      </c>
      <c r="O36" s="103">
        <f t="shared" si="24"/>
        <v>873</v>
      </c>
      <c r="P36" s="117">
        <v>12</v>
      </c>
      <c r="Q36" s="103">
        <f t="shared" si="26"/>
        <v>720</v>
      </c>
      <c r="R36" s="103">
        <f t="shared" si="26"/>
        <v>633</v>
      </c>
      <c r="S36" s="118">
        <v>12</v>
      </c>
      <c r="T36" s="103">
        <f t="shared" ref="T36" si="29">T40/$I$24*$I$20</f>
        <v>393</v>
      </c>
      <c r="U36" s="103">
        <f t="shared" si="28"/>
        <v>741</v>
      </c>
      <c r="V36" s="119">
        <f t="shared" si="23"/>
        <v>3717</v>
      </c>
      <c r="W36" s="120"/>
      <c r="X36" s="107"/>
      <c r="Y36" s="107"/>
    </row>
    <row r="37" spans="1:25" x14ac:dyDescent="0.3">
      <c r="A37" s="123"/>
      <c r="B37" s="156"/>
      <c r="C37" s="109"/>
      <c r="D37" s="109"/>
      <c r="E37" s="109"/>
      <c r="F37" s="121"/>
      <c r="G37" s="109"/>
      <c r="H37" s="122" t="s">
        <v>95</v>
      </c>
      <c r="I37" s="113">
        <v>2</v>
      </c>
      <c r="J37" s="114"/>
      <c r="K37" s="114"/>
      <c r="L37" s="115"/>
      <c r="M37" s="116">
        <v>24</v>
      </c>
      <c r="N37" s="103">
        <f t="shared" si="24"/>
        <v>206</v>
      </c>
      <c r="O37" s="103">
        <f t="shared" si="24"/>
        <v>582</v>
      </c>
      <c r="P37" s="117">
        <v>12</v>
      </c>
      <c r="Q37" s="103">
        <f t="shared" si="26"/>
        <v>480</v>
      </c>
      <c r="R37" s="103">
        <f t="shared" si="26"/>
        <v>422</v>
      </c>
      <c r="S37" s="118">
        <v>12</v>
      </c>
      <c r="T37" s="103">
        <f t="shared" ref="T37" si="30">T40/$I$24*$I$21</f>
        <v>262</v>
      </c>
      <c r="U37" s="103">
        <f t="shared" si="28"/>
        <v>494</v>
      </c>
      <c r="V37" s="119">
        <f t="shared" si="23"/>
        <v>2494</v>
      </c>
      <c r="W37" s="120"/>
      <c r="X37" s="107"/>
      <c r="Y37" s="107"/>
    </row>
    <row r="38" spans="1:25" x14ac:dyDescent="0.3">
      <c r="A38" s="145"/>
      <c r="B38" s="156"/>
      <c r="C38" s="150"/>
      <c r="D38" s="109"/>
      <c r="E38" s="109"/>
      <c r="F38" s="121"/>
      <c r="G38" s="109"/>
      <c r="H38" s="122" t="s">
        <v>96</v>
      </c>
      <c r="I38" s="113">
        <v>2</v>
      </c>
      <c r="J38" s="114"/>
      <c r="K38" s="114"/>
      <c r="L38" s="115"/>
      <c r="M38" s="116">
        <v>24</v>
      </c>
      <c r="N38" s="103">
        <f t="shared" si="24"/>
        <v>206</v>
      </c>
      <c r="O38" s="103">
        <f t="shared" si="24"/>
        <v>582</v>
      </c>
      <c r="P38" s="117">
        <v>12</v>
      </c>
      <c r="Q38" s="103">
        <f t="shared" si="26"/>
        <v>480</v>
      </c>
      <c r="R38" s="103">
        <f t="shared" si="26"/>
        <v>422</v>
      </c>
      <c r="S38" s="118">
        <v>12</v>
      </c>
      <c r="T38" s="103">
        <f t="shared" ref="T38" si="31">T40/$I$24*$I$22</f>
        <v>262</v>
      </c>
      <c r="U38" s="103">
        <f t="shared" si="28"/>
        <v>494</v>
      </c>
      <c r="V38" s="119">
        <f t="shared" si="23"/>
        <v>2494</v>
      </c>
      <c r="W38" s="120"/>
      <c r="X38" s="107"/>
      <c r="Y38" s="107"/>
    </row>
    <row r="39" spans="1:25" x14ac:dyDescent="0.3">
      <c r="A39" s="145"/>
      <c r="B39" s="156"/>
      <c r="C39" s="127"/>
      <c r="D39" s="109"/>
      <c r="E39" s="109"/>
      <c r="F39" s="121"/>
      <c r="G39" s="109"/>
      <c r="H39" s="122" t="s">
        <v>98</v>
      </c>
      <c r="I39" s="113">
        <v>1</v>
      </c>
      <c r="J39" s="114"/>
      <c r="K39" s="114"/>
      <c r="L39" s="115"/>
      <c r="M39" s="116">
        <v>12</v>
      </c>
      <c r="N39" s="103">
        <f t="shared" si="24"/>
        <v>103</v>
      </c>
      <c r="O39" s="103">
        <f t="shared" si="24"/>
        <v>291</v>
      </c>
      <c r="P39" s="117">
        <v>12</v>
      </c>
      <c r="Q39" s="103">
        <f t="shared" si="26"/>
        <v>240</v>
      </c>
      <c r="R39" s="103">
        <f t="shared" si="26"/>
        <v>211</v>
      </c>
      <c r="S39" s="118">
        <v>0</v>
      </c>
      <c r="T39" s="103">
        <f t="shared" ref="T39" si="32">T40/$I$24*$I$23</f>
        <v>131</v>
      </c>
      <c r="U39" s="103">
        <f t="shared" si="28"/>
        <v>247</v>
      </c>
      <c r="V39" s="119">
        <f t="shared" si="23"/>
        <v>1247</v>
      </c>
      <c r="W39" s="120"/>
      <c r="X39" s="107"/>
      <c r="Y39" s="107"/>
    </row>
    <row r="40" spans="1:25" ht="17.25" thickBot="1" x14ac:dyDescent="0.35">
      <c r="A40" s="145"/>
      <c r="B40" s="156"/>
      <c r="C40" s="128" t="s">
        <v>88</v>
      </c>
      <c r="D40" s="129"/>
      <c r="E40" s="129"/>
      <c r="F40" s="157"/>
      <c r="G40" s="129"/>
      <c r="H40" s="131"/>
      <c r="I40" s="132">
        <v>13</v>
      </c>
      <c r="J40" s="133"/>
      <c r="K40" s="133"/>
      <c r="L40" s="134"/>
      <c r="M40" s="135">
        <f>SUM(M33:M39)</f>
        <v>132</v>
      </c>
      <c r="N40" s="136">
        <v>1339</v>
      </c>
      <c r="O40" s="154">
        <v>3783</v>
      </c>
      <c r="P40" s="135">
        <f>SUM(P33:P39)</f>
        <v>72</v>
      </c>
      <c r="Q40" s="136">
        <v>3120</v>
      </c>
      <c r="R40" s="136">
        <v>2743</v>
      </c>
      <c r="S40" s="136">
        <f>SUM(S33:S39)</f>
        <v>48</v>
      </c>
      <c r="T40" s="136">
        <v>1703</v>
      </c>
      <c r="U40" s="136">
        <v>3211</v>
      </c>
      <c r="V40" s="137">
        <f>SUM(V33:V39)</f>
        <v>16151</v>
      </c>
      <c r="W40" s="138">
        <f>V40*F33</f>
        <v>61869.635700000006</v>
      </c>
      <c r="X40" s="107"/>
      <c r="Y40" s="107"/>
    </row>
    <row r="41" spans="1:25" x14ac:dyDescent="0.3">
      <c r="A41" s="123"/>
      <c r="B41" s="158"/>
      <c r="C41" s="140" t="s">
        <v>105</v>
      </c>
      <c r="D41" s="94" t="s">
        <v>73</v>
      </c>
      <c r="E41" s="94" t="s">
        <v>80</v>
      </c>
      <c r="F41" s="95">
        <v>3.8307000000000002</v>
      </c>
      <c r="G41" s="94">
        <v>4.6500000000000004</v>
      </c>
      <c r="H41" s="96" t="s">
        <v>75</v>
      </c>
      <c r="I41" s="97">
        <v>1</v>
      </c>
      <c r="J41" s="141"/>
      <c r="K41" s="141"/>
      <c r="L41" s="142"/>
      <c r="M41" s="155">
        <v>12</v>
      </c>
      <c r="N41" s="101">
        <f>N$48/$I$48*$I41</f>
        <v>62</v>
      </c>
      <c r="O41" s="147">
        <f>O$48/$I$48*$I41</f>
        <v>164</v>
      </c>
      <c r="P41" s="143">
        <v>0</v>
      </c>
      <c r="Q41" s="101">
        <f>Q$48/$I$48*$I41</f>
        <v>123</v>
      </c>
      <c r="R41" s="101">
        <f>R$48/$I$48*$I41</f>
        <v>112</v>
      </c>
      <c r="S41" s="144" t="s">
        <v>89</v>
      </c>
      <c r="T41" s="101">
        <f t="shared" ref="T41" si="33">T48/$I$24*$I$17</f>
        <v>69</v>
      </c>
      <c r="U41" s="101">
        <f>U$48/$I$48*$I41</f>
        <v>121</v>
      </c>
      <c r="V41" s="105">
        <f t="shared" ref="V41:V47" si="34">SUM(M41:U41)</f>
        <v>663</v>
      </c>
      <c r="W41" s="106"/>
      <c r="X41" s="107"/>
      <c r="Y41" s="107"/>
    </row>
    <row r="42" spans="1:25" x14ac:dyDescent="0.3">
      <c r="A42" s="145"/>
      <c r="B42" s="28"/>
      <c r="C42" s="146"/>
      <c r="D42" s="110" t="s">
        <v>90</v>
      </c>
      <c r="E42" s="110" t="s">
        <v>80</v>
      </c>
      <c r="F42" s="111">
        <v>3.8307000000000002</v>
      </c>
      <c r="G42" s="110">
        <v>4.6500000000000004</v>
      </c>
      <c r="H42" s="112" t="s">
        <v>78</v>
      </c>
      <c r="I42" s="113">
        <v>2</v>
      </c>
      <c r="J42" s="114"/>
      <c r="K42" s="114"/>
      <c r="L42" s="115"/>
      <c r="M42" s="116">
        <v>12</v>
      </c>
      <c r="N42" s="103">
        <f t="shared" ref="N42:O47" si="35">N$48/$I$48*$I42</f>
        <v>124</v>
      </c>
      <c r="O42" s="103">
        <f>O$48/$I$48*$I42</f>
        <v>328</v>
      </c>
      <c r="P42" s="117">
        <v>12</v>
      </c>
      <c r="Q42" s="103">
        <f>Q$48/$I$48*$I42</f>
        <v>246</v>
      </c>
      <c r="R42" s="103">
        <f>R$48/$I$48*$I42</f>
        <v>224</v>
      </c>
      <c r="S42" s="148" t="s">
        <v>89</v>
      </c>
      <c r="T42" s="103">
        <f t="shared" ref="T42" si="36">T48/$I$24*$I$18</f>
        <v>138</v>
      </c>
      <c r="U42" s="103">
        <f>U$48/$I$48*$I42</f>
        <v>242</v>
      </c>
      <c r="V42" s="119">
        <f t="shared" si="34"/>
        <v>1326</v>
      </c>
      <c r="W42" s="120"/>
      <c r="X42" s="107"/>
      <c r="Y42" s="107"/>
    </row>
    <row r="43" spans="1:25" x14ac:dyDescent="0.3">
      <c r="A43" s="145"/>
      <c r="B43" s="28"/>
      <c r="C43" s="146"/>
      <c r="D43" s="109"/>
      <c r="E43" s="109"/>
      <c r="F43" s="149"/>
      <c r="G43" s="109"/>
      <c r="H43" s="122" t="s">
        <v>79</v>
      </c>
      <c r="I43" s="113">
        <v>2</v>
      </c>
      <c r="J43" s="114"/>
      <c r="K43" s="114"/>
      <c r="L43" s="115"/>
      <c r="M43" s="116">
        <v>12</v>
      </c>
      <c r="N43" s="103">
        <f t="shared" si="35"/>
        <v>124</v>
      </c>
      <c r="O43" s="103">
        <f t="shared" si="35"/>
        <v>328</v>
      </c>
      <c r="P43" s="117">
        <v>12</v>
      </c>
      <c r="Q43" s="103">
        <f t="shared" ref="Q43:R47" si="37">Q$48/$I$48*$I43</f>
        <v>246</v>
      </c>
      <c r="R43" s="103">
        <f t="shared" si="37"/>
        <v>224</v>
      </c>
      <c r="S43" s="148" t="s">
        <v>89</v>
      </c>
      <c r="T43" s="103">
        <f t="shared" ref="T43" si="38">T48/$I$24*$I$19</f>
        <v>138</v>
      </c>
      <c r="U43" s="103">
        <f t="shared" ref="U43:U47" si="39">U$48/$I$48*$I43</f>
        <v>242</v>
      </c>
      <c r="V43" s="119">
        <f t="shared" si="34"/>
        <v>1326</v>
      </c>
      <c r="W43" s="120"/>
      <c r="X43" s="107"/>
      <c r="Y43" s="107"/>
    </row>
    <row r="44" spans="1:25" x14ac:dyDescent="0.3">
      <c r="A44" s="145"/>
      <c r="B44" s="28"/>
      <c r="C44" s="150"/>
      <c r="D44" s="109"/>
      <c r="E44" s="109"/>
      <c r="F44" s="121"/>
      <c r="G44" s="109"/>
      <c r="H44" s="122" t="s">
        <v>93</v>
      </c>
      <c r="I44" s="113">
        <v>3</v>
      </c>
      <c r="J44" s="114"/>
      <c r="K44" s="114"/>
      <c r="L44" s="115"/>
      <c r="M44" s="116">
        <v>12</v>
      </c>
      <c r="N44" s="103">
        <f t="shared" si="35"/>
        <v>186</v>
      </c>
      <c r="O44" s="103">
        <f t="shared" si="35"/>
        <v>492</v>
      </c>
      <c r="P44" s="117">
        <v>12</v>
      </c>
      <c r="Q44" s="103">
        <f t="shared" si="37"/>
        <v>369</v>
      </c>
      <c r="R44" s="103">
        <f t="shared" si="37"/>
        <v>336</v>
      </c>
      <c r="S44" s="148" t="s">
        <v>89</v>
      </c>
      <c r="T44" s="103">
        <f t="shared" ref="T44" si="40">T48/$I$24*$I$20</f>
        <v>207</v>
      </c>
      <c r="U44" s="103">
        <f t="shared" si="39"/>
        <v>363</v>
      </c>
      <c r="V44" s="119">
        <f t="shared" si="34"/>
        <v>1977</v>
      </c>
      <c r="W44" s="120"/>
      <c r="X44" s="107"/>
      <c r="Y44" s="107"/>
    </row>
    <row r="45" spans="1:25" x14ac:dyDescent="0.3">
      <c r="A45" s="123"/>
      <c r="B45" s="28"/>
      <c r="C45" s="109"/>
      <c r="D45" s="109"/>
      <c r="E45" s="109"/>
      <c r="F45" s="121"/>
      <c r="G45" s="109"/>
      <c r="H45" s="122" t="s">
        <v>95</v>
      </c>
      <c r="I45" s="113">
        <v>2</v>
      </c>
      <c r="J45" s="114"/>
      <c r="K45" s="114"/>
      <c r="L45" s="115"/>
      <c r="M45" s="116">
        <v>12</v>
      </c>
      <c r="N45" s="103">
        <f t="shared" si="35"/>
        <v>124</v>
      </c>
      <c r="O45" s="103">
        <f t="shared" si="35"/>
        <v>328</v>
      </c>
      <c r="P45" s="117">
        <v>12</v>
      </c>
      <c r="Q45" s="103">
        <f t="shared" si="37"/>
        <v>246</v>
      </c>
      <c r="R45" s="103">
        <f t="shared" si="37"/>
        <v>224</v>
      </c>
      <c r="S45" s="148" t="s">
        <v>89</v>
      </c>
      <c r="T45" s="103">
        <f t="shared" ref="T45" si="41">T48/$I$24*$I$21</f>
        <v>138</v>
      </c>
      <c r="U45" s="103">
        <f t="shared" si="39"/>
        <v>242</v>
      </c>
      <c r="V45" s="119">
        <f t="shared" si="34"/>
        <v>1326</v>
      </c>
      <c r="W45" s="120"/>
      <c r="X45" s="107"/>
      <c r="Y45" s="107"/>
    </row>
    <row r="46" spans="1:25" x14ac:dyDescent="0.3">
      <c r="A46" s="145"/>
      <c r="B46" s="28"/>
      <c r="C46" s="150"/>
      <c r="D46" s="109"/>
      <c r="E46" s="109"/>
      <c r="F46" s="121"/>
      <c r="G46" s="109"/>
      <c r="H46" s="122" t="s">
        <v>96</v>
      </c>
      <c r="I46" s="113">
        <v>2</v>
      </c>
      <c r="J46" s="114"/>
      <c r="K46" s="114"/>
      <c r="L46" s="115"/>
      <c r="M46" s="116">
        <v>12</v>
      </c>
      <c r="N46" s="103">
        <f t="shared" si="35"/>
        <v>124</v>
      </c>
      <c r="O46" s="103">
        <f t="shared" si="35"/>
        <v>328</v>
      </c>
      <c r="P46" s="117">
        <v>12</v>
      </c>
      <c r="Q46" s="103">
        <f t="shared" si="37"/>
        <v>246</v>
      </c>
      <c r="R46" s="103">
        <f t="shared" si="37"/>
        <v>224</v>
      </c>
      <c r="S46" s="148" t="s">
        <v>89</v>
      </c>
      <c r="T46" s="103">
        <f t="shared" ref="T46" si="42">T48/$I$24*$I$22</f>
        <v>138</v>
      </c>
      <c r="U46" s="103">
        <f t="shared" si="39"/>
        <v>242</v>
      </c>
      <c r="V46" s="119">
        <f t="shared" si="34"/>
        <v>1326</v>
      </c>
      <c r="W46" s="120"/>
      <c r="X46" s="107"/>
      <c r="Y46" s="107"/>
    </row>
    <row r="47" spans="1:25" x14ac:dyDescent="0.3">
      <c r="A47" s="145"/>
      <c r="B47" s="28"/>
      <c r="C47" s="127"/>
      <c r="D47" s="109"/>
      <c r="E47" s="109"/>
      <c r="F47" s="121"/>
      <c r="G47" s="109"/>
      <c r="H47" s="122" t="s">
        <v>98</v>
      </c>
      <c r="I47" s="113">
        <v>1</v>
      </c>
      <c r="J47" s="114"/>
      <c r="K47" s="114"/>
      <c r="L47" s="115"/>
      <c r="M47" s="116">
        <v>12</v>
      </c>
      <c r="N47" s="103">
        <f t="shared" si="35"/>
        <v>62</v>
      </c>
      <c r="O47" s="103">
        <f t="shared" si="35"/>
        <v>164</v>
      </c>
      <c r="P47" s="117">
        <v>0</v>
      </c>
      <c r="Q47" s="103">
        <f t="shared" si="37"/>
        <v>123</v>
      </c>
      <c r="R47" s="103">
        <f t="shared" si="37"/>
        <v>112</v>
      </c>
      <c r="S47" s="148" t="s">
        <v>89</v>
      </c>
      <c r="T47" s="103">
        <f t="shared" ref="T47" si="43">T48/$I$24*$I$23</f>
        <v>69</v>
      </c>
      <c r="U47" s="103">
        <f t="shared" si="39"/>
        <v>121</v>
      </c>
      <c r="V47" s="119">
        <f t="shared" si="34"/>
        <v>663</v>
      </c>
      <c r="W47" s="120"/>
      <c r="X47" s="107"/>
      <c r="Y47" s="107"/>
    </row>
    <row r="48" spans="1:25" ht="17.25" thickBot="1" x14ac:dyDescent="0.35">
      <c r="A48" s="159"/>
      <c r="B48" s="160"/>
      <c r="C48" s="161" t="s">
        <v>88</v>
      </c>
      <c r="D48" s="162"/>
      <c r="E48" s="162"/>
      <c r="F48" s="163"/>
      <c r="G48" s="162"/>
      <c r="H48" s="164"/>
      <c r="I48" s="132">
        <v>13</v>
      </c>
      <c r="J48" s="133"/>
      <c r="K48" s="133"/>
      <c r="L48" s="134"/>
      <c r="M48" s="165">
        <f>SUM(M41:M47)</f>
        <v>84</v>
      </c>
      <c r="N48" s="166">
        <v>806</v>
      </c>
      <c r="O48" s="166">
        <v>2132</v>
      </c>
      <c r="P48" s="165">
        <f>SUM(P41:P47)</f>
        <v>60</v>
      </c>
      <c r="Q48" s="166">
        <v>1599</v>
      </c>
      <c r="R48" s="166">
        <v>1456</v>
      </c>
      <c r="S48" s="153">
        <f>SUM(S41:S47)</f>
        <v>0</v>
      </c>
      <c r="T48" s="166">
        <v>897</v>
      </c>
      <c r="U48" s="166">
        <v>1573</v>
      </c>
      <c r="V48" s="137">
        <f>SUM(V41:V47)</f>
        <v>8607</v>
      </c>
      <c r="W48" s="138">
        <f>V48*F41</f>
        <v>32970.834900000002</v>
      </c>
      <c r="X48" s="107"/>
      <c r="Y48" s="107"/>
    </row>
    <row r="49" spans="9:25" ht="17.25" thickBot="1" x14ac:dyDescent="0.35">
      <c r="I49" s="212" t="s">
        <v>99</v>
      </c>
      <c r="J49" s="213"/>
      <c r="K49" s="213"/>
      <c r="L49" s="213"/>
      <c r="M49" s="167">
        <f>SUM(M24,M32,M40,M48)</f>
        <v>432</v>
      </c>
      <c r="N49" s="167">
        <f t="shared" ref="N49:U49" si="44">N24+N32+N40+N48</f>
        <v>4108</v>
      </c>
      <c r="O49" s="167">
        <f t="shared" si="44"/>
        <v>11466</v>
      </c>
      <c r="P49" s="168">
        <f>SUM(P24,P32,P40,P48)</f>
        <v>264</v>
      </c>
      <c r="Q49" s="167">
        <f t="shared" si="44"/>
        <v>9321</v>
      </c>
      <c r="R49" s="167">
        <f t="shared" si="44"/>
        <v>8190</v>
      </c>
      <c r="S49" s="167">
        <f>SUM(S24,S32,S40,S48)</f>
        <v>96</v>
      </c>
      <c r="T49" s="167">
        <f t="shared" si="44"/>
        <v>5161</v>
      </c>
      <c r="U49" s="167">
        <f t="shared" si="44"/>
        <v>9334</v>
      </c>
      <c r="V49" s="169">
        <f>V24+V32+V40+V48</f>
        <v>48372</v>
      </c>
      <c r="W49" s="138">
        <f>SUM(W24,W32,W40,W48)</f>
        <v>185298.62040000001</v>
      </c>
      <c r="X49" s="107"/>
      <c r="Y49" s="170"/>
    </row>
    <row r="50" spans="9:25" x14ac:dyDescent="0.3">
      <c r="M50" s="171"/>
      <c r="N50" s="108"/>
      <c r="O50" s="108"/>
      <c r="P50" s="172"/>
      <c r="Q50" s="108"/>
      <c r="R50" s="108"/>
      <c r="T50" s="108"/>
      <c r="U50" s="108"/>
      <c r="V50" s="173"/>
      <c r="W50" s="174"/>
    </row>
    <row r="51" spans="9:25" x14ac:dyDescent="0.3">
      <c r="P51" s="108"/>
      <c r="V51" s="175"/>
      <c r="W51" s="108"/>
    </row>
    <row r="52" spans="9:25" x14ac:dyDescent="0.3">
      <c r="P52" s="108"/>
      <c r="V52" s="175"/>
      <c r="W52" s="108"/>
    </row>
    <row r="53" spans="9:25" x14ac:dyDescent="0.3">
      <c r="P53" s="108"/>
      <c r="W53" s="108"/>
    </row>
  </sheetData>
  <mergeCells count="24">
    <mergeCell ref="E7:E16"/>
    <mergeCell ref="F7:F16"/>
    <mergeCell ref="V7:V16"/>
    <mergeCell ref="K8:L8"/>
    <mergeCell ref="I9:L9"/>
    <mergeCell ref="I10:L10"/>
    <mergeCell ref="I11:L11"/>
    <mergeCell ref="I12:L12"/>
    <mergeCell ref="A23:A24"/>
    <mergeCell ref="I49:L49"/>
    <mergeCell ref="I13:L13"/>
    <mergeCell ref="I14:L14"/>
    <mergeCell ref="I15:L15"/>
    <mergeCell ref="A17:A19"/>
    <mergeCell ref="B17:B19"/>
    <mergeCell ref="A21:A22"/>
    <mergeCell ref="G7:G16"/>
    <mergeCell ref="H7:H16"/>
    <mergeCell ref="I7:J8"/>
    <mergeCell ref="K7:L7"/>
    <mergeCell ref="A7:A16"/>
    <mergeCell ref="B7:B16"/>
    <mergeCell ref="C7:C16"/>
    <mergeCell ref="D7:D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NB30100015754</vt:lpstr>
      <vt:lpstr>ORDER 18.03.2020</vt:lpstr>
      <vt:lpstr>NB30100015754!Print_Area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Administrator</cp:lastModifiedBy>
  <cp:lastPrinted>2020-05-16T04:39:51Z</cp:lastPrinted>
  <dcterms:created xsi:type="dcterms:W3CDTF">2017-03-29T07:56:09Z</dcterms:created>
  <dcterms:modified xsi:type="dcterms:W3CDTF">2020-05-16T04:55:23Z</dcterms:modified>
</cp:coreProperties>
</file>