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-120" yWindow="-120" windowWidth="29040" windowHeight="15720" tabRatio="927" firstSheet="71" activeTab="82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IMPRIMIR" sheetId="78" r:id="rId83"/>
    <sheet name="SEM 56" sheetId="86" r:id="rId84"/>
    <sheet name="Copia Jose1" sheetId="80" state="hidden" r:id="rId85"/>
    <sheet name="Copia Jose1 (2)" sheetId="81" state="hidden" r:id="rId86"/>
  </sheets>
  <definedNames>
    <definedName name="_xlnm.Print_Area" localSheetId="84">'Copia Jose1'!$A$1:$X$55</definedName>
    <definedName name="_xlnm.Print_Area" localSheetId="85">'Copia Jose1 (2)'!$A$1:$X$55</definedName>
    <definedName name="_xlnm.Print_Area" localSheetId="82">IMPRIMIR!$A$1:$AA$55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3">'SEM 56'!$A$1:$W$63</definedName>
    <definedName name="Z_A982066E_1B99_4AE0_B540_2DC8BAEEB432_.wvu.PrintArea" localSheetId="84" hidden="1">'Copia Jose1'!$A$1:$X$55</definedName>
    <definedName name="Z_A982066E_1B99_4AE0_B540_2DC8BAEEB432_.wvu.PrintArea" localSheetId="85" hidden="1">'Copia Jose1 (2)'!$A$1:$X$55</definedName>
    <definedName name="Z_A982066E_1B99_4AE0_B540_2DC8BAEEB432_.wvu.PrintArea" localSheetId="82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3" hidden="1">'SEM 56'!$A$1:$W$63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8" i="86" l="1"/>
  <c r="J18" i="86" l="1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AB54" i="86"/>
  <c r="Z54" i="86"/>
  <c r="AB53" i="86"/>
  <c r="Z53" i="86"/>
  <c r="AB52" i="86"/>
  <c r="Z52" i="86"/>
  <c r="AB51" i="86"/>
  <c r="Z51" i="86"/>
  <c r="AB50" i="86"/>
  <c r="Z50" i="86"/>
  <c r="AB49" i="86"/>
  <c r="Z49" i="86"/>
  <c r="AB48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34" i="86"/>
  <c r="V33" i="86"/>
  <c r="X33" i="86" s="1"/>
  <c r="V32" i="86"/>
  <c r="V31" i="86"/>
  <c r="X31" i="86" s="1"/>
  <c r="V30" i="86"/>
  <c r="X30" i="86" s="1"/>
  <c r="V29" i="86"/>
  <c r="X29" i="86" s="1"/>
  <c r="V27" i="86"/>
  <c r="H27" i="86"/>
  <c r="I28" i="86" s="1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W17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AC50" i="85" s="1"/>
  <c r="Z51" i="85"/>
  <c r="AC51" i="85" s="1"/>
  <c r="Z52" i="85"/>
  <c r="Z53" i="85"/>
  <c r="Z54" i="85"/>
  <c r="Z48" i="85"/>
  <c r="AC48" i="85" s="1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U27" i="78"/>
  <c r="AA50" i="86" l="1"/>
  <c r="W29" i="86"/>
  <c r="P41" i="86"/>
  <c r="W28" i="86"/>
  <c r="I34" i="86"/>
  <c r="AC52" i="86"/>
  <c r="I30" i="86"/>
  <c r="B61" i="86"/>
  <c r="B62" i="86" s="1"/>
  <c r="B63" i="86" s="1"/>
  <c r="R61" i="86"/>
  <c r="R62" i="86" s="1"/>
  <c r="R63" i="86" s="1"/>
  <c r="AA51" i="86"/>
  <c r="AB55" i="86"/>
  <c r="AA52" i="86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P42" i="86"/>
  <c r="P43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AC51" i="86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AC50" i="86"/>
  <c r="V61" i="86"/>
  <c r="V62" i="86" s="1"/>
  <c r="V63" i="86" s="1"/>
  <c r="W61" i="86"/>
  <c r="W62" i="86" s="1"/>
  <c r="W63" i="86" s="1"/>
  <c r="AA54" i="86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AA49" i="86"/>
  <c r="P61" i="86"/>
  <c r="P62" i="86" s="1"/>
  <c r="P63" i="86" s="1"/>
  <c r="AA48" i="86"/>
  <c r="W33" i="86"/>
  <c r="W34" i="86"/>
  <c r="Q41" i="86"/>
  <c r="Q42" i="86" s="1"/>
  <c r="Q43" i="86" s="1"/>
  <c r="W30" i="86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X28" i="86"/>
  <c r="B40" i="86"/>
  <c r="X34" i="86"/>
  <c r="AC48" i="86"/>
  <c r="W32" i="86"/>
  <c r="O41" i="86"/>
  <c r="O42" i="86" s="1"/>
  <c r="O43" i="86" s="1"/>
  <c r="AC49" i="86"/>
  <c r="W31" i="86"/>
  <c r="X32" i="86"/>
  <c r="I31" i="86"/>
  <c r="B20" i="86"/>
  <c r="AA53" i="86"/>
  <c r="AC52" i="85"/>
  <c r="I36" i="85"/>
  <c r="X16" i="85"/>
  <c r="AA56" i="85"/>
  <c r="H55" i="78"/>
  <c r="P32" i="78"/>
  <c r="S29" i="78"/>
  <c r="O32" i="78"/>
  <c r="O35" i="78"/>
  <c r="T30" i="78"/>
  <c r="O31" i="78"/>
  <c r="P35" i="78"/>
  <c r="X55" i="78"/>
  <c r="V55" i="78"/>
  <c r="Y55" i="78"/>
  <c r="R29" i="78"/>
  <c r="Q27" i="78"/>
  <c r="O55" i="78"/>
  <c r="S28" i="78"/>
  <c r="T31" i="78"/>
  <c r="T27" i="78"/>
  <c r="P28" i="78"/>
  <c r="Q55" i="78"/>
  <c r="Q28" i="78"/>
  <c r="G55" i="78"/>
  <c r="S55" i="78"/>
  <c r="O30" i="78"/>
  <c r="S27" i="78"/>
  <c r="Q30" i="78"/>
  <c r="M55" i="78"/>
  <c r="R33" i="78"/>
  <c r="O27" i="78"/>
  <c r="R35" i="78"/>
  <c r="Z55" i="78"/>
  <c r="O28" i="78"/>
  <c r="Q29" i="78"/>
  <c r="R32" i="78"/>
  <c r="R27" i="78"/>
  <c r="O29" i="78"/>
  <c r="T32" i="78"/>
  <c r="T33" i="78"/>
  <c r="I55" i="78"/>
  <c r="E55" i="78"/>
  <c r="S35" i="78"/>
  <c r="P30" i="78"/>
  <c r="N55" i="78"/>
  <c r="Q35" i="78"/>
  <c r="S32" i="78"/>
  <c r="R31" i="78"/>
  <c r="D55" i="78"/>
  <c r="W55" i="78"/>
  <c r="S33" i="78"/>
  <c r="K55" i="78"/>
  <c r="Q32" i="78"/>
  <c r="P33" i="78"/>
  <c r="P29" i="78"/>
  <c r="P31" i="78"/>
  <c r="F55" i="78"/>
  <c r="P55" i="78"/>
  <c r="Q33" i="78"/>
  <c r="O33" i="78"/>
  <c r="S30" i="78"/>
  <c r="R55" i="78"/>
  <c r="R30" i="78"/>
  <c r="T35" i="78"/>
  <c r="T28" i="78"/>
  <c r="L55" i="78"/>
  <c r="P27" i="78"/>
  <c r="T55" i="78"/>
  <c r="U55" i="78"/>
  <c r="R28" i="78"/>
  <c r="S31" i="78"/>
  <c r="T29" i="78"/>
  <c r="J55" i="78"/>
  <c r="Q31" i="78"/>
  <c r="I20" i="86" l="1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U35" i="78"/>
  <c r="AA55" i="78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Z53" i="84" s="1"/>
  <c r="Y51" i="84"/>
  <c r="Y50" i="84"/>
  <c r="Z51" i="84" s="1"/>
  <c r="Y49" i="84"/>
  <c r="Y48" i="84"/>
  <c r="Z49" i="84" s="1"/>
  <c r="Y47" i="84"/>
  <c r="Z48" i="84" s="1"/>
  <c r="T39" i="84"/>
  <c r="S39" i="84"/>
  <c r="R39" i="84"/>
  <c r="Q39" i="84"/>
  <c r="Q41" i="84" s="1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V34" i="84" s="1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V29" i="84" s="1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N61" i="83" s="1"/>
  <c r="M59" i="83"/>
  <c r="L59" i="83"/>
  <c r="L61" i="83" s="1"/>
  <c r="K59" i="83"/>
  <c r="K61" i="83" s="1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U55" i="83"/>
  <c r="U61" i="83" s="1"/>
  <c r="T55" i="83"/>
  <c r="T61" i="83" s="1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E55" i="83"/>
  <c r="E61" i="83" s="1"/>
  <c r="D55" i="83"/>
  <c r="D60" i="83" s="1"/>
  <c r="C55" i="83"/>
  <c r="C60" i="83" s="1"/>
  <c r="B55" i="83"/>
  <c r="W54" i="83"/>
  <c r="W53" i="83"/>
  <c r="X54" i="83" s="1"/>
  <c r="W52" i="83"/>
  <c r="X53" i="83" s="1"/>
  <c r="W51" i="83"/>
  <c r="X52" i="83" s="1"/>
  <c r="W50" i="83"/>
  <c r="X51" i="83" s="1"/>
  <c r="W49" i="83"/>
  <c r="W48" i="83"/>
  <c r="W47" i="83"/>
  <c r="X48" i="83" s="1"/>
  <c r="S41" i="83"/>
  <c r="R41" i="83"/>
  <c r="T39" i="83"/>
  <c r="T41" i="83" s="1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I33" i="83" s="1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X11" i="83" s="1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O59" i="82" s="1"/>
  <c r="O60" i="82" s="1"/>
  <c r="O61" i="82" s="1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F40" i="82" s="1"/>
  <c r="F41" i="82" s="1"/>
  <c r="F42" i="82" s="1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S20" i="82" s="1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E20" i="82" s="1"/>
  <c r="D18" i="82"/>
  <c r="D20" i="82" s="1"/>
  <c r="D21" i="82" s="1"/>
  <c r="D22" i="82" s="1"/>
  <c r="C18" i="82"/>
  <c r="C20" i="82" s="1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G59" i="79" s="1"/>
  <c r="F53" i="79"/>
  <c r="F58" i="79" s="1"/>
  <c r="E53" i="79"/>
  <c r="E58" i="79" s="1"/>
  <c r="D53" i="79"/>
  <c r="D58" i="79" s="1"/>
  <c r="C53" i="79"/>
  <c r="C58" i="79" s="1"/>
  <c r="B53" i="79"/>
  <c r="W52" i="79"/>
  <c r="X52" i="79" s="1"/>
  <c r="W51" i="79"/>
  <c r="W50" i="79"/>
  <c r="X51" i="79" s="1"/>
  <c r="W49" i="79"/>
  <c r="W48" i="79"/>
  <c r="X49" i="79" s="1"/>
  <c r="W47" i="79"/>
  <c r="W46" i="79"/>
  <c r="X46" i="79" s="1"/>
  <c r="T39" i="79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M20" i="79" s="1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X11" i="79" s="1"/>
  <c r="W9" i="79"/>
  <c r="W8" i="79"/>
  <c r="X9" i="79" s="1"/>
  <c r="W7" i="79"/>
  <c r="U2" i="79"/>
  <c r="A2" i="79"/>
  <c r="Q67" i="77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S49" i="77" s="1"/>
  <c r="R47" i="77"/>
  <c r="Q47" i="77"/>
  <c r="P47" i="77"/>
  <c r="O47" i="77"/>
  <c r="O49" i="77" s="1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J29" i="77"/>
  <c r="E29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H30" i="77" s="1"/>
  <c r="G28" i="77"/>
  <c r="F28" i="77"/>
  <c r="E28" i="77"/>
  <c r="D28" i="77"/>
  <c r="D30" i="77" s="1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I24" i="77"/>
  <c r="I29" i="77" s="1"/>
  <c r="H24" i="77"/>
  <c r="H29" i="77" s="1"/>
  <c r="G24" i="77"/>
  <c r="G29" i="77" s="1"/>
  <c r="F24" i="77"/>
  <c r="F29" i="77" s="1"/>
  <c r="E24" i="77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V67" i="76" s="1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F67" i="76" s="1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R67" i="75" s="1"/>
  <c r="Q65" i="75"/>
  <c r="Q67" i="75" s="1"/>
  <c r="P65" i="75"/>
  <c r="O65" i="75"/>
  <c r="N65" i="75"/>
  <c r="M65" i="75"/>
  <c r="L65" i="75"/>
  <c r="K65" i="75"/>
  <c r="J65" i="75"/>
  <c r="I65" i="75"/>
  <c r="H65" i="75"/>
  <c r="G65" i="75"/>
  <c r="F65" i="75"/>
  <c r="E65" i="75"/>
  <c r="E67" i="75" s="1"/>
  <c r="D65" i="75"/>
  <c r="C65" i="75"/>
  <c r="B65" i="75"/>
  <c r="B67" i="75" s="1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T49" i="75" s="1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Q30" i="75" s="1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P67" i="74" s="1"/>
  <c r="O65" i="74"/>
  <c r="N65" i="74"/>
  <c r="N67" i="74" s="1"/>
  <c r="M65" i="74"/>
  <c r="L65" i="74"/>
  <c r="L67" i="74" s="1"/>
  <c r="K65" i="74"/>
  <c r="K67" i="74" s="1"/>
  <c r="J65" i="74"/>
  <c r="I65" i="74"/>
  <c r="I67" i="74" s="1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O49" i="74" s="1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8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J30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T67" i="72" s="1"/>
  <c r="S65" i="72"/>
  <c r="R65" i="72"/>
  <c r="Q65" i="72"/>
  <c r="Q67" i="72" s="1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D67" i="72" s="1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J67" i="72" s="1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C49" i="72" s="1"/>
  <c r="B47" i="72"/>
  <c r="B49" i="72" s="1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D49" i="71"/>
  <c r="U47" i="71"/>
  <c r="T47" i="71"/>
  <c r="S47" i="71"/>
  <c r="R47" i="71"/>
  <c r="Q47" i="71"/>
  <c r="Q49" i="71" s="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H66" i="70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B67" i="70" s="1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F29" i="70"/>
  <c r="V28" i="70"/>
  <c r="V30" i="70" s="1"/>
  <c r="U28" i="70"/>
  <c r="U30" i="70" s="1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E30" i="70" s="1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30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O67" i="69" s="1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M67" i="68" s="1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R49" i="68"/>
  <c r="T47" i="68"/>
  <c r="S47" i="68"/>
  <c r="R47" i="68"/>
  <c r="Q47" i="68"/>
  <c r="P47" i="68"/>
  <c r="O47" i="68"/>
  <c r="G47" i="68"/>
  <c r="G49" i="68" s="1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V30" i="68" s="1"/>
  <c r="U28" i="68"/>
  <c r="T28" i="68"/>
  <c r="T30" i="68" s="1"/>
  <c r="S28" i="68"/>
  <c r="R28" i="68"/>
  <c r="R30" i="68" s="1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B30" i="68" s="1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L67" i="67" s="1"/>
  <c r="K65" i="67"/>
  <c r="K67" i="67" s="1"/>
  <c r="J65" i="67"/>
  <c r="J67" i="67" s="1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C48" i="67"/>
  <c r="T47" i="67"/>
  <c r="S47" i="67"/>
  <c r="R47" i="67"/>
  <c r="Q47" i="67"/>
  <c r="P47" i="67"/>
  <c r="O47" i="67"/>
  <c r="G47" i="67"/>
  <c r="F47" i="67"/>
  <c r="E47" i="67"/>
  <c r="E49" i="67" s="1"/>
  <c r="D47" i="67"/>
  <c r="C47" i="67"/>
  <c r="C49" i="67" s="1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Q30" i="67" s="1"/>
  <c r="P28" i="67"/>
  <c r="P30" i="67" s="1"/>
  <c r="O28" i="67"/>
  <c r="N28" i="67"/>
  <c r="M28" i="67"/>
  <c r="M30" i="67" s="1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T66" i="66"/>
  <c r="V65" i="66"/>
  <c r="U65" i="66"/>
  <c r="T65" i="66"/>
  <c r="T67" i="66" s="1"/>
  <c r="S65" i="66"/>
  <c r="S67" i="66" s="1"/>
  <c r="R65" i="66"/>
  <c r="Q65" i="66"/>
  <c r="P65" i="66"/>
  <c r="O65" i="66"/>
  <c r="N65" i="66"/>
  <c r="M65" i="66"/>
  <c r="L65" i="66"/>
  <c r="K65" i="66"/>
  <c r="K67" i="66" s="1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T49" i="66" s="1"/>
  <c r="S47" i="66"/>
  <c r="R47" i="66"/>
  <c r="Q47" i="66"/>
  <c r="P47" i="66"/>
  <c r="O47" i="66"/>
  <c r="G47" i="66"/>
  <c r="F47" i="66"/>
  <c r="E47" i="66"/>
  <c r="D47" i="66"/>
  <c r="C47" i="66"/>
  <c r="B47" i="66"/>
  <c r="B49" i="66" s="1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N30" i="66" s="1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J30" i="66" s="1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M66" i="65"/>
  <c r="F66" i="65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T67" i="65" s="1"/>
  <c r="S61" i="65"/>
  <c r="S67" i="65" s="1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M67" i="65" s="1"/>
  <c r="L61" i="65"/>
  <c r="K61" i="65"/>
  <c r="J61" i="65"/>
  <c r="J67" i="65" s="1"/>
  <c r="I61" i="65"/>
  <c r="H61" i="65"/>
  <c r="G61" i="65"/>
  <c r="F61" i="65"/>
  <c r="E61" i="65"/>
  <c r="D61" i="65"/>
  <c r="D67" i="65" s="1"/>
  <c r="C61" i="65"/>
  <c r="C67" i="65" s="1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G30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R30" i="65" s="1"/>
  <c r="Q24" i="65"/>
  <c r="P24" i="65"/>
  <c r="O24" i="65"/>
  <c r="N24" i="65"/>
  <c r="M24" i="65"/>
  <c r="L24" i="65"/>
  <c r="L30" i="65" s="1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B30" i="65" s="1"/>
  <c r="W23" i="65"/>
  <c r="W22" i="65"/>
  <c r="W21" i="65"/>
  <c r="W20" i="65"/>
  <c r="W19" i="65"/>
  <c r="W18" i="65"/>
  <c r="W17" i="65"/>
  <c r="L66" i="64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J67" i="63" s="1"/>
  <c r="I61" i="63"/>
  <c r="H61" i="63"/>
  <c r="G61" i="63"/>
  <c r="G67" i="63" s="1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P49" i="63" s="1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V30" i="63" s="1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F30" i="63" s="1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Q67" i="62" s="1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E30" i="62" s="1"/>
  <c r="D28" i="62"/>
  <c r="D30" i="62" s="1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H30" i="62" s="1"/>
  <c r="G24" i="62"/>
  <c r="G30" i="62" s="1"/>
  <c r="F24" i="62"/>
  <c r="F29" i="62" s="1"/>
  <c r="E24" i="62"/>
  <c r="E29" i="62" s="1"/>
  <c r="D24" i="62"/>
  <c r="D29" i="62" s="1"/>
  <c r="C24" i="62"/>
  <c r="C29" i="62" s="1"/>
  <c r="B24" i="62"/>
  <c r="B67" i="61"/>
  <c r="G66" i="61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S67" i="61" s="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F61" i="61"/>
  <c r="F66" i="61" s="1"/>
  <c r="E61" i="61"/>
  <c r="D61" i="61"/>
  <c r="C61" i="61"/>
  <c r="C67" i="61" s="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M66" i="60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G49" i="60" s="1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R30" i="60"/>
  <c r="U29" i="60"/>
  <c r="G29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T24" i="60"/>
  <c r="T30" i="60" s="1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E29" i="60" s="1"/>
  <c r="D24" i="60"/>
  <c r="D30" i="60" s="1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F48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F49" i="59" s="1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K66" i="58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D48" i="58"/>
  <c r="U47" i="58"/>
  <c r="T47" i="58"/>
  <c r="S47" i="58"/>
  <c r="R47" i="58"/>
  <c r="Q47" i="58"/>
  <c r="P47" i="58"/>
  <c r="O47" i="58"/>
  <c r="G47" i="58"/>
  <c r="F47" i="58"/>
  <c r="E47" i="58"/>
  <c r="E49" i="58" s="1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S30" i="58" s="1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I30" i="58" s="1"/>
  <c r="H24" i="58"/>
  <c r="G24" i="58"/>
  <c r="F24" i="58"/>
  <c r="E24" i="58"/>
  <c r="D24" i="58"/>
  <c r="C24" i="58"/>
  <c r="C30" i="58" s="1"/>
  <c r="B24" i="58"/>
  <c r="B29" i="58" s="1"/>
  <c r="M66" i="57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K67" i="57" s="1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I30" i="56" s="1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H29" i="55"/>
  <c r="F29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N30" i="55" s="1"/>
  <c r="M24" i="55"/>
  <c r="L24" i="55"/>
  <c r="K24" i="55"/>
  <c r="J24" i="55"/>
  <c r="I24" i="55"/>
  <c r="H24" i="55"/>
  <c r="G24" i="55"/>
  <c r="G29" i="55" s="1"/>
  <c r="F24" i="55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D30" i="54" s="1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F49" i="53" s="1"/>
  <c r="E43" i="53"/>
  <c r="E48" i="53" s="1"/>
  <c r="D43" i="53"/>
  <c r="D49" i="53" s="1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Q30" i="53" s="1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S67" i="52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I67" i="52" s="1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E48" i="52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P30" i="52" s="1"/>
  <c r="O24" i="52"/>
  <c r="N24" i="52"/>
  <c r="M24" i="52"/>
  <c r="L24" i="52"/>
  <c r="K24" i="52"/>
  <c r="J24" i="52"/>
  <c r="I24" i="52"/>
  <c r="H24" i="52"/>
  <c r="H30" i="52" s="1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Q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P61" i="51"/>
  <c r="O61" i="51"/>
  <c r="N61" i="51"/>
  <c r="N67" i="51" s="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P49" i="51" s="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V30" i="51" s="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F30" i="51" s="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P67" i="50" s="1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T67" i="50" s="1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C49" i="50" s="1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R30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V30" i="50" s="1"/>
  <c r="U24" i="50"/>
  <c r="U30" i="50" s="1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F30" i="50" s="1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F66" i="49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N67" i="49" s="1"/>
  <c r="M61" i="49"/>
  <c r="M67" i="49" s="1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7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B49" i="49" s="1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O30" i="48" s="1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S30" i="48" s="1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G30" i="48" s="1"/>
  <c r="F24" i="48"/>
  <c r="E24" i="48"/>
  <c r="D24" i="48"/>
  <c r="C24" i="48"/>
  <c r="C30" i="48" s="1"/>
  <c r="B24" i="48"/>
  <c r="B29" i="48" s="1"/>
  <c r="W23" i="48"/>
  <c r="W22" i="48"/>
  <c r="W21" i="48"/>
  <c r="W20" i="48"/>
  <c r="W19" i="48"/>
  <c r="W18" i="48"/>
  <c r="W17" i="48"/>
  <c r="U67" i="47"/>
  <c r="T67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Q49" i="47" s="1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P66" i="46"/>
  <c r="V65" i="46"/>
  <c r="U65" i="46"/>
  <c r="T65" i="46"/>
  <c r="S65" i="46"/>
  <c r="R65" i="46"/>
  <c r="Q65" i="46"/>
  <c r="P65" i="46"/>
  <c r="O65" i="46"/>
  <c r="N65" i="46"/>
  <c r="N67" i="46" s="1"/>
  <c r="M65" i="46"/>
  <c r="L65" i="46"/>
  <c r="K65" i="46"/>
  <c r="K67" i="46" s="1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S67" i="46" s="1"/>
  <c r="R61" i="46"/>
  <c r="Q61" i="46"/>
  <c r="Q66" i="46" s="1"/>
  <c r="P61" i="46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C67" i="46" s="1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B30" i="46" s="1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R67" i="45" s="1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B67" i="45" s="1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P29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E67" i="44" s="1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S49" i="44" s="1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G49" i="44" s="1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G30" i="44" s="1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D49" i="43" s="1"/>
  <c r="C43" i="43"/>
  <c r="C49" i="43" s="1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U30" i="43" s="1"/>
  <c r="T24" i="43"/>
  <c r="S24" i="43"/>
  <c r="R24" i="43"/>
  <c r="Q24" i="43"/>
  <c r="P24" i="43"/>
  <c r="O24" i="43"/>
  <c r="O30" i="43" s="1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E30" i="43" s="1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E67" i="42" s="1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L30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O30" i="42" s="1"/>
  <c r="N24" i="42"/>
  <c r="N30" i="42" s="1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B69" i="41" s="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I31" i="41" s="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W31" i="41" s="1"/>
  <c r="V25" i="41"/>
  <c r="U25" i="41"/>
  <c r="U30" i="41" s="1"/>
  <c r="T25" i="41"/>
  <c r="S25" i="41"/>
  <c r="S31" i="41" s="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G31" i="41" s="1"/>
  <c r="F25" i="41"/>
  <c r="E25" i="41"/>
  <c r="E30" i="41" s="1"/>
  <c r="D25" i="41"/>
  <c r="C25" i="41"/>
  <c r="C31" i="41" s="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E50" i="40" s="1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B69" i="39" s="1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Q50" i="39" s="1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U30" i="38"/>
  <c r="F30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T25" i="38"/>
  <c r="T30" i="38" s="1"/>
  <c r="S25" i="38"/>
  <c r="S31" i="38" s="1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E25" i="38"/>
  <c r="E30" i="38" s="1"/>
  <c r="D25" i="38"/>
  <c r="D30" i="38" s="1"/>
  <c r="C25" i="38"/>
  <c r="C31" i="38" s="1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R31" i="37" s="1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F69" i="35" s="1"/>
  <c r="E63" i="35"/>
  <c r="E68" i="35" s="1"/>
  <c r="D63" i="35"/>
  <c r="D68" i="35" s="1"/>
  <c r="C63" i="35"/>
  <c r="C68" i="35" s="1"/>
  <c r="B63" i="35"/>
  <c r="B69" i="35" s="1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J30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H49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S31" i="34" s="1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C31" i="34" s="1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P31" i="34" s="1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M31" i="33" s="1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8" i="32"/>
  <c r="F67" i="32"/>
  <c r="E67" i="32"/>
  <c r="D67" i="32"/>
  <c r="C67" i="32"/>
  <c r="B67" i="32"/>
  <c r="F66" i="32"/>
  <c r="E66" i="32"/>
  <c r="D66" i="32"/>
  <c r="C66" i="32"/>
  <c r="B66" i="32"/>
  <c r="G65" i="32"/>
  <c r="F63" i="32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N50" i="32" s="1"/>
  <c r="H44" i="32"/>
  <c r="H50" i="32" s="1"/>
  <c r="G44" i="32"/>
  <c r="G50" i="32" s="1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L31" i="32" s="1"/>
  <c r="K25" i="32"/>
  <c r="J25" i="32"/>
  <c r="J31" i="32" s="1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C69" i="31" s="1"/>
  <c r="B67" i="31"/>
  <c r="B69" i="31" s="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E50" i="31" s="1"/>
  <c r="D44" i="31"/>
  <c r="D50" i="31" s="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N31" i="31" s="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X31" i="31" s="1"/>
  <c r="W25" i="31"/>
  <c r="W31" i="31" s="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K31" i="31" s="1"/>
  <c r="J25" i="31"/>
  <c r="J30" i="31" s="1"/>
  <c r="I25" i="31"/>
  <c r="I31" i="31" s="1"/>
  <c r="H25" i="31"/>
  <c r="H31" i="31" s="1"/>
  <c r="G25" i="31"/>
  <c r="G31" i="31" s="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C69" i="30" s="1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U30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Y31" i="30" s="1"/>
  <c r="X25" i="30"/>
  <c r="X31" i="30" s="1"/>
  <c r="W25" i="30"/>
  <c r="V25" i="30"/>
  <c r="U25" i="30"/>
  <c r="U31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I31" i="30" s="1"/>
  <c r="H25" i="30"/>
  <c r="H31" i="30" s="1"/>
  <c r="G25" i="30"/>
  <c r="G30" i="30" s="1"/>
  <c r="F25" i="30"/>
  <c r="E25" i="30"/>
  <c r="E31" i="30" s="1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C69" i="29" s="1"/>
  <c r="B63" i="29"/>
  <c r="B69" i="29" s="1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T31" i="29" s="1"/>
  <c r="S25" i="29"/>
  <c r="R25" i="29"/>
  <c r="Q25" i="29"/>
  <c r="Q30" i="29" s="1"/>
  <c r="P25" i="29"/>
  <c r="P31" i="29" s="1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D31" i="29" s="1"/>
  <c r="C25" i="29"/>
  <c r="B25" i="29"/>
  <c r="Z24" i="29"/>
  <c r="Z23" i="29"/>
  <c r="Z22" i="29"/>
  <c r="Z21" i="29"/>
  <c r="Z20" i="29"/>
  <c r="Z19" i="29"/>
  <c r="Z18" i="29"/>
  <c r="D69" i="28"/>
  <c r="F67" i="28"/>
  <c r="E67" i="28"/>
  <c r="D67" i="28"/>
  <c r="C67" i="28"/>
  <c r="C69" i="28" s="1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W31" i="28" s="1"/>
  <c r="V25" i="28"/>
  <c r="V31" i="28" s="1"/>
  <c r="U25" i="28"/>
  <c r="T25" i="28"/>
  <c r="T31" i="28" s="1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G31" i="28" s="1"/>
  <c r="F25" i="28"/>
  <c r="F31" i="28" s="1"/>
  <c r="E25" i="28"/>
  <c r="D25" i="28"/>
  <c r="D31" i="28" s="1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E50" i="27" s="1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E50" i="26" s="1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L31" i="26" s="1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B31" i="26" s="1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F69" i="25" s="1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E49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F50" i="25" s="1"/>
  <c r="E44" i="25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X31" i="25" s="1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H31" i="25" s="1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N49" i="24"/>
  <c r="P48" i="24"/>
  <c r="O48" i="24"/>
  <c r="N48" i="24"/>
  <c r="H48" i="24"/>
  <c r="G48" i="24"/>
  <c r="G50" i="24" s="1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C30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X31" i="24" s="1"/>
  <c r="W25" i="24"/>
  <c r="V25" i="24"/>
  <c r="V31" i="24" s="1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1" i="24" s="1"/>
  <c r="G25" i="24"/>
  <c r="G30" i="24" s="1"/>
  <c r="F25" i="24"/>
  <c r="F31" i="24" s="1"/>
  <c r="E25" i="24"/>
  <c r="E30" i="24" s="1"/>
  <c r="D25" i="24"/>
  <c r="D30" i="24" s="1"/>
  <c r="C25" i="24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N50" i="23" s="1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T31" i="22" s="1"/>
  <c r="S25" i="22"/>
  <c r="S30" i="22" s="1"/>
  <c r="R25" i="22"/>
  <c r="R31" i="22" s="1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D31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U31" i="21" s="1"/>
  <c r="T25" i="21"/>
  <c r="S25" i="21"/>
  <c r="S30" i="21" s="1"/>
  <c r="R25" i="21"/>
  <c r="R30" i="21" s="1"/>
  <c r="Q25" i="21"/>
  <c r="P25" i="21"/>
  <c r="P31" i="21" s="1"/>
  <c r="O25" i="21"/>
  <c r="O31" i="21" s="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1" i="21" s="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50" i="20" s="1"/>
  <c r="E44" i="20"/>
  <c r="E50" i="20" s="1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1" i="20" s="1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P50" i="19" s="1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Q31" i="19" s="1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F69" i="18" s="1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B49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F50" i="18" s="1"/>
  <c r="E44" i="18"/>
  <c r="D44" i="18"/>
  <c r="C44" i="18"/>
  <c r="B44" i="18"/>
  <c r="B50" i="18" s="1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C69" i="17" s="1"/>
  <c r="B63" i="17"/>
  <c r="G62" i="17"/>
  <c r="G61" i="17"/>
  <c r="G60" i="17"/>
  <c r="G59" i="17"/>
  <c r="G58" i="17"/>
  <c r="G57" i="17"/>
  <c r="G56" i="17"/>
  <c r="F50" i="17"/>
  <c r="G49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H50" i="17" s="1"/>
  <c r="G44" i="17"/>
  <c r="F44" i="17"/>
  <c r="F49" i="17" s="1"/>
  <c r="E44" i="17"/>
  <c r="D44" i="17"/>
  <c r="C44" i="17"/>
  <c r="C49" i="17" s="1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M31" i="17" s="1"/>
  <c r="L25" i="17"/>
  <c r="L30" i="17" s="1"/>
  <c r="K25" i="17"/>
  <c r="J25" i="17"/>
  <c r="I25" i="17"/>
  <c r="I31" i="17" s="1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8" i="16"/>
  <c r="F67" i="16"/>
  <c r="E67" i="16"/>
  <c r="D67" i="16"/>
  <c r="C67" i="16"/>
  <c r="B67" i="16"/>
  <c r="F66" i="16"/>
  <c r="E66" i="16"/>
  <c r="D66" i="16"/>
  <c r="C66" i="16"/>
  <c r="B66" i="16"/>
  <c r="G65" i="16"/>
  <c r="F63" i="16"/>
  <c r="E63" i="16"/>
  <c r="D63" i="16"/>
  <c r="C63" i="16"/>
  <c r="B63" i="16"/>
  <c r="B69" i="16" s="1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V31" i="16" s="1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F31" i="16" s="1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B50" i="15" s="1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V31" i="15" s="1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G31" i="15" s="1"/>
  <c r="F25" i="15"/>
  <c r="F31" i="15" s="1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N51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K40" i="13" s="1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E31" i="13" s="1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G52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20" i="10" s="1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G65" i="8" s="1"/>
  <c r="G70" i="8" s="1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H46" i="8" s="1"/>
  <c r="H51" i="8" s="1"/>
  <c r="G44" i="8"/>
  <c r="F44" i="8"/>
  <c r="E44" i="8"/>
  <c r="D44" i="8"/>
  <c r="D46" i="8" s="1"/>
  <c r="D51" i="8" s="1"/>
  <c r="C44" i="8"/>
  <c r="B44" i="8"/>
  <c r="B46" i="8" s="1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E46" i="6" s="1"/>
  <c r="E51" i="6" s="1"/>
  <c r="D44" i="6"/>
  <c r="C44" i="6"/>
  <c r="C46" i="6" s="1"/>
  <c r="C51" i="6" s="1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U25" i="1" s="1"/>
  <c r="U30" i="1" s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S25" i="6" l="1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T62" i="83"/>
  <c r="T63" i="83" s="1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I29" i="79"/>
  <c r="L59" i="79"/>
  <c r="V33" i="82"/>
  <c r="X51" i="82"/>
  <c r="U62" i="83"/>
  <c r="U63" i="83" s="1"/>
  <c r="J61" i="83"/>
  <c r="F46" i="4"/>
  <c r="F51" i="4" s="1"/>
  <c r="M32" i="12"/>
  <c r="G53" i="12"/>
  <c r="O52" i="14"/>
  <c r="E49" i="20"/>
  <c r="E50" i="22"/>
  <c r="R44" i="29"/>
  <c r="B49" i="53"/>
  <c r="H67" i="63"/>
  <c r="L30" i="66"/>
  <c r="B67" i="68"/>
  <c r="R67" i="68"/>
  <c r="H67" i="73"/>
  <c r="P30" i="74"/>
  <c r="X22" i="77"/>
  <c r="V29" i="79"/>
  <c r="X11" i="82"/>
  <c r="T42" i="83"/>
  <c r="T43" i="83" s="1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K62" i="84"/>
  <c r="K63" i="84" s="1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C21" i="82"/>
  <c r="C22" i="82" s="1"/>
  <c r="S21" i="82"/>
  <c r="S22" i="82" s="1"/>
  <c r="L62" i="83"/>
  <c r="L63" i="83" s="1"/>
  <c r="K61" i="84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U36" i="83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G41" i="83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N21" i="83"/>
  <c r="N22" i="83" s="1"/>
  <c r="N23" i="83" s="1"/>
  <c r="V29" i="83"/>
  <c r="Q41" i="83"/>
  <c r="Q42" i="83" s="1"/>
  <c r="Q43" i="83" s="1"/>
  <c r="G61" i="85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I45" i="20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I44" i="26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T41" i="82"/>
  <c r="T42" i="82" s="1"/>
  <c r="P60" i="82"/>
  <c r="P61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H22" i="83"/>
  <c r="H23" i="83" s="1"/>
  <c r="D20" i="83"/>
  <c r="V28" i="83"/>
  <c r="G42" i="83"/>
  <c r="G43" i="83" s="1"/>
  <c r="R42" i="83"/>
  <c r="R43" i="83" s="1"/>
  <c r="E62" i="83"/>
  <c r="E63" i="83" s="1"/>
  <c r="J62" i="83"/>
  <c r="J63" i="83" s="1"/>
  <c r="R40" i="84"/>
  <c r="F61" i="84"/>
  <c r="V61" i="84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2" i="83"/>
  <c r="I23" i="83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K21" i="79"/>
  <c r="K22" i="79" s="1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K22" i="83"/>
  <c r="K23" i="83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U38" i="83"/>
  <c r="V32" i="84"/>
  <c r="L61" i="84"/>
  <c r="L62" i="84" s="1"/>
  <c r="L63" i="84" s="1"/>
  <c r="M61" i="84"/>
  <c r="M62" i="84" s="1"/>
  <c r="M63" i="84" s="1"/>
  <c r="O67" i="62"/>
  <c r="H43" i="64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E41" i="85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B30" i="6"/>
  <c r="B70" i="10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6" i="39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G64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Q49" i="13"/>
  <c r="O30" i="17"/>
  <c r="O31" i="17"/>
  <c r="L30" i="29"/>
  <c r="L31" i="29"/>
  <c r="G66" i="31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7" i="26"/>
  <c r="I45" i="26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Q47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Q45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I47" i="32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G64" i="34"/>
  <c r="G66" i="34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G64" i="26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G64" i="25"/>
  <c r="G66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4" i="64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6" i="67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H46" i="71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U44" i="63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G35" i="84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Q42" i="84"/>
  <c r="Q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R42" i="84"/>
  <c r="R43" i="84" s="1"/>
  <c r="F62" i="84"/>
  <c r="F63" i="84" s="1"/>
  <c r="V62" i="84"/>
  <c r="V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B22" i="85"/>
  <c r="B23" i="85" s="1"/>
  <c r="R22" i="85"/>
  <c r="R23" i="85" s="1"/>
  <c r="C62" i="85"/>
  <c r="C63" i="85" s="1"/>
  <c r="D62" i="85"/>
  <c r="D63" i="85" s="1"/>
  <c r="E62" i="85"/>
  <c r="E63" i="85" s="1"/>
  <c r="E42" i="85"/>
  <c r="E43" i="85" s="1"/>
  <c r="F62" i="85"/>
  <c r="F6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I46" i="10" l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O21" i="84"/>
  <c r="O22" i="84" s="1"/>
  <c r="O23" i="84" s="1"/>
  <c r="H46" i="2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I47" i="10"/>
  <c r="I49" i="10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49" i="2"/>
  <c r="H47" i="2"/>
  <c r="H68" i="12"/>
  <c r="H66" i="12"/>
  <c r="H44" i="77"/>
  <c r="H46" i="77"/>
  <c r="E35" i="84"/>
  <c r="H35" i="84" s="1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F40" i="84" l="1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W48" i="81"/>
  <c r="P49" i="80"/>
  <c r="Z54" i="78"/>
  <c r="T52" i="81"/>
  <c r="T53" i="81"/>
  <c r="F13" i="81"/>
  <c r="C13" i="80"/>
  <c r="D17" i="78"/>
  <c r="D47" i="80"/>
  <c r="I52" i="81"/>
  <c r="M55" i="81"/>
  <c r="N19" i="78"/>
  <c r="E27" i="78"/>
  <c r="G31" i="80"/>
  <c r="F52" i="81"/>
  <c r="E33" i="78"/>
  <c r="F48" i="78"/>
  <c r="M13" i="81"/>
  <c r="E27" i="80"/>
  <c r="M55" i="80"/>
  <c r="O49" i="80"/>
  <c r="G51" i="81"/>
  <c r="P13" i="78"/>
  <c r="L16" i="80"/>
  <c r="G50" i="80"/>
  <c r="D11" i="81"/>
  <c r="K55" i="80"/>
  <c r="Q31" i="80"/>
  <c r="K47" i="80"/>
  <c r="E52" i="80"/>
  <c r="I50" i="80"/>
  <c r="N32" i="78"/>
  <c r="F11" i="81"/>
  <c r="C55" i="80"/>
  <c r="R29" i="80"/>
  <c r="S17" i="80"/>
  <c r="L51" i="80"/>
  <c r="K11" i="80"/>
  <c r="R11" i="81"/>
  <c r="H15" i="81"/>
  <c r="N12" i="80"/>
  <c r="P47" i="78"/>
  <c r="Z50" i="78"/>
  <c r="M14" i="81"/>
  <c r="V11" i="80"/>
  <c r="P30" i="80"/>
  <c r="Q29" i="81"/>
  <c r="X11" i="78"/>
  <c r="F15" i="80"/>
  <c r="H15" i="78"/>
  <c r="D33" i="78"/>
  <c r="M52" i="78"/>
  <c r="N15" i="78"/>
  <c r="T55" i="81"/>
  <c r="I11" i="78"/>
  <c r="L52" i="81"/>
  <c r="C47" i="81"/>
  <c r="S51" i="81"/>
  <c r="C27" i="78"/>
  <c r="H14" i="80"/>
  <c r="W17" i="80"/>
  <c r="S55" i="80"/>
  <c r="S52" i="81"/>
  <c r="U55" i="80"/>
  <c r="F48" i="80"/>
  <c r="C31" i="80"/>
  <c r="H53" i="78"/>
  <c r="P28" i="81"/>
  <c r="C18" i="78"/>
  <c r="N32" i="80"/>
  <c r="G53" i="81"/>
  <c r="I49" i="78"/>
  <c r="E34" i="78"/>
  <c r="E12" i="78"/>
  <c r="O29" i="80"/>
  <c r="V19" i="81"/>
  <c r="H28" i="81"/>
  <c r="X47" i="78"/>
  <c r="T48" i="81"/>
  <c r="X14" i="78"/>
  <c r="G32" i="80"/>
  <c r="D11" i="78"/>
  <c r="G12" i="78"/>
  <c r="V13" i="80"/>
  <c r="R27" i="80"/>
  <c r="C51" i="81"/>
  <c r="N35" i="80"/>
  <c r="Q11" i="78"/>
  <c r="U11" i="81"/>
  <c r="N49" i="81"/>
  <c r="R49" i="81"/>
  <c r="M12" i="81"/>
  <c r="Q52" i="81"/>
  <c r="M54" i="78"/>
  <c r="U54" i="78"/>
  <c r="R33" i="80"/>
  <c r="I53" i="81"/>
  <c r="D28" i="78"/>
  <c r="D15" i="78"/>
  <c r="E35" i="78"/>
  <c r="E51" i="81"/>
  <c r="E16" i="78"/>
  <c r="K11" i="78"/>
  <c r="R16" i="80"/>
  <c r="I14" i="78"/>
  <c r="G17" i="81"/>
  <c r="L53" i="81"/>
  <c r="R13" i="80"/>
  <c r="H49" i="81"/>
  <c r="D30" i="80"/>
  <c r="C15" i="81"/>
  <c r="U48" i="80"/>
  <c r="Q51" i="81"/>
  <c r="U14" i="78"/>
  <c r="G54" i="78"/>
  <c r="U50" i="80"/>
  <c r="E55" i="80"/>
  <c r="N17" i="78"/>
  <c r="F29" i="81"/>
  <c r="R32" i="80"/>
  <c r="S17" i="81"/>
  <c r="H27" i="81"/>
  <c r="G33" i="81"/>
  <c r="L47" i="80"/>
  <c r="O32" i="81"/>
  <c r="S28" i="81"/>
  <c r="T16" i="78"/>
  <c r="G49" i="80"/>
  <c r="U17" i="78"/>
  <c r="K17" i="80"/>
  <c r="I14" i="81"/>
  <c r="N13" i="80"/>
  <c r="K47" i="81"/>
  <c r="V15" i="81"/>
  <c r="R48" i="78"/>
  <c r="C35" i="78"/>
  <c r="O11" i="81"/>
  <c r="I51" i="78"/>
  <c r="H51" i="78"/>
  <c r="H31" i="81"/>
  <c r="M49" i="81"/>
  <c r="U49" i="81"/>
  <c r="Q12" i="80"/>
  <c r="R53" i="80"/>
  <c r="P47" i="81"/>
  <c r="W52" i="80"/>
  <c r="N50" i="80"/>
  <c r="V13" i="78"/>
  <c r="H7" i="78"/>
  <c r="N14" i="78"/>
  <c r="L11" i="78"/>
  <c r="W54" i="78"/>
  <c r="C15" i="80"/>
  <c r="W51" i="81"/>
  <c r="N17" i="80"/>
  <c r="L13" i="81"/>
  <c r="O15" i="80"/>
  <c r="H50" i="81"/>
  <c r="H13" i="81"/>
  <c r="M50" i="81"/>
  <c r="P29" i="81"/>
  <c r="D13" i="81"/>
  <c r="D52" i="81"/>
  <c r="Q51" i="78"/>
  <c r="T47" i="78"/>
  <c r="G49" i="81"/>
  <c r="Q19" i="80"/>
  <c r="K12" i="81"/>
  <c r="K53" i="80"/>
  <c r="T47" i="81"/>
  <c r="R14" i="78"/>
  <c r="S15" i="80"/>
  <c r="O50" i="78"/>
  <c r="L51" i="78"/>
  <c r="V15" i="78"/>
  <c r="E48" i="80"/>
  <c r="T15" i="80"/>
  <c r="W17" i="81"/>
  <c r="H14" i="78"/>
  <c r="H17" i="78"/>
  <c r="U15" i="80"/>
  <c r="F49" i="78"/>
  <c r="Q13" i="80"/>
  <c r="T51" i="78"/>
  <c r="G30" i="81"/>
  <c r="O13" i="81"/>
  <c r="K15" i="80"/>
  <c r="G28" i="80"/>
  <c r="W13" i="81"/>
  <c r="N35" i="81"/>
  <c r="O18" i="78"/>
  <c r="I49" i="80"/>
  <c r="G47" i="78"/>
  <c r="J49" i="78"/>
  <c r="U17" i="80"/>
  <c r="N28" i="80"/>
  <c r="H29" i="78"/>
  <c r="G29" i="80"/>
  <c r="D14" i="80"/>
  <c r="D27" i="80"/>
  <c r="J19" i="81"/>
  <c r="I30" i="78"/>
  <c r="G55" i="81"/>
  <c r="F19" i="81"/>
  <c r="C50" i="81"/>
  <c r="D50" i="81"/>
  <c r="H16" i="81"/>
  <c r="F16" i="80"/>
  <c r="G19" i="80"/>
  <c r="W55" i="80"/>
  <c r="T17" i="80"/>
  <c r="S34" i="78"/>
  <c r="C16" i="80"/>
  <c r="D19" i="80"/>
  <c r="U14" i="81"/>
  <c r="Q27" i="80"/>
  <c r="S17" i="78"/>
  <c r="F12" i="78"/>
  <c r="E28" i="81"/>
  <c r="G13" i="80"/>
  <c r="U51" i="78"/>
  <c r="K51" i="78"/>
  <c r="E47" i="81"/>
  <c r="N27" i="81"/>
  <c r="E31" i="81"/>
  <c r="O15" i="81"/>
  <c r="M11" i="78"/>
  <c r="N33" i="78"/>
  <c r="K15" i="78"/>
  <c r="S15" i="81"/>
  <c r="M47" i="81"/>
  <c r="L12" i="80"/>
  <c r="P53" i="81"/>
  <c r="T52" i="78"/>
  <c r="L12" i="81"/>
  <c r="J13" i="81"/>
  <c r="U16" i="78"/>
  <c r="V48" i="78"/>
  <c r="D30" i="78"/>
  <c r="Q55" i="80"/>
  <c r="V55" i="81"/>
  <c r="T14" i="78"/>
  <c r="G53" i="80"/>
  <c r="T11" i="80"/>
  <c r="J17" i="81"/>
  <c r="R11" i="80"/>
  <c r="I17" i="78"/>
  <c r="T12" i="78"/>
  <c r="Q15" i="78"/>
  <c r="N28" i="78"/>
  <c r="Q18" i="78"/>
  <c r="Q50" i="78"/>
  <c r="J11" i="80"/>
  <c r="L17" i="81"/>
  <c r="D32" i="80"/>
  <c r="H50" i="78"/>
  <c r="R19" i="78"/>
  <c r="D49" i="80"/>
  <c r="C32" i="78"/>
  <c r="I51" i="80"/>
  <c r="H19" i="78"/>
  <c r="S35" i="81"/>
  <c r="D30" i="81"/>
  <c r="D34" i="78"/>
  <c r="G19" i="78"/>
  <c r="P14" i="81"/>
  <c r="L19" i="80"/>
  <c r="O35" i="80"/>
  <c r="D28" i="81"/>
  <c r="S31" i="80"/>
  <c r="K12" i="80"/>
  <c r="P27" i="81"/>
  <c r="P49" i="81"/>
  <c r="P31" i="81"/>
  <c r="L52" i="78"/>
  <c r="Q14" i="81"/>
  <c r="S18" i="78"/>
  <c r="G35" i="81"/>
  <c r="S33" i="81"/>
  <c r="R32" i="81"/>
  <c r="M17" i="81"/>
  <c r="Q48" i="81"/>
  <c r="K52" i="81"/>
  <c r="S31" i="81"/>
  <c r="M47" i="78"/>
  <c r="F52" i="78"/>
  <c r="S13" i="81"/>
  <c r="R31" i="80"/>
  <c r="U11" i="78"/>
  <c r="G27" i="78"/>
  <c r="AA48" i="78"/>
  <c r="S47" i="81"/>
  <c r="O32" i="80"/>
  <c r="M52" i="80"/>
  <c r="C13" i="78"/>
  <c r="W48" i="80"/>
  <c r="H11" i="81"/>
  <c r="T15" i="78"/>
  <c r="E11" i="80"/>
  <c r="V47" i="78"/>
  <c r="R51" i="78"/>
  <c r="K48" i="80"/>
  <c r="V16" i="80"/>
  <c r="D29" i="80"/>
  <c r="N14" i="81"/>
  <c r="J13" i="78"/>
  <c r="L18" i="78"/>
  <c r="E53" i="81"/>
  <c r="P50" i="80"/>
  <c r="U51" i="81"/>
  <c r="G28" i="81"/>
  <c r="E16" i="80"/>
  <c r="R15" i="78"/>
  <c r="X17" i="78"/>
  <c r="O31" i="80"/>
  <c r="K52" i="78"/>
  <c r="M15" i="80"/>
  <c r="C11" i="78"/>
  <c r="N12" i="78"/>
  <c r="M49" i="78"/>
  <c r="V15" i="80"/>
  <c r="E50" i="78"/>
  <c r="N30" i="80"/>
  <c r="C33" i="78"/>
  <c r="O47" i="78"/>
  <c r="T48" i="78"/>
  <c r="Q54" i="78"/>
  <c r="D52" i="78"/>
  <c r="V47" i="81"/>
  <c r="J49" i="80"/>
  <c r="O14" i="78"/>
  <c r="D27" i="78"/>
  <c r="N55" i="80"/>
  <c r="O33" i="81"/>
  <c r="F17" i="80"/>
  <c r="O47" i="81"/>
  <c r="C17" i="80"/>
  <c r="J12" i="78"/>
  <c r="Y54" i="78"/>
  <c r="T55" i="80"/>
  <c r="Q17" i="81"/>
  <c r="N35" i="78"/>
  <c r="D32" i="81"/>
  <c r="I32" i="78"/>
  <c r="K17" i="78"/>
  <c r="P16" i="80"/>
  <c r="I11" i="81"/>
  <c r="P11" i="81"/>
  <c r="S33" i="80"/>
  <c r="S16" i="80"/>
  <c r="T49" i="80"/>
  <c r="T12" i="80"/>
  <c r="U17" i="81"/>
  <c r="I19" i="80"/>
  <c r="T14" i="81"/>
  <c r="U16" i="80"/>
  <c r="W11" i="78"/>
  <c r="X52" i="78"/>
  <c r="Q19" i="78"/>
  <c r="F27" i="80"/>
  <c r="R48" i="80"/>
  <c r="K15" i="81"/>
  <c r="C53" i="80"/>
  <c r="E29" i="81"/>
  <c r="V11" i="78"/>
  <c r="H11" i="78"/>
  <c r="F15" i="78"/>
  <c r="D53" i="81"/>
  <c r="T50" i="81"/>
  <c r="H13" i="80"/>
  <c r="G30" i="78"/>
  <c r="P16" i="81"/>
  <c r="Q15" i="80"/>
  <c r="P53" i="78"/>
  <c r="K13" i="78"/>
  <c r="S50" i="81"/>
  <c r="G33" i="80"/>
  <c r="P51" i="81"/>
  <c r="AA50" i="78"/>
  <c r="H49" i="80"/>
  <c r="H11" i="80"/>
  <c r="E47" i="80"/>
  <c r="D51" i="78"/>
  <c r="C30" i="78"/>
  <c r="H12" i="80"/>
  <c r="E14" i="80"/>
  <c r="AA52" i="78"/>
  <c r="G19" i="81"/>
  <c r="S47" i="80"/>
  <c r="L11" i="81"/>
  <c r="S48" i="80"/>
  <c r="L15" i="80"/>
  <c r="Q12" i="78"/>
  <c r="P34" i="78"/>
  <c r="D13" i="80"/>
  <c r="D17" i="80"/>
  <c r="P31" i="80"/>
  <c r="V17" i="80"/>
  <c r="C32" i="80"/>
  <c r="J52" i="78"/>
  <c r="W49" i="80"/>
  <c r="O53" i="78"/>
  <c r="J50" i="80"/>
  <c r="M48" i="80"/>
  <c r="W53" i="80"/>
  <c r="L55" i="81"/>
  <c r="L15" i="78"/>
  <c r="R19" i="80"/>
  <c r="W15" i="78"/>
  <c r="F48" i="81"/>
  <c r="S52" i="78"/>
  <c r="P32" i="80"/>
  <c r="R19" i="81"/>
  <c r="S19" i="80"/>
  <c r="J14" i="81"/>
  <c r="W49" i="78"/>
  <c r="M48" i="81"/>
  <c r="M13" i="78"/>
  <c r="M16" i="81"/>
  <c r="P12" i="81"/>
  <c r="F27" i="81"/>
  <c r="I48" i="78"/>
  <c r="J15" i="80"/>
  <c r="H16" i="78"/>
  <c r="G55" i="80"/>
  <c r="R52" i="78"/>
  <c r="S14" i="81"/>
  <c r="F11" i="80"/>
  <c r="N49" i="80"/>
  <c r="R30" i="80"/>
  <c r="C14" i="81"/>
  <c r="L16" i="78"/>
  <c r="K14" i="80"/>
  <c r="V50" i="80"/>
  <c r="L17" i="78"/>
  <c r="K53" i="78"/>
  <c r="Y53" i="78"/>
  <c r="Y49" i="78"/>
  <c r="C35" i="81"/>
  <c r="P50" i="78"/>
  <c r="K51" i="81"/>
  <c r="V17" i="78"/>
  <c r="C53" i="81"/>
  <c r="V19" i="78"/>
  <c r="AA47" i="78"/>
  <c r="V52" i="78"/>
  <c r="F14" i="78"/>
  <c r="W19" i="81"/>
  <c r="T19" i="78"/>
  <c r="U13" i="78"/>
  <c r="L49" i="81"/>
  <c r="E19" i="81"/>
  <c r="Q13" i="78"/>
  <c r="Q49" i="78"/>
  <c r="I47" i="80"/>
  <c r="N32" i="81"/>
  <c r="H17" i="80"/>
  <c r="M53" i="78"/>
  <c r="N47" i="78"/>
  <c r="E48" i="81"/>
  <c r="U55" i="81"/>
  <c r="N31" i="81"/>
  <c r="H28" i="78"/>
  <c r="O53" i="80"/>
  <c r="R35" i="81"/>
  <c r="C33" i="80"/>
  <c r="L53" i="78"/>
  <c r="H47" i="81"/>
  <c r="S13" i="80"/>
  <c r="J47" i="81"/>
  <c r="S47" i="78"/>
  <c r="R53" i="81"/>
  <c r="C47" i="80"/>
  <c r="E15" i="81"/>
  <c r="M11" i="81"/>
  <c r="G12" i="81"/>
  <c r="H18" i="78"/>
  <c r="D51" i="80"/>
  <c r="M14" i="80"/>
  <c r="Z53" i="78"/>
  <c r="K16" i="80"/>
  <c r="W47" i="80"/>
  <c r="O19" i="80"/>
  <c r="N13" i="81"/>
  <c r="C28" i="78"/>
  <c r="L48" i="80"/>
  <c r="C11" i="81"/>
  <c r="V14" i="80"/>
  <c r="N31" i="80"/>
  <c r="F19" i="80"/>
  <c r="O12" i="80"/>
  <c r="M17" i="80"/>
  <c r="J16" i="80"/>
  <c r="E33" i="81"/>
  <c r="D53" i="78"/>
  <c r="J53" i="81"/>
  <c r="D33" i="80"/>
  <c r="W55" i="81"/>
  <c r="W47" i="78"/>
  <c r="W12" i="81"/>
  <c r="L47" i="78"/>
  <c r="I16" i="80"/>
  <c r="G14" i="81"/>
  <c r="Q53" i="80"/>
  <c r="N11" i="81"/>
  <c r="I28" i="78"/>
  <c r="S53" i="78"/>
  <c r="E53" i="80"/>
  <c r="W53" i="78"/>
  <c r="W51" i="78"/>
  <c r="H34" i="78"/>
  <c r="N30" i="81"/>
  <c r="D14" i="81"/>
  <c r="Q47" i="78"/>
  <c r="K47" i="78"/>
  <c r="F12" i="81"/>
  <c r="M47" i="80"/>
  <c r="L14" i="81"/>
  <c r="P17" i="81"/>
  <c r="E17" i="81"/>
  <c r="C53" i="78"/>
  <c r="X49" i="78"/>
  <c r="S52" i="80"/>
  <c r="R14" i="80"/>
  <c r="G13" i="81"/>
  <c r="Z49" i="78"/>
  <c r="F50" i="80"/>
  <c r="P15" i="78"/>
  <c r="S11" i="81"/>
  <c r="R53" i="78"/>
  <c r="G48" i="78"/>
  <c r="C51" i="80"/>
  <c r="I50" i="78"/>
  <c r="H50" i="80"/>
  <c r="N53" i="80"/>
  <c r="Q15" i="81"/>
  <c r="S54" i="78"/>
  <c r="Q17" i="78"/>
  <c r="Z52" i="78"/>
  <c r="R14" i="81"/>
  <c r="U29" i="78"/>
  <c r="N29" i="80"/>
  <c r="V54" i="78"/>
  <c r="Q31" i="81"/>
  <c r="E11" i="81"/>
  <c r="R17" i="80"/>
  <c r="L19" i="81"/>
  <c r="I15" i="78"/>
  <c r="J11" i="78"/>
  <c r="W15" i="80"/>
  <c r="R27" i="81"/>
  <c r="E17" i="80"/>
  <c r="E19" i="80"/>
  <c r="R31" i="81"/>
  <c r="M48" i="78"/>
  <c r="G11" i="78"/>
  <c r="C16" i="81"/>
  <c r="H13" i="78"/>
  <c r="M49" i="80"/>
  <c r="E47" i="78"/>
  <c r="I16" i="78"/>
  <c r="G11" i="80"/>
  <c r="K16" i="81"/>
  <c r="I49" i="81"/>
  <c r="F28" i="80"/>
  <c r="G51" i="78"/>
  <c r="D18" i="78"/>
  <c r="K48" i="78"/>
  <c r="H55" i="80"/>
  <c r="H33" i="81"/>
  <c r="N53" i="81"/>
  <c r="O13" i="80"/>
  <c r="L50" i="78"/>
  <c r="I35" i="78"/>
  <c r="Q49" i="81"/>
  <c r="L14" i="78"/>
  <c r="P13" i="81"/>
  <c r="T13" i="80"/>
  <c r="G29" i="78"/>
  <c r="U18" i="78"/>
  <c r="W49" i="81"/>
  <c r="G27" i="80"/>
  <c r="T53" i="80"/>
  <c r="U16" i="81"/>
  <c r="C55" i="81"/>
  <c r="P51" i="78"/>
  <c r="N51" i="78"/>
  <c r="H48" i="80"/>
  <c r="H12" i="78"/>
  <c r="V12" i="81"/>
  <c r="I53" i="80"/>
  <c r="P19" i="81"/>
  <c r="E48" i="78"/>
  <c r="U53" i="78"/>
  <c r="G31" i="78"/>
  <c r="Q12" i="81"/>
  <c r="G29" i="81"/>
  <c r="N29" i="81"/>
  <c r="L47" i="81"/>
  <c r="R47" i="81"/>
  <c r="F52" i="80"/>
  <c r="Q48" i="80"/>
  <c r="H32" i="81"/>
  <c r="E14" i="78"/>
  <c r="E30" i="81"/>
  <c r="F29" i="78"/>
  <c r="P28" i="80"/>
  <c r="G52" i="78"/>
  <c r="U53" i="81"/>
  <c r="K55" i="81"/>
  <c r="Q28" i="81"/>
  <c r="D48" i="80"/>
  <c r="W17" i="78"/>
  <c r="L54" i="78"/>
  <c r="I12" i="81"/>
  <c r="Y47" i="78"/>
  <c r="N52" i="78"/>
  <c r="C11" i="80"/>
  <c r="U47" i="81"/>
  <c r="R28" i="80"/>
  <c r="H33" i="78"/>
  <c r="V52" i="80"/>
  <c r="N48" i="81"/>
  <c r="X50" i="78"/>
  <c r="D47" i="81"/>
  <c r="W18" i="78"/>
  <c r="W50" i="80"/>
  <c r="E52" i="81"/>
  <c r="U11" i="80"/>
  <c r="U47" i="78"/>
  <c r="C31" i="81"/>
  <c r="Q17" i="80"/>
  <c r="C49" i="80"/>
  <c r="L16" i="81"/>
  <c r="O51" i="78"/>
  <c r="H52" i="78"/>
  <c r="J54" i="78"/>
  <c r="N55" i="81"/>
  <c r="H30" i="80"/>
  <c r="U51" i="80"/>
  <c r="Q53" i="78"/>
  <c r="R49" i="78"/>
  <c r="K19" i="78"/>
  <c r="D53" i="80"/>
  <c r="H27" i="80"/>
  <c r="G15" i="81"/>
  <c r="T50" i="78"/>
  <c r="H53" i="81"/>
  <c r="V49" i="80"/>
  <c r="S32" i="81"/>
  <c r="L12" i="78"/>
  <c r="K12" i="78"/>
  <c r="P14" i="78"/>
  <c r="O48" i="78"/>
  <c r="E51" i="78"/>
  <c r="U50" i="78"/>
  <c r="R50" i="81"/>
  <c r="J18" i="78"/>
  <c r="D12" i="78"/>
  <c r="F30" i="80"/>
  <c r="V14" i="81"/>
  <c r="Y51" i="78"/>
  <c r="T16" i="81"/>
  <c r="E29" i="80"/>
  <c r="N50" i="81"/>
  <c r="T49" i="81"/>
  <c r="O33" i="80"/>
  <c r="F30" i="78"/>
  <c r="C48" i="81"/>
  <c r="E55" i="81"/>
  <c r="E49" i="81"/>
  <c r="P55" i="81"/>
  <c r="I52" i="78"/>
  <c r="P50" i="81"/>
  <c r="E27" i="81"/>
  <c r="I13" i="78"/>
  <c r="D16" i="81"/>
  <c r="O14" i="81"/>
  <c r="S19" i="78"/>
  <c r="P12" i="78"/>
  <c r="C52" i="81"/>
  <c r="T11" i="78"/>
  <c r="U52" i="80"/>
  <c r="H52" i="81"/>
  <c r="D54" i="78"/>
  <c r="E50" i="81"/>
  <c r="O49" i="78"/>
  <c r="P35" i="81"/>
  <c r="D29" i="78"/>
  <c r="C29" i="78"/>
  <c r="F28" i="81"/>
  <c r="E35" i="81"/>
  <c r="C50" i="80"/>
  <c r="D48" i="81"/>
  <c r="E28" i="78"/>
  <c r="T48" i="80"/>
  <c r="D13" i="78"/>
  <c r="J16" i="78"/>
  <c r="R47" i="78"/>
  <c r="S30" i="80"/>
  <c r="H19" i="80"/>
  <c r="F49" i="80"/>
  <c r="T51" i="81"/>
  <c r="J47" i="80"/>
  <c r="S48" i="78"/>
  <c r="S51" i="80"/>
  <c r="O48" i="81"/>
  <c r="O49" i="81"/>
  <c r="U52" i="78"/>
  <c r="L48" i="81"/>
  <c r="S53" i="81"/>
  <c r="G52" i="80"/>
  <c r="N33" i="80"/>
  <c r="O50" i="80"/>
  <c r="F17" i="81"/>
  <c r="S49" i="81"/>
  <c r="P17" i="80"/>
  <c r="Y48" i="78"/>
  <c r="I12" i="80"/>
  <c r="R15" i="81"/>
  <c r="C14" i="78"/>
  <c r="E54" i="78"/>
  <c r="L55" i="80"/>
  <c r="D15" i="81"/>
  <c r="E13" i="80"/>
  <c r="Q11" i="80"/>
  <c r="I48" i="81"/>
  <c r="J14" i="78"/>
  <c r="L11" i="80"/>
  <c r="U15" i="78"/>
  <c r="C17" i="81"/>
  <c r="F31" i="81"/>
  <c r="I55" i="81"/>
  <c r="J52" i="80"/>
  <c r="N28" i="81"/>
  <c r="D50" i="78"/>
  <c r="V52" i="81"/>
  <c r="M11" i="80"/>
  <c r="S30" i="81"/>
  <c r="I19" i="81"/>
  <c r="R52" i="81"/>
  <c r="O17" i="80"/>
  <c r="D48" i="78"/>
  <c r="K49" i="81"/>
  <c r="Q33" i="80"/>
  <c r="H31" i="80"/>
  <c r="O14" i="80"/>
  <c r="E14" i="81"/>
  <c r="S14" i="78"/>
  <c r="R16" i="78"/>
  <c r="O27" i="80"/>
  <c r="E32" i="78"/>
  <c r="K50" i="81"/>
  <c r="L14" i="80"/>
  <c r="H29" i="81"/>
  <c r="H12" i="81"/>
  <c r="N18" i="78"/>
  <c r="O55" i="81"/>
  <c r="F32" i="80"/>
  <c r="X12" i="78"/>
  <c r="M19" i="80"/>
  <c r="R15" i="80"/>
  <c r="M51" i="81"/>
  <c r="S49" i="78"/>
  <c r="D35" i="80"/>
  <c r="M18" i="78"/>
  <c r="F54" i="78"/>
  <c r="Q53" i="81"/>
  <c r="M15" i="81"/>
  <c r="Y50" i="78"/>
  <c r="I31" i="78"/>
  <c r="W47" i="81"/>
  <c r="R12" i="81"/>
  <c r="W50" i="81"/>
  <c r="F51" i="81"/>
  <c r="V18" i="78"/>
  <c r="C54" i="78"/>
  <c r="N15" i="81"/>
  <c r="T19" i="81"/>
  <c r="J55" i="80"/>
  <c r="C47" i="78"/>
  <c r="Q49" i="80"/>
  <c r="R51" i="80"/>
  <c r="G47" i="81"/>
  <c r="I51" i="81"/>
  <c r="Q16" i="80"/>
  <c r="X16" i="78"/>
  <c r="O11" i="78"/>
  <c r="Q52" i="78"/>
  <c r="U33" i="78"/>
  <c r="G47" i="80"/>
  <c r="D55" i="80"/>
  <c r="M16" i="78"/>
  <c r="I33" i="78"/>
  <c r="M50" i="78"/>
  <c r="R35" i="80"/>
  <c r="E30" i="78"/>
  <c r="V48" i="81"/>
  <c r="J47" i="78"/>
  <c r="C34" i="78"/>
  <c r="N54" i="78"/>
  <c r="S12" i="78"/>
  <c r="F35" i="81"/>
  <c r="S12" i="80"/>
  <c r="F14" i="81"/>
  <c r="R50" i="78"/>
  <c r="N11" i="80"/>
  <c r="L53" i="80"/>
  <c r="K18" i="78"/>
  <c r="Y52" i="78"/>
  <c r="I17" i="81"/>
  <c r="M15" i="78"/>
  <c r="J48" i="80"/>
  <c r="I12" i="78"/>
  <c r="K16" i="78"/>
  <c r="O47" i="80"/>
  <c r="O30" i="81"/>
  <c r="P33" i="80"/>
  <c r="U15" i="81"/>
  <c r="N34" i="78"/>
  <c r="G15" i="78"/>
  <c r="H47" i="78"/>
  <c r="G32" i="78"/>
  <c r="C48" i="80"/>
  <c r="H35" i="78"/>
  <c r="N19" i="80"/>
  <c r="H16" i="80"/>
  <c r="W11" i="80"/>
  <c r="U13" i="80"/>
  <c r="L13" i="78"/>
  <c r="K49" i="78"/>
  <c r="Q50" i="80"/>
  <c r="W19" i="80"/>
  <c r="C12" i="80"/>
  <c r="V12" i="78"/>
  <c r="S16" i="81"/>
  <c r="C30" i="80"/>
  <c r="P30" i="81"/>
  <c r="F50" i="81"/>
  <c r="J53" i="78"/>
  <c r="H28" i="80"/>
  <c r="E35" i="80"/>
  <c r="I50" i="81"/>
  <c r="F35" i="80"/>
  <c r="F27" i="78"/>
  <c r="H54" i="78"/>
  <c r="F53" i="78"/>
  <c r="I52" i="80"/>
  <c r="O54" i="78"/>
  <c r="K19" i="80"/>
  <c r="R55" i="80"/>
  <c r="S35" i="80"/>
  <c r="N51" i="81"/>
  <c r="K11" i="81"/>
  <c r="D19" i="78"/>
  <c r="V19" i="80"/>
  <c r="F47" i="81"/>
  <c r="R47" i="80"/>
  <c r="D27" i="81"/>
  <c r="H51" i="81"/>
  <c r="N19" i="81"/>
  <c r="V11" i="81"/>
  <c r="U48" i="78"/>
  <c r="N53" i="78"/>
  <c r="Q33" i="81"/>
  <c r="R12" i="78"/>
  <c r="P51" i="80"/>
  <c r="R52" i="80"/>
  <c r="E28" i="80"/>
  <c r="C13" i="81"/>
  <c r="M53" i="80"/>
  <c r="G48" i="80"/>
  <c r="D33" i="81"/>
  <c r="X53" i="78"/>
  <c r="T13" i="78"/>
  <c r="H51" i="80"/>
  <c r="I34" i="78"/>
  <c r="O52" i="78"/>
  <c r="T47" i="80"/>
  <c r="L48" i="78"/>
  <c r="J11" i="81"/>
  <c r="W13" i="78"/>
  <c r="D16" i="78"/>
  <c r="Q47" i="80"/>
  <c r="C32" i="81"/>
  <c r="J52" i="81"/>
  <c r="E29" i="78"/>
  <c r="W48" i="78"/>
  <c r="D12" i="80"/>
  <c r="Q16" i="78"/>
  <c r="G35" i="80"/>
  <c r="E18" i="78"/>
  <c r="C55" i="78"/>
  <c r="E19" i="78"/>
  <c r="D14" i="78"/>
  <c r="H27" i="78"/>
  <c r="T19" i="80"/>
  <c r="D11" i="80"/>
  <c r="J12" i="80"/>
  <c r="H48" i="78"/>
  <c r="V55" i="80"/>
  <c r="T15" i="81"/>
  <c r="O35" i="81"/>
  <c r="V49" i="78"/>
  <c r="Q11" i="81"/>
  <c r="F12" i="80"/>
  <c r="S12" i="81"/>
  <c r="J51" i="78"/>
  <c r="U49" i="78"/>
  <c r="W52" i="81"/>
  <c r="F30" i="81"/>
  <c r="C50" i="78"/>
  <c r="S11" i="80"/>
  <c r="W53" i="81"/>
  <c r="N33" i="81"/>
  <c r="F17" i="78"/>
  <c r="P33" i="81"/>
  <c r="L13" i="80"/>
  <c r="F32" i="81"/>
  <c r="L49" i="80"/>
  <c r="V49" i="81"/>
  <c r="G50" i="78"/>
  <c r="P32" i="81"/>
  <c r="I29" i="78"/>
  <c r="I47" i="81"/>
  <c r="Q35" i="81"/>
  <c r="M52" i="81"/>
  <c r="P52" i="78"/>
  <c r="F33" i="78"/>
  <c r="G30" i="80"/>
  <c r="O34" i="78"/>
  <c r="J49" i="81"/>
  <c r="I48" i="80"/>
  <c r="D47" i="78"/>
  <c r="W50" i="78"/>
  <c r="U13" i="81"/>
  <c r="F16" i="78"/>
  <c r="J17" i="80"/>
  <c r="H52" i="80"/>
  <c r="F49" i="81"/>
  <c r="I13" i="80"/>
  <c r="V51" i="80"/>
  <c r="N11" i="78"/>
  <c r="P48" i="81"/>
  <c r="L17" i="80"/>
  <c r="P54" i="78"/>
  <c r="M51" i="78"/>
  <c r="U14" i="80"/>
  <c r="P29" i="80"/>
  <c r="O51" i="81"/>
  <c r="X13" i="78"/>
  <c r="S48" i="81"/>
  <c r="W16" i="78"/>
  <c r="I19" i="78"/>
  <c r="N47" i="81"/>
  <c r="G49" i="78"/>
  <c r="N15" i="80"/>
  <c r="I15" i="81"/>
  <c r="D49" i="78"/>
  <c r="P18" i="78"/>
  <c r="H30" i="81"/>
  <c r="P48" i="78"/>
  <c r="J53" i="80"/>
  <c r="P35" i="80"/>
  <c r="U19" i="81"/>
  <c r="O55" i="80"/>
  <c r="U12" i="80"/>
  <c r="O48" i="80"/>
  <c r="V50" i="78"/>
  <c r="V12" i="80"/>
  <c r="W14" i="80"/>
  <c r="G17" i="78"/>
  <c r="F19" i="78"/>
  <c r="I27" i="78"/>
  <c r="R12" i="80"/>
  <c r="C28" i="80"/>
  <c r="K50" i="78"/>
  <c r="F13" i="80"/>
  <c r="D32" i="78"/>
  <c r="J50" i="78"/>
  <c r="Q32" i="81"/>
  <c r="V53" i="78"/>
  <c r="U47" i="80"/>
  <c r="P11" i="80"/>
  <c r="F31" i="78"/>
  <c r="M16" i="80"/>
  <c r="AA53" i="78"/>
  <c r="U48" i="81"/>
  <c r="D31" i="80"/>
  <c r="I15" i="80"/>
  <c r="G28" i="78"/>
  <c r="F47" i="80"/>
  <c r="Q14" i="78"/>
  <c r="Z51" i="78"/>
  <c r="F32" i="78"/>
  <c r="D35" i="81"/>
  <c r="D50" i="80"/>
  <c r="F28" i="78"/>
  <c r="Q16" i="81"/>
  <c r="E49" i="78"/>
  <c r="R33" i="81"/>
  <c r="R49" i="80"/>
  <c r="P53" i="80"/>
  <c r="G11" i="81"/>
  <c r="P14" i="80"/>
  <c r="H14" i="81"/>
  <c r="K14" i="81"/>
  <c r="U32" i="78"/>
  <c r="T34" i="78"/>
  <c r="G52" i="81"/>
  <c r="S14" i="80"/>
  <c r="C49" i="78"/>
  <c r="J19" i="80"/>
  <c r="G32" i="81"/>
  <c r="C33" i="81"/>
  <c r="N52" i="81"/>
  <c r="D52" i="80"/>
  <c r="P19" i="80"/>
  <c r="M50" i="80"/>
  <c r="V47" i="80"/>
  <c r="Q34" i="78"/>
  <c r="N50" i="78"/>
  <c r="P15" i="81"/>
  <c r="S16" i="78"/>
  <c r="W16" i="81"/>
  <c r="D55" i="81"/>
  <c r="F55" i="81"/>
  <c r="V51" i="81"/>
  <c r="N52" i="80"/>
  <c r="Q55" i="81"/>
  <c r="M51" i="80"/>
  <c r="R51" i="81"/>
  <c r="G35" i="78"/>
  <c r="P12" i="80"/>
  <c r="R50" i="80"/>
  <c r="C19" i="78"/>
  <c r="S19" i="81"/>
  <c r="D19" i="81"/>
  <c r="K17" i="81"/>
  <c r="U49" i="80"/>
  <c r="G16" i="81"/>
  <c r="T12" i="81"/>
  <c r="G17" i="80"/>
  <c r="H35" i="81"/>
  <c r="N31" i="78"/>
  <c r="H17" i="81"/>
  <c r="G14" i="78"/>
  <c r="G15" i="80"/>
  <c r="O16" i="78"/>
  <c r="K49" i="80"/>
  <c r="H32" i="78"/>
  <c r="C19" i="80"/>
  <c r="Q27" i="81"/>
  <c r="G14" i="80"/>
  <c r="O52" i="81"/>
  <c r="R17" i="81"/>
  <c r="S15" i="78"/>
  <c r="C35" i="80"/>
  <c r="S50" i="78"/>
  <c r="H55" i="81"/>
  <c r="E50" i="80"/>
  <c r="P16" i="78"/>
  <c r="I14" i="80"/>
  <c r="W11" i="81"/>
  <c r="V13" i="81"/>
  <c r="F31" i="80"/>
  <c r="Q48" i="78"/>
  <c r="X19" i="78"/>
  <c r="K50" i="80"/>
  <c r="P17" i="78"/>
  <c r="C52" i="78"/>
  <c r="F14" i="80"/>
  <c r="M53" i="81"/>
  <c r="M12" i="78"/>
  <c r="D49" i="81"/>
  <c r="T16" i="80"/>
  <c r="F18" i="78"/>
  <c r="M13" i="80"/>
  <c r="C12" i="81"/>
  <c r="H31" i="78"/>
  <c r="S55" i="81"/>
  <c r="H48" i="81"/>
  <c r="Q28" i="80"/>
  <c r="Z48" i="78"/>
  <c r="G48" i="81"/>
  <c r="L50" i="80"/>
  <c r="J12" i="81"/>
  <c r="E12" i="80"/>
  <c r="H53" i="80"/>
  <c r="E32" i="80"/>
  <c r="S29" i="80"/>
  <c r="K48" i="81"/>
  <c r="F35" i="78"/>
  <c r="G18" i="78"/>
  <c r="F47" i="78"/>
  <c r="U50" i="81"/>
  <c r="W12" i="80"/>
  <c r="W52" i="78"/>
  <c r="I18" i="78"/>
  <c r="F51" i="80"/>
  <c r="P19" i="78"/>
  <c r="G16" i="78"/>
  <c r="W15" i="81"/>
  <c r="F33" i="81"/>
  <c r="O27" i="81"/>
  <c r="N13" i="78"/>
  <c r="E30" i="80"/>
  <c r="P52" i="80"/>
  <c r="D17" i="81"/>
  <c r="M14" i="78"/>
  <c r="E11" i="78"/>
  <c r="E33" i="80"/>
  <c r="S11" i="78"/>
  <c r="G16" i="80"/>
  <c r="N29" i="78"/>
  <c r="P52" i="81"/>
  <c r="O12" i="81"/>
  <c r="O28" i="80"/>
  <c r="N16" i="80"/>
  <c r="E31" i="78"/>
  <c r="S51" i="78"/>
  <c r="Q32" i="80"/>
  <c r="O50" i="81"/>
  <c r="R30" i="81"/>
  <c r="V16" i="81"/>
  <c r="T17" i="81"/>
  <c r="D29" i="81"/>
  <c r="I16" i="81"/>
  <c r="E49" i="80"/>
  <c r="N17" i="81"/>
  <c r="H30" i="78"/>
  <c r="C48" i="78"/>
  <c r="T17" i="78"/>
  <c r="I53" i="78"/>
  <c r="E17" i="78"/>
  <c r="G50" i="81"/>
  <c r="G53" i="78"/>
  <c r="R16" i="81"/>
  <c r="L52" i="80"/>
  <c r="N27" i="80"/>
  <c r="O17" i="81"/>
  <c r="U12" i="81"/>
  <c r="K13" i="80"/>
  <c r="O13" i="78"/>
  <c r="L51" i="81"/>
  <c r="D12" i="81"/>
  <c r="F33" i="80"/>
  <c r="O52" i="80"/>
  <c r="N27" i="78"/>
  <c r="C27" i="80"/>
  <c r="K54" i="78"/>
  <c r="AA51" i="78"/>
  <c r="T53" i="78"/>
  <c r="W19" i="78"/>
  <c r="H47" i="80"/>
  <c r="O51" i="80"/>
  <c r="D31" i="78"/>
  <c r="K13" i="81"/>
  <c r="D16" i="80"/>
  <c r="N48" i="78"/>
  <c r="F16" i="81"/>
  <c r="C17" i="78"/>
  <c r="K53" i="81"/>
  <c r="J17" i="78"/>
  <c r="C19" i="81"/>
  <c r="M12" i="80"/>
  <c r="U28" i="78"/>
  <c r="R34" i="78"/>
  <c r="P55" i="80"/>
  <c r="U19" i="78"/>
  <c r="J15" i="81"/>
  <c r="O31" i="81"/>
  <c r="E13" i="81"/>
  <c r="T49" i="78"/>
  <c r="J50" i="81"/>
  <c r="S32" i="80"/>
  <c r="Q50" i="81"/>
  <c r="R29" i="81"/>
  <c r="W14" i="81"/>
  <c r="N30" i="78"/>
  <c r="Q29" i="80"/>
  <c r="X54" i="78"/>
  <c r="C30" i="81"/>
  <c r="W14" i="78"/>
  <c r="O12" i="78"/>
  <c r="O16" i="81"/>
  <c r="X51" i="78"/>
  <c r="E13" i="78"/>
  <c r="S28" i="80"/>
  <c r="S27" i="81"/>
  <c r="T13" i="81"/>
  <c r="Q51" i="80"/>
  <c r="D51" i="81"/>
  <c r="M19" i="81"/>
  <c r="V17" i="81"/>
  <c r="S49" i="80"/>
  <c r="E52" i="78"/>
  <c r="I55" i="80"/>
  <c r="O29" i="81"/>
  <c r="X18" i="78"/>
  <c r="G51" i="80"/>
  <c r="R55" i="81"/>
  <c r="H35" i="80"/>
  <c r="E15" i="80"/>
  <c r="L15" i="81"/>
  <c r="P49" i="78"/>
  <c r="W12" i="78"/>
  <c r="Q13" i="81"/>
  <c r="C49" i="81"/>
  <c r="K51" i="80"/>
  <c r="H33" i="80"/>
  <c r="O16" i="80"/>
  <c r="S29" i="81"/>
  <c r="H19" i="81"/>
  <c r="C51" i="78"/>
  <c r="N16" i="81"/>
  <c r="J48" i="78"/>
  <c r="N16" i="78"/>
  <c r="J15" i="78"/>
  <c r="C29" i="80"/>
  <c r="T11" i="81"/>
  <c r="E15" i="78"/>
  <c r="V48" i="80"/>
  <c r="P47" i="80"/>
  <c r="V50" i="81"/>
  <c r="V53" i="81"/>
  <c r="C29" i="81"/>
  <c r="Q35" i="80"/>
  <c r="F50" i="78"/>
  <c r="E32" i="81"/>
  <c r="O30" i="80"/>
  <c r="S50" i="80"/>
  <c r="P13" i="80"/>
  <c r="H49" i="78"/>
  <c r="G33" i="78"/>
  <c r="P15" i="80"/>
  <c r="R13" i="78"/>
  <c r="J14" i="80"/>
  <c r="R18" i="78"/>
  <c r="O53" i="81"/>
  <c r="O19" i="78"/>
  <c r="E16" i="81"/>
  <c r="S27" i="80"/>
  <c r="P11" i="78"/>
  <c r="S53" i="80"/>
  <c r="N51" i="80"/>
  <c r="U31" i="78"/>
  <c r="D28" i="80"/>
  <c r="N47" i="80"/>
  <c r="C28" i="81"/>
  <c r="T50" i="80"/>
  <c r="E51" i="80"/>
  <c r="G31" i="81"/>
  <c r="V16" i="78"/>
  <c r="E12" i="81"/>
  <c r="C15" i="78"/>
  <c r="F11" i="78"/>
  <c r="L19" i="78"/>
  <c r="E53" i="78"/>
  <c r="F13" i="78"/>
  <c r="Q47" i="81"/>
  <c r="H32" i="80"/>
  <c r="K52" i="80"/>
  <c r="AA54" i="78"/>
  <c r="I11" i="80"/>
  <c r="C16" i="78"/>
  <c r="U34" i="78"/>
  <c r="D15" i="80"/>
  <c r="O17" i="78"/>
  <c r="R54" i="78"/>
  <c r="F53" i="80"/>
  <c r="J13" i="80"/>
  <c r="G27" i="81"/>
  <c r="Q52" i="80"/>
  <c r="R13" i="81"/>
  <c r="R11" i="78"/>
  <c r="G13" i="78"/>
  <c r="S13" i="78"/>
  <c r="T51" i="80"/>
  <c r="U52" i="81"/>
  <c r="I17" i="80"/>
  <c r="N14" i="80"/>
  <c r="R17" i="78"/>
  <c r="X15" i="78"/>
  <c r="N49" i="78"/>
  <c r="P27" i="80"/>
  <c r="N48" i="80"/>
  <c r="D31" i="81"/>
  <c r="G34" i="78"/>
  <c r="J48" i="81"/>
  <c r="V51" i="78"/>
  <c r="P48" i="80"/>
  <c r="K19" i="81"/>
  <c r="C31" i="78"/>
  <c r="W13" i="80"/>
  <c r="W16" i="80"/>
  <c r="J51" i="80"/>
  <c r="F51" i="78"/>
  <c r="O15" i="78"/>
  <c r="J16" i="81"/>
  <c r="V53" i="80"/>
  <c r="C12" i="78"/>
  <c r="T54" i="78"/>
  <c r="U30" i="78"/>
  <c r="F15" i="81"/>
  <c r="L49" i="78"/>
  <c r="M17" i="78"/>
  <c r="G12" i="80"/>
  <c r="F53" i="81"/>
  <c r="U12" i="78"/>
  <c r="K14" i="78"/>
  <c r="Q30" i="80"/>
  <c r="T18" i="78"/>
  <c r="T52" i="80"/>
  <c r="O11" i="80"/>
  <c r="M19" i="78"/>
  <c r="V14" i="78"/>
  <c r="J55" i="81"/>
  <c r="AA49" i="78"/>
  <c r="I54" i="78"/>
  <c r="O19" i="81"/>
  <c r="U19" i="80"/>
  <c r="O28" i="81"/>
  <c r="E31" i="80"/>
  <c r="Q14" i="80"/>
  <c r="Z47" i="78"/>
  <c r="C27" i="81"/>
  <c r="L50" i="81"/>
  <c r="H15" i="80"/>
  <c r="F55" i="80"/>
  <c r="W51" i="80"/>
  <c r="Q30" i="81"/>
  <c r="R48" i="81"/>
  <c r="J19" i="78"/>
  <c r="C52" i="80"/>
  <c r="F34" i="78"/>
  <c r="X48" i="78"/>
  <c r="U53" i="80"/>
  <c r="C14" i="80"/>
  <c r="Q19" i="81"/>
  <c r="F29" i="80"/>
  <c r="I47" i="78"/>
  <c r="N12" i="81"/>
  <c r="J51" i="81"/>
  <c r="I13" i="81"/>
  <c r="R28" i="81"/>
  <c r="T14" i="80"/>
  <c r="H29" i="80"/>
  <c r="D35" i="78"/>
  <c r="X14" i="80" l="1"/>
  <c r="X52" i="80"/>
  <c r="C34" i="81"/>
  <c r="I27" i="81"/>
  <c r="O18" i="80"/>
  <c r="P34" i="80"/>
  <c r="G34" i="81"/>
  <c r="I18" i="80"/>
  <c r="Q54" i="81"/>
  <c r="I28" i="81"/>
  <c r="N54" i="80"/>
  <c r="S34" i="80"/>
  <c r="I29" i="81"/>
  <c r="P54" i="80"/>
  <c r="T18" i="81"/>
  <c r="I29" i="80"/>
  <c r="X49" i="81"/>
  <c r="S34" i="81"/>
  <c r="I30" i="81"/>
  <c r="X19" i="81"/>
  <c r="H54" i="80"/>
  <c r="C34" i="80"/>
  <c r="I27" i="80"/>
  <c r="T27" i="80"/>
  <c r="N34" i="80"/>
  <c r="O34" i="81"/>
  <c r="X12" i="81"/>
  <c r="W18" i="81"/>
  <c r="I35" i="80"/>
  <c r="Q34" i="81"/>
  <c r="X19" i="80"/>
  <c r="V54" i="80"/>
  <c r="I33" i="81"/>
  <c r="G18" i="81"/>
  <c r="F54" i="80"/>
  <c r="P18" i="80"/>
  <c r="U54" i="80"/>
  <c r="I28" i="80"/>
  <c r="N54" i="81"/>
  <c r="I54" i="81"/>
  <c r="T33" i="81"/>
  <c r="S18" i="80"/>
  <c r="Q18" i="81"/>
  <c r="D18" i="80"/>
  <c r="I32" i="81"/>
  <c r="Q54" i="80"/>
  <c r="J18" i="81"/>
  <c r="T54" i="80"/>
  <c r="X13" i="81"/>
  <c r="V18" i="81"/>
  <c r="D34" i="81"/>
  <c r="R54" i="80"/>
  <c r="F54" i="81"/>
  <c r="K18" i="81"/>
  <c r="I30" i="80"/>
  <c r="X12" i="80"/>
  <c r="W18" i="80"/>
  <c r="X48" i="80"/>
  <c r="O54" i="80"/>
  <c r="N18" i="80"/>
  <c r="G54" i="80"/>
  <c r="G54" i="81"/>
  <c r="W54" i="81"/>
  <c r="O34" i="80"/>
  <c r="M18" i="80"/>
  <c r="T28" i="81"/>
  <c r="X17" i="81"/>
  <c r="L18" i="80"/>
  <c r="Q18" i="80"/>
  <c r="T33" i="80"/>
  <c r="J54" i="80"/>
  <c r="X50" i="80"/>
  <c r="X52" i="81"/>
  <c r="E34" i="81"/>
  <c r="X48" i="81"/>
  <c r="H34" i="80"/>
  <c r="X49" i="80"/>
  <c r="I31" i="81"/>
  <c r="U18" i="80"/>
  <c r="D54" i="81"/>
  <c r="U54" i="81"/>
  <c r="X11" i="80"/>
  <c r="C18" i="80"/>
  <c r="R54" i="81"/>
  <c r="L54" i="81"/>
  <c r="T29" i="81"/>
  <c r="X55" i="81"/>
  <c r="G34" i="80"/>
  <c r="G18" i="80"/>
  <c r="X16" i="81"/>
  <c r="R34" i="81"/>
  <c r="E18" i="81"/>
  <c r="T29" i="80"/>
  <c r="X51" i="80"/>
  <c r="S18" i="81"/>
  <c r="M54" i="80"/>
  <c r="T30" i="81"/>
  <c r="N18" i="81"/>
  <c r="T31" i="80"/>
  <c r="C18" i="81"/>
  <c r="X11" i="81"/>
  <c r="W54" i="80"/>
  <c r="M18" i="81"/>
  <c r="C54" i="80"/>
  <c r="X47" i="80"/>
  <c r="J54" i="81"/>
  <c r="H54" i="81"/>
  <c r="I33" i="80"/>
  <c r="T31" i="81"/>
  <c r="T32" i="81"/>
  <c r="I54" i="80"/>
  <c r="X53" i="81"/>
  <c r="I35" i="81"/>
  <c r="X14" i="81"/>
  <c r="F18" i="80"/>
  <c r="F34" i="81"/>
  <c r="I32" i="80"/>
  <c r="L18" i="81"/>
  <c r="S54" i="80"/>
  <c r="E54" i="80"/>
  <c r="H18" i="80"/>
  <c r="X53" i="80"/>
  <c r="F34" i="80"/>
  <c r="P18" i="81"/>
  <c r="I18" i="81"/>
  <c r="X17" i="80"/>
  <c r="O54" i="81"/>
  <c r="V54" i="81"/>
  <c r="T30" i="80"/>
  <c r="E18" i="80"/>
  <c r="H18" i="81"/>
  <c r="S54" i="81"/>
  <c r="P34" i="81"/>
  <c r="J18" i="80"/>
  <c r="R18" i="80"/>
  <c r="T18" i="80"/>
  <c r="M54" i="81"/>
  <c r="T27" i="81"/>
  <c r="N34" i="81"/>
  <c r="E54" i="81"/>
  <c r="Q34" i="80"/>
  <c r="X16" i="80"/>
  <c r="X50" i="81"/>
  <c r="D34" i="80"/>
  <c r="T28" i="80"/>
  <c r="T35" i="81"/>
  <c r="T54" i="81"/>
  <c r="X15" i="80"/>
  <c r="B11" i="78"/>
  <c r="B27" i="78" s="1"/>
  <c r="B28" i="78" s="1"/>
  <c r="B29" i="78" s="1"/>
  <c r="B30" i="78" s="1"/>
  <c r="B31" i="78" s="1"/>
  <c r="B32" i="78" s="1"/>
  <c r="B33" i="78" s="1"/>
  <c r="J7" i="78"/>
  <c r="P54" i="81"/>
  <c r="O18" i="81"/>
  <c r="K54" i="81"/>
  <c r="L54" i="80"/>
  <c r="H34" i="81"/>
  <c r="X15" i="81"/>
  <c r="U18" i="81"/>
  <c r="T35" i="80"/>
  <c r="X51" i="81"/>
  <c r="R34" i="80"/>
  <c r="T32" i="80"/>
  <c r="I31" i="80"/>
  <c r="X47" i="81"/>
  <c r="C54" i="81"/>
  <c r="V18" i="80"/>
  <c r="R18" i="81"/>
  <c r="K18" i="80"/>
  <c r="X55" i="80"/>
  <c r="F18" i="81"/>
  <c r="K54" i="80"/>
  <c r="D18" i="81"/>
  <c r="E34" i="80"/>
  <c r="D54" i="80"/>
  <c r="X13" i="80"/>
  <c r="E20" i="84"/>
  <c r="E21" i="84"/>
  <c r="E22" i="84" s="1"/>
  <c r="E23" i="84" s="1"/>
  <c r="W15" i="84"/>
  <c r="I34" i="81" l="1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I34" i="80"/>
  <c r="T34" i="80"/>
  <c r="X18" i="81"/>
  <c r="X18" i="80"/>
  <c r="T34" i="81"/>
  <c r="X54" i="80"/>
  <c r="X54" i="81"/>
  <c r="B47" i="78"/>
  <c r="B48" i="78" s="1"/>
  <c r="B49" i="78" s="1"/>
  <c r="B50" i="78" s="1"/>
  <c r="B51" i="78" s="1"/>
  <c r="B52" i="78" s="1"/>
  <c r="B53" i="78" s="1"/>
  <c r="W16" i="84"/>
  <c r="W18" i="84"/>
  <c r="W25" i="58" l="1"/>
  <c r="W27" i="58"/>
  <c r="W26" i="58"/>
  <c r="W18" i="62"/>
  <c r="W21" i="59"/>
  <c r="W22" i="59"/>
  <c r="W17" i="58"/>
  <c r="W18" i="59"/>
  <c r="W20" i="59"/>
  <c r="W23" i="62"/>
  <c r="W17" i="60"/>
  <c r="W19" i="59"/>
  <c r="W19" i="60"/>
  <c r="W20" i="62"/>
  <c r="W22" i="62"/>
  <c r="W20" i="60"/>
  <c r="W22" i="58"/>
  <c r="W17" i="59"/>
  <c r="W19" i="62"/>
  <c r="W23" i="60"/>
  <c r="W23" i="58"/>
  <c r="W20" i="58"/>
  <c r="W22" i="60"/>
  <c r="W18" i="58"/>
  <c r="W21" i="58"/>
  <c r="W17" i="62"/>
  <c r="W19" i="58"/>
  <c r="W23" i="59"/>
  <c r="W21" i="62"/>
  <c r="W21" i="60"/>
  <c r="W18" i="60"/>
</calcChain>
</file>

<file path=xl/sharedStrings.xml><?xml version="1.0" encoding="utf-8"?>
<sst xmlns="http://schemas.openxmlformats.org/spreadsheetml/2006/main" count="7663" uniqueCount="131">
  <si>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</si>
  <si>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</si>
  <si>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</si>
  <si>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</si>
  <si>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</si>
  <si>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</si>
  <si>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</si>
  <si>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</si>
  <si>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</si>
  <si>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</si>
  <si>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</si>
  <si>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</si>
  <si>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</si>
  <si>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</si>
  <si>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</si>
  <si>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</si>
  <si>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</si>
  <si>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</si>
  <si>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</si>
  <si>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</si>
  <si>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</si>
  <si>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</si>
  <si>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</si>
  <si>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</si>
  <si>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</si>
  <si>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</si>
  <si>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</si>
  <si>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</si>
  <si>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</si>
  <si>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</si>
  <si>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</si>
  <si>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</si>
  <si>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</si>
  <si>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</si>
  <si>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</si>
  <si>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</si>
  <si>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</si>
  <si>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</si>
  <si>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</si>
  <si>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</si>
  <si>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</si>
  <si>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</si>
  <si>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</si>
  <si>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</si>
  <si>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</si>
  <si>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</si>
  <si>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</si>
  <si>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</si>
  <si>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</si>
  <si>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</si>
  <si>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</si>
  <si>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</si>
  <si>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</si>
  <si>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</si>
  <si>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</si>
  <si>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</si>
  <si>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</si>
  <si>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</si>
  <si>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</si>
  <si>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</si>
  <si>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</si>
  <si>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</si>
  <si>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</si>
  <si>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</si>
  <si>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</si>
  <si>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</si>
  <si>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</si>
  <si>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</si>
  <si>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</si>
  <si>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</si>
  <si>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</si>
  <si>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</si>
  <si>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</si>
  <si>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</si>
  <si>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</si>
  <si>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</si>
  <si>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</si>
  <si>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</si>
  <si>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</si>
  <si>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</si>
  <si>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</si>
  <si>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</si>
  <si>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</si>
  <si>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</si>
  <si>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</si>
  <si>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</si>
  <si>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</si>
  <si>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</si>
  <si>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</si>
  <si>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</si>
  <si>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</si>
  <si>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</si>
  <si>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</si>
  <si>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</si>
  <si>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</si>
  <si>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</si>
  <si>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</si>
  <si>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</si>
  <si>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</si>
  <si>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</si>
  <si>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</si>
  <si>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</si>
  <si>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</si>
  <si>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</si>
  <si>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</si>
  <si>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</si>
  <si>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</si>
  <si>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</si>
  <si>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</si>
  <si>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</si>
  <si>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</si>
  <si>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</si>
  <si>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</si>
  <si>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</si>
  <si>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</si>
  <si>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</si>
  <si>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</si>
  <si>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</si>
  <si>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</si>
  <si>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</si>
  <si>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</si>
  <si>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</si>
  <si>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</si>
  <si>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</si>
  <si>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</si>
  <si>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</si>
  <si>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</si>
  <si>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</si>
  <si>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</si>
  <si>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</si>
  <si>
    <t>Freddy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</si>
</sst>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2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78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4" fontId="10" fillId="0" borderId="81" xfId="0" applyNumberFormat="1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164" fontId="10" fillId="0" borderId="82" xfId="0" applyNumberFormat="1" applyFont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" fontId="10" fillId="5" borderId="37" xfId="0" applyNumberFormat="1" applyFont="1" applyFill="1" applyBorder="1" applyAlignment="1">
      <alignment horizontal="center" vertical="center"/>
    </xf>
    <xf numFmtId="164" fontId="6" fillId="0" borderId="66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7" fillId="0" borderId="31" xfId="0" applyNumberFormat="1" applyFont="1" applyBorder="1" applyAlignment="1">
      <alignment horizontal="center" vertical="center"/>
    </xf>
    <xf numFmtId="2" fontId="7" fillId="0" borderId="30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2" fontId="56" fillId="0" borderId="84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0.bin"/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48</v>
      </c>
      <c r="N11" s="1079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6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89" t="s">
        <v>26</v>
      </c>
      <c r="L37" s="108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48</v>
      </c>
      <c r="N11" s="1079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48</v>
      </c>
      <c r="N11" s="1079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52</v>
      </c>
      <c r="N11" s="1079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0" t="s">
        <v>16</v>
      </c>
      <c r="C36" s="1081"/>
      <c r="D36" s="1081"/>
      <c r="E36" s="1081"/>
      <c r="F36" s="1081"/>
      <c r="G36" s="1081"/>
      <c r="H36" s="59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0"/>
      <c r="B1" s="1103" t="s">
        <v>33</v>
      </c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5"/>
      <c r="T1" s="1106" t="s">
        <v>34</v>
      </c>
      <c r="U1" s="1106"/>
      <c r="V1" s="1106"/>
      <c r="W1" s="1106"/>
      <c r="X1" s="1107"/>
    </row>
    <row r="2" spans="1:26" x14ac:dyDescent="0.25">
      <c r="A2" s="1101"/>
      <c r="B2" s="1108" t="s">
        <v>35</v>
      </c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10"/>
      <c r="T2" s="1114" t="s">
        <v>36</v>
      </c>
      <c r="U2" s="1114"/>
      <c r="V2" s="1114"/>
      <c r="W2" s="1114"/>
      <c r="X2" s="1115"/>
    </row>
    <row r="3" spans="1:26" x14ac:dyDescent="0.25">
      <c r="A3" s="1102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16"/>
      <c r="U4" s="1116"/>
      <c r="V4" s="1116"/>
      <c r="W4" s="1116"/>
      <c r="X4" s="111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21" t="s">
        <v>50</v>
      </c>
      <c r="H5" s="1121"/>
      <c r="I5" s="87"/>
      <c r="J5" s="87"/>
      <c r="K5" s="87"/>
      <c r="L5" s="85"/>
      <c r="M5" s="84" t="s">
        <v>40</v>
      </c>
      <c r="N5" s="1112">
        <v>5</v>
      </c>
      <c r="O5" s="1112"/>
      <c r="T5" s="1118"/>
      <c r="U5" s="1118"/>
      <c r="V5" s="1118"/>
      <c r="W5" s="1118"/>
      <c r="X5" s="111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8"/>
      <c r="U6" s="1118"/>
      <c r="V6" s="1118"/>
      <c r="W6" s="1118"/>
      <c r="X6" s="1119"/>
    </row>
    <row r="7" spans="1:26" x14ac:dyDescent="0.25">
      <c r="A7" s="170" t="s">
        <v>41</v>
      </c>
      <c r="B7" s="1122" t="s">
        <v>2</v>
      </c>
      <c r="C7" s="1123"/>
      <c r="D7" s="86"/>
      <c r="E7" s="86"/>
      <c r="F7" s="84" t="s">
        <v>42</v>
      </c>
      <c r="G7" s="1121" t="s">
        <v>55</v>
      </c>
      <c r="H7" s="1121"/>
      <c r="I7" s="1121"/>
      <c r="J7" s="1121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18"/>
      <c r="U7" s="1118"/>
      <c r="V7" s="1118"/>
      <c r="W7" s="1118"/>
      <c r="X7" s="111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20"/>
      <c r="U8" s="1120"/>
      <c r="V8" s="1120"/>
      <c r="W8" s="1118"/>
      <c r="X8" s="1119"/>
    </row>
    <row r="9" spans="1:26" ht="30.75" thickBot="1" x14ac:dyDescent="0.3">
      <c r="A9" s="74"/>
      <c r="B9" s="1095" t="s">
        <v>7</v>
      </c>
      <c r="C9" s="1096"/>
      <c r="D9" s="1096"/>
      <c r="E9" s="1096"/>
      <c r="F9" s="1096"/>
      <c r="G9" s="1096"/>
      <c r="H9" s="1096"/>
      <c r="I9" s="1096"/>
      <c r="J9" s="1096"/>
      <c r="K9" s="1094"/>
      <c r="L9" s="1092" t="s">
        <v>28</v>
      </c>
      <c r="M9" s="1093"/>
      <c r="N9" s="1093"/>
      <c r="O9" s="1093"/>
      <c r="P9" s="1093"/>
      <c r="Q9" s="1093"/>
      <c r="R9" s="1093"/>
      <c r="S9" s="1093"/>
      <c r="T9" s="1093"/>
      <c r="U9" s="1093"/>
      <c r="V9" s="109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92" t="s">
        <v>16</v>
      </c>
      <c r="C25" s="1093"/>
      <c r="D25" s="1093"/>
      <c r="E25" s="1093"/>
      <c r="F25" s="1093"/>
      <c r="G25" s="1093"/>
      <c r="H25" s="1094"/>
      <c r="I25" s="90"/>
      <c r="J25" s="90"/>
      <c r="K25" s="90"/>
      <c r="L25" s="90"/>
      <c r="M25" s="169" t="s">
        <v>45</v>
      </c>
      <c r="N25" s="1095" t="s">
        <v>16</v>
      </c>
      <c r="O25" s="1096"/>
      <c r="P25" s="1096"/>
      <c r="Q25" s="1096"/>
      <c r="R25" s="1096"/>
      <c r="S25" s="1096"/>
      <c r="T25" s="258"/>
      <c r="U25" s="168"/>
      <c r="V25" s="1097"/>
      <c r="W25" s="1097"/>
      <c r="X25" s="1098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97"/>
      <c r="W26" s="1097"/>
      <c r="X26" s="1098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97"/>
      <c r="W27" s="1097"/>
      <c r="X27" s="1098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97"/>
      <c r="W28" s="1097"/>
      <c r="X28" s="1098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97"/>
      <c r="W29" s="1097"/>
      <c r="X29" s="1098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97"/>
      <c r="W30" s="1097"/>
      <c r="X30" s="1098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97"/>
      <c r="W31" s="1097"/>
      <c r="X31" s="1098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97"/>
      <c r="W32" s="1097"/>
      <c r="X32" s="1098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097"/>
      <c r="W33" s="1097"/>
      <c r="X33" s="1098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097"/>
      <c r="W34" s="1097"/>
      <c r="X34" s="1098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95" t="s">
        <v>29</v>
      </c>
      <c r="C38" s="1096"/>
      <c r="D38" s="1096"/>
      <c r="E38" s="1096"/>
      <c r="F38" s="1096"/>
      <c r="G38" s="1096"/>
      <c r="H38" s="109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52</v>
      </c>
      <c r="N11" s="1079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2" t="s">
        <v>28</v>
      </c>
      <c r="M15" s="1083"/>
      <c r="N15" s="1083"/>
      <c r="O15" s="1083"/>
      <c r="P15" s="1083"/>
      <c r="Q15" s="1083"/>
      <c r="R15" s="1083"/>
      <c r="S15" s="1083"/>
      <c r="T15" s="1083"/>
      <c r="U15" s="1083"/>
      <c r="V15" s="1086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4" t="s">
        <v>16</v>
      </c>
      <c r="C36" s="1081"/>
      <c r="D36" s="1081"/>
      <c r="E36" s="1081"/>
      <c r="F36" s="1081"/>
      <c r="G36" s="1081"/>
      <c r="H36" s="1125"/>
      <c r="I36" s="300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00"/>
      <c r="B1" s="1103" t="s">
        <v>33</v>
      </c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5"/>
      <c r="T1" s="1106" t="s">
        <v>34</v>
      </c>
      <c r="U1" s="1106"/>
      <c r="V1" s="1106"/>
      <c r="W1" s="1106"/>
      <c r="X1" s="1107"/>
    </row>
    <row r="2" spans="1:26" x14ac:dyDescent="0.25">
      <c r="A2" s="1101"/>
      <c r="B2" s="1108" t="s">
        <v>35</v>
      </c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10"/>
      <c r="T2" s="1114" t="s">
        <v>36</v>
      </c>
      <c r="U2" s="1114"/>
      <c r="V2" s="1114"/>
      <c r="W2" s="1114"/>
      <c r="X2" s="1115"/>
    </row>
    <row r="3" spans="1:26" x14ac:dyDescent="0.25">
      <c r="A3" s="1102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16"/>
      <c r="U4" s="1116"/>
      <c r="V4" s="1116"/>
      <c r="W4" s="1116"/>
      <c r="X4" s="111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21" t="s">
        <v>50</v>
      </c>
      <c r="H5" s="1121"/>
      <c r="I5" s="87"/>
      <c r="J5" s="87"/>
      <c r="K5" s="87"/>
      <c r="L5" s="85"/>
      <c r="M5" s="84" t="s">
        <v>40</v>
      </c>
      <c r="N5" s="1112">
        <v>5</v>
      </c>
      <c r="O5" s="1112"/>
      <c r="T5" s="1118"/>
      <c r="U5" s="1118"/>
      <c r="V5" s="1118"/>
      <c r="W5" s="1118"/>
      <c r="X5" s="111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8"/>
      <c r="U6" s="1118"/>
      <c r="V6" s="1118"/>
      <c r="W6" s="1118"/>
      <c r="X6" s="1119"/>
    </row>
    <row r="7" spans="1:26" x14ac:dyDescent="0.25">
      <c r="A7" s="170" t="s">
        <v>41</v>
      </c>
      <c r="B7" s="1122" t="s">
        <v>2</v>
      </c>
      <c r="C7" s="1123"/>
      <c r="D7" s="86"/>
      <c r="E7" s="86"/>
      <c r="F7" s="84" t="s">
        <v>42</v>
      </c>
      <c r="G7" s="1121" t="s">
        <v>55</v>
      </c>
      <c r="H7" s="1121"/>
      <c r="I7" s="1121"/>
      <c r="J7" s="1121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18"/>
      <c r="U7" s="1118"/>
      <c r="V7" s="1118"/>
      <c r="W7" s="1118"/>
      <c r="X7" s="111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20"/>
      <c r="U8" s="1120"/>
      <c r="V8" s="1120"/>
      <c r="W8" s="1118"/>
      <c r="X8" s="1119"/>
    </row>
    <row r="9" spans="1:26" ht="30.75" thickBot="1" x14ac:dyDescent="0.3">
      <c r="A9" s="74"/>
      <c r="B9" s="1095" t="s">
        <v>7</v>
      </c>
      <c r="C9" s="1096"/>
      <c r="D9" s="1096"/>
      <c r="E9" s="1096"/>
      <c r="F9" s="1096"/>
      <c r="G9" s="1096"/>
      <c r="H9" s="1096"/>
      <c r="I9" s="1096"/>
      <c r="J9" s="1096"/>
      <c r="K9" s="1094"/>
      <c r="L9" s="1092" t="s">
        <v>28</v>
      </c>
      <c r="M9" s="1093"/>
      <c r="N9" s="1093"/>
      <c r="O9" s="1093"/>
      <c r="P9" s="1093"/>
      <c r="Q9" s="1093"/>
      <c r="R9" s="1093"/>
      <c r="S9" s="1093"/>
      <c r="T9" s="1093"/>
      <c r="U9" s="1093"/>
      <c r="V9" s="109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95" t="s">
        <v>16</v>
      </c>
      <c r="C25" s="1096"/>
      <c r="D25" s="1096"/>
      <c r="E25" s="1096"/>
      <c r="F25" s="1096"/>
      <c r="G25" s="1096"/>
      <c r="H25" s="1096"/>
      <c r="I25" s="1094"/>
      <c r="J25" s="90"/>
      <c r="K25" s="90"/>
      <c r="L25" s="90"/>
      <c r="M25" s="169" t="s">
        <v>45</v>
      </c>
      <c r="N25" s="1095" t="s">
        <v>16</v>
      </c>
      <c r="O25" s="1096"/>
      <c r="P25" s="1096"/>
      <c r="Q25" s="1096"/>
      <c r="R25" s="1096"/>
      <c r="S25" s="1096"/>
      <c r="T25" s="258"/>
      <c r="U25" s="168"/>
      <c r="V25" s="1097"/>
      <c r="W25" s="1097"/>
      <c r="X25" s="1098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97"/>
      <c r="W26" s="1097"/>
      <c r="X26" s="1098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97"/>
      <c r="W27" s="1097"/>
      <c r="X27" s="1098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97"/>
      <c r="W28" s="1097"/>
      <c r="X28" s="1098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97"/>
      <c r="W29" s="1097"/>
      <c r="X29" s="1098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97"/>
      <c r="W30" s="1097"/>
      <c r="X30" s="1098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97"/>
      <c r="W31" s="1097"/>
      <c r="X31" s="1098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97"/>
      <c r="W32" s="1097"/>
      <c r="X32" s="1098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97"/>
      <c r="W33" s="1097"/>
      <c r="X33" s="1098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97"/>
      <c r="W34" s="1097"/>
      <c r="X34" s="1098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95" t="s">
        <v>29</v>
      </c>
      <c r="C38" s="1096"/>
      <c r="D38" s="1096"/>
      <c r="E38" s="1096"/>
      <c r="F38" s="1096"/>
      <c r="G38" s="1096"/>
      <c r="H38" s="109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52</v>
      </c>
      <c r="N11" s="1079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305"/>
      <c r="M15" s="306"/>
      <c r="N15" s="1082" t="s">
        <v>28</v>
      </c>
      <c r="O15" s="1083"/>
      <c r="P15" s="1083"/>
      <c r="Q15" s="1083"/>
      <c r="R15" s="1083"/>
      <c r="S15" s="1083"/>
      <c r="T15" s="1083"/>
      <c r="U15" s="1083"/>
      <c r="V15" s="1083"/>
      <c r="W15" s="1083"/>
      <c r="X15" s="1086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24" t="s">
        <v>16</v>
      </c>
      <c r="C36" s="1081"/>
      <c r="D36" s="1081"/>
      <c r="E36" s="1081"/>
      <c r="F36" s="1081"/>
      <c r="G36" s="1081"/>
      <c r="H36" s="1125"/>
      <c r="I36" s="300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08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90"/>
      <c r="L37" s="1091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00"/>
      <c r="B1" s="1103" t="s">
        <v>33</v>
      </c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5"/>
      <c r="T1" s="1106" t="s">
        <v>34</v>
      </c>
      <c r="U1" s="1106"/>
      <c r="V1" s="1106"/>
      <c r="W1" s="1106"/>
      <c r="X1" s="1107"/>
    </row>
    <row r="2" spans="1:26" x14ac:dyDescent="0.25">
      <c r="A2" s="1101"/>
      <c r="B2" s="1108" t="s">
        <v>35</v>
      </c>
      <c r="C2" s="1109"/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10"/>
      <c r="T2" s="1114" t="s">
        <v>36</v>
      </c>
      <c r="U2" s="1114"/>
      <c r="V2" s="1114"/>
      <c r="W2" s="1114"/>
      <c r="X2" s="1115"/>
    </row>
    <row r="3" spans="1:26" x14ac:dyDescent="0.25">
      <c r="A3" s="1102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3"/>
      <c r="T3" s="1114" t="s">
        <v>37</v>
      </c>
      <c r="U3" s="1114"/>
      <c r="V3" s="1114"/>
      <c r="W3" s="1114"/>
      <c r="X3" s="1115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16"/>
      <c r="U4" s="1116"/>
      <c r="V4" s="1116"/>
      <c r="W4" s="1116"/>
      <c r="X4" s="111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21" t="s">
        <v>50</v>
      </c>
      <c r="H5" s="1121"/>
      <c r="I5" s="87"/>
      <c r="J5" s="87"/>
      <c r="K5" s="87"/>
      <c r="L5" s="85"/>
      <c r="M5" s="84" t="s">
        <v>40</v>
      </c>
      <c r="N5" s="1112">
        <v>5</v>
      </c>
      <c r="O5" s="1112"/>
      <c r="T5" s="1118"/>
      <c r="U5" s="1118"/>
      <c r="V5" s="1118"/>
      <c r="W5" s="1118"/>
      <c r="X5" s="111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8"/>
      <c r="U6" s="1118"/>
      <c r="V6" s="1118"/>
      <c r="W6" s="1118"/>
      <c r="X6" s="1119"/>
    </row>
    <row r="7" spans="1:26" x14ac:dyDescent="0.25">
      <c r="A7" s="170" t="s">
        <v>41</v>
      </c>
      <c r="B7" s="1122" t="s">
        <v>2</v>
      </c>
      <c r="C7" s="1123"/>
      <c r="D7" s="86"/>
      <c r="E7" s="86"/>
      <c r="F7" s="84" t="s">
        <v>42</v>
      </c>
      <c r="G7" s="1121" t="s">
        <v>55</v>
      </c>
      <c r="H7" s="1121"/>
      <c r="I7" s="1121"/>
      <c r="J7" s="1121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18"/>
      <c r="U7" s="1118"/>
      <c r="V7" s="1118"/>
      <c r="W7" s="1118"/>
      <c r="X7" s="111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20"/>
      <c r="U8" s="1120"/>
      <c r="V8" s="1120"/>
      <c r="W8" s="1118"/>
      <c r="X8" s="1119"/>
    </row>
    <row r="9" spans="1:26" ht="30.75" thickBot="1" x14ac:dyDescent="0.3">
      <c r="A9" s="74"/>
      <c r="B9" s="1095" t="s">
        <v>7</v>
      </c>
      <c r="C9" s="1096"/>
      <c r="D9" s="1096"/>
      <c r="E9" s="1096"/>
      <c r="F9" s="1096"/>
      <c r="G9" s="1096"/>
      <c r="H9" s="1096"/>
      <c r="I9" s="1096"/>
      <c r="J9" s="1096"/>
      <c r="K9" s="1096"/>
      <c r="L9" s="1096"/>
      <c r="M9" s="1094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095" t="s">
        <v>16</v>
      </c>
      <c r="C25" s="1096"/>
      <c r="D25" s="1096"/>
      <c r="E25" s="1096"/>
      <c r="F25" s="1096"/>
      <c r="G25" s="1096"/>
      <c r="H25" s="1096"/>
      <c r="I25" s="1094"/>
      <c r="J25" s="90"/>
      <c r="K25" s="90"/>
      <c r="L25" s="90"/>
      <c r="M25" s="169" t="s">
        <v>45</v>
      </c>
      <c r="N25" s="1095" t="s">
        <v>16</v>
      </c>
      <c r="O25" s="1096"/>
      <c r="P25" s="1096"/>
      <c r="Q25" s="1096"/>
      <c r="R25" s="1096"/>
      <c r="S25" s="1096"/>
      <c r="T25" s="258"/>
      <c r="U25" s="168"/>
      <c r="V25" s="1097"/>
      <c r="W25" s="1097"/>
      <c r="X25" s="1097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97"/>
      <c r="W26" s="1097"/>
      <c r="X26" s="1097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97"/>
      <c r="W27" s="1097"/>
      <c r="X27" s="1097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97"/>
      <c r="W28" s="1097"/>
      <c r="X28" s="1097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97"/>
      <c r="W29" s="1097"/>
      <c r="X29" s="1097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97"/>
      <c r="W30" s="1097"/>
      <c r="X30" s="1097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97"/>
      <c r="W31" s="1097"/>
      <c r="X31" s="1097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97"/>
      <c r="W32" s="1097"/>
      <c r="X32" s="1097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97"/>
      <c r="W33" s="1097"/>
      <c r="X33" s="1097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97"/>
      <c r="W34" s="1097"/>
      <c r="X34" s="1097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095" t="s">
        <v>29</v>
      </c>
      <c r="C38" s="1096"/>
      <c r="D38" s="1096"/>
      <c r="E38" s="1096"/>
      <c r="F38" s="1096"/>
      <c r="G38" s="1096"/>
      <c r="H38" s="1094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53</v>
      </c>
      <c r="N11" s="1079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12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53</v>
      </c>
      <c r="N11" s="1079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085"/>
      <c r="Q36" s="1085"/>
      <c r="R36" s="1085"/>
      <c r="S36" s="112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08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57</v>
      </c>
      <c r="N11" s="1079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085"/>
      <c r="Q36" s="1126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87"/>
      <c r="M54" s="1087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1126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58</v>
      </c>
      <c r="N11" s="1079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6"/>
      <c r="N15" s="1128" t="s">
        <v>28</v>
      </c>
      <c r="O15" s="1129"/>
      <c r="P15" s="1129"/>
      <c r="Q15" s="1129"/>
      <c r="R15" s="1129"/>
      <c r="S15" s="1129"/>
      <c r="T15" s="1129"/>
      <c r="U15" s="1129"/>
      <c r="V15" s="1129"/>
      <c r="W15" s="1129"/>
      <c r="X15" s="1130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127"/>
      <c r="I36" s="297"/>
      <c r="L36" s="32"/>
      <c r="M36" s="62" t="s">
        <v>17</v>
      </c>
      <c r="N36" s="1084" t="s">
        <v>16</v>
      </c>
      <c r="O36" s="1085"/>
      <c r="P36" s="1126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90"/>
      <c r="L37" s="1090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126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63</v>
      </c>
      <c r="N11" s="1079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3"/>
      <c r="N15" s="1086"/>
      <c r="O15" s="1129" t="s">
        <v>28</v>
      </c>
      <c r="P15" s="1129"/>
      <c r="Q15" s="1129"/>
      <c r="R15" s="1129"/>
      <c r="S15" s="1129"/>
      <c r="T15" s="1129"/>
      <c r="U15" s="1129"/>
      <c r="V15" s="1129"/>
      <c r="W15" s="1129"/>
      <c r="X15" s="1129"/>
      <c r="Y15" s="1130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84" t="s">
        <v>16</v>
      </c>
      <c r="C36" s="1085"/>
      <c r="D36" s="1085"/>
      <c r="E36" s="1085"/>
      <c r="F36" s="1085"/>
      <c r="G36" s="1085"/>
      <c r="H36" s="1085"/>
      <c r="I36" s="388"/>
      <c r="L36" s="32"/>
      <c r="M36" s="62" t="s">
        <v>17</v>
      </c>
      <c r="N36" s="1084" t="s">
        <v>16</v>
      </c>
      <c r="O36" s="1085"/>
      <c r="P36" s="1126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090"/>
      <c r="L37" s="1090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87"/>
      <c r="M54" s="1087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84" t="s">
        <v>29</v>
      </c>
      <c r="C55" s="1085"/>
      <c r="D55" s="1085"/>
      <c r="E55" s="1085"/>
      <c r="F55" s="1085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083"/>
      <c r="M15" s="1083"/>
      <c r="N15" s="1086"/>
      <c r="O15" s="1129" t="s">
        <v>28</v>
      </c>
      <c r="P15" s="1129"/>
      <c r="Q15" s="1129"/>
      <c r="R15" s="1129"/>
      <c r="S15" s="1129"/>
      <c r="T15" s="1129"/>
      <c r="U15" s="1129"/>
      <c r="V15" s="1129"/>
      <c r="W15" s="1129"/>
      <c r="X15" s="1129"/>
      <c r="Y15" s="1130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085"/>
      <c r="G34" s="1085"/>
      <c r="H34" s="1085"/>
      <c r="I34" s="388"/>
      <c r="L34" s="32"/>
      <c r="M34" s="62" t="s">
        <v>17</v>
      </c>
      <c r="N34" s="1084" t="s">
        <v>16</v>
      </c>
      <c r="O34" s="1085"/>
      <c r="P34" s="1126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090"/>
      <c r="L35" s="1090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87"/>
      <c r="M52" s="1087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3"/>
      <c r="W15" s="1083"/>
      <c r="X15" s="1086"/>
      <c r="Y15" s="1131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3"/>
      <c r="W15" s="1083"/>
      <c r="X15" s="1086"/>
      <c r="Y15" s="1131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3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33"/>
      <c r="J35" s="35"/>
      <c r="K35" s="1090"/>
      <c r="L35" s="1090"/>
      <c r="M35" s="422" t="s">
        <v>31</v>
      </c>
      <c r="N35" s="432">
        <v>1</v>
      </c>
      <c r="O35" s="415">
        <v>2</v>
      </c>
      <c r="P35" s="415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085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64</v>
      </c>
      <c r="N11" s="1079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84" t="s">
        <v>16</v>
      </c>
      <c r="C34" s="1085"/>
      <c r="D34" s="1085"/>
      <c r="E34" s="108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5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69</v>
      </c>
      <c r="N11" s="1079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26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416"/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5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70</v>
      </c>
      <c r="N11" s="1079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71</v>
      </c>
      <c r="N11" s="1079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72</v>
      </c>
      <c r="N11" s="1079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39">
        <v>2</v>
      </c>
      <c r="P35" s="440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73</v>
      </c>
      <c r="N11" s="1079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36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75</v>
      </c>
      <c r="N11" s="1079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138" t="s">
        <v>16</v>
      </c>
      <c r="O34" s="1135"/>
      <c r="P34" s="1135"/>
      <c r="Q34" s="1137"/>
      <c r="R34" s="113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33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5"/>
      <c r="G53" s="1137"/>
      <c r="H53" s="1131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36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77</v>
      </c>
      <c r="N11" s="1079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3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33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126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3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113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84" t="s">
        <v>29</v>
      </c>
      <c r="C53" s="1085"/>
      <c r="D53" s="1085"/>
      <c r="E53" s="1085"/>
      <c r="F53" s="1126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34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78</v>
      </c>
      <c r="N11" s="1079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79</v>
      </c>
      <c r="N11" s="1079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80</v>
      </c>
      <c r="N11" s="1079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81</v>
      </c>
      <c r="N11" s="1079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81</v>
      </c>
      <c r="N11" s="1079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81</v>
      </c>
      <c r="N11" s="1079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82</v>
      </c>
      <c r="N11" s="1079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83</v>
      </c>
      <c r="N11" s="1079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62" t="s">
        <v>17</v>
      </c>
      <c r="N34" s="1084" t="s">
        <v>16</v>
      </c>
      <c r="O34" s="1085"/>
      <c r="P34" s="1085"/>
      <c r="Q34" s="1131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81">
        <v>3</v>
      </c>
      <c r="Q35" s="113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34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83</v>
      </c>
      <c r="N11" s="1079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497" t="s">
        <v>17</v>
      </c>
      <c r="N34" s="1142" t="s">
        <v>16</v>
      </c>
      <c r="O34" s="1143"/>
      <c r="P34" s="1143"/>
      <c r="Q34" s="498"/>
      <c r="R34" s="114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4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6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85</v>
      </c>
      <c r="N11" s="1079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L34" s="32"/>
      <c r="M34" s="497" t="s">
        <v>17</v>
      </c>
      <c r="N34" s="1142" t="s">
        <v>16</v>
      </c>
      <c r="O34" s="1143"/>
      <c r="P34" s="1143"/>
      <c r="Q34" s="498"/>
      <c r="R34" s="114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1090"/>
      <c r="L35" s="1090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41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36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38" t="s">
        <v>29</v>
      </c>
      <c r="C53" s="1135"/>
      <c r="D53" s="1135"/>
      <c r="E53" s="1135"/>
      <c r="F53" s="1137"/>
      <c r="G53" s="1131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41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32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85</v>
      </c>
      <c r="N11" s="1079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3"/>
      <c r="I15" s="1083"/>
      <c r="J15" s="1083"/>
      <c r="K15" s="1083"/>
      <c r="L15" s="1128" t="s">
        <v>29</v>
      </c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29"/>
      <c r="W15" s="1129"/>
      <c r="X15" s="1129"/>
      <c r="Y15" s="1130"/>
      <c r="Z15" s="114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1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33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38" t="s">
        <v>16</v>
      </c>
      <c r="C34" s="1135"/>
      <c r="D34" s="1135"/>
      <c r="E34" s="1135"/>
      <c r="F34" s="1135"/>
      <c r="G34" s="1135"/>
      <c r="H34" s="1135"/>
      <c r="I34" s="1131" t="s">
        <v>8</v>
      </c>
      <c r="N34" s="32"/>
      <c r="O34" s="497" t="s">
        <v>17</v>
      </c>
      <c r="P34" s="1142" t="s">
        <v>16</v>
      </c>
      <c r="Q34" s="1143"/>
      <c r="R34" s="1143"/>
      <c r="S34" s="1140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39"/>
      <c r="J35" s="35"/>
      <c r="K35" s="35"/>
      <c r="L35" s="35"/>
      <c r="M35" s="1090"/>
      <c r="N35" s="1090"/>
      <c r="O35" s="422" t="s">
        <v>31</v>
      </c>
      <c r="P35" s="432">
        <v>1</v>
      </c>
      <c r="Q35" s="465">
        <v>2</v>
      </c>
      <c r="R35" s="466">
        <v>3</v>
      </c>
      <c r="S35" s="1141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32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36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84" t="s">
        <v>29</v>
      </c>
      <c r="C53" s="1085"/>
      <c r="D53" s="1085"/>
      <c r="E53" s="1126"/>
      <c r="F53" s="1131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41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32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86</v>
      </c>
      <c r="N11" s="1079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8" t="s">
        <v>16</v>
      </c>
      <c r="C33" s="1135"/>
      <c r="D33" s="1135"/>
      <c r="E33" s="1135"/>
      <c r="F33" s="1135"/>
      <c r="G33" s="1135"/>
      <c r="H33" s="1135"/>
      <c r="I33" s="1131" t="s">
        <v>8</v>
      </c>
      <c r="N33" s="32"/>
      <c r="O33" s="497" t="s">
        <v>17</v>
      </c>
      <c r="P33" s="1142" t="s">
        <v>16</v>
      </c>
      <c r="Q33" s="1143"/>
      <c r="R33" s="1143"/>
      <c r="S33" s="1140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9"/>
      <c r="J34" s="35"/>
      <c r="K34" s="35"/>
      <c r="L34" s="35"/>
      <c r="M34" s="1090"/>
      <c r="N34" s="1090"/>
      <c r="O34" s="422" t="s">
        <v>31</v>
      </c>
      <c r="P34" s="432">
        <v>1</v>
      </c>
      <c r="Q34" s="465">
        <v>2</v>
      </c>
      <c r="R34" s="466">
        <v>3</v>
      </c>
      <c r="S34" s="1141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2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6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86</v>
      </c>
      <c r="N11" s="1079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38" t="s">
        <v>16</v>
      </c>
      <c r="C33" s="1135"/>
      <c r="D33" s="1135"/>
      <c r="E33" s="1135"/>
      <c r="F33" s="1135"/>
      <c r="G33" s="1135"/>
      <c r="H33" s="1135"/>
      <c r="I33" s="1131" t="s">
        <v>8</v>
      </c>
      <c r="N33" s="32"/>
      <c r="O33" s="497" t="s">
        <v>17</v>
      </c>
      <c r="P33" s="1142" t="s">
        <v>16</v>
      </c>
      <c r="Q33" s="1143"/>
      <c r="R33" s="1143"/>
      <c r="S33" s="1140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39"/>
      <c r="J34" s="35"/>
      <c r="K34" s="35"/>
      <c r="L34" s="35"/>
      <c r="M34" s="1090"/>
      <c r="N34" s="1090"/>
      <c r="O34" s="422" t="s">
        <v>31</v>
      </c>
      <c r="P34" s="432">
        <v>1</v>
      </c>
      <c r="Q34" s="465">
        <v>2</v>
      </c>
      <c r="R34" s="466">
        <v>3</v>
      </c>
      <c r="S34" s="1141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32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36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86</v>
      </c>
      <c r="N11" s="1079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31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88</v>
      </c>
      <c r="N11" s="1079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90</v>
      </c>
      <c r="N11" s="1079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90</v>
      </c>
      <c r="N11" s="1079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92</v>
      </c>
      <c r="N11" s="1079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3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92</v>
      </c>
      <c r="N11" s="1079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94</v>
      </c>
      <c r="N11" s="1079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95</v>
      </c>
      <c r="N11" s="1079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46" t="s">
        <v>96</v>
      </c>
      <c r="J40" s="1147"/>
      <c r="K40" s="1147"/>
      <c r="L40" s="1147"/>
      <c r="M40" s="1148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46"/>
      <c r="J41" s="1147"/>
      <c r="K41" s="1147"/>
      <c r="L41" s="1147"/>
      <c r="M41" s="1148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46"/>
      <c r="J42" s="1147"/>
      <c r="K42" s="1147"/>
      <c r="L42" s="1147"/>
      <c r="M42" s="1148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95</v>
      </c>
      <c r="N11" s="1079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97</v>
      </c>
      <c r="N11" s="1079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106</v>
      </c>
      <c r="N11" s="1079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107</v>
      </c>
      <c r="N11" s="1079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112</v>
      </c>
      <c r="N11" s="1079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33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112</v>
      </c>
      <c r="N11" s="1079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53" t="s">
        <v>87</v>
      </c>
      <c r="O33" s="1084" t="s">
        <v>16</v>
      </c>
      <c r="P33" s="1085"/>
      <c r="Q33" s="1085"/>
      <c r="R33" s="1085"/>
      <c r="S33" s="1085"/>
      <c r="T33" s="1126"/>
      <c r="U33" s="1131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41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3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33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44" t="s">
        <v>93</v>
      </c>
      <c r="X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5"/>
      <c r="X53" s="1133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1138" t="s">
        <v>16</v>
      </c>
      <c r="P32" s="1135"/>
      <c r="Q32" s="1135"/>
      <c r="R32" s="1135"/>
      <c r="S32" s="1135"/>
      <c r="T32" s="1135"/>
      <c r="U32" s="1137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/>
      <c r="P33" s="1154"/>
      <c r="Q33" s="1154"/>
      <c r="R33" s="1154"/>
      <c r="S33" s="1154"/>
      <c r="T33" s="1154"/>
      <c r="U33" s="1155"/>
      <c r="V33" s="1141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51" t="s">
        <v>67</v>
      </c>
      <c r="V34" s="1141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2"/>
      <c r="V35" s="1136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3"/>
      <c r="W52" s="1083"/>
      <c r="X52" s="1086"/>
      <c r="Y52" s="1140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33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114</v>
      </c>
      <c r="N11" s="1079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1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118</v>
      </c>
      <c r="N11" s="1079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82" t="s">
        <v>7</v>
      </c>
      <c r="C15" s="1083"/>
      <c r="D15" s="1083"/>
      <c r="E15" s="1083"/>
      <c r="F15" s="1083"/>
      <c r="G15" s="1083"/>
      <c r="H15" s="1086"/>
      <c r="I15" s="1128" t="s">
        <v>29</v>
      </c>
      <c r="J15" s="1129"/>
      <c r="K15" s="1129"/>
      <c r="L15" s="1129"/>
      <c r="M15" s="1129"/>
      <c r="N15" s="1129"/>
      <c r="O15" s="1130"/>
      <c r="P15" s="1082" t="s">
        <v>28</v>
      </c>
      <c r="Q15" s="1083"/>
      <c r="R15" s="1083"/>
      <c r="S15" s="1083"/>
      <c r="T15" s="1083"/>
      <c r="U15" s="1083"/>
      <c r="V15" s="1086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41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119</v>
      </c>
      <c r="N11" s="1079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119</v>
      </c>
      <c r="N11" s="1079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120</v>
      </c>
      <c r="N11" s="1079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4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120</v>
      </c>
      <c r="N11" s="1079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120</v>
      </c>
      <c r="N11" s="1079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121</v>
      </c>
      <c r="N11" s="1079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645" t="s">
        <v>28</v>
      </c>
      <c r="Q52" s="646"/>
      <c r="R52" s="646"/>
      <c r="S52" s="646"/>
      <c r="T52" s="646"/>
      <c r="U52" s="646"/>
      <c r="V52" s="64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122</v>
      </c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122</v>
      </c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 t="s">
        <v>122</v>
      </c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718"/>
      <c r="V33" s="1139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39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34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727"/>
      <c r="X52" s="113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3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88" t="s">
        <v>0</v>
      </c>
      <c r="B3" s="1088"/>
      <c r="C3" s="108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78" t="s">
        <v>2</v>
      </c>
      <c r="F9" s="1078"/>
      <c r="G9" s="107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78" t="s">
        <v>49</v>
      </c>
      <c r="U9" s="1078"/>
      <c r="V9" s="107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79"/>
      <c r="N11" s="1079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28" t="s">
        <v>7</v>
      </c>
      <c r="C15" s="1129"/>
      <c r="D15" s="1129"/>
      <c r="E15" s="1129"/>
      <c r="F15" s="1129"/>
      <c r="G15" s="1129"/>
      <c r="H15" s="1130"/>
      <c r="I15" s="1128" t="s">
        <v>29</v>
      </c>
      <c r="J15" s="1129"/>
      <c r="K15" s="1129"/>
      <c r="L15" s="1129"/>
      <c r="M15" s="1129"/>
      <c r="N15" s="1129"/>
      <c r="O15" s="1130"/>
      <c r="P15" s="1128" t="s">
        <v>28</v>
      </c>
      <c r="Q15" s="1129"/>
      <c r="R15" s="1129"/>
      <c r="S15" s="1129"/>
      <c r="T15" s="1129"/>
      <c r="U15" s="1129"/>
      <c r="V15" s="1130"/>
      <c r="W15" s="1158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9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49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84" t="s">
        <v>16</v>
      </c>
      <c r="C33" s="1085"/>
      <c r="D33" s="1085"/>
      <c r="E33" s="1085"/>
      <c r="F33" s="1085"/>
      <c r="G33" s="1126"/>
      <c r="H33" s="1131" t="s">
        <v>8</v>
      </c>
      <c r="M33" s="32"/>
      <c r="N33" s="1150"/>
      <c r="O33" s="1153" t="s">
        <v>16</v>
      </c>
      <c r="P33" s="1154"/>
      <c r="Q33" s="1154"/>
      <c r="R33" s="1154"/>
      <c r="S33" s="1154"/>
      <c r="T33" s="1154"/>
      <c r="U33" s="1139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41"/>
      <c r="I34" s="35"/>
      <c r="J34" s="35"/>
      <c r="K34" s="35"/>
      <c r="L34" s="1090"/>
      <c r="M34" s="1090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39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36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4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82" t="s">
        <v>7</v>
      </c>
      <c r="C52" s="1083"/>
      <c r="D52" s="1083"/>
      <c r="E52" s="1083"/>
      <c r="F52" s="1083"/>
      <c r="G52" s="1083"/>
      <c r="H52" s="1086"/>
      <c r="I52" s="1128" t="s">
        <v>29</v>
      </c>
      <c r="J52" s="1129"/>
      <c r="K52" s="1129"/>
      <c r="L52" s="1129"/>
      <c r="M52" s="1129"/>
      <c r="N52" s="1129"/>
      <c r="O52" s="1130"/>
      <c r="P52" s="1082" t="s">
        <v>28</v>
      </c>
      <c r="Q52" s="1083"/>
      <c r="R52" s="1083"/>
      <c r="S52" s="1083"/>
      <c r="T52" s="1083"/>
      <c r="U52" s="1083"/>
      <c r="V52" s="1086"/>
      <c r="W52" s="1131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32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4" t="s">
        <v>16</v>
      </c>
      <c r="C24" s="1175"/>
      <c r="D24" s="1175"/>
      <c r="E24" s="1175"/>
      <c r="F24" s="1175"/>
      <c r="G24" s="1176"/>
      <c r="H24" s="1178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3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4"/>
      <c r="I25" s="826"/>
      <c r="J25" s="826"/>
      <c r="K25" s="826"/>
      <c r="L25" s="1177"/>
      <c r="M25" s="1177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4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5" t="s">
        <v>7</v>
      </c>
      <c r="C44" s="1166"/>
      <c r="D44" s="1166"/>
      <c r="E44" s="1166"/>
      <c r="F44" s="1166"/>
      <c r="G44" s="1166"/>
      <c r="H44" s="1167"/>
      <c r="I44" s="1160" t="s">
        <v>29</v>
      </c>
      <c r="J44" s="1161"/>
      <c r="K44" s="1161"/>
      <c r="L44" s="1161"/>
      <c r="M44" s="1161"/>
      <c r="N44" s="1161"/>
      <c r="O44" s="1162"/>
      <c r="P44" s="1160" t="s">
        <v>28</v>
      </c>
      <c r="Q44" s="1161"/>
      <c r="R44" s="1161"/>
      <c r="S44" s="1161"/>
      <c r="T44" s="1161"/>
      <c r="U44" s="1161"/>
      <c r="V44" s="1162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74" t="s">
        <v>16</v>
      </c>
      <c r="C24" s="1175"/>
      <c r="D24" s="1175"/>
      <c r="E24" s="1175"/>
      <c r="F24" s="1175"/>
      <c r="G24" s="1176"/>
      <c r="H24" s="1178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63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64"/>
      <c r="I25" s="826"/>
      <c r="J25" s="826"/>
      <c r="K25" s="826"/>
      <c r="L25" s="1177"/>
      <c r="M25" s="1177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64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65" t="s">
        <v>7</v>
      </c>
      <c r="C44" s="1166"/>
      <c r="D44" s="1166"/>
      <c r="E44" s="1166"/>
      <c r="F44" s="1166"/>
      <c r="G44" s="1166"/>
      <c r="H44" s="1167"/>
      <c r="I44" s="1160" t="s">
        <v>29</v>
      </c>
      <c r="J44" s="1161"/>
      <c r="K44" s="1161"/>
      <c r="L44" s="1161"/>
      <c r="M44" s="1161"/>
      <c r="N44" s="1161"/>
      <c r="O44" s="1162"/>
      <c r="P44" s="1160" t="s">
        <v>28</v>
      </c>
      <c r="Q44" s="1161"/>
      <c r="R44" s="1161"/>
      <c r="S44" s="1161"/>
      <c r="T44" s="1161"/>
      <c r="U44" s="1161"/>
      <c r="V44" s="1162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4" t="s">
        <v>16</v>
      </c>
      <c r="C25" s="1175"/>
      <c r="D25" s="1175"/>
      <c r="E25" s="1175"/>
      <c r="F25" s="1175"/>
      <c r="G25" s="1176"/>
      <c r="H25" s="1178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7"/>
      <c r="I45" s="1160" t="s">
        <v>29</v>
      </c>
      <c r="J45" s="1161"/>
      <c r="K45" s="1161"/>
      <c r="L45" s="1161"/>
      <c r="M45" s="1161"/>
      <c r="N45" s="1161"/>
      <c r="O45" s="1162"/>
      <c r="P45" s="1160" t="s">
        <v>28</v>
      </c>
      <c r="Q45" s="1161"/>
      <c r="R45" s="1161"/>
      <c r="S45" s="1161"/>
      <c r="T45" s="1161"/>
      <c r="U45" s="1161"/>
      <c r="V45" s="1162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74" t="s">
        <v>16</v>
      </c>
      <c r="C25" s="1175"/>
      <c r="D25" s="1175"/>
      <c r="E25" s="1175"/>
      <c r="F25" s="1175"/>
      <c r="G25" s="1176"/>
      <c r="H25" s="1178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6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79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7"/>
      <c r="I45" s="1160" t="s">
        <v>29</v>
      </c>
      <c r="J45" s="1161"/>
      <c r="K45" s="1161"/>
      <c r="L45" s="1161"/>
      <c r="M45" s="1161"/>
      <c r="N45" s="1161"/>
      <c r="O45" s="1162"/>
      <c r="P45" s="1180" t="s">
        <v>76</v>
      </c>
      <c r="Q45" s="1165" t="s">
        <v>28</v>
      </c>
      <c r="R45" s="1166"/>
      <c r="S45" s="1166"/>
      <c r="T45" s="1166"/>
      <c r="U45" s="1166"/>
      <c r="V45" s="1166"/>
      <c r="W45" s="1167"/>
      <c r="X45" s="1180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81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81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49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24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/>
      <c r="C24" s="1052"/>
      <c r="D24" s="1052"/>
      <c r="E24" s="1052"/>
      <c r="F24" s="1052"/>
      <c r="G24" s="1052"/>
      <c r="H24" s="1052"/>
      <c r="I24" s="1052"/>
      <c r="J24" s="1052"/>
      <c r="K24" s="1052"/>
      <c r="L24" s="1052"/>
      <c r="M24" s="1052"/>
      <c r="N24" s="1052"/>
      <c r="O24" s="1052"/>
      <c r="P24" s="1052"/>
      <c r="Q24" s="1052"/>
      <c r="R24" s="1052"/>
      <c r="S24" s="1052"/>
      <c r="T24" s="1052"/>
      <c r="U24" s="1052"/>
      <c r="V24" s="1053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185" t="s">
        <v>16</v>
      </c>
      <c r="C25" s="1186"/>
      <c r="D25" s="1186"/>
      <c r="E25" s="1186"/>
      <c r="F25" s="1186"/>
      <c r="G25" s="1187"/>
      <c r="H25" s="1179" t="s">
        <v>8</v>
      </c>
      <c r="I25" s="824"/>
      <c r="J25" s="824"/>
      <c r="K25" s="824"/>
      <c r="L25" s="824"/>
      <c r="M25" s="825"/>
      <c r="N25" s="1050" t="s">
        <v>87</v>
      </c>
      <c r="O25" s="1185" t="s">
        <v>16</v>
      </c>
      <c r="P25" s="1186"/>
      <c r="Q25" s="1186"/>
      <c r="R25" s="1186"/>
      <c r="S25" s="1186"/>
      <c r="T25" s="1187"/>
      <c r="U25" s="1184" t="s">
        <v>76</v>
      </c>
      <c r="V25" s="1179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81"/>
      <c r="V26" s="1179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1004">
        <v>5.5</v>
      </c>
      <c r="P27" s="1005">
        <v>6.3</v>
      </c>
      <c r="Q27" s="1005">
        <v>1.1000000000000001</v>
      </c>
      <c r="R27" s="1005">
        <v>6.4</v>
      </c>
      <c r="S27" s="1005">
        <v>6.3</v>
      </c>
      <c r="T27" s="1006">
        <v>6.4</v>
      </c>
      <c r="U27" s="1007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8">
        <v>4.4000000000000004</v>
      </c>
      <c r="V28" s="1047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48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48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48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48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48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42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43">
        <v>4.7</v>
      </c>
      <c r="V34" s="1048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8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4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1">P36-P40</f>
        <v>-0.17460317460316332</v>
      </c>
      <c r="Q44" s="1026">
        <f t="shared" si="31"/>
        <v>-7.5</v>
      </c>
      <c r="R44" s="1026">
        <f t="shared" si="31"/>
        <v>1.5873015873040686E-2</v>
      </c>
      <c r="S44" s="1026">
        <f t="shared" si="31"/>
        <v>-2.0408163265301482E-2</v>
      </c>
      <c r="T44" s="1027">
        <f t="shared" si="31"/>
        <v>-7.1428571428583609E-2</v>
      </c>
      <c r="U44" s="822"/>
      <c r="V44" s="1019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65" t="s">
        <v>7</v>
      </c>
      <c r="C45" s="1166"/>
      <c r="D45" s="1166"/>
      <c r="E45" s="1166"/>
      <c r="F45" s="1166"/>
      <c r="G45" s="1166"/>
      <c r="H45" s="1166"/>
      <c r="I45" s="1180" t="s">
        <v>76</v>
      </c>
      <c r="J45" s="1165" t="s">
        <v>29</v>
      </c>
      <c r="K45" s="1166"/>
      <c r="L45" s="1166"/>
      <c r="M45" s="1166"/>
      <c r="N45" s="1166"/>
      <c r="O45" s="1182"/>
      <c r="P45" s="1183"/>
      <c r="Q45" s="1184" t="s">
        <v>76</v>
      </c>
      <c r="R45" s="1188" t="s">
        <v>28</v>
      </c>
      <c r="S45" s="1182"/>
      <c r="T45" s="1182"/>
      <c r="U45" s="1166"/>
      <c r="V45" s="1182"/>
      <c r="W45" s="1166"/>
      <c r="X45" s="1167"/>
      <c r="Y45" s="1180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81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81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81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12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39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9">
        <v>5.9</v>
      </c>
      <c r="I48" s="1013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45">
        <f>SUM(B48:H48)+SUM(J48:P48)+SUM(R48:X48)</f>
        <v>112.39999999999999</v>
      </c>
      <c r="AA48" s="895">
        <f t="shared" ref="AA48:AA54" si="32">Z47-Z48</f>
        <v>23.100000000000037</v>
      </c>
      <c r="AB48" s="1041">
        <f>I48+Q48+Y48</f>
        <v>22.6</v>
      </c>
      <c r="AC48" s="1055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10">
        <v>6</v>
      </c>
      <c r="I49" s="1014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46">
        <f t="shared" ref="Z49:Z54" si="33">SUM(B49:H49)+SUM(J49:P49)+SUM(R49:X49)</f>
        <v>112.5</v>
      </c>
      <c r="AA49" s="895">
        <f t="shared" si="32"/>
        <v>-0.10000000000000853</v>
      </c>
      <c r="AB49" s="1041">
        <f t="shared" ref="AB49:AB55" si="34">I49+Q49+Y49</f>
        <v>22.1</v>
      </c>
      <c r="AC49" s="1055">
        <f t="shared" ref="AC49:AC52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10">
        <v>6</v>
      </c>
      <c r="I50" s="1054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46">
        <f t="shared" si="33"/>
        <v>111.69999999999999</v>
      </c>
      <c r="AA50" s="895">
        <f t="shared" si="32"/>
        <v>0.80000000000001137</v>
      </c>
      <c r="AB50" s="1041">
        <f t="shared" si="34"/>
        <v>22</v>
      </c>
      <c r="AC50" s="1055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10">
        <v>5.9</v>
      </c>
      <c r="I51" s="1054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56">
        <v>6.9</v>
      </c>
      <c r="Z51" s="1046">
        <f t="shared" si="33"/>
        <v>111.9</v>
      </c>
      <c r="AA51" s="895">
        <f t="shared" si="32"/>
        <v>-0.20000000000001705</v>
      </c>
      <c r="AB51" s="1041">
        <f t="shared" si="34"/>
        <v>21.9</v>
      </c>
      <c r="AC51" s="1055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10">
        <v>6</v>
      </c>
      <c r="I52" s="1014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46">
        <f t="shared" si="33"/>
        <v>112.79999999999998</v>
      </c>
      <c r="AA52" s="895">
        <f t="shared" si="32"/>
        <v>-0.89999999999997726</v>
      </c>
      <c r="AB52" s="1041">
        <f t="shared" si="34"/>
        <v>21.8</v>
      </c>
      <c r="AC52" s="1055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10">
        <v>6</v>
      </c>
      <c r="I53" s="1014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46">
        <f t="shared" si="33"/>
        <v>113.7</v>
      </c>
      <c r="AA53" s="895">
        <f t="shared" si="32"/>
        <v>-0.9000000000000199</v>
      </c>
      <c r="AB53" s="1041">
        <f t="shared" si="34"/>
        <v>21.9</v>
      </c>
      <c r="AC53" s="1055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38">
        <v>6.9</v>
      </c>
      <c r="Z54" s="1077">
        <f t="shared" si="33"/>
        <v>114.10000000000001</v>
      </c>
      <c r="AA54" s="895">
        <f t="shared" si="32"/>
        <v>-0.40000000000000568</v>
      </c>
      <c r="AB54" s="1041">
        <f t="shared" si="34"/>
        <v>21.9</v>
      </c>
      <c r="AC54" s="1055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15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76">
        <f>SUM(B55:H55)+SUM(J55:P55)+SUM(R55:X55)</f>
        <v>789.09999999999991</v>
      </c>
      <c r="AB55" s="1041">
        <f t="shared" si="34"/>
        <v>154.19999999999999</v>
      </c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14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14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8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6">C56-C60</f>
        <v>-7.8754578754626436E-2</v>
      </c>
      <c r="D64" s="1026">
        <f t="shared" si="46"/>
        <v>-1.1278195488728215E-2</v>
      </c>
      <c r="E64" s="1026">
        <f t="shared" si="46"/>
        <v>-5.2142857142857224</v>
      </c>
      <c r="F64" s="1026">
        <f t="shared" si="46"/>
        <v>0.15384615384616041</v>
      </c>
      <c r="G64" s="1026">
        <f t="shared" si="46"/>
        <v>2.0146520146539615E-2</v>
      </c>
      <c r="H64" s="1026">
        <f t="shared" si="46"/>
        <v>-0.1135531135531096</v>
      </c>
      <c r="I64" s="1026"/>
      <c r="J64" s="1026">
        <f t="shared" si="46"/>
        <v>0.11278195488719689</v>
      </c>
      <c r="K64" s="1026">
        <f t="shared" si="46"/>
        <v>-1.1278195488699794E-2</v>
      </c>
      <c r="L64" s="1026">
        <f t="shared" si="46"/>
        <v>0.15384615384616041</v>
      </c>
      <c r="M64" s="1026">
        <f t="shared" si="46"/>
        <v>-1.6428571428571672</v>
      </c>
      <c r="N64" s="1026">
        <f t="shared" si="46"/>
        <v>-7.1428571428555188E-2</v>
      </c>
      <c r="O64" s="1026">
        <f t="shared" si="46"/>
        <v>-0.1135531135531096</v>
      </c>
      <c r="P64" s="1026">
        <f t="shared" si="46"/>
        <v>-0.50751879699245706</v>
      </c>
      <c r="Q64" s="1026"/>
      <c r="R64" s="1026">
        <f t="shared" si="46"/>
        <v>-5.2264808362338044E-2</v>
      </c>
      <c r="S64" s="1026">
        <f t="shared" si="46"/>
        <v>0.14459930313589098</v>
      </c>
      <c r="T64" s="1026">
        <f t="shared" si="46"/>
        <v>-8.1632653061205929E-2</v>
      </c>
      <c r="U64" s="1026">
        <f t="shared" si="46"/>
        <v>-1.6428571428571672</v>
      </c>
      <c r="V64" s="1026">
        <f t="shared" si="46"/>
        <v>9.8639455782318919E-2</v>
      </c>
      <c r="W64" s="1026">
        <f t="shared" si="46"/>
        <v>-6.1224489795932868E-2</v>
      </c>
      <c r="X64" s="1027">
        <f t="shared" si="46"/>
        <v>-6.1224489795932868E-2</v>
      </c>
      <c r="Y64" s="822"/>
      <c r="AA64" s="1020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AA58"/>
  <sheetViews>
    <sheetView tabSelected="1" view="pageBreakPreview" zoomScale="40" zoomScaleNormal="35" zoomScaleSheetLayoutView="40" zoomScalePageLayoutView="25" workbookViewId="0">
      <selection activeCell="Q13" sqref="Q13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17"/>
      <c r="C1" s="1104" t="s">
        <v>33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5"/>
      <c r="V1" s="1219" t="s">
        <v>34</v>
      </c>
      <c r="W1" s="1220"/>
      <c r="X1" s="1220"/>
    </row>
    <row r="2" spans="1:24" x14ac:dyDescent="0.25">
      <c r="A2" s="562"/>
      <c r="B2" s="1218"/>
      <c r="C2" s="1109" t="s">
        <v>35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10"/>
      <c r="V2" s="1219" t="s">
        <v>36</v>
      </c>
      <c r="W2" s="1220"/>
      <c r="X2" s="1220"/>
    </row>
    <row r="3" spans="1:24" x14ac:dyDescent="0.25">
      <c r="A3" s="562"/>
      <c r="B3" s="1218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3"/>
      <c r="V3" s="1219" t="s">
        <v>37</v>
      </c>
      <c r="W3" s="1220"/>
      <c r="X3" s="1220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15"/>
      <c r="W4" s="1215"/>
      <c r="X4" s="1215"/>
    </row>
    <row r="5" spans="1:24" ht="30" customHeight="1" thickBot="1" x14ac:dyDescent="0.3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21" t="s">
        <v>50</v>
      </c>
      <c r="I5" s="1121"/>
      <c r="J5" s="87"/>
      <c r="K5" s="87"/>
      <c r="L5" s="87"/>
      <c r="M5" s="85"/>
      <c r="N5" s="84" t="s">
        <v>40</v>
      </c>
      <c r="O5" s="574">
        <v>56</v>
      </c>
      <c r="P5" s="551"/>
      <c r="V5" s="1216"/>
      <c r="W5" s="1216"/>
      <c r="X5" s="1216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12" t="s">
        <v>126</v>
      </c>
      <c r="W6" s="1213"/>
      <c r="X6" s="1214"/>
    </row>
    <row r="7" spans="1:24" ht="30" customHeight="1" thickBot="1" x14ac:dyDescent="0.3">
      <c r="A7" s="562"/>
      <c r="B7" s="565" t="s">
        <v>41</v>
      </c>
      <c r="C7" s="1123" t="s">
        <v>2</v>
      </c>
      <c r="D7" s="1123"/>
      <c r="E7" s="86"/>
      <c r="F7" s="86"/>
      <c r="G7" s="84" t="s">
        <v>42</v>
      </c>
      <c r="H7" s="1221">
        <f ca="1">INDIRECT("'SEM " &amp; $O$5 &amp; "'!" &amp; ADDRESS(ROW(T2), COLUMN(T2)))</f>
        <v>45813</v>
      </c>
      <c r="I7" s="1221"/>
      <c r="J7" s="1221">
        <f ca="1">H7+6</f>
        <v>45819</v>
      </c>
      <c r="K7" s="1221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209">
        <v>45813</v>
      </c>
      <c r="W7" s="1210"/>
      <c r="X7" s="1211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193" t="s">
        <v>105</v>
      </c>
      <c r="B9" s="1194"/>
      <c r="C9" s="1095" t="s">
        <v>7</v>
      </c>
      <c r="D9" s="1096"/>
      <c r="E9" s="1096"/>
      <c r="F9" s="1096"/>
      <c r="G9" s="1096"/>
      <c r="H9" s="1096"/>
      <c r="I9" s="1094"/>
      <c r="J9" s="1096" t="s">
        <v>29</v>
      </c>
      <c r="K9" s="1096"/>
      <c r="L9" s="1096"/>
      <c r="M9" s="1096"/>
      <c r="N9" s="1096"/>
      <c r="O9" s="1096"/>
      <c r="P9" s="1096"/>
      <c r="Q9" s="1095" t="s">
        <v>28</v>
      </c>
      <c r="R9" s="1096"/>
      <c r="S9" s="1096"/>
      <c r="T9" s="1096"/>
      <c r="U9" s="1096"/>
      <c r="V9" s="1096"/>
      <c r="W9" s="1094"/>
      <c r="X9" s="1195" t="s">
        <v>8</v>
      </c>
    </row>
    <row r="10" spans="1:24" ht="34.5" thickBot="1" x14ac:dyDescent="0.3">
      <c r="A10" s="1197" t="s">
        <v>44</v>
      </c>
      <c r="B10" s="1198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96"/>
    </row>
    <row r="11" spans="1:24" ht="33.75" x14ac:dyDescent="0.25">
      <c r="A11" s="559" t="s">
        <v>98</v>
      </c>
      <c r="B11" s="597">
        <f ca="1">H7</f>
        <v>45813</v>
      </c>
      <c r="C11" s="664">
        <f ca="1">INDIRECT("'SEM " &amp; $O$5 &amp; "'!" &amp; ADDRESS(ROW(B8), COLUMN(B8)))</f>
        <v>89.5</v>
      </c>
      <c r="D11" s="665">
        <f t="shared" ref="D11:X11" ca="1" si="0">INDIRECT("'SEM " &amp; $O$5 &amp; "'!" &amp; ADDRESS(ROW(C8), COLUMN(C8)))</f>
        <v>88.2</v>
      </c>
      <c r="E11" s="665">
        <f t="shared" ca="1" si="0"/>
        <v>88.2</v>
      </c>
      <c r="F11" s="665">
        <f t="shared" ca="1" si="0"/>
        <v>9.3000000000000007</v>
      </c>
      <c r="G11" s="665">
        <f t="shared" ca="1" si="0"/>
        <v>88.9</v>
      </c>
      <c r="H11" s="665">
        <f t="shared" ca="1" si="0"/>
        <v>89.5</v>
      </c>
      <c r="I11" s="279">
        <f t="shared" ca="1" si="0"/>
        <v>88.8</v>
      </c>
      <c r="J11" s="664">
        <f t="shared" ca="1" si="0"/>
        <v>84.6</v>
      </c>
      <c r="K11" s="665">
        <f t="shared" ca="1" si="0"/>
        <v>85.6</v>
      </c>
      <c r="L11" s="665">
        <f t="shared" ca="1" si="0"/>
        <v>87.5</v>
      </c>
      <c r="M11" s="665">
        <f t="shared" ca="1" si="0"/>
        <v>17.899999999999999</v>
      </c>
      <c r="N11" s="665">
        <f t="shared" ca="1" si="0"/>
        <v>89</v>
      </c>
      <c r="O11" s="665">
        <f t="shared" ca="1" si="0"/>
        <v>87.3</v>
      </c>
      <c r="P11" s="279">
        <f t="shared" ca="1" si="0"/>
        <v>85.2</v>
      </c>
      <c r="Q11" s="664">
        <f t="shared" ca="1" si="0"/>
        <v>86.8</v>
      </c>
      <c r="R11" s="665">
        <f t="shared" ca="1" si="0"/>
        <v>87.3</v>
      </c>
      <c r="S11" s="665">
        <f t="shared" ca="1" si="0"/>
        <v>90.4</v>
      </c>
      <c r="T11" s="665">
        <f t="shared" ca="1" si="0"/>
        <v>12.1</v>
      </c>
      <c r="U11" s="665">
        <f t="shared" ca="1" si="0"/>
        <v>91.1</v>
      </c>
      <c r="V11" s="665">
        <f t="shared" ca="1" si="0"/>
        <v>90.1</v>
      </c>
      <c r="W11" s="279">
        <f t="shared" ca="1" si="0"/>
        <v>90.1</v>
      </c>
      <c r="X11" s="753">
        <f t="shared" ca="1" si="0"/>
        <v>1627.3999999999996</v>
      </c>
    </row>
    <row r="12" spans="1:24" ht="33.75" x14ac:dyDescent="0.25">
      <c r="A12" s="559" t="s">
        <v>99</v>
      </c>
      <c r="B12" s="597">
        <f t="shared" ref="B12:B17" ca="1" si="1">B11+1</f>
        <v>45814</v>
      </c>
      <c r="C12" s="571">
        <f t="shared" ref="C12:X12" ca="1" si="2">INDIRECT("'SEM " &amp; $O$5 &amp; "'!" &amp; ADDRESS(ROW(B9), COLUMN(B9)))</f>
        <v>88.5</v>
      </c>
      <c r="D12" s="572">
        <f t="shared" ca="1" si="2"/>
        <v>89.1</v>
      </c>
      <c r="E12" s="572">
        <f t="shared" ca="1" si="2"/>
        <v>88.3</v>
      </c>
      <c r="F12" s="572">
        <f t="shared" ca="1" si="2"/>
        <v>9.3000000000000007</v>
      </c>
      <c r="G12" s="572">
        <f t="shared" ca="1" si="2"/>
        <v>89</v>
      </c>
      <c r="H12" s="572">
        <f t="shared" ca="1" si="2"/>
        <v>88.7</v>
      </c>
      <c r="I12" s="280">
        <f t="shared" ca="1" si="2"/>
        <v>88.2</v>
      </c>
      <c r="J12" s="571">
        <f t="shared" ca="1" si="2"/>
        <v>84.2</v>
      </c>
      <c r="K12" s="572">
        <f t="shared" ca="1" si="2"/>
        <v>85.6</v>
      </c>
      <c r="L12" s="572">
        <f t="shared" ca="1" si="2"/>
        <v>87.8</v>
      </c>
      <c r="M12" s="572">
        <f t="shared" ca="1" si="2"/>
        <v>17.899999999999999</v>
      </c>
      <c r="N12" s="572">
        <f t="shared" ca="1" si="2"/>
        <v>89</v>
      </c>
      <c r="O12" s="572">
        <f t="shared" ca="1" si="2"/>
        <v>87.2</v>
      </c>
      <c r="P12" s="280">
        <f t="shared" ca="1" si="2"/>
        <v>85.5</v>
      </c>
      <c r="Q12" s="571">
        <f t="shared" ca="1" si="2"/>
        <v>86.3</v>
      </c>
      <c r="R12" s="572">
        <f t="shared" ca="1" si="2"/>
        <v>87.9</v>
      </c>
      <c r="S12" s="572">
        <f t="shared" ca="1" si="2"/>
        <v>90.4</v>
      </c>
      <c r="T12" s="572">
        <f t="shared" ca="1" si="2"/>
        <v>12.1</v>
      </c>
      <c r="U12" s="572">
        <f t="shared" ca="1" si="2"/>
        <v>90.9</v>
      </c>
      <c r="V12" s="572">
        <f t="shared" ca="1" si="2"/>
        <v>89.8</v>
      </c>
      <c r="W12" s="280">
        <f t="shared" ca="1" si="2"/>
        <v>89.3</v>
      </c>
      <c r="X12" s="754">
        <f t="shared" ca="1" si="2"/>
        <v>1625.0000000000002</v>
      </c>
    </row>
    <row r="13" spans="1:24" ht="33.75" x14ac:dyDescent="0.25">
      <c r="A13" s="559" t="s">
        <v>100</v>
      </c>
      <c r="B13" s="597">
        <f t="shared" ca="1" si="1"/>
        <v>45815</v>
      </c>
      <c r="C13" s="571">
        <f t="shared" ref="C13:X13" ca="1" si="3">INDIRECT("'SEM " &amp; $O$5 &amp; "'!" &amp; ADDRESS(ROW(B10), COLUMN(B10)))</f>
        <v>88.5</v>
      </c>
      <c r="D13" s="572">
        <f t="shared" ca="1" si="3"/>
        <v>89.1</v>
      </c>
      <c r="E13" s="572">
        <f t="shared" ca="1" si="3"/>
        <v>88.3</v>
      </c>
      <c r="F13" s="572">
        <f t="shared" ca="1" si="3"/>
        <v>9.3000000000000007</v>
      </c>
      <c r="G13" s="572">
        <f t="shared" ca="1" si="3"/>
        <v>89</v>
      </c>
      <c r="H13" s="572">
        <f t="shared" ca="1" si="3"/>
        <v>88.7</v>
      </c>
      <c r="I13" s="280">
        <f t="shared" ca="1" si="3"/>
        <v>88.2</v>
      </c>
      <c r="J13" s="571">
        <f t="shared" ca="1" si="3"/>
        <v>84.2</v>
      </c>
      <c r="K13" s="572">
        <f t="shared" ca="1" si="3"/>
        <v>85.6</v>
      </c>
      <c r="L13" s="572">
        <f t="shared" ca="1" si="3"/>
        <v>87.8</v>
      </c>
      <c r="M13" s="572">
        <f t="shared" ca="1" si="3"/>
        <v>17.899999999999999</v>
      </c>
      <c r="N13" s="572">
        <f t="shared" ca="1" si="3"/>
        <v>89</v>
      </c>
      <c r="O13" s="572">
        <f t="shared" ca="1" si="3"/>
        <v>87.2</v>
      </c>
      <c r="P13" s="280">
        <f t="shared" ca="1" si="3"/>
        <v>85.5</v>
      </c>
      <c r="Q13" s="571">
        <f t="shared" ca="1" si="3"/>
        <v>86.3</v>
      </c>
      <c r="R13" s="572">
        <f t="shared" ca="1" si="3"/>
        <v>87.9</v>
      </c>
      <c r="S13" s="572">
        <f t="shared" ca="1" si="3"/>
        <v>90.4</v>
      </c>
      <c r="T13" s="572">
        <f t="shared" ca="1" si="3"/>
        <v>12.1</v>
      </c>
      <c r="U13" s="572">
        <f t="shared" ca="1" si="3"/>
        <v>90.9</v>
      </c>
      <c r="V13" s="572">
        <f t="shared" ca="1" si="3"/>
        <v>89.8</v>
      </c>
      <c r="W13" s="280">
        <f t="shared" ca="1" si="3"/>
        <v>89.3</v>
      </c>
      <c r="X13" s="754">
        <f t="shared" ca="1" si="3"/>
        <v>1625.0000000000002</v>
      </c>
    </row>
    <row r="14" spans="1:24" ht="33.75" x14ac:dyDescent="0.25">
      <c r="A14" s="559" t="s">
        <v>101</v>
      </c>
      <c r="B14" s="597">
        <f t="shared" ca="1" si="1"/>
        <v>45816</v>
      </c>
      <c r="C14" s="571" t="str">
        <f t="shared" ref="C14:X14" ca="1" si="4">INDIRECT("'SEM " &amp; $O$5 &amp; "'!" &amp; ADDRESS(ROW(B11), COLUMN(B11)))</f>
        <v>Freddy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45817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45818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5" ht="34.5" thickBot="1" x14ac:dyDescent="0.3">
      <c r="A17" s="559" t="s">
        <v>104</v>
      </c>
      <c r="B17" s="597">
        <f t="shared" ca="1" si="1"/>
        <v>45819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5" x14ac:dyDescent="0.25">
      <c r="A18" s="1189" t="s">
        <v>8</v>
      </c>
      <c r="B18" s="1190"/>
      <c r="C18" s="229">
        <f t="shared" ref="C18:X18" ca="1" si="8">INDIRECT("'SEM " &amp; $O$5 &amp; "'!" &amp; ADDRESS(ROW(B15), COLUMN(B15)))</f>
        <v>266.5</v>
      </c>
      <c r="D18" s="230">
        <f t="shared" ca="1" si="8"/>
        <v>266.39999999999998</v>
      </c>
      <c r="E18" s="230">
        <f t="shared" ca="1" si="8"/>
        <v>264.8</v>
      </c>
      <c r="F18" s="230">
        <f t="shared" ca="1" si="8"/>
        <v>27.900000000000002</v>
      </c>
      <c r="G18" s="230">
        <f t="shared" ca="1" si="8"/>
        <v>266.89999999999998</v>
      </c>
      <c r="H18" s="230">
        <f t="shared" ca="1" si="8"/>
        <v>266.89999999999998</v>
      </c>
      <c r="I18" s="231">
        <f t="shared" ca="1" si="8"/>
        <v>265.2</v>
      </c>
      <c r="J18" s="229">
        <f t="shared" ca="1" si="8"/>
        <v>253</v>
      </c>
      <c r="K18" s="230">
        <f t="shared" ca="1" si="8"/>
        <v>256.79999999999995</v>
      </c>
      <c r="L18" s="230">
        <f t="shared" ca="1" si="8"/>
        <v>263.10000000000002</v>
      </c>
      <c r="M18" s="230">
        <f t="shared" ca="1" si="8"/>
        <v>53.699999999999996</v>
      </c>
      <c r="N18" s="230">
        <f t="shared" ca="1" si="8"/>
        <v>267</v>
      </c>
      <c r="O18" s="230">
        <f t="shared" ca="1" si="8"/>
        <v>261.7</v>
      </c>
      <c r="P18" s="231">
        <f t="shared" ca="1" si="8"/>
        <v>256.2</v>
      </c>
      <c r="Q18" s="229">
        <f t="shared" ca="1" si="8"/>
        <v>259.39999999999998</v>
      </c>
      <c r="R18" s="230">
        <f t="shared" ca="1" si="8"/>
        <v>263.10000000000002</v>
      </c>
      <c r="S18" s="230">
        <f t="shared" ca="1" si="8"/>
        <v>271.20000000000005</v>
      </c>
      <c r="T18" s="230">
        <f t="shared" ca="1" si="8"/>
        <v>36.299999999999997</v>
      </c>
      <c r="U18" s="230">
        <f t="shared" ca="1" si="8"/>
        <v>272.89999999999998</v>
      </c>
      <c r="V18" s="230">
        <f t="shared" ca="1" si="8"/>
        <v>269.7</v>
      </c>
      <c r="W18" s="232">
        <f t="shared" ca="1" si="8"/>
        <v>268.7</v>
      </c>
      <c r="X18" s="510">
        <f t="shared" ca="1" si="8"/>
        <v>4877.3999999999987</v>
      </c>
    </row>
    <row r="19" spans="1:25" ht="33.75" thickBot="1" x14ac:dyDescent="0.3">
      <c r="A19" s="1191" t="s">
        <v>47</v>
      </c>
      <c r="B19" s="1192"/>
      <c r="C19" s="587">
        <f ca="1">INDIRECT("'SEM " &amp; $O$5 &amp; "'!" &amp; ADDRESS(ROW(B17), COLUMN(B16)))</f>
        <v>574</v>
      </c>
      <c r="D19" s="588">
        <f t="shared" ref="D19:X19" ca="1" si="9">INDIRECT("'SEM " &amp; $O$5 &amp; "'!" &amp; ADDRESS(ROW(C17), COLUMN(C16)))</f>
        <v>573</v>
      </c>
      <c r="E19" s="588">
        <f t="shared" ca="1" si="9"/>
        <v>569</v>
      </c>
      <c r="F19" s="588">
        <f t="shared" ca="1" si="9"/>
        <v>54</v>
      </c>
      <c r="G19" s="588">
        <f t="shared" ca="1" si="9"/>
        <v>574</v>
      </c>
      <c r="H19" s="588">
        <f t="shared" ca="1" si="9"/>
        <v>575</v>
      </c>
      <c r="I19" s="589">
        <f t="shared" ca="1" si="9"/>
        <v>572</v>
      </c>
      <c r="J19" s="587">
        <f t="shared" ca="1" si="9"/>
        <v>545</v>
      </c>
      <c r="K19" s="588">
        <f t="shared" ca="1" si="9"/>
        <v>553</v>
      </c>
      <c r="L19" s="588">
        <f t="shared" ca="1" si="9"/>
        <v>566</v>
      </c>
      <c r="M19" s="588">
        <f t="shared" ca="1" si="9"/>
        <v>113</v>
      </c>
      <c r="N19" s="588">
        <f t="shared" ca="1" si="9"/>
        <v>574</v>
      </c>
      <c r="O19" s="588">
        <f t="shared" ca="1" si="9"/>
        <v>563</v>
      </c>
      <c r="P19" s="589">
        <f t="shared" ca="1" si="9"/>
        <v>551</v>
      </c>
      <c r="Q19" s="587">
        <f t="shared" ca="1" si="9"/>
        <v>559</v>
      </c>
      <c r="R19" s="588">
        <f t="shared" ca="1" si="9"/>
        <v>566</v>
      </c>
      <c r="S19" s="588">
        <f t="shared" ca="1" si="9"/>
        <v>583</v>
      </c>
      <c r="T19" s="588">
        <f t="shared" ca="1" si="9"/>
        <v>76</v>
      </c>
      <c r="U19" s="588">
        <f t="shared" ca="1" si="9"/>
        <v>587</v>
      </c>
      <c r="V19" s="588">
        <f t="shared" ca="1" si="9"/>
        <v>580</v>
      </c>
      <c r="W19" s="590">
        <f t="shared" ca="1" si="9"/>
        <v>579</v>
      </c>
      <c r="X19" s="590">
        <f t="shared" ca="1" si="9"/>
        <v>10486</v>
      </c>
    </row>
    <row r="20" spans="1:25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5" ht="30" customHeight="1" x14ac:dyDescent="0.25">
      <c r="B21" s="120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5" x14ac:dyDescent="0.25">
      <c r="B22" s="120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5" x14ac:dyDescent="0.25">
      <c r="B23" s="120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5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5" ht="30.75" customHeight="1" thickBot="1" x14ac:dyDescent="0.3">
      <c r="A25" s="1193" t="s">
        <v>26</v>
      </c>
      <c r="B25" s="1194"/>
      <c r="C25" s="1095" t="s">
        <v>16</v>
      </c>
      <c r="D25" s="1096"/>
      <c r="E25" s="1096"/>
      <c r="F25" s="1096"/>
      <c r="G25" s="1096"/>
      <c r="H25" s="1094"/>
      <c r="I25" s="1195" t="s">
        <v>8</v>
      </c>
      <c r="J25" s="92"/>
      <c r="K25" s="92"/>
      <c r="L25" s="1193" t="s">
        <v>45</v>
      </c>
      <c r="M25" s="1194"/>
      <c r="N25" s="1201" t="s">
        <v>16</v>
      </c>
      <c r="O25" s="1202"/>
      <c r="P25" s="1202"/>
      <c r="Q25" s="1202"/>
      <c r="R25" s="1202"/>
      <c r="S25" s="1203"/>
      <c r="T25" s="1199" t="s">
        <v>67</v>
      </c>
      <c r="U25" s="1195" t="s">
        <v>8</v>
      </c>
      <c r="W25"/>
      <c r="X25"/>
    </row>
    <row r="26" spans="1:25" ht="30.75" customHeight="1" thickBot="1" x14ac:dyDescent="0.3">
      <c r="A26" s="1197" t="s">
        <v>44</v>
      </c>
      <c r="B26" s="1198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06"/>
      <c r="J26" s="92"/>
      <c r="K26" s="92"/>
      <c r="L26" s="1197" t="s">
        <v>44</v>
      </c>
      <c r="M26" s="1207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39">
        <v>6</v>
      </c>
      <c r="T26" s="1200"/>
      <c r="U26" s="1206"/>
      <c r="V26" s="1204" t="s">
        <v>91</v>
      </c>
      <c r="W26" s="1205"/>
      <c r="X26" s="1205"/>
      <c r="Y26" s="1205"/>
    </row>
    <row r="27" spans="1:25" ht="36" customHeight="1" x14ac:dyDescent="0.25">
      <c r="A27" s="559" t="s">
        <v>98</v>
      </c>
      <c r="B27" s="597">
        <f ca="1">B11</f>
        <v>45813</v>
      </c>
      <c r="C27" s="474">
        <f ca="1">INDIRECT("'SEM " &amp; $O$5 &amp; "'!" &amp; ADDRESS(ROW(B28), COLUMN(B28)))</f>
        <v>71.599999999999994</v>
      </c>
      <c r="D27" s="475">
        <f t="shared" ref="D27:I34" ca="1" si="10">INDIRECT("'SEM " &amp; $O$5 &amp; "'!" &amp; ADDRESS(ROW(C28), COLUMN(C28)))</f>
        <v>75.8</v>
      </c>
      <c r="E27" s="475">
        <f t="shared" ca="1" si="10"/>
        <v>16</v>
      </c>
      <c r="F27" s="475">
        <f t="shared" ca="1" si="10"/>
        <v>74.599999999999994</v>
      </c>
      <c r="G27" s="475">
        <f t="shared" ca="1" si="10"/>
        <v>74.2</v>
      </c>
      <c r="H27" s="477">
        <f t="shared" ca="1" si="10"/>
        <v>75.900000000000006</v>
      </c>
      <c r="I27" s="750">
        <f t="shared" ca="1" si="10"/>
        <v>388.1</v>
      </c>
      <c r="J27" s="660"/>
      <c r="K27" s="374"/>
      <c r="L27" s="559" t="s">
        <v>98</v>
      </c>
      <c r="M27" s="597">
        <f ca="1">B11</f>
        <v>45813</v>
      </c>
      <c r="N27" s="470">
        <f ca="1">INDIRECT("'SEM " &amp; $O$5 &amp; "'!" &amp; ADDRESS(ROW(O28), COLUMN(O28)))</f>
        <v>5.2</v>
      </c>
      <c r="O27" s="471">
        <f t="shared" ref="O27:U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5.5</v>
      </c>
      <c r="R27" s="471">
        <f t="shared" ca="1" si="11"/>
        <v>5.3</v>
      </c>
      <c r="S27" s="471">
        <f t="shared" ca="1" si="11"/>
        <v>5.2</v>
      </c>
      <c r="T27" s="503">
        <f t="shared" ca="1" si="11"/>
        <v>4.7</v>
      </c>
      <c r="U27" s="1033">
        <f ca="1">INDIRECT("'SEM " &amp; $O$5 &amp; "'!" &amp; ADDRESS(ROW(V28), COLUMN(V28)))</f>
        <v>28.200000000000003</v>
      </c>
      <c r="V27" s="1204"/>
      <c r="W27" s="1205"/>
      <c r="X27" s="1205"/>
      <c r="Y27" s="1205"/>
    </row>
    <row r="28" spans="1:25" ht="36" customHeight="1" x14ac:dyDescent="0.25">
      <c r="A28" s="559" t="s">
        <v>99</v>
      </c>
      <c r="B28" s="597">
        <f t="shared" ref="B28:B33" ca="1" si="12">B27+1</f>
        <v>45814</v>
      </c>
      <c r="C28" s="329">
        <f t="shared" ref="C28:C34" ca="1" si="13">INDIRECT("'SEM " &amp; $O$5 &amp; "'!" &amp; ADDRESS(ROW(B29), COLUMN(B29)))</f>
        <v>71.599999999999994</v>
      </c>
      <c r="D28" s="330">
        <f t="shared" ca="1" si="10"/>
        <v>76.099999999999994</v>
      </c>
      <c r="E28" s="330">
        <f t="shared" ca="1" si="10"/>
        <v>17</v>
      </c>
      <c r="F28" s="330">
        <f t="shared" ca="1" si="10"/>
        <v>74.599999999999994</v>
      </c>
      <c r="G28" s="330">
        <f t="shared" ca="1" si="10"/>
        <v>74.099999999999994</v>
      </c>
      <c r="H28" s="331">
        <f t="shared" ca="1" si="10"/>
        <v>75.900000000000006</v>
      </c>
      <c r="I28" s="751">
        <f t="shared" ca="1" si="10"/>
        <v>389.29999999999995</v>
      </c>
      <c r="J28" s="660"/>
      <c r="K28" s="661"/>
      <c r="L28" s="559" t="s">
        <v>99</v>
      </c>
      <c r="M28" s="597">
        <f t="shared" ref="M28:M33" ca="1" si="14">M27+1</f>
        <v>45814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5.4</v>
      </c>
      <c r="R28" s="330">
        <f t="shared" ca="1" si="11"/>
        <v>5.2</v>
      </c>
      <c r="S28" s="330">
        <f t="shared" ca="1" si="11"/>
        <v>5.2</v>
      </c>
      <c r="T28" s="331">
        <f t="shared" ca="1" si="11"/>
        <v>4.5999999999999996</v>
      </c>
      <c r="U28" s="1034">
        <f t="shared" ca="1" si="11"/>
        <v>27.5</v>
      </c>
      <c r="V28" s="1204"/>
      <c r="W28" s="1205"/>
      <c r="X28" s="1205"/>
      <c r="Y28" s="1205"/>
    </row>
    <row r="29" spans="1:25" ht="36" customHeight="1" x14ac:dyDescent="0.25">
      <c r="A29" s="559" t="s">
        <v>100</v>
      </c>
      <c r="B29" s="597">
        <f t="shared" ca="1" si="12"/>
        <v>45815</v>
      </c>
      <c r="C29" s="329">
        <f t="shared" ca="1" si="13"/>
        <v>71.599999999999994</v>
      </c>
      <c r="D29" s="330">
        <f t="shared" ca="1" si="10"/>
        <v>76.099999999999994</v>
      </c>
      <c r="E29" s="330">
        <f t="shared" ca="1" si="10"/>
        <v>17</v>
      </c>
      <c r="F29" s="330">
        <f t="shared" ca="1" si="10"/>
        <v>74.599999999999994</v>
      </c>
      <c r="G29" s="330">
        <f t="shared" ca="1" si="10"/>
        <v>74.099999999999994</v>
      </c>
      <c r="H29" s="331">
        <f t="shared" ca="1" si="10"/>
        <v>75.900000000000006</v>
      </c>
      <c r="I29" s="751">
        <f t="shared" ca="1" si="10"/>
        <v>389.29999999999995</v>
      </c>
      <c r="J29" s="660"/>
      <c r="K29" s="661"/>
      <c r="L29" s="559" t="s">
        <v>100</v>
      </c>
      <c r="M29" s="597">
        <f t="shared" ca="1" si="14"/>
        <v>45815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5.4</v>
      </c>
      <c r="R29" s="330">
        <f t="shared" ca="1" si="11"/>
        <v>5.3</v>
      </c>
      <c r="S29" s="330">
        <f t="shared" ca="1" si="11"/>
        <v>5.2</v>
      </c>
      <c r="T29" s="331">
        <f t="shared" ca="1" si="11"/>
        <v>4.5999999999999996</v>
      </c>
      <c r="U29" s="1034">
        <f t="shared" ca="1" si="11"/>
        <v>27.700000000000003</v>
      </c>
      <c r="V29" s="1204"/>
      <c r="W29" s="1205"/>
      <c r="X29" s="1205"/>
      <c r="Y29" s="1205"/>
    </row>
    <row r="30" spans="1:25" ht="36" customHeight="1" x14ac:dyDescent="0.25">
      <c r="A30" s="559" t="s">
        <v>101</v>
      </c>
      <c r="B30" s="597">
        <f t="shared" ca="1" si="12"/>
        <v>45816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45816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5.5</v>
      </c>
      <c r="R30" s="330">
        <f t="shared" ca="1" si="11"/>
        <v>5.3</v>
      </c>
      <c r="S30" s="330">
        <f t="shared" ca="1" si="11"/>
        <v>5.2</v>
      </c>
      <c r="T30" s="331">
        <f t="shared" ca="1" si="11"/>
        <v>4.5999999999999996</v>
      </c>
      <c r="U30" s="1034">
        <f t="shared" ca="1" si="11"/>
        <v>27.9</v>
      </c>
      <c r="V30" s="1204"/>
      <c r="W30" s="1205"/>
      <c r="X30" s="1205"/>
      <c r="Y30" s="1205"/>
    </row>
    <row r="31" spans="1:25" ht="36" customHeight="1" x14ac:dyDescent="0.25">
      <c r="A31" s="559" t="s">
        <v>102</v>
      </c>
      <c r="B31" s="597">
        <f t="shared" ca="1" si="12"/>
        <v>45817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45817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5.5</v>
      </c>
      <c r="R31" s="330">
        <f t="shared" ca="1" si="11"/>
        <v>5.3</v>
      </c>
      <c r="S31" s="330">
        <f t="shared" ca="1" si="11"/>
        <v>5.2</v>
      </c>
      <c r="T31" s="331">
        <f t="shared" ca="1" si="11"/>
        <v>4.5999999999999996</v>
      </c>
      <c r="U31" s="1034">
        <f t="shared" ca="1" si="11"/>
        <v>27.9</v>
      </c>
      <c r="V31" s="1204"/>
      <c r="W31" s="1205"/>
      <c r="X31" s="1205"/>
      <c r="Y31" s="1205"/>
    </row>
    <row r="32" spans="1:25" ht="36" customHeight="1" x14ac:dyDescent="0.25">
      <c r="A32" s="559" t="s">
        <v>103</v>
      </c>
      <c r="B32" s="597">
        <f t="shared" ca="1" si="12"/>
        <v>45818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45818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5.5</v>
      </c>
      <c r="R32" s="330">
        <f t="shared" ca="1" si="11"/>
        <v>5.3</v>
      </c>
      <c r="S32" s="330">
        <f t="shared" ca="1" si="11"/>
        <v>5.2</v>
      </c>
      <c r="T32" s="331">
        <f t="shared" ca="1" si="11"/>
        <v>4.5999999999999996</v>
      </c>
      <c r="U32" s="1034">
        <f t="shared" ca="1" si="11"/>
        <v>27.9</v>
      </c>
      <c r="V32" s="1204"/>
      <c r="W32" s="1205"/>
      <c r="X32" s="1205"/>
      <c r="Y32" s="1205"/>
    </row>
    <row r="33" spans="1:27" ht="38.25" customHeight="1" thickBot="1" x14ac:dyDescent="0.3">
      <c r="A33" s="559" t="s">
        <v>104</v>
      </c>
      <c r="B33" s="597">
        <f t="shared" ca="1" si="12"/>
        <v>45819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45819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5.5</v>
      </c>
      <c r="R33" s="27">
        <f t="shared" ca="1" si="11"/>
        <v>5.3</v>
      </c>
      <c r="S33" s="27">
        <f t="shared" ca="1" si="11"/>
        <v>5.2</v>
      </c>
      <c r="T33" s="28">
        <f t="shared" ca="1" si="11"/>
        <v>4.5999999999999996</v>
      </c>
      <c r="U33" s="1035">
        <f t="shared" ca="1" si="11"/>
        <v>27.9</v>
      </c>
      <c r="V33" s="1204"/>
      <c r="W33" s="1205"/>
      <c r="X33" s="1205"/>
      <c r="Y33" s="1205"/>
    </row>
    <row r="34" spans="1:27" ht="30.75" customHeight="1" thickBot="1" x14ac:dyDescent="0.3">
      <c r="A34" s="1189" t="s">
        <v>8</v>
      </c>
      <c r="B34" s="1190"/>
      <c r="C34" s="747">
        <f t="shared" ca="1" si="13"/>
        <v>214.79999999999998</v>
      </c>
      <c r="D34" s="748">
        <f t="shared" ca="1" si="10"/>
        <v>227.99999999999997</v>
      </c>
      <c r="E34" s="748">
        <f t="shared" ca="1" si="10"/>
        <v>50</v>
      </c>
      <c r="F34" s="748">
        <f t="shared" ca="1" si="10"/>
        <v>223.79999999999998</v>
      </c>
      <c r="G34" s="748">
        <f t="shared" ca="1" si="10"/>
        <v>222.4</v>
      </c>
      <c r="H34" s="749">
        <f t="shared" ca="1" si="10"/>
        <v>227.70000000000002</v>
      </c>
      <c r="I34" s="752">
        <f t="shared" ca="1" si="10"/>
        <v>1166.6999999999998</v>
      </c>
      <c r="J34" s="89"/>
      <c r="K34" s="89"/>
      <c r="L34" s="1189" t="s">
        <v>8</v>
      </c>
      <c r="M34" s="1190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38.299999999999997</v>
      </c>
      <c r="R34" s="286">
        <f t="shared" ca="1" si="11"/>
        <v>37</v>
      </c>
      <c r="S34" s="286">
        <f t="shared" ca="1" si="11"/>
        <v>36.4</v>
      </c>
      <c r="T34" s="287">
        <f t="shared" ca="1" si="11"/>
        <v>32.300000000000004</v>
      </c>
      <c r="U34" s="1036">
        <f t="shared" ca="1" si="11"/>
        <v>195</v>
      </c>
      <c r="V34" s="1205"/>
      <c r="W34" s="1205"/>
      <c r="X34" s="1205"/>
      <c r="Y34" s="1205"/>
    </row>
    <row r="35" spans="1:27" ht="30.75" customHeight="1" thickBot="1" x14ac:dyDescent="0.3">
      <c r="A35" s="1191" t="s">
        <v>47</v>
      </c>
      <c r="B35" s="1192"/>
      <c r="C35" s="587">
        <f ca="1">INDIRECT("'SEM " &amp; $O$5 &amp; "'!" &amp; ADDRESS(ROW(B37), COLUMN(B36)))</f>
        <v>459</v>
      </c>
      <c r="D35" s="598">
        <f t="shared" ref="D35:I35" ca="1" si="16">INDIRECT("'SEM " &amp; $O$5 &amp; "'!" &amp; ADDRESS(ROW(C37), COLUMN(C36)))</f>
        <v>491</v>
      </c>
      <c r="E35" s="598">
        <f t="shared" ca="1" si="16"/>
        <v>110</v>
      </c>
      <c r="F35" s="598">
        <f t="shared" ca="1" si="16"/>
        <v>483</v>
      </c>
      <c r="G35" s="598">
        <f t="shared" ca="1" si="16"/>
        <v>480</v>
      </c>
      <c r="H35" s="599">
        <f t="shared" ca="1" si="16"/>
        <v>489</v>
      </c>
      <c r="I35" s="553">
        <f t="shared" ca="1" si="16"/>
        <v>2512</v>
      </c>
      <c r="J35" s="89"/>
      <c r="K35" s="89"/>
      <c r="L35" s="1191" t="s">
        <v>47</v>
      </c>
      <c r="M35" s="1192"/>
      <c r="N35" s="1030">
        <f ca="1">INDIRECT("'SEM " &amp; $O$5 &amp; "'!" &amp; ADDRESS(ROW(O37), COLUMN(O36)))</f>
        <v>33</v>
      </c>
      <c r="O35" s="1031">
        <f t="shared" ref="O35:U35" ca="1" si="17">INDIRECT("'SEM " &amp; $O$5 &amp; "'!" &amp; ADDRESS(ROW(P37), COLUMN(P36)))</f>
        <v>36</v>
      </c>
      <c r="P35" s="1031">
        <f t="shared" ca="1" si="17"/>
        <v>8</v>
      </c>
      <c r="Q35" s="1031">
        <f t="shared" ca="1" si="17"/>
        <v>36</v>
      </c>
      <c r="R35" s="1031">
        <f t="shared" ca="1" si="17"/>
        <v>35</v>
      </c>
      <c r="S35" s="1031">
        <f t="shared" ca="1" si="17"/>
        <v>35</v>
      </c>
      <c r="T35" s="1032">
        <f t="shared" ca="1" si="17"/>
        <v>31</v>
      </c>
      <c r="U35" s="1037">
        <f t="shared" ca="1" si="17"/>
        <v>183</v>
      </c>
      <c r="V35" s="1205"/>
      <c r="W35" s="1205"/>
      <c r="X35" s="1205"/>
      <c r="Y35" s="1205"/>
    </row>
    <row r="36" spans="1:27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7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7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7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7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7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7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7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7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7" ht="30.75" customHeight="1" thickBot="1" x14ac:dyDescent="0.3">
      <c r="A45" s="1193" t="s">
        <v>26</v>
      </c>
      <c r="B45" s="1194"/>
      <c r="C45" s="1095" t="s">
        <v>7</v>
      </c>
      <c r="D45" s="1096"/>
      <c r="E45" s="1096"/>
      <c r="F45" s="1096"/>
      <c r="G45" s="1096"/>
      <c r="H45" s="1096"/>
      <c r="I45" s="1094"/>
      <c r="J45" s="1199" t="s">
        <v>67</v>
      </c>
      <c r="K45" s="1201" t="s">
        <v>29</v>
      </c>
      <c r="L45" s="1202"/>
      <c r="M45" s="1202"/>
      <c r="N45" s="1202"/>
      <c r="O45" s="1202"/>
      <c r="P45" s="1202"/>
      <c r="Q45" s="1203"/>
      <c r="R45" s="1199" t="s">
        <v>67</v>
      </c>
      <c r="S45" s="1201" t="s">
        <v>28</v>
      </c>
      <c r="T45" s="1202"/>
      <c r="U45" s="1202"/>
      <c r="V45" s="1202"/>
      <c r="W45" s="1202"/>
      <c r="X45" s="1202"/>
      <c r="Y45" s="1203"/>
      <c r="Z45" s="1199" t="s">
        <v>67</v>
      </c>
      <c r="AA45" s="1195" t="s">
        <v>8</v>
      </c>
    </row>
    <row r="46" spans="1:27" ht="30.75" customHeight="1" thickBot="1" x14ac:dyDescent="0.3">
      <c r="A46" s="1197" t="s">
        <v>44</v>
      </c>
      <c r="B46" s="1198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200"/>
      <c r="K46" s="158">
        <v>1</v>
      </c>
      <c r="L46" s="151">
        <v>2</v>
      </c>
      <c r="M46" s="151">
        <v>3</v>
      </c>
      <c r="N46" s="151">
        <v>4</v>
      </c>
      <c r="O46" s="151">
        <v>5</v>
      </c>
      <c r="P46" s="600">
        <v>6</v>
      </c>
      <c r="Q46" s="293">
        <v>7</v>
      </c>
      <c r="R46" s="1200"/>
      <c r="S46" s="158">
        <v>1</v>
      </c>
      <c r="T46" s="151">
        <v>2</v>
      </c>
      <c r="U46" s="151">
        <v>3</v>
      </c>
      <c r="V46" s="151">
        <v>4</v>
      </c>
      <c r="W46" s="151">
        <v>5</v>
      </c>
      <c r="X46" s="273">
        <v>6</v>
      </c>
      <c r="Y46" s="293">
        <v>7</v>
      </c>
      <c r="Z46" s="1200"/>
      <c r="AA46" s="1196"/>
    </row>
    <row r="47" spans="1:27" ht="30" customHeight="1" x14ac:dyDescent="0.25">
      <c r="A47" s="559" t="s">
        <v>98</v>
      </c>
      <c r="B47" s="597">
        <f ca="1">B11</f>
        <v>45813</v>
      </c>
      <c r="C47" s="474">
        <f t="shared" ref="C47:C54" ca="1" si="18">INDIRECT("'SEM " &amp; $O$5 &amp; "'!" &amp; ADDRESS(ROW(B48), COLUMN(B48)))</f>
        <v>6.1</v>
      </c>
      <c r="D47" s="475">
        <f t="shared" ref="D47:Z51" ca="1" si="19">INDIRECT("'SEM " &amp; $O$5 &amp; "'!" &amp; ADDRESS(ROW(C48), COLUMN(C48)))</f>
        <v>6.1</v>
      </c>
      <c r="E47" s="475">
        <f t="shared" ca="1" si="19"/>
        <v>5.9</v>
      </c>
      <c r="F47" s="475">
        <f t="shared" ca="1" si="19"/>
        <v>0.7</v>
      </c>
      <c r="G47" s="475">
        <f t="shared" ca="1" si="19"/>
        <v>6</v>
      </c>
      <c r="H47" s="475">
        <f t="shared" ca="1" si="19"/>
        <v>6</v>
      </c>
      <c r="I47" s="477">
        <f t="shared" ca="1" si="19"/>
        <v>6</v>
      </c>
      <c r="J47" s="998">
        <f t="shared" ca="1" si="19"/>
        <v>9.5</v>
      </c>
      <c r="K47" s="474">
        <f t="shared" ca="1" si="19"/>
        <v>6</v>
      </c>
      <c r="L47" s="475">
        <f t="shared" ca="1" si="19"/>
        <v>6</v>
      </c>
      <c r="M47" s="475">
        <f t="shared" ca="1" si="19"/>
        <v>6.1</v>
      </c>
      <c r="N47" s="475">
        <f t="shared" ca="1" si="19"/>
        <v>1.4</v>
      </c>
      <c r="O47" s="475">
        <f t="shared" ca="1" si="19"/>
        <v>6.2</v>
      </c>
      <c r="P47" s="475">
        <f t="shared" ca="1" si="19"/>
        <v>6</v>
      </c>
      <c r="Q47" s="477">
        <f t="shared" ca="1" si="19"/>
        <v>5.9</v>
      </c>
      <c r="R47" s="998">
        <f t="shared" ca="1" si="19"/>
        <v>5.5</v>
      </c>
      <c r="S47" s="474">
        <f t="shared" ca="1" si="19"/>
        <v>6.4</v>
      </c>
      <c r="T47" s="475">
        <f t="shared" ca="1" si="19"/>
        <v>6.4</v>
      </c>
      <c r="U47" s="475">
        <f t="shared" ca="1" si="19"/>
        <v>6.5</v>
      </c>
      <c r="V47" s="475">
        <f t="shared" ca="1" si="19"/>
        <v>0.9</v>
      </c>
      <c r="W47" s="475">
        <f t="shared" ca="1" si="19"/>
        <v>6.5</v>
      </c>
      <c r="X47" s="475">
        <f t="shared" ca="1" si="19"/>
        <v>6.5</v>
      </c>
      <c r="Y47" s="477">
        <f t="shared" ca="1" si="19"/>
        <v>6.5</v>
      </c>
      <c r="Z47" s="1002">
        <f t="shared" ca="1" si="19"/>
        <v>6.9</v>
      </c>
      <c r="AA47" s="759">
        <f ca="1">INDIRECT("'SEM " &amp; $O$5 &amp; "'!" &amp; ADDRESS(ROW(Z48), COLUMN(Z48)))</f>
        <v>114.10000000000001</v>
      </c>
    </row>
    <row r="48" spans="1:27" ht="30" customHeight="1" x14ac:dyDescent="0.25">
      <c r="A48" s="559" t="s">
        <v>99</v>
      </c>
      <c r="B48" s="597">
        <f t="shared" ref="B48:B53" ca="1" si="20">B47+1</f>
        <v>45814</v>
      </c>
      <c r="C48" s="329">
        <f t="shared" ca="1" si="18"/>
        <v>6</v>
      </c>
      <c r="D48" s="330">
        <f t="shared" ca="1" si="19"/>
        <v>6</v>
      </c>
      <c r="E48" s="330">
        <f t="shared" ca="1" si="19"/>
        <v>5.8</v>
      </c>
      <c r="F48" s="330">
        <f t="shared" ca="1" si="19"/>
        <v>0.7</v>
      </c>
      <c r="G48" s="330">
        <f t="shared" ca="1" si="19"/>
        <v>6</v>
      </c>
      <c r="H48" s="330">
        <f t="shared" ca="1" si="19"/>
        <v>5.9</v>
      </c>
      <c r="I48" s="331">
        <f t="shared" ca="1" si="19"/>
        <v>5.9</v>
      </c>
      <c r="J48" s="999">
        <f t="shared" ca="1" si="19"/>
        <v>9.6</v>
      </c>
      <c r="K48" s="329">
        <f t="shared" ca="1" si="19"/>
        <v>5.8</v>
      </c>
      <c r="L48" s="330">
        <f t="shared" ca="1" si="19"/>
        <v>5.8</v>
      </c>
      <c r="M48" s="330">
        <f t="shared" ca="1" si="19"/>
        <v>5.9</v>
      </c>
      <c r="N48" s="330">
        <f t="shared" ca="1" si="19"/>
        <v>1.3</v>
      </c>
      <c r="O48" s="330">
        <f t="shared" ca="1" si="19"/>
        <v>6.1</v>
      </c>
      <c r="P48" s="330">
        <f t="shared" ca="1" si="19"/>
        <v>5.9</v>
      </c>
      <c r="Q48" s="331">
        <f t="shared" ca="1" si="19"/>
        <v>5.7</v>
      </c>
      <c r="R48" s="999">
        <f t="shared" ca="1" si="19"/>
        <v>5.4</v>
      </c>
      <c r="S48" s="329">
        <f t="shared" ca="1" si="19"/>
        <v>6.3</v>
      </c>
      <c r="T48" s="330">
        <f t="shared" ca="1" si="19"/>
        <v>6.3</v>
      </c>
      <c r="U48" s="330">
        <f t="shared" ca="1" si="19"/>
        <v>6.4</v>
      </c>
      <c r="V48" s="330">
        <f t="shared" ca="1" si="19"/>
        <v>0.8</v>
      </c>
      <c r="W48" s="330">
        <f t="shared" ca="1" si="19"/>
        <v>6.4</v>
      </c>
      <c r="X48" s="330">
        <f t="shared" ca="1" si="19"/>
        <v>6.4</v>
      </c>
      <c r="Y48" s="331">
        <f t="shared" ca="1" si="19"/>
        <v>6.4</v>
      </c>
      <c r="Z48" s="537">
        <f t="shared" ca="1" si="19"/>
        <v>6.8</v>
      </c>
      <c r="AA48" s="760">
        <f t="shared" ref="AA48:AA54" ca="1" si="21">INDIRECT("'SEM " &amp; $O$5 &amp; "'!" &amp; ADDRESS(ROW(Z49), COLUMN(Z49)))</f>
        <v>111.8</v>
      </c>
    </row>
    <row r="49" spans="1:27" ht="30" customHeight="1" x14ac:dyDescent="0.25">
      <c r="A49" s="559" t="s">
        <v>100</v>
      </c>
      <c r="B49" s="597">
        <f t="shared" ca="1" si="20"/>
        <v>45815</v>
      </c>
      <c r="C49" s="329">
        <f t="shared" ca="1" si="18"/>
        <v>6</v>
      </c>
      <c r="D49" s="330">
        <f t="shared" ca="1" si="19"/>
        <v>6</v>
      </c>
      <c r="E49" s="330">
        <f t="shared" ca="1" si="19"/>
        <v>5.8</v>
      </c>
      <c r="F49" s="330">
        <f t="shared" ca="1" si="19"/>
        <v>0.7</v>
      </c>
      <c r="G49" s="330">
        <f t="shared" ca="1" si="19"/>
        <v>6</v>
      </c>
      <c r="H49" s="330">
        <f t="shared" ca="1" si="19"/>
        <v>6</v>
      </c>
      <c r="I49" s="331">
        <f t="shared" ca="1" si="19"/>
        <v>5.9</v>
      </c>
      <c r="J49" s="999">
        <f t="shared" ca="1" si="19"/>
        <v>9.6</v>
      </c>
      <c r="K49" s="329">
        <f t="shared" ca="1" si="19"/>
        <v>5.8</v>
      </c>
      <c r="L49" s="330">
        <f t="shared" ca="1" si="19"/>
        <v>5.8</v>
      </c>
      <c r="M49" s="330">
        <f t="shared" ca="1" si="19"/>
        <v>6</v>
      </c>
      <c r="N49" s="330">
        <f t="shared" ca="1" si="19"/>
        <v>1.3</v>
      </c>
      <c r="O49" s="330">
        <f t="shared" ca="1" si="19"/>
        <v>6.1</v>
      </c>
      <c r="P49" s="330">
        <f t="shared" ca="1" si="19"/>
        <v>5.9</v>
      </c>
      <c r="Q49" s="331">
        <f t="shared" ca="1" si="19"/>
        <v>5.8</v>
      </c>
      <c r="R49" s="999">
        <f t="shared" ca="1" si="19"/>
        <v>5.5</v>
      </c>
      <c r="S49" s="329">
        <f t="shared" ca="1" si="19"/>
        <v>6.3</v>
      </c>
      <c r="T49" s="330">
        <f t="shared" ca="1" si="19"/>
        <v>6.3</v>
      </c>
      <c r="U49" s="330">
        <f t="shared" ca="1" si="19"/>
        <v>6.4</v>
      </c>
      <c r="V49" s="330">
        <f t="shared" ca="1" si="19"/>
        <v>0.8</v>
      </c>
      <c r="W49" s="330">
        <f t="shared" ca="1" si="19"/>
        <v>6.4</v>
      </c>
      <c r="X49" s="330">
        <f t="shared" ca="1" si="19"/>
        <v>6.4</v>
      </c>
      <c r="Y49" s="331">
        <f t="shared" ca="1" si="19"/>
        <v>6.4</v>
      </c>
      <c r="Z49" s="537">
        <f t="shared" ca="1" si="19"/>
        <v>6.9</v>
      </c>
      <c r="AA49" s="760">
        <f t="shared" ca="1" si="21"/>
        <v>112.1</v>
      </c>
    </row>
    <row r="50" spans="1:27" ht="30" customHeight="1" x14ac:dyDescent="0.25">
      <c r="A50" s="559" t="s">
        <v>101</v>
      </c>
      <c r="B50" s="597">
        <f t="shared" ca="1" si="20"/>
        <v>45816</v>
      </c>
      <c r="C50" s="329">
        <f t="shared" ca="1" si="18"/>
        <v>6</v>
      </c>
      <c r="D50" s="330">
        <f t="shared" ca="1" si="19"/>
        <v>6</v>
      </c>
      <c r="E50" s="330">
        <f t="shared" ca="1" si="19"/>
        <v>5.9</v>
      </c>
      <c r="F50" s="330">
        <f t="shared" ca="1" si="19"/>
        <v>0.7</v>
      </c>
      <c r="G50" s="330">
        <f t="shared" ca="1" si="19"/>
        <v>6</v>
      </c>
      <c r="H50" s="330">
        <f t="shared" ca="1" si="19"/>
        <v>6</v>
      </c>
      <c r="I50" s="331">
        <f t="shared" ca="1" si="19"/>
        <v>6</v>
      </c>
      <c r="J50" s="999">
        <f t="shared" ca="1" si="19"/>
        <v>9.6999999999999993</v>
      </c>
      <c r="K50" s="329">
        <f t="shared" ca="1" si="19"/>
        <v>5.9</v>
      </c>
      <c r="L50" s="330">
        <f t="shared" ca="1" si="19"/>
        <v>5.8</v>
      </c>
      <c r="M50" s="330">
        <f t="shared" ca="1" si="19"/>
        <v>6</v>
      </c>
      <c r="N50" s="330">
        <f t="shared" ca="1" si="19"/>
        <v>1</v>
      </c>
      <c r="O50" s="330">
        <f t="shared" ca="1" si="19"/>
        <v>6.1</v>
      </c>
      <c r="P50" s="330">
        <f t="shared" ca="1" si="19"/>
        <v>6</v>
      </c>
      <c r="Q50" s="331">
        <f t="shared" ca="1" si="19"/>
        <v>5.8</v>
      </c>
      <c r="R50" s="999">
        <f t="shared" ca="1" si="19"/>
        <v>5.5</v>
      </c>
      <c r="S50" s="329">
        <f t="shared" ca="1" si="19"/>
        <v>6.3</v>
      </c>
      <c r="T50" s="330">
        <f t="shared" ca="1" si="19"/>
        <v>6.3</v>
      </c>
      <c r="U50" s="330">
        <f t="shared" ca="1" si="19"/>
        <v>6.5</v>
      </c>
      <c r="V50" s="330">
        <f t="shared" ca="1" si="19"/>
        <v>0.8</v>
      </c>
      <c r="W50" s="330">
        <f t="shared" ca="1" si="19"/>
        <v>6.4</v>
      </c>
      <c r="X50" s="330">
        <f t="shared" ca="1" si="19"/>
        <v>6.4</v>
      </c>
      <c r="Y50" s="331">
        <f t="shared" ca="1" si="19"/>
        <v>6.4</v>
      </c>
      <c r="Z50" s="537">
        <f t="shared" ca="1" si="19"/>
        <v>6.9</v>
      </c>
      <c r="AA50" s="760">
        <f t="shared" ca="1" si="21"/>
        <v>112.29999999999998</v>
      </c>
    </row>
    <row r="51" spans="1:27" ht="30" customHeight="1" x14ac:dyDescent="0.25">
      <c r="A51" s="559" t="s">
        <v>102</v>
      </c>
      <c r="B51" s="597">
        <f t="shared" ca="1" si="20"/>
        <v>45817</v>
      </c>
      <c r="C51" s="329">
        <f t="shared" ca="1" si="18"/>
        <v>6</v>
      </c>
      <c r="D51" s="330">
        <f t="shared" ca="1" si="19"/>
        <v>6</v>
      </c>
      <c r="E51" s="330">
        <f t="shared" ca="1" si="19"/>
        <v>5.9</v>
      </c>
      <c r="F51" s="330">
        <f t="shared" ref="F51:U54" ca="1" si="22">INDIRECT("'SEM " &amp; $O$5 &amp; "'!" &amp; ADDRESS(ROW(E52), COLUMN(E52)))</f>
        <v>0.7</v>
      </c>
      <c r="G51" s="330">
        <f t="shared" ca="1" si="22"/>
        <v>6</v>
      </c>
      <c r="H51" s="330">
        <f t="shared" ca="1" si="22"/>
        <v>6</v>
      </c>
      <c r="I51" s="331">
        <f t="shared" ca="1" si="22"/>
        <v>6</v>
      </c>
      <c r="J51" s="999">
        <f t="shared" ca="1" si="22"/>
        <v>9.6999999999999993</v>
      </c>
      <c r="K51" s="329">
        <f t="shared" ca="1" si="22"/>
        <v>5.9</v>
      </c>
      <c r="L51" s="330">
        <f t="shared" ca="1" si="22"/>
        <v>5.9</v>
      </c>
      <c r="M51" s="330">
        <f t="shared" ca="1" si="22"/>
        <v>6</v>
      </c>
      <c r="N51" s="330">
        <f t="shared" ca="1" si="22"/>
        <v>1.3</v>
      </c>
      <c r="O51" s="330">
        <f t="shared" ca="1" si="22"/>
        <v>6.1</v>
      </c>
      <c r="P51" s="330">
        <f t="shared" ca="1" si="22"/>
        <v>6</v>
      </c>
      <c r="Q51" s="331">
        <f t="shared" ca="1" si="22"/>
        <v>5.8</v>
      </c>
      <c r="R51" s="999">
        <f t="shared" ca="1" si="22"/>
        <v>5.5</v>
      </c>
      <c r="S51" s="329">
        <f t="shared" ca="1" si="22"/>
        <v>6.4</v>
      </c>
      <c r="T51" s="330">
        <f t="shared" ca="1" si="22"/>
        <v>6.3</v>
      </c>
      <c r="U51" s="330">
        <f t="shared" ca="1" si="22"/>
        <v>6.5</v>
      </c>
      <c r="V51" s="330">
        <f t="shared" ref="V51:Z54" ca="1" si="23">INDIRECT("'SEM " &amp; $O$5 &amp; "'!" &amp; ADDRESS(ROW(U52), COLUMN(U52)))</f>
        <v>0.8</v>
      </c>
      <c r="W51" s="330">
        <f t="shared" ca="1" si="23"/>
        <v>6.4</v>
      </c>
      <c r="X51" s="330">
        <f t="shared" ca="1" si="23"/>
        <v>6.4</v>
      </c>
      <c r="Y51" s="331">
        <f t="shared" ca="1" si="23"/>
        <v>6.4</v>
      </c>
      <c r="Z51" s="537">
        <f t="shared" ca="1" si="23"/>
        <v>6.9</v>
      </c>
      <c r="AA51" s="760">
        <f t="shared" ca="1" si="21"/>
        <v>112.79999999999998</v>
      </c>
    </row>
    <row r="52" spans="1:27" ht="30" customHeight="1" x14ac:dyDescent="0.25">
      <c r="A52" s="559" t="s">
        <v>103</v>
      </c>
      <c r="B52" s="597">
        <f t="shared" ca="1" si="20"/>
        <v>45818</v>
      </c>
      <c r="C52" s="329">
        <f t="shared" ca="1" si="18"/>
        <v>6.1</v>
      </c>
      <c r="D52" s="330">
        <f t="shared" ref="D52:E54" ca="1" si="24">INDIRECT("'SEM " &amp; $O$5 &amp; "'!" &amp; ADDRESS(ROW(C53), COLUMN(C53)))</f>
        <v>6</v>
      </c>
      <c r="E52" s="330">
        <f t="shared" ca="1" si="24"/>
        <v>5.9</v>
      </c>
      <c r="F52" s="330">
        <f t="shared" ca="1" si="22"/>
        <v>0.7</v>
      </c>
      <c r="G52" s="330">
        <f t="shared" ca="1" si="22"/>
        <v>6</v>
      </c>
      <c r="H52" s="330">
        <f t="shared" ca="1" si="22"/>
        <v>6</v>
      </c>
      <c r="I52" s="331">
        <f t="shared" ca="1" si="22"/>
        <v>6</v>
      </c>
      <c r="J52" s="999">
        <f t="shared" ca="1" si="22"/>
        <v>9.6999999999999993</v>
      </c>
      <c r="K52" s="329">
        <f t="shared" ca="1" si="22"/>
        <v>5.9</v>
      </c>
      <c r="L52" s="330">
        <f t="shared" ca="1" si="22"/>
        <v>5.9</v>
      </c>
      <c r="M52" s="330">
        <f t="shared" ca="1" si="22"/>
        <v>6</v>
      </c>
      <c r="N52" s="330">
        <f t="shared" ca="1" si="22"/>
        <v>1.3</v>
      </c>
      <c r="O52" s="330">
        <f t="shared" ca="1" si="22"/>
        <v>6.2</v>
      </c>
      <c r="P52" s="330">
        <f t="shared" ca="1" si="22"/>
        <v>6</v>
      </c>
      <c r="Q52" s="331">
        <f t="shared" ca="1" si="22"/>
        <v>5.8</v>
      </c>
      <c r="R52" s="999">
        <f t="shared" ca="1" si="22"/>
        <v>5.5</v>
      </c>
      <c r="S52" s="329">
        <f t="shared" ca="1" si="22"/>
        <v>6.4</v>
      </c>
      <c r="T52" s="330">
        <f t="shared" ca="1" si="22"/>
        <v>6.3</v>
      </c>
      <c r="U52" s="330">
        <f t="shared" ca="1" si="22"/>
        <v>6.5</v>
      </c>
      <c r="V52" s="330">
        <f t="shared" ca="1" si="23"/>
        <v>0.8</v>
      </c>
      <c r="W52" s="330">
        <f t="shared" ca="1" si="23"/>
        <v>6.5</v>
      </c>
      <c r="X52" s="330">
        <f t="shared" ca="1" si="23"/>
        <v>6.4</v>
      </c>
      <c r="Y52" s="331">
        <f t="shared" ca="1" si="23"/>
        <v>6.4</v>
      </c>
      <c r="Z52" s="537">
        <f t="shared" ca="1" si="23"/>
        <v>6.9</v>
      </c>
      <c r="AA52" s="760">
        <f t="shared" ca="1" si="21"/>
        <v>113.10000000000001</v>
      </c>
    </row>
    <row r="53" spans="1:27" ht="30.75" customHeight="1" thickBot="1" x14ac:dyDescent="0.3">
      <c r="A53" s="559" t="s">
        <v>104</v>
      </c>
      <c r="B53" s="597">
        <f t="shared" ca="1" si="20"/>
        <v>45819</v>
      </c>
      <c r="C53" s="26">
        <f t="shared" ca="1" si="18"/>
        <v>6.1</v>
      </c>
      <c r="D53" s="27">
        <f t="shared" ca="1" si="24"/>
        <v>6.1</v>
      </c>
      <c r="E53" s="27">
        <f t="shared" ca="1" si="24"/>
        <v>5.9</v>
      </c>
      <c r="F53" s="27">
        <f t="shared" ca="1" si="22"/>
        <v>0.7</v>
      </c>
      <c r="G53" s="27">
        <f t="shared" ca="1" si="22"/>
        <v>6</v>
      </c>
      <c r="H53" s="27">
        <f t="shared" ca="1" si="22"/>
        <v>6</v>
      </c>
      <c r="I53" s="28">
        <f t="shared" ca="1" si="22"/>
        <v>6</v>
      </c>
      <c r="J53" s="1000">
        <f t="shared" ca="1" si="22"/>
        <v>9.6999999999999993</v>
      </c>
      <c r="K53" s="26">
        <f t="shared" ca="1" si="22"/>
        <v>5.9</v>
      </c>
      <c r="L53" s="27">
        <f t="shared" ca="1" si="22"/>
        <v>5.9</v>
      </c>
      <c r="M53" s="27">
        <f t="shared" ca="1" si="22"/>
        <v>6</v>
      </c>
      <c r="N53" s="27">
        <f t="shared" ca="1" si="22"/>
        <v>1.3</v>
      </c>
      <c r="O53" s="27">
        <f t="shared" ca="1" si="22"/>
        <v>6.2</v>
      </c>
      <c r="P53" s="27">
        <f t="shared" ca="1" si="22"/>
        <v>6</v>
      </c>
      <c r="Q53" s="28">
        <f t="shared" ca="1" si="22"/>
        <v>5.8</v>
      </c>
      <c r="R53" s="1000">
        <f t="shared" ca="1" si="22"/>
        <v>5.5</v>
      </c>
      <c r="S53" s="26">
        <f t="shared" ca="1" si="22"/>
        <v>6.4</v>
      </c>
      <c r="T53" s="27">
        <f t="shared" ca="1" si="22"/>
        <v>6.4</v>
      </c>
      <c r="U53" s="27">
        <f t="shared" ca="1" si="22"/>
        <v>6.5</v>
      </c>
      <c r="V53" s="27">
        <f t="shared" ca="1" si="23"/>
        <v>0.8</v>
      </c>
      <c r="W53" s="27">
        <f t="shared" ca="1" si="23"/>
        <v>6.5</v>
      </c>
      <c r="X53" s="27">
        <f t="shared" ca="1" si="23"/>
        <v>6.5</v>
      </c>
      <c r="Y53" s="28">
        <f t="shared" ca="1" si="23"/>
        <v>6.5</v>
      </c>
      <c r="Z53" s="426">
        <f t="shared" ca="1" si="23"/>
        <v>6.9</v>
      </c>
      <c r="AA53" s="761">
        <f t="shared" ca="1" si="21"/>
        <v>113.5</v>
      </c>
    </row>
    <row r="54" spans="1:27" ht="34.5" thickBot="1" x14ac:dyDescent="0.3">
      <c r="A54" s="1189" t="s">
        <v>8</v>
      </c>
      <c r="B54" s="1190"/>
      <c r="C54" s="756">
        <f t="shared" ca="1" si="18"/>
        <v>42.300000000000004</v>
      </c>
      <c r="D54" s="757">
        <f t="shared" ca="1" si="24"/>
        <v>42.2</v>
      </c>
      <c r="E54" s="757">
        <f t="shared" ca="1" si="24"/>
        <v>41.099999999999994</v>
      </c>
      <c r="F54" s="757">
        <f t="shared" ca="1" si="22"/>
        <v>4.9000000000000004</v>
      </c>
      <c r="G54" s="757">
        <f t="shared" ca="1" si="22"/>
        <v>42</v>
      </c>
      <c r="H54" s="757">
        <f t="shared" ca="1" si="22"/>
        <v>41.9</v>
      </c>
      <c r="I54" s="758">
        <f t="shared" ca="1" si="22"/>
        <v>41.8</v>
      </c>
      <c r="J54" s="1001">
        <f t="shared" ca="1" si="22"/>
        <v>67.500000000000014</v>
      </c>
      <c r="K54" s="756">
        <f t="shared" ca="1" si="22"/>
        <v>41.199999999999996</v>
      </c>
      <c r="L54" s="757">
        <f t="shared" ca="1" si="22"/>
        <v>41.1</v>
      </c>
      <c r="M54" s="757">
        <f t="shared" ca="1" si="22"/>
        <v>42</v>
      </c>
      <c r="N54" s="757">
        <f t="shared" ca="1" si="22"/>
        <v>8.9</v>
      </c>
      <c r="O54" s="757">
        <f t="shared" ca="1" si="22"/>
        <v>43.000000000000007</v>
      </c>
      <c r="P54" s="757">
        <f t="shared" ca="1" si="22"/>
        <v>41.8</v>
      </c>
      <c r="Q54" s="758">
        <f t="shared" ca="1" si="22"/>
        <v>40.6</v>
      </c>
      <c r="R54" s="1001">
        <f t="shared" ca="1" si="22"/>
        <v>38.4</v>
      </c>
      <c r="S54" s="756">
        <f t="shared" ca="1" si="22"/>
        <v>44.5</v>
      </c>
      <c r="T54" s="757">
        <f t="shared" ca="1" si="22"/>
        <v>44.3</v>
      </c>
      <c r="U54" s="757">
        <f t="shared" ca="1" si="22"/>
        <v>45.3</v>
      </c>
      <c r="V54" s="757">
        <f t="shared" ca="1" si="23"/>
        <v>5.6999999999999993</v>
      </c>
      <c r="W54" s="757">
        <f t="shared" ca="1" si="23"/>
        <v>45.1</v>
      </c>
      <c r="X54" s="757">
        <f t="shared" ca="1" si="23"/>
        <v>45</v>
      </c>
      <c r="Y54" s="758">
        <f t="shared" ca="1" si="23"/>
        <v>45</v>
      </c>
      <c r="Z54" s="1003">
        <f t="shared" ca="1" si="23"/>
        <v>48.199999999999996</v>
      </c>
      <c r="AA54" s="762">
        <f t="shared" ca="1" si="21"/>
        <v>789.69999999999993</v>
      </c>
    </row>
    <row r="55" spans="1:27" ht="34.5" thickBot="1" x14ac:dyDescent="0.3">
      <c r="A55" s="1191" t="s">
        <v>47</v>
      </c>
      <c r="B55" s="1192"/>
      <c r="C55" s="763">
        <f ca="1">INDIRECT("'SEM " &amp; $O$5 &amp; "'!" &amp; ADDRESS(ROW(B57), COLUMN(B57)))</f>
        <v>39</v>
      </c>
      <c r="D55" s="764">
        <f t="shared" ref="D55:AA55" ca="1" si="25">INDIRECT("'SEM " &amp; $O$5 &amp; "'!" &amp; ADDRESS(ROW(C57), COLUMN(C57)))</f>
        <v>39</v>
      </c>
      <c r="E55" s="764">
        <f t="shared" ca="1" si="25"/>
        <v>38</v>
      </c>
      <c r="F55" s="764">
        <f t="shared" ca="1" si="25"/>
        <v>4</v>
      </c>
      <c r="G55" s="764">
        <f t="shared" ca="1" si="25"/>
        <v>39</v>
      </c>
      <c r="H55" s="764">
        <f t="shared" ca="1" si="25"/>
        <v>39</v>
      </c>
      <c r="I55" s="765">
        <f t="shared" ca="1" si="25"/>
        <v>39</v>
      </c>
      <c r="J55" s="996">
        <f t="shared" ca="1" si="25"/>
        <v>63</v>
      </c>
      <c r="K55" s="763">
        <f t="shared" ca="1" si="25"/>
        <v>38</v>
      </c>
      <c r="L55" s="764">
        <f t="shared" ca="1" si="25"/>
        <v>38</v>
      </c>
      <c r="M55" s="764">
        <f t="shared" ca="1" si="25"/>
        <v>39</v>
      </c>
      <c r="N55" s="764">
        <f t="shared" ca="1" si="25"/>
        <v>8</v>
      </c>
      <c r="O55" s="764">
        <f t="shared" ca="1" si="25"/>
        <v>40</v>
      </c>
      <c r="P55" s="764">
        <f t="shared" ca="1" si="25"/>
        <v>39</v>
      </c>
      <c r="Q55" s="765">
        <f t="shared" ca="1" si="25"/>
        <v>38</v>
      </c>
      <c r="R55" s="996">
        <f t="shared" ca="1" si="25"/>
        <v>36</v>
      </c>
      <c r="S55" s="763">
        <f t="shared" ca="1" si="25"/>
        <v>41</v>
      </c>
      <c r="T55" s="764">
        <f t="shared" ca="1" si="25"/>
        <v>41</v>
      </c>
      <c r="U55" s="764">
        <f t="shared" ca="1" si="25"/>
        <v>42</v>
      </c>
      <c r="V55" s="764">
        <f t="shared" ca="1" si="25"/>
        <v>5</v>
      </c>
      <c r="W55" s="764">
        <f t="shared" ca="1" si="25"/>
        <v>42</v>
      </c>
      <c r="X55" s="764">
        <f t="shared" ca="1" si="25"/>
        <v>42</v>
      </c>
      <c r="Y55" s="765">
        <f t="shared" ca="1" si="25"/>
        <v>42</v>
      </c>
      <c r="Z55" s="997">
        <f t="shared" ca="1" si="25"/>
        <v>45</v>
      </c>
      <c r="AA55" s="766">
        <f t="shared" ca="1" si="25"/>
        <v>732</v>
      </c>
    </row>
    <row r="57" spans="1:27" x14ac:dyDescent="0.25">
      <c r="C57" s="94"/>
      <c r="D57" s="94"/>
      <c r="E57" s="94"/>
      <c r="F57" s="94"/>
      <c r="G57" s="94"/>
    </row>
    <row r="58" spans="1:27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9">
    <mergeCell ref="V7:X7"/>
    <mergeCell ref="V6:X6"/>
    <mergeCell ref="V4:X5"/>
    <mergeCell ref="T25:T26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V26:Y35"/>
    <mergeCell ref="A34:B34"/>
    <mergeCell ref="L34:M34"/>
    <mergeCell ref="A35:B35"/>
    <mergeCell ref="L35:M35"/>
    <mergeCell ref="I25:I26"/>
    <mergeCell ref="L25:M25"/>
    <mergeCell ref="N25:S25"/>
    <mergeCell ref="U25:U26"/>
    <mergeCell ref="A26:B26"/>
    <mergeCell ref="L26:M26"/>
    <mergeCell ref="A54:B54"/>
    <mergeCell ref="A55:B55"/>
    <mergeCell ref="A45:B45"/>
    <mergeCell ref="C45:I45"/>
    <mergeCell ref="AA45:AA46"/>
    <mergeCell ref="A46:B46"/>
    <mergeCell ref="Z45:Z46"/>
    <mergeCell ref="R45:R46"/>
    <mergeCell ref="S45:Y45"/>
    <mergeCell ref="J45:J46"/>
    <mergeCell ref="K45:Q45"/>
  </mergeCells>
  <conditionalFormatting sqref="C27:I33 I34">
    <cfRule type="cellIs" dxfId="1" priority="3" operator="lessThanOrEqual">
      <formula>0</formula>
    </cfRule>
  </conditionalFormatting>
  <conditionalFormatting sqref="C11:X17 N27:U33 C47:AA55">
    <cfRule type="cellIs" dxfId="0" priority="4" operator="lessThanOrEqual">
      <formula>0</formula>
    </cfRule>
  </conditionalFormatting>
  <pageMargins left="0.25" right="0.25" top="0.75" bottom="0.75" header="0.3" footer="0.3"/>
  <pageSetup scale="27" orientation="landscape" r:id="rId2"/>
  <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11" sqref="B11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68" t="s">
        <v>0</v>
      </c>
      <c r="H1" s="1168"/>
      <c r="I1" s="1168"/>
      <c r="J1" s="1168"/>
      <c r="K1" s="1168"/>
      <c r="L1" s="1168"/>
      <c r="M1" s="1168"/>
      <c r="N1" s="1168"/>
      <c r="O1" s="1168"/>
      <c r="P1" s="1168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4</v>
      </c>
      <c r="E2" s="1173" t="s">
        <v>1</v>
      </c>
      <c r="F2" s="1173"/>
      <c r="G2" s="1173"/>
      <c r="H2" s="1173"/>
      <c r="I2" s="1169" t="s">
        <v>2</v>
      </c>
      <c r="J2" s="1169"/>
      <c r="K2" s="1169"/>
      <c r="M2" s="768" t="s">
        <v>3</v>
      </c>
      <c r="N2" s="1169" t="s">
        <v>49</v>
      </c>
      <c r="O2" s="1169"/>
      <c r="P2" s="1169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65" t="s">
        <v>7</v>
      </c>
      <c r="C5" s="1166"/>
      <c r="D5" s="1166"/>
      <c r="E5" s="1166"/>
      <c r="F5" s="1166"/>
      <c r="G5" s="1166"/>
      <c r="H5" s="1167"/>
      <c r="I5" s="1170" t="s">
        <v>29</v>
      </c>
      <c r="J5" s="1171"/>
      <c r="K5" s="1171"/>
      <c r="L5" s="1171"/>
      <c r="M5" s="1171"/>
      <c r="N5" s="1171"/>
      <c r="O5" s="1172"/>
      <c r="P5" s="1170" t="s">
        <v>28</v>
      </c>
      <c r="Q5" s="1171"/>
      <c r="R5" s="1171"/>
      <c r="S5" s="1171"/>
      <c r="T5" s="1171"/>
      <c r="U5" s="1171"/>
      <c r="V5" s="1171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57">
        <v>89.5</v>
      </c>
      <c r="C7" s="947">
        <v>88.3</v>
      </c>
      <c r="D7" s="947">
        <v>88.3</v>
      </c>
      <c r="E7" s="1058">
        <v>9.3000000000000007</v>
      </c>
      <c r="F7" s="1058">
        <v>88.9</v>
      </c>
      <c r="G7" s="1058">
        <v>89.5</v>
      </c>
      <c r="H7" s="1059">
        <v>88.8</v>
      </c>
      <c r="I7" s="1057">
        <v>84.6</v>
      </c>
      <c r="J7" s="1058">
        <v>85.6</v>
      </c>
      <c r="K7" s="1058">
        <v>87.5</v>
      </c>
      <c r="L7" s="947">
        <v>18</v>
      </c>
      <c r="M7" s="1058">
        <v>89</v>
      </c>
      <c r="N7" s="1058">
        <v>87.3</v>
      </c>
      <c r="O7" s="1059">
        <v>85.2</v>
      </c>
      <c r="P7" s="1057">
        <v>86.8</v>
      </c>
      <c r="Q7" s="1058">
        <v>87.3</v>
      </c>
      <c r="R7" s="1058">
        <v>90.4</v>
      </c>
      <c r="S7" s="1058">
        <v>12.1</v>
      </c>
      <c r="T7" s="1060">
        <v>91.1</v>
      </c>
      <c r="U7" s="946">
        <v>90.4</v>
      </c>
      <c r="V7" s="1059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932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77">
        <v>9.3000000000000007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87.8</v>
      </c>
      <c r="L9" s="977">
        <v>17.899999999999999</v>
      </c>
      <c r="M9" s="977">
        <v>89</v>
      </c>
      <c r="N9" s="977">
        <v>87.2</v>
      </c>
      <c r="O9" s="978">
        <v>85.5</v>
      </c>
      <c r="P9" s="976">
        <v>86.3</v>
      </c>
      <c r="Q9" s="977">
        <v>87.9</v>
      </c>
      <c r="R9" s="977">
        <v>90.4</v>
      </c>
      <c r="S9" s="977">
        <v>12.1</v>
      </c>
      <c r="T9" s="984">
        <v>90.9</v>
      </c>
      <c r="U9" s="977">
        <v>89.8</v>
      </c>
      <c r="V9" s="978">
        <v>89.3</v>
      </c>
      <c r="W9" s="933">
        <f t="shared" si="0"/>
        <v>1625.0000000000002</v>
      </c>
      <c r="X9" s="895">
        <f t="shared" si="1"/>
        <v>2.3999999999994088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977">
        <v>9.3000000000000007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85.6</v>
      </c>
      <c r="K10" s="977">
        <v>87.8</v>
      </c>
      <c r="L10" s="977">
        <v>17.899999999999999</v>
      </c>
      <c r="M10" s="977">
        <v>89</v>
      </c>
      <c r="N10" s="977">
        <v>87.2</v>
      </c>
      <c r="O10" s="978">
        <v>85.5</v>
      </c>
      <c r="P10" s="976">
        <v>86.3</v>
      </c>
      <c r="Q10" s="977">
        <v>87.9</v>
      </c>
      <c r="R10" s="977">
        <v>90.4</v>
      </c>
      <c r="S10" s="977">
        <v>12.1</v>
      </c>
      <c r="T10" s="984">
        <v>90.9</v>
      </c>
      <c r="U10" s="977">
        <v>89.8</v>
      </c>
      <c r="V10" s="978">
        <v>89.3</v>
      </c>
      <c r="W10" s="933">
        <f t="shared" si="0"/>
        <v>1625.0000000000002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 t="s">
        <v>130</v>
      </c>
      <c r="C11" s="977"/>
      <c r="D11" s="977"/>
      <c r="E11" s="977"/>
      <c r="F11" s="977"/>
      <c r="G11" s="977"/>
      <c r="H11" s="978"/>
      <c r="I11" s="976"/>
      <c r="J11" s="977"/>
      <c r="K11" s="977"/>
      <c r="L11" s="977"/>
      <c r="M11" s="977"/>
      <c r="N11" s="977"/>
      <c r="O11" s="978"/>
      <c r="P11" s="976"/>
      <c r="Q11" s="977"/>
      <c r="R11" s="977"/>
      <c r="S11" s="977"/>
      <c r="T11" s="984"/>
      <c r="U11" s="977"/>
      <c r="V11" s="978"/>
      <c r="W11" s="933">
        <f>SUM(B11:V11)</f>
        <v>0</v>
      </c>
      <c r="X11" s="895">
        <f t="shared" si="1"/>
        <v>1625.0000000000002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/>
      <c r="C12" s="977"/>
      <c r="D12" s="977"/>
      <c r="E12" s="977"/>
      <c r="F12" s="977"/>
      <c r="G12" s="977"/>
      <c r="H12" s="978"/>
      <c r="I12" s="976"/>
      <c r="J12" s="977"/>
      <c r="K12" s="977"/>
      <c r="L12" s="977"/>
      <c r="M12" s="977"/>
      <c r="N12" s="977"/>
      <c r="O12" s="978"/>
      <c r="P12" s="976"/>
      <c r="Q12" s="977"/>
      <c r="R12" s="977"/>
      <c r="S12" s="977"/>
      <c r="T12" s="984"/>
      <c r="U12" s="977"/>
      <c r="V12" s="978"/>
      <c r="W12" s="933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2">SUM(B8:B14)</f>
        <v>266.5</v>
      </c>
      <c r="C15" s="844">
        <f t="shared" si="2"/>
        <v>266.39999999999998</v>
      </c>
      <c r="D15" s="844">
        <f t="shared" si="2"/>
        <v>264.8</v>
      </c>
      <c r="E15" s="844">
        <f t="shared" si="2"/>
        <v>27.900000000000002</v>
      </c>
      <c r="F15" s="844">
        <f t="shared" si="2"/>
        <v>266.89999999999998</v>
      </c>
      <c r="G15" s="844">
        <f t="shared" si="2"/>
        <v>266.89999999999998</v>
      </c>
      <c r="H15" s="885">
        <f t="shared" si="2"/>
        <v>265.2</v>
      </c>
      <c r="I15" s="843">
        <f t="shared" si="2"/>
        <v>253</v>
      </c>
      <c r="J15" s="844">
        <f t="shared" si="2"/>
        <v>256.79999999999995</v>
      </c>
      <c r="K15" s="844">
        <f t="shared" si="2"/>
        <v>263.10000000000002</v>
      </c>
      <c r="L15" s="844">
        <f>SUM(L8:L14)</f>
        <v>53.699999999999996</v>
      </c>
      <c r="M15" s="844">
        <f>SUM(M8:M14)</f>
        <v>267</v>
      </c>
      <c r="N15" s="844">
        <f>SUM(N8:N14)</f>
        <v>261.7</v>
      </c>
      <c r="O15" s="885">
        <f>SUM(O8:O14)</f>
        <v>256.2</v>
      </c>
      <c r="P15" s="843">
        <f t="shared" ref="P15:V15" si="3">SUM(P8:P14)</f>
        <v>259.39999999999998</v>
      </c>
      <c r="Q15" s="844">
        <f t="shared" si="3"/>
        <v>263.10000000000002</v>
      </c>
      <c r="R15" s="844">
        <f t="shared" si="3"/>
        <v>271.20000000000005</v>
      </c>
      <c r="S15" s="844">
        <f t="shared" si="3"/>
        <v>36.299999999999997</v>
      </c>
      <c r="T15" s="844">
        <f t="shared" si="3"/>
        <v>272.89999999999998</v>
      </c>
      <c r="U15" s="844">
        <f t="shared" si="3"/>
        <v>269.7</v>
      </c>
      <c r="V15" s="885">
        <f t="shared" si="3"/>
        <v>268.7</v>
      </c>
      <c r="W15" s="796">
        <f t="shared" si="0"/>
        <v>4877.3999999999987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75">
        <f>((W15/W17)/7)*1000</f>
        <v>66.447780714421938</v>
      </c>
      <c r="X16" s="1024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574</v>
      </c>
      <c r="C17" s="803">
        <v>573</v>
      </c>
      <c r="D17" s="803">
        <v>569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113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580</v>
      </c>
      <c r="V17" s="804">
        <v>579</v>
      </c>
      <c r="W17" s="866">
        <f>+SUM(B17:V17)</f>
        <v>10486</v>
      </c>
    </row>
    <row r="18" spans="1:30" s="2" customFormat="1" ht="15" customHeight="1" x14ac:dyDescent="0.25">
      <c r="A18" s="807" t="s">
        <v>12</v>
      </c>
      <c r="B18" s="808">
        <f>((((((B16*7)*B17-B8-B9)/1000))/7))</f>
        <v>88.944571428571479</v>
      </c>
      <c r="C18" s="811">
        <f t="shared" ref="C18:V18" si="4">((((((C16*7)*C17-C8-C9)/1000))/7))</f>
        <v>88.789671428571495</v>
      </c>
      <c r="D18" s="811">
        <f t="shared" si="4"/>
        <v>88.169785714285766</v>
      </c>
      <c r="E18" s="811">
        <f t="shared" si="4"/>
        <v>8.3673428571428623</v>
      </c>
      <c r="F18" s="811">
        <f t="shared" si="4"/>
        <v>88.944585714285751</v>
      </c>
      <c r="G18" s="811">
        <f t="shared" si="4"/>
        <v>89.099542857142907</v>
      </c>
      <c r="H18" s="812">
        <f t="shared" si="4"/>
        <v>88.634714285714338</v>
      </c>
      <c r="I18" s="808">
        <f t="shared" si="4"/>
        <v>84.450885714285775</v>
      </c>
      <c r="J18" s="811">
        <f t="shared" si="4"/>
        <v>85.690542857142916</v>
      </c>
      <c r="K18" s="811">
        <f t="shared" si="4"/>
        <v>87.704957142857182</v>
      </c>
      <c r="L18" s="811">
        <f t="shared" si="4"/>
        <v>17.509885714285726</v>
      </c>
      <c r="M18" s="811">
        <f t="shared" si="4"/>
        <v>88.944571428571479</v>
      </c>
      <c r="N18" s="811">
        <f t="shared" si="4"/>
        <v>87.240071428571483</v>
      </c>
      <c r="O18" s="812">
        <f t="shared" si="4"/>
        <v>85.380614285714344</v>
      </c>
      <c r="P18" s="808">
        <f t="shared" si="4"/>
        <v>86.620271428571456</v>
      </c>
      <c r="Q18" s="811">
        <f t="shared" si="4"/>
        <v>87.704971428571454</v>
      </c>
      <c r="R18" s="811">
        <f t="shared" si="4"/>
        <v>90.339171428571476</v>
      </c>
      <c r="S18" s="811">
        <f t="shared" si="4"/>
        <v>11.776542857142863</v>
      </c>
      <c r="T18" s="811">
        <f t="shared" si="4"/>
        <v>90.959000000000046</v>
      </c>
      <c r="U18" s="811">
        <f t="shared" si="4"/>
        <v>89.874300000000048</v>
      </c>
      <c r="V18" s="812">
        <f t="shared" si="4"/>
        <v>89.719371428571463</v>
      </c>
      <c r="W18" s="867">
        <f>((W15*1000)/W17)/7</f>
        <v>66.447780714421938</v>
      </c>
      <c r="Y18" s="36"/>
    </row>
    <row r="19" spans="1:30" ht="15" customHeight="1" x14ac:dyDescent="0.25">
      <c r="A19" s="810" t="s">
        <v>13</v>
      </c>
      <c r="B19" s="808">
        <f>((B17*B16)*7)/1000</f>
        <v>622.7900000000003</v>
      </c>
      <c r="C19" s="811">
        <f>((C17*C16)*7)/1000</f>
        <v>621.70500000000038</v>
      </c>
      <c r="D19" s="811">
        <f t="shared" ref="D19:K19" si="5">((D17*D16)*7)/1000</f>
        <v>617.36500000000035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122.60500000000008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629.3000000000003</v>
      </c>
      <c r="V19" s="812">
        <f t="shared" si="6"/>
        <v>628.21500000000037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7">+(B15/B17)/7*1000</f>
        <v>66.326530612244909</v>
      </c>
      <c r="C20" s="817">
        <f t="shared" si="7"/>
        <v>66.417352281226627</v>
      </c>
      <c r="D20" s="817">
        <f t="shared" si="7"/>
        <v>66.48255084107457</v>
      </c>
      <c r="E20" s="817">
        <f t="shared" si="7"/>
        <v>73.80952380952381</v>
      </c>
      <c r="F20" s="817">
        <f t="shared" si="7"/>
        <v>66.426082628173219</v>
      </c>
      <c r="G20" s="817">
        <f t="shared" si="7"/>
        <v>66.310559006211179</v>
      </c>
      <c r="H20" s="818">
        <f t="shared" si="7"/>
        <v>66.233766233766232</v>
      </c>
      <c r="I20" s="816">
        <f t="shared" si="7"/>
        <v>66.317169069462651</v>
      </c>
      <c r="J20" s="817">
        <f t="shared" si="7"/>
        <v>66.339447171273562</v>
      </c>
      <c r="K20" s="817">
        <f t="shared" si="7"/>
        <v>66.405855628470476</v>
      </c>
      <c r="L20" s="817">
        <f>+(L15/L17)/7*1000</f>
        <v>67.888748419721864</v>
      </c>
      <c r="M20" s="817">
        <f>+(M15/M17)/7*1000</f>
        <v>66.450970632155304</v>
      </c>
      <c r="N20" s="817">
        <f>+(N15/N17)/7*1000</f>
        <v>66.404465871606192</v>
      </c>
      <c r="O20" s="818">
        <f>+(O15/O17)/7*1000</f>
        <v>66.424682395644282</v>
      </c>
      <c r="P20" s="816">
        <f t="shared" ref="P20:V20" si="8">+(P15/P17)/7*1000</f>
        <v>66.291847687196523</v>
      </c>
      <c r="Q20" s="817">
        <f t="shared" si="8"/>
        <v>66.405855628470476</v>
      </c>
      <c r="R20" s="817">
        <f t="shared" si="8"/>
        <v>66.454300416564578</v>
      </c>
      <c r="S20" s="817">
        <f t="shared" si="8"/>
        <v>68.233082706766908</v>
      </c>
      <c r="T20" s="817">
        <f t="shared" si="8"/>
        <v>66.415186176685324</v>
      </c>
      <c r="U20" s="817">
        <f t="shared" si="8"/>
        <v>66.428571428571416</v>
      </c>
      <c r="V20" s="818">
        <f t="shared" si="8"/>
        <v>66.296570441648157</v>
      </c>
      <c r="W20" s="869"/>
      <c r="Y20" s="327"/>
      <c r="AA20" s="11"/>
      <c r="AB20" s="11"/>
    </row>
    <row r="21" spans="1:30" ht="15" customHeight="1" x14ac:dyDescent="0.25">
      <c r="B21" s="821">
        <f>B19-B15</f>
        <v>356.2900000000003</v>
      </c>
      <c r="C21" s="821">
        <f t="shared" ref="C21:V21" si="9">C19-C15</f>
        <v>355.3050000000004</v>
      </c>
      <c r="D21" s="821">
        <f t="shared" si="9"/>
        <v>352.56500000000034</v>
      </c>
      <c r="E21" s="821">
        <f t="shared" si="9"/>
        <v>30.690000000000037</v>
      </c>
      <c r="F21" s="821">
        <f t="shared" si="9"/>
        <v>355.89000000000033</v>
      </c>
      <c r="G21" s="821">
        <f t="shared" si="9"/>
        <v>356.97500000000036</v>
      </c>
      <c r="H21" s="821">
        <f t="shared" si="9"/>
        <v>355.42000000000036</v>
      </c>
      <c r="I21" s="821">
        <f t="shared" si="9"/>
        <v>338.32500000000039</v>
      </c>
      <c r="J21" s="821">
        <f t="shared" si="9"/>
        <v>343.20500000000038</v>
      </c>
      <c r="K21" s="821">
        <f t="shared" si="9"/>
        <v>351.01000000000033</v>
      </c>
      <c r="L21" s="821">
        <f t="shared" si="9"/>
        <v>68.905000000000086</v>
      </c>
      <c r="M21" s="821">
        <f t="shared" si="9"/>
        <v>355.7900000000003</v>
      </c>
      <c r="N21" s="821">
        <f t="shared" si="9"/>
        <v>349.15500000000037</v>
      </c>
      <c r="O21" s="821">
        <f t="shared" si="9"/>
        <v>341.63500000000039</v>
      </c>
      <c r="P21" s="821">
        <f t="shared" si="9"/>
        <v>347.11500000000035</v>
      </c>
      <c r="Q21" s="821">
        <f t="shared" si="9"/>
        <v>351.01000000000033</v>
      </c>
      <c r="R21" s="821">
        <f t="shared" si="9"/>
        <v>361.35500000000036</v>
      </c>
      <c r="S21" s="821">
        <f t="shared" si="9"/>
        <v>46.160000000000068</v>
      </c>
      <c r="T21" s="821">
        <f t="shared" si="9"/>
        <v>363.99500000000035</v>
      </c>
      <c r="U21" s="821">
        <f t="shared" si="9"/>
        <v>359.60000000000031</v>
      </c>
      <c r="V21" s="821">
        <f t="shared" si="9"/>
        <v>359.51500000000038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88.495000000000147</v>
      </c>
      <c r="C22" s="901">
        <f t="shared" ref="C22:V22" si="10">(C21+C24)/$A$2</f>
        <v>89.098750000000194</v>
      </c>
      <c r="D22" s="901">
        <f t="shared" si="10"/>
        <v>88.353750000000204</v>
      </c>
      <c r="E22" s="901">
        <f t="shared" si="10"/>
        <v>6.4700000000000211</v>
      </c>
      <c r="F22" s="901">
        <f t="shared" si="10"/>
        <v>88.945000000000192</v>
      </c>
      <c r="G22" s="901">
        <f t="shared" si="10"/>
        <v>88.762500000000159</v>
      </c>
      <c r="H22" s="901">
        <f t="shared" si="10"/>
        <v>88.135000000000204</v>
      </c>
      <c r="I22" s="901">
        <f t="shared" si="10"/>
        <v>84.162500000000193</v>
      </c>
      <c r="J22" s="901">
        <f t="shared" si="10"/>
        <v>85.602500000000191</v>
      </c>
      <c r="K22" s="901">
        <f t="shared" si="10"/>
        <v>87.830000000000183</v>
      </c>
      <c r="L22" s="901">
        <f t="shared" si="10"/>
        <v>17.048750000000037</v>
      </c>
      <c r="M22" s="901">
        <f t="shared" si="10"/>
        <v>88.670000000000158</v>
      </c>
      <c r="N22" s="901">
        <f t="shared" si="10"/>
        <v>87.127500000000182</v>
      </c>
      <c r="O22" s="901">
        <f t="shared" si="10"/>
        <v>85.44250000000018</v>
      </c>
      <c r="P22" s="901">
        <f t="shared" si="10"/>
        <v>86.282500000000169</v>
      </c>
      <c r="Q22" s="901">
        <f t="shared" si="10"/>
        <v>87.830000000000211</v>
      </c>
      <c r="R22" s="901">
        <f t="shared" si="10"/>
        <v>90.377500000000197</v>
      </c>
      <c r="S22" s="901">
        <f t="shared" si="10"/>
        <v>11.155000000000033</v>
      </c>
      <c r="T22" s="901">
        <f t="shared" si="10"/>
        <v>90.972500000000139</v>
      </c>
      <c r="U22" s="901">
        <f t="shared" si="10"/>
        <v>89.81750000000018</v>
      </c>
      <c r="V22" s="901">
        <f t="shared" si="10"/>
        <v>89.257500000000178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88.495000000000147</v>
      </c>
      <c r="C23" s="901">
        <f t="shared" si="11"/>
        <v>89.098750000000194</v>
      </c>
      <c r="D23" s="901">
        <f t="shared" si="11"/>
        <v>88.353750000000204</v>
      </c>
      <c r="E23" s="901">
        <f t="shared" si="11"/>
        <v>6.4700000000000211</v>
      </c>
      <c r="F23" s="901">
        <f t="shared" si="11"/>
        <v>88.945000000000192</v>
      </c>
      <c r="G23" s="901">
        <f t="shared" si="11"/>
        <v>88.762500000000159</v>
      </c>
      <c r="H23" s="901">
        <f t="shared" si="11"/>
        <v>88.135000000000204</v>
      </c>
      <c r="I23" s="901">
        <f t="shared" si="11"/>
        <v>84.162500000000193</v>
      </c>
      <c r="J23" s="901">
        <f t="shared" si="11"/>
        <v>85.602500000000191</v>
      </c>
      <c r="K23" s="901">
        <f t="shared" si="11"/>
        <v>87.830000000000183</v>
      </c>
      <c r="L23" s="901">
        <f t="shared" si="11"/>
        <v>17.048750000000037</v>
      </c>
      <c r="M23" s="901">
        <f t="shared" si="11"/>
        <v>88.670000000000158</v>
      </c>
      <c r="N23" s="901">
        <f t="shared" si="11"/>
        <v>87.127500000000182</v>
      </c>
      <c r="O23" s="901">
        <f t="shared" si="11"/>
        <v>85.44250000000018</v>
      </c>
      <c r="P23" s="901">
        <f t="shared" si="11"/>
        <v>86.282500000000169</v>
      </c>
      <c r="Q23" s="901">
        <f t="shared" si="11"/>
        <v>87.830000000000211</v>
      </c>
      <c r="R23" s="901">
        <f t="shared" si="11"/>
        <v>90.377500000000197</v>
      </c>
      <c r="S23" s="901">
        <f t="shared" si="11"/>
        <v>11.155000000000033</v>
      </c>
      <c r="T23" s="901">
        <f t="shared" si="11"/>
        <v>90.972500000000139</v>
      </c>
      <c r="U23" s="901">
        <f t="shared" si="11"/>
        <v>89.81750000000018</v>
      </c>
      <c r="V23" s="901">
        <f t="shared" si="11"/>
        <v>89.257500000000178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1">
        <v>-2.3099999999997181</v>
      </c>
      <c r="C24" s="1052">
        <v>1.0900000000003729</v>
      </c>
      <c r="D24" s="1052">
        <v>0.85000000000047748</v>
      </c>
      <c r="E24" s="1052">
        <v>-4.8099999999999525</v>
      </c>
      <c r="F24" s="1052">
        <v>-0.1099999999995589</v>
      </c>
      <c r="G24" s="1052">
        <v>-1.9249999999997272</v>
      </c>
      <c r="H24" s="1052">
        <v>-2.8799999999995407</v>
      </c>
      <c r="I24" s="1052">
        <v>-1.6749999999996135</v>
      </c>
      <c r="J24" s="1052">
        <v>-0.79499999999961801</v>
      </c>
      <c r="K24" s="1052">
        <v>0.31000000000040018</v>
      </c>
      <c r="L24" s="1052">
        <v>-0.7099999999999369</v>
      </c>
      <c r="M24" s="1052">
        <v>-1.1099999999996726</v>
      </c>
      <c r="N24" s="1052">
        <v>-0.64499999999964075</v>
      </c>
      <c r="O24" s="1052">
        <v>0.13500000000033197</v>
      </c>
      <c r="P24" s="1052">
        <v>-1.9849999999996726</v>
      </c>
      <c r="Q24" s="1052">
        <v>0.31000000000051386</v>
      </c>
      <c r="R24" s="1052">
        <v>0.15500000000042746</v>
      </c>
      <c r="S24" s="1052">
        <v>-1.5399999999999352</v>
      </c>
      <c r="T24" s="1052">
        <v>-0.10499999999979082</v>
      </c>
      <c r="U24" s="1052">
        <v>-0.32999999999958618</v>
      </c>
      <c r="V24" s="1053">
        <v>-2.4849999999996726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9" t="s">
        <v>15</v>
      </c>
      <c r="B25" s="1185" t="s">
        <v>16</v>
      </c>
      <c r="C25" s="1186"/>
      <c r="D25" s="1186"/>
      <c r="E25" s="1186"/>
      <c r="F25" s="1186"/>
      <c r="G25" s="1187"/>
      <c r="H25" s="1179" t="s">
        <v>8</v>
      </c>
      <c r="I25" s="824"/>
      <c r="J25" s="824"/>
      <c r="K25" s="824"/>
      <c r="L25" s="824"/>
      <c r="M25" s="825"/>
      <c r="N25" s="1050" t="s">
        <v>87</v>
      </c>
      <c r="O25" s="1185" t="s">
        <v>16</v>
      </c>
      <c r="P25" s="1186"/>
      <c r="Q25" s="1186"/>
      <c r="R25" s="1186"/>
      <c r="S25" s="1186"/>
      <c r="T25" s="1187"/>
      <c r="U25" s="1184" t="s">
        <v>76</v>
      </c>
      <c r="V25" s="1179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79"/>
      <c r="I26" s="826"/>
      <c r="J26" s="826"/>
      <c r="K26" s="826"/>
      <c r="L26" s="1177"/>
      <c r="M26" s="1177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81"/>
      <c r="V26" s="1179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1004">
        <v>5.2</v>
      </c>
      <c r="P27" s="1005">
        <v>5.6</v>
      </c>
      <c r="Q27" s="1005">
        <v>1.4</v>
      </c>
      <c r="R27" s="1005">
        <v>5.5</v>
      </c>
      <c r="S27" s="1005">
        <v>5.3</v>
      </c>
      <c r="T27" s="1061">
        <v>5.2</v>
      </c>
      <c r="U27" s="1062">
        <v>4.7</v>
      </c>
      <c r="V27" s="964">
        <f>SUM(O27:T27)</f>
        <v>28.200000000000003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932">
        <f>SUM(B28:G28)</f>
        <v>388.1</v>
      </c>
      <c r="I28" s="895">
        <f t="shared" ref="I28:I34" si="12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63">
        <v>4.7</v>
      </c>
      <c r="V28" s="1066">
        <f>SUM(O28:T28)</f>
        <v>28.200000000000003</v>
      </c>
      <c r="W28" s="895">
        <f t="shared" ref="W28:W34" si="13">V27-V28</f>
        <v>0</v>
      </c>
      <c r="X28" s="841">
        <f>V28+U28</f>
        <v>32.900000000000006</v>
      </c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11">
        <v>76.099999999999994</v>
      </c>
      <c r="D29" s="811">
        <v>17</v>
      </c>
      <c r="E29" s="811">
        <v>74.599999999999994</v>
      </c>
      <c r="F29" s="811">
        <v>74.099999999999994</v>
      </c>
      <c r="G29" s="812">
        <v>75.900000000000006</v>
      </c>
      <c r="H29" s="932">
        <f>SUM(B29:G29)</f>
        <v>389.29999999999995</v>
      </c>
      <c r="I29" s="895">
        <f t="shared" si="12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14">
        <v>4.5999999999999996</v>
      </c>
      <c r="V29" s="1067">
        <f t="shared" ref="V29:V35" si="14">SUM(O29:T29)</f>
        <v>27.5</v>
      </c>
      <c r="W29" s="895">
        <f t="shared" si="13"/>
        <v>0.70000000000000284</v>
      </c>
      <c r="X29" s="841">
        <f t="shared" ref="X29:X34" si="15">V29+U29</f>
        <v>32.1</v>
      </c>
      <c r="Y29" s="895"/>
      <c r="Z29" s="2"/>
    </row>
    <row r="30" spans="1:30" ht="15" customHeight="1" x14ac:dyDescent="0.25">
      <c r="A30" s="774" t="s">
        <v>27</v>
      </c>
      <c r="B30" s="808">
        <v>71.599999999999994</v>
      </c>
      <c r="C30" s="811">
        <v>76.099999999999994</v>
      </c>
      <c r="D30" s="811">
        <v>17</v>
      </c>
      <c r="E30" s="811">
        <v>74.599999999999994</v>
      </c>
      <c r="F30" s="811">
        <v>74.099999999999994</v>
      </c>
      <c r="G30" s="812">
        <v>75.900000000000006</v>
      </c>
      <c r="H30" s="932">
        <f t="shared" ref="H30:H35" si="16">SUM(B30:G30)</f>
        <v>389.29999999999995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14">
        <v>4.5999999999999996</v>
      </c>
      <c r="V30" s="1067">
        <f t="shared" si="14"/>
        <v>27.700000000000003</v>
      </c>
      <c r="W30" s="895">
        <f t="shared" si="13"/>
        <v>-0.20000000000000284</v>
      </c>
      <c r="X30" s="841">
        <f t="shared" si="15"/>
        <v>32.300000000000004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/>
      <c r="C31" s="811"/>
      <c r="D31" s="811"/>
      <c r="E31" s="811"/>
      <c r="F31" s="811"/>
      <c r="G31" s="812"/>
      <c r="H31" s="932">
        <f t="shared" si="16"/>
        <v>0</v>
      </c>
      <c r="I31" s="895">
        <f t="shared" si="12"/>
        <v>389.29999999999995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14">
        <v>4.5999999999999996</v>
      </c>
      <c r="V31" s="1067">
        <f t="shared" si="14"/>
        <v>27.9</v>
      </c>
      <c r="W31" s="895">
        <f t="shared" si="13"/>
        <v>-0.19999999999999574</v>
      </c>
      <c r="X31" s="841">
        <f t="shared" si="15"/>
        <v>32.5</v>
      </c>
      <c r="Y31" s="895"/>
      <c r="AA31" s="11"/>
      <c r="AB31" s="11"/>
    </row>
    <row r="32" spans="1:30" ht="15" customHeight="1" x14ac:dyDescent="0.25">
      <c r="A32" s="774" t="s">
        <v>21</v>
      </c>
      <c r="B32" s="808"/>
      <c r="C32" s="811"/>
      <c r="D32" s="811"/>
      <c r="E32" s="811"/>
      <c r="F32" s="811"/>
      <c r="G32" s="812"/>
      <c r="H32" s="932">
        <f t="shared" si="16"/>
        <v>0</v>
      </c>
      <c r="I32" s="895">
        <f t="shared" si="12"/>
        <v>0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11">
        <v>5.5</v>
      </c>
      <c r="S32" s="811">
        <v>5.3</v>
      </c>
      <c r="T32" s="813">
        <v>5.2</v>
      </c>
      <c r="U32" s="1014">
        <v>4.5999999999999996</v>
      </c>
      <c r="V32" s="1067">
        <f t="shared" si="14"/>
        <v>27.9</v>
      </c>
      <c r="W32" s="895">
        <f t="shared" si="13"/>
        <v>0</v>
      </c>
      <c r="X32" s="841">
        <f t="shared" si="15"/>
        <v>32.5</v>
      </c>
      <c r="Y32" s="895"/>
      <c r="AA32" s="11"/>
      <c r="AB32" s="11"/>
    </row>
    <row r="33" spans="1:33" ht="15" customHeight="1" x14ac:dyDescent="0.25">
      <c r="A33" s="774" t="s">
        <v>22</v>
      </c>
      <c r="B33" s="808"/>
      <c r="C33" s="811"/>
      <c r="D33" s="811"/>
      <c r="E33" s="811"/>
      <c r="F33" s="811"/>
      <c r="G33" s="812"/>
      <c r="H33" s="932">
        <f t="shared" si="16"/>
        <v>0</v>
      </c>
      <c r="I33" s="895">
        <f t="shared" si="12"/>
        <v>0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1014">
        <v>4.5999999999999996</v>
      </c>
      <c r="V33" s="1067">
        <f t="shared" si="14"/>
        <v>27.9</v>
      </c>
      <c r="W33" s="895">
        <f t="shared" si="13"/>
        <v>0</v>
      </c>
      <c r="X33" s="841">
        <f t="shared" si="15"/>
        <v>32.5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/>
      <c r="C34" s="811"/>
      <c r="D34" s="811"/>
      <c r="E34" s="811"/>
      <c r="F34" s="811"/>
      <c r="G34" s="812"/>
      <c r="H34" s="932">
        <f t="shared" si="16"/>
        <v>0</v>
      </c>
      <c r="I34" s="895">
        <f t="shared" si="12"/>
        <v>0</v>
      </c>
      <c r="J34" s="837"/>
      <c r="K34" s="837"/>
      <c r="L34" s="837"/>
      <c r="M34" s="838"/>
      <c r="N34" s="839" t="s">
        <v>30</v>
      </c>
      <c r="O34" s="1042">
        <v>5.0999999999999996</v>
      </c>
      <c r="P34" s="862">
        <v>5.5</v>
      </c>
      <c r="Q34" s="862">
        <v>1.3</v>
      </c>
      <c r="R34" s="862">
        <v>5.5</v>
      </c>
      <c r="S34" s="862">
        <v>5.3</v>
      </c>
      <c r="T34" s="1010">
        <v>5.2</v>
      </c>
      <c r="U34" s="1064">
        <v>4.5999999999999996</v>
      </c>
      <c r="V34" s="1067">
        <f t="shared" si="14"/>
        <v>27.9</v>
      </c>
      <c r="W34" s="895">
        <f t="shared" si="13"/>
        <v>0</v>
      </c>
      <c r="X34" s="841">
        <f t="shared" si="15"/>
        <v>32.5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214.79999999999998</v>
      </c>
      <c r="C35" s="844">
        <f t="shared" si="17"/>
        <v>227.99999999999997</v>
      </c>
      <c r="D35" s="844">
        <f t="shared" si="17"/>
        <v>50</v>
      </c>
      <c r="E35" s="890">
        <f t="shared" si="17"/>
        <v>223.79999999999998</v>
      </c>
      <c r="F35" s="844">
        <f>SUM(F28:F34)</f>
        <v>222.4</v>
      </c>
      <c r="G35" s="885">
        <f t="shared" si="17"/>
        <v>227.70000000000002</v>
      </c>
      <c r="H35" s="1028">
        <f t="shared" si="16"/>
        <v>1166.6999999999998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4">
        <f t="shared" si="18"/>
        <v>36.4</v>
      </c>
      <c r="U35" s="1065">
        <f t="shared" si="18"/>
        <v>32.300000000000004</v>
      </c>
      <c r="V35" s="842">
        <f t="shared" si="14"/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66.350090991810731</v>
      </c>
      <c r="I36" s="1023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16">
        <v>149</v>
      </c>
      <c r="V36" s="914">
        <f>+((V35/V37)/7)*1000</f>
        <v>152.22482435597189</v>
      </c>
      <c r="W36" s="1022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489</v>
      </c>
      <c r="H37" s="852">
        <f>SUM(B37:G37)</f>
        <v>2512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1017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71.170442857142874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75.843900000000005</v>
      </c>
      <c r="H38" s="854">
        <f>((H35*1000)/H37)/7</f>
        <v>66.350090991810731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5.4720000000000004</v>
      </c>
      <c r="S38" s="811">
        <f t="shared" si="19"/>
        <v>5.2849999999999993</v>
      </c>
      <c r="T38" s="813">
        <f t="shared" si="19"/>
        <v>5.1974999999999998</v>
      </c>
      <c r="U38" s="1014">
        <f>((((U36*7)*U37-U28-U29)/1000))/7</f>
        <v>4.6176714285714286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498.33629999999994</v>
      </c>
      <c r="C39" s="811">
        <f t="shared" si="20"/>
        <v>533.07869999999991</v>
      </c>
      <c r="D39" s="811">
        <f t="shared" si="20"/>
        <v>119.42700000000001</v>
      </c>
      <c r="E39" s="811">
        <f t="shared" si="20"/>
        <v>524.3931</v>
      </c>
      <c r="F39" s="811">
        <f>((F37*F36)*7)/1000</f>
        <v>521.13599999999997</v>
      </c>
      <c r="G39" s="812">
        <f t="shared" si="20"/>
        <v>530.90729999999996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38.304000000000002</v>
      </c>
      <c r="S39" s="811">
        <f t="shared" si="21"/>
        <v>36.994999999999997</v>
      </c>
      <c r="T39" s="813">
        <f t="shared" si="21"/>
        <v>36.3825</v>
      </c>
      <c r="U39" s="1014">
        <f t="shared" si="21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66.853408029878622</v>
      </c>
      <c r="C40" s="817">
        <f t="shared" si="22"/>
        <v>66.336921734070401</v>
      </c>
      <c r="D40" s="817">
        <f t="shared" si="22"/>
        <v>64.935064935064929</v>
      </c>
      <c r="E40" s="817">
        <f t="shared" si="22"/>
        <v>66.193433895297233</v>
      </c>
      <c r="F40" s="817">
        <f>+(F35/F37)/7*1000</f>
        <v>66.19047619047619</v>
      </c>
      <c r="G40" s="818">
        <f t="shared" si="22"/>
        <v>66.520595968448745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151.98412698412696</v>
      </c>
      <c r="S40" s="817">
        <f t="shared" si="23"/>
        <v>151.0204081632653</v>
      </c>
      <c r="T40" s="819">
        <f t="shared" si="23"/>
        <v>148.57142857142858</v>
      </c>
      <c r="U40" s="1018">
        <f t="shared" si="23"/>
        <v>148.84792626728111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283.53629999999998</v>
      </c>
      <c r="C41" s="821">
        <f t="shared" si="24"/>
        <v>305.07869999999991</v>
      </c>
      <c r="D41" s="821">
        <f t="shared" si="24"/>
        <v>69.427000000000007</v>
      </c>
      <c r="E41" s="821">
        <f t="shared" si="24"/>
        <v>300.59310000000005</v>
      </c>
      <c r="F41" s="821">
        <f t="shared" si="24"/>
        <v>298.73599999999999</v>
      </c>
      <c r="G41" s="821">
        <f t="shared" si="24"/>
        <v>303.20729999999992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4.0000000000048885E-3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3.2999999999994145E-2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70.418149999999969</v>
      </c>
      <c r="C42" s="901">
        <f t="shared" si="26"/>
        <v>76.289349999999956</v>
      </c>
      <c r="D42" s="901">
        <f t="shared" si="26"/>
        <v>16.763500000000001</v>
      </c>
      <c r="E42" s="901">
        <f t="shared" si="26"/>
        <v>74.546549999999996</v>
      </c>
      <c r="F42" s="901">
        <f t="shared" si="26"/>
        <v>73.842999999999989</v>
      </c>
      <c r="G42" s="901">
        <f t="shared" si="26"/>
        <v>75.825074999999998</v>
      </c>
      <c r="H42" s="9"/>
      <c r="I42" s="9"/>
      <c r="J42" s="9"/>
      <c r="K42" s="9"/>
      <c r="L42" s="9"/>
      <c r="M42" s="822"/>
      <c r="N42" s="822"/>
      <c r="O42" s="901">
        <f>(O41)/$A$2</f>
        <v>-6.5000000000008384E-3</v>
      </c>
      <c r="P42" s="901">
        <f t="shared" ref="P42:U42" si="27">(P41)/$A$2</f>
        <v>-1.1000000000001009E-2</v>
      </c>
      <c r="Q42" s="901">
        <f t="shared" si="27"/>
        <v>-0.10499999999999998</v>
      </c>
      <c r="R42" s="901">
        <f t="shared" si="27"/>
        <v>1.0000000000012221E-3</v>
      </c>
      <c r="S42" s="901">
        <f t="shared" si="27"/>
        <v>-1.2500000000006395E-3</v>
      </c>
      <c r="T42" s="901">
        <f t="shared" si="27"/>
        <v>-4.3749999999995737E-3</v>
      </c>
      <c r="U42" s="901">
        <f t="shared" si="27"/>
        <v>8.2499999999985363E-3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70.418149999999969</v>
      </c>
      <c r="C43" s="901">
        <f t="shared" si="28"/>
        <v>76.289349999999956</v>
      </c>
      <c r="D43" s="901">
        <f t="shared" si="28"/>
        <v>16.763500000000001</v>
      </c>
      <c r="E43" s="901">
        <f t="shared" si="28"/>
        <v>74.546549999999996</v>
      </c>
      <c r="F43" s="901">
        <f t="shared" si="28"/>
        <v>73.842999999999989</v>
      </c>
      <c r="G43" s="901">
        <f t="shared" si="28"/>
        <v>75.825074999999998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5.0934999999999988</v>
      </c>
      <c r="P43" s="901">
        <f t="shared" si="29"/>
        <v>5.488999999999999</v>
      </c>
      <c r="Q43" s="901">
        <f t="shared" si="29"/>
        <v>1.1950000000000001</v>
      </c>
      <c r="R43" s="901">
        <f t="shared" si="29"/>
        <v>5.5010000000000012</v>
      </c>
      <c r="S43" s="901">
        <f t="shared" si="29"/>
        <v>5.2987499999999992</v>
      </c>
      <c r="T43" s="901">
        <f t="shared" si="29"/>
        <v>5.1956250000000006</v>
      </c>
      <c r="U43" s="901">
        <f>U42 + SUMIF($A$48:$A$54, $A$3,U28:U34)</f>
        <v>4.6082499999999982</v>
      </c>
      <c r="V43" s="9"/>
      <c r="W43" s="9"/>
      <c r="AA43" s="11"/>
      <c r="AB43" s="11"/>
    </row>
    <row r="44" spans="1:33" ht="15" customHeight="1" thickBot="1" x14ac:dyDescent="0.3">
      <c r="A44" s="9"/>
      <c r="B44" s="1072">
        <v>-1.863700000000108</v>
      </c>
      <c r="C44" s="1073">
        <v>7.8699999999912507E-2</v>
      </c>
      <c r="D44" s="1073">
        <v>-2.3730000000000047</v>
      </c>
      <c r="E44" s="1073">
        <v>-2.4069000000000642</v>
      </c>
      <c r="F44" s="1073">
        <v>-3.3640000000000327</v>
      </c>
      <c r="G44" s="1074">
        <v>9.3000000000074579E-2</v>
      </c>
      <c r="H44" s="822"/>
      <c r="I44" s="822"/>
      <c r="J44" s="822"/>
      <c r="K44" s="822"/>
      <c r="L44" s="822"/>
      <c r="M44" s="822"/>
      <c r="N44" s="822"/>
      <c r="O44" s="1025">
        <f>O36-O40</f>
        <v>-0.11255411255410763</v>
      </c>
      <c r="P44" s="1026">
        <f t="shared" ref="P44:T44" si="30">P36-P40</f>
        <v>-0.17460317460316332</v>
      </c>
      <c r="Q44" s="1026">
        <f t="shared" si="30"/>
        <v>-7.5</v>
      </c>
      <c r="R44" s="1026">
        <f t="shared" si="30"/>
        <v>1.5873015873040686E-2</v>
      </c>
      <c r="S44" s="1026">
        <f t="shared" si="30"/>
        <v>-2.0408163265301482E-2</v>
      </c>
      <c r="T44" s="1027">
        <f t="shared" si="30"/>
        <v>-7.1428571428583609E-2</v>
      </c>
      <c r="U44" s="822"/>
      <c r="V44" s="1019">
        <f>SUM(O44:U44)</f>
        <v>-7.8631210059781154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8" t="s">
        <v>7</v>
      </c>
      <c r="C45" s="1182"/>
      <c r="D45" s="1182"/>
      <c r="E45" s="1182"/>
      <c r="F45" s="1182"/>
      <c r="G45" s="1182"/>
      <c r="H45" s="1166"/>
      <c r="I45" s="1180" t="s">
        <v>76</v>
      </c>
      <c r="J45" s="1165" t="s">
        <v>29</v>
      </c>
      <c r="K45" s="1166"/>
      <c r="L45" s="1166"/>
      <c r="M45" s="1166"/>
      <c r="N45" s="1166"/>
      <c r="O45" s="1182"/>
      <c r="P45" s="1183"/>
      <c r="Q45" s="1184" t="s">
        <v>76</v>
      </c>
      <c r="R45" s="1188" t="s">
        <v>28</v>
      </c>
      <c r="S45" s="1182"/>
      <c r="T45" s="1182"/>
      <c r="U45" s="1166"/>
      <c r="V45" s="1182"/>
      <c r="W45" s="1166"/>
      <c r="X45" s="1167"/>
      <c r="Y45" s="1180" t="s">
        <v>76</v>
      </c>
      <c r="Z45" s="1178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81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81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81"/>
      <c r="Z46" s="1164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12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68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9">
        <v>6</v>
      </c>
      <c r="I48" s="1013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71">
        <f>SUM(B48:H48)+SUM(J48:P48)+SUM(R48:X48)</f>
        <v>114.10000000000001</v>
      </c>
      <c r="AA48" s="895">
        <f t="shared" ref="AA48:AA54" si="32">Z47-Z48</f>
        <v>0</v>
      </c>
      <c r="AB48" s="1041">
        <f>I48+Q48+Y48</f>
        <v>21.9</v>
      </c>
      <c r="AC48" s="1055">
        <f>Z48+AB48</f>
        <v>136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10">
        <v>5.9</v>
      </c>
      <c r="I49" s="1014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9">
        <f t="shared" si="31"/>
        <v>111.8</v>
      </c>
      <c r="AA49" s="895">
        <f t="shared" si="32"/>
        <v>2.3000000000000114</v>
      </c>
      <c r="AB49" s="1041">
        <f t="shared" ref="AB49:AB55" si="33">I49+Q49+Y49</f>
        <v>21.8</v>
      </c>
      <c r="AC49" s="1055">
        <f t="shared" ref="AC49:AC52" si="34">Z49+AB49</f>
        <v>133.6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10">
        <v>5.9</v>
      </c>
      <c r="I50" s="1014">
        <v>9.6</v>
      </c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>
        <v>5.5</v>
      </c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>
        <v>6.9</v>
      </c>
      <c r="Z50" s="1069">
        <f t="shared" si="31"/>
        <v>112.1</v>
      </c>
      <c r="AA50" s="895">
        <f t="shared" si="32"/>
        <v>-0.29999999999999716</v>
      </c>
      <c r="AB50" s="1041">
        <f t="shared" si="33"/>
        <v>22</v>
      </c>
      <c r="AC50" s="1055">
        <f t="shared" si="34"/>
        <v>134.1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10">
        <v>6</v>
      </c>
      <c r="I51" s="1014">
        <v>9.6999999999999993</v>
      </c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>
        <v>5.5</v>
      </c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>
        <v>6.9</v>
      </c>
      <c r="Z51" s="1069">
        <f t="shared" si="31"/>
        <v>112.29999999999998</v>
      </c>
      <c r="AA51" s="895">
        <f t="shared" si="32"/>
        <v>-0.19999999999998863</v>
      </c>
      <c r="AB51" s="1041">
        <f t="shared" si="33"/>
        <v>22.1</v>
      </c>
      <c r="AC51" s="1055">
        <f t="shared" si="34"/>
        <v>134.39999999999998</v>
      </c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10">
        <v>6</v>
      </c>
      <c r="I52" s="1014">
        <v>9.6999999999999993</v>
      </c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6.9</v>
      </c>
      <c r="Z52" s="1069">
        <f t="shared" si="31"/>
        <v>112.79999999999998</v>
      </c>
      <c r="AA52" s="895">
        <f t="shared" si="32"/>
        <v>-0.5</v>
      </c>
      <c r="AB52" s="1041">
        <f t="shared" si="33"/>
        <v>22.1</v>
      </c>
      <c r="AC52" s="1055">
        <f t="shared" si="34"/>
        <v>134.89999999999998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10">
        <v>6</v>
      </c>
      <c r="I53" s="1014">
        <v>9.6999999999999993</v>
      </c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>
        <v>5.5</v>
      </c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>
        <v>6.9</v>
      </c>
      <c r="Z53" s="1069">
        <f t="shared" si="31"/>
        <v>113.10000000000001</v>
      </c>
      <c r="AA53" s="895">
        <f t="shared" si="32"/>
        <v>-0.30000000000002558</v>
      </c>
      <c r="AB53" s="1041">
        <f t="shared" si="33"/>
        <v>22.1</v>
      </c>
      <c r="AC53" s="1055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0">
        <v>6</v>
      </c>
      <c r="I54" s="1014">
        <v>9.6999999999999993</v>
      </c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>
        <v>5.5</v>
      </c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38">
        <v>6.9</v>
      </c>
      <c r="Z54" s="1070">
        <f t="shared" si="31"/>
        <v>113.5</v>
      </c>
      <c r="AA54" s="895">
        <f t="shared" si="32"/>
        <v>-0.39999999999999147</v>
      </c>
      <c r="AB54" s="1041">
        <f t="shared" si="33"/>
        <v>22.1</v>
      </c>
      <c r="AC54" s="1055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5">SUM(B48:B54)</f>
        <v>42.300000000000004</v>
      </c>
      <c r="C55" s="844">
        <f t="shared" si="35"/>
        <v>42.2</v>
      </c>
      <c r="D55" s="844">
        <f t="shared" si="35"/>
        <v>41.099999999999994</v>
      </c>
      <c r="E55" s="844">
        <f t="shared" si="35"/>
        <v>4.9000000000000004</v>
      </c>
      <c r="F55" s="844">
        <f t="shared" si="35"/>
        <v>42</v>
      </c>
      <c r="G55" s="844">
        <f t="shared" si="35"/>
        <v>41.9</v>
      </c>
      <c r="H55" s="845">
        <f t="shared" si="35"/>
        <v>41.8</v>
      </c>
      <c r="I55" s="1015">
        <f t="shared" si="35"/>
        <v>67.500000000000014</v>
      </c>
      <c r="J55" s="843">
        <f t="shared" si="35"/>
        <v>41.199999999999996</v>
      </c>
      <c r="K55" s="844">
        <f t="shared" si="35"/>
        <v>41.1</v>
      </c>
      <c r="L55" s="844">
        <f t="shared" si="35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6">SUM(Q48:Q54)</f>
        <v>38.4</v>
      </c>
      <c r="R55" s="843">
        <f t="shared" si="36"/>
        <v>44.5</v>
      </c>
      <c r="S55" s="844">
        <f t="shared" si="36"/>
        <v>44.3</v>
      </c>
      <c r="T55" s="844">
        <f t="shared" si="36"/>
        <v>45.3</v>
      </c>
      <c r="U55" s="844">
        <f t="shared" si="36"/>
        <v>5.6999999999999993</v>
      </c>
      <c r="V55" s="844">
        <f t="shared" si="36"/>
        <v>45.1</v>
      </c>
      <c r="W55" s="844">
        <f t="shared" si="36"/>
        <v>45</v>
      </c>
      <c r="X55" s="885">
        <f t="shared" si="36"/>
        <v>45</v>
      </c>
      <c r="Y55" s="885">
        <f t="shared" si="36"/>
        <v>48.199999999999996</v>
      </c>
      <c r="Z55" s="1040">
        <f>SUM(B55:H55)+SUM(J55:P55)+SUM(R55:X55)</f>
        <v>789.69999999999993</v>
      </c>
      <c r="AB55" s="1041">
        <f t="shared" si="33"/>
        <v>154.1</v>
      </c>
      <c r="AC55" s="1055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1">
        <v>153</v>
      </c>
      <c r="I56" s="1016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21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7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7">((((C56*7)*C57-C48-C49)/1000))/7</f>
        <v>6.023771428571429</v>
      </c>
      <c r="D58" s="811">
        <f t="shared" si="37"/>
        <v>5.8693285714285706</v>
      </c>
      <c r="E58" s="811">
        <f t="shared" si="37"/>
        <v>0.62180000000000013</v>
      </c>
      <c r="F58" s="811">
        <f t="shared" si="37"/>
        <v>6.0042857142857144</v>
      </c>
      <c r="G58" s="811">
        <f t="shared" si="37"/>
        <v>5.9847999999999999</v>
      </c>
      <c r="H58" s="813">
        <f t="shared" si="37"/>
        <v>5.9653</v>
      </c>
      <c r="I58" s="1014">
        <f>((((I56*7)*I57-I48-I49)/1000))/7</f>
        <v>9.6362714285714279</v>
      </c>
      <c r="J58" s="808">
        <f t="shared" si="37"/>
        <v>5.8883142857142854</v>
      </c>
      <c r="K58" s="811">
        <f t="shared" si="37"/>
        <v>5.8693142857142862</v>
      </c>
      <c r="L58" s="811">
        <f t="shared" si="37"/>
        <v>6.0042857142857144</v>
      </c>
      <c r="M58" s="811">
        <f t="shared" si="37"/>
        <v>1.2436142857142858</v>
      </c>
      <c r="N58" s="811">
        <f t="shared" si="37"/>
        <v>6.138242857142858</v>
      </c>
      <c r="O58" s="811">
        <f t="shared" si="37"/>
        <v>5.9653</v>
      </c>
      <c r="P58" s="812">
        <f t="shared" si="37"/>
        <v>5.793342857142858</v>
      </c>
      <c r="Q58" s="812">
        <f t="shared" si="37"/>
        <v>5.4884428571428572</v>
      </c>
      <c r="R58" s="808">
        <f t="shared" si="37"/>
        <v>6.353185714285714</v>
      </c>
      <c r="S58" s="811">
        <f t="shared" si="37"/>
        <v>6.3326857142857138</v>
      </c>
      <c r="T58" s="811">
        <f t="shared" si="37"/>
        <v>6.4661571428571429</v>
      </c>
      <c r="U58" s="811">
        <f t="shared" si="37"/>
        <v>0.77725714285714287</v>
      </c>
      <c r="V58" s="811">
        <f t="shared" si="37"/>
        <v>6.4451571428571421</v>
      </c>
      <c r="W58" s="811">
        <f t="shared" si="37"/>
        <v>6.4241571428571422</v>
      </c>
      <c r="X58" s="812">
        <f t="shared" si="37"/>
        <v>6.4241571428571422</v>
      </c>
      <c r="Y58" s="812">
        <f t="shared" si="37"/>
        <v>6.8830428571428559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8">((D57*D56)*7)/1000</f>
        <v>41.097000000000001</v>
      </c>
      <c r="E59" s="811">
        <f t="shared" si="38"/>
        <v>4.3540000000000001</v>
      </c>
      <c r="F59" s="811">
        <f t="shared" si="38"/>
        <v>42.042000000000002</v>
      </c>
      <c r="G59" s="811">
        <f t="shared" si="38"/>
        <v>41.905500000000004</v>
      </c>
      <c r="H59" s="813">
        <f t="shared" si="38"/>
        <v>41.768999999999998</v>
      </c>
      <c r="I59" s="1014">
        <f t="shared" si="38"/>
        <v>67.472999999999999</v>
      </c>
      <c r="J59" s="808">
        <f t="shared" si="38"/>
        <v>41.23</v>
      </c>
      <c r="K59" s="811">
        <f t="shared" si="38"/>
        <v>41.097000000000001</v>
      </c>
      <c r="L59" s="811">
        <f t="shared" si="38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9">((Q57*Q56)*7)/1000</f>
        <v>38.43</v>
      </c>
      <c r="R59" s="808">
        <f t="shared" si="39"/>
        <v>44.484999999999999</v>
      </c>
      <c r="S59" s="811">
        <f t="shared" si="39"/>
        <v>44.341500000000003</v>
      </c>
      <c r="T59" s="811">
        <f t="shared" si="39"/>
        <v>45.276000000000003</v>
      </c>
      <c r="U59" s="811">
        <f t="shared" si="39"/>
        <v>5.4424999999999999</v>
      </c>
      <c r="V59" s="811">
        <f t="shared" si="39"/>
        <v>45.128999999999998</v>
      </c>
      <c r="W59" s="811">
        <f t="shared" si="39"/>
        <v>44.981999999999999</v>
      </c>
      <c r="X59" s="812">
        <f t="shared" si="39"/>
        <v>44.981999999999999</v>
      </c>
      <c r="Y59" s="812">
        <f t="shared" si="39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0">+(B55/B57)/7*1000</f>
        <v>154.94505494505498</v>
      </c>
      <c r="C60" s="817">
        <f t="shared" si="40"/>
        <v>154.57875457875463</v>
      </c>
      <c r="D60" s="817">
        <f t="shared" si="40"/>
        <v>154.5112781954887</v>
      </c>
      <c r="E60" s="817">
        <f t="shared" si="40"/>
        <v>175.00000000000003</v>
      </c>
      <c r="F60" s="817">
        <f t="shared" si="40"/>
        <v>153.84615384615384</v>
      </c>
      <c r="G60" s="817">
        <f t="shared" si="40"/>
        <v>153.47985347985346</v>
      </c>
      <c r="H60" s="819">
        <f t="shared" si="40"/>
        <v>153.11355311355311</v>
      </c>
      <c r="I60" s="1018">
        <f t="shared" si="40"/>
        <v>153.06122448979596</v>
      </c>
      <c r="J60" s="816">
        <f t="shared" si="40"/>
        <v>154.88721804511277</v>
      </c>
      <c r="K60" s="817">
        <f t="shared" si="40"/>
        <v>154.51127819548873</v>
      </c>
      <c r="L60" s="817">
        <f t="shared" si="40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>
        <f t="shared" ref="Q60:Y60" si="41">+(Q55/Q57)/7*1000</f>
        <v>152.38095238095238</v>
      </c>
      <c r="R60" s="816">
        <f t="shared" si="41"/>
        <v>155.05226480836237</v>
      </c>
      <c r="S60" s="817">
        <f t="shared" si="41"/>
        <v>154.35540069686411</v>
      </c>
      <c r="T60" s="817">
        <f t="shared" si="41"/>
        <v>154.08163265306121</v>
      </c>
      <c r="U60" s="817">
        <f t="shared" si="41"/>
        <v>162.85714285714283</v>
      </c>
      <c r="V60" s="817">
        <f t="shared" si="41"/>
        <v>153.40136054421768</v>
      </c>
      <c r="W60" s="817">
        <f t="shared" si="41"/>
        <v>153.06122448979593</v>
      </c>
      <c r="X60" s="818">
        <f t="shared" si="41"/>
        <v>153.06122448979593</v>
      </c>
      <c r="Y60" s="818">
        <f t="shared" si="41"/>
        <v>153.01587301587301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2">C59-C55</f>
        <v>-2.1500000000003183E-2</v>
      </c>
      <c r="D61" s="821">
        <f t="shared" si="42"/>
        <v>-2.9999999999930083E-3</v>
      </c>
      <c r="E61" s="821">
        <f t="shared" si="42"/>
        <v>-0.54600000000000026</v>
      </c>
      <c r="F61" s="821">
        <f t="shared" si="42"/>
        <v>4.2000000000001592E-2</v>
      </c>
      <c r="G61" s="821">
        <f t="shared" si="42"/>
        <v>5.5000000000049454E-3</v>
      </c>
      <c r="H61" s="821">
        <f t="shared" si="42"/>
        <v>-3.0999999999998806E-2</v>
      </c>
      <c r="I61" s="821">
        <f>I59-I55</f>
        <v>-2.7000000000015234E-2</v>
      </c>
      <c r="J61" s="821">
        <f t="shared" si="42"/>
        <v>3.0000000000001137E-2</v>
      </c>
      <c r="K61" s="821">
        <f t="shared" si="42"/>
        <v>-3.0000000000001137E-3</v>
      </c>
      <c r="L61" s="821">
        <f t="shared" si="42"/>
        <v>4.2000000000001592E-2</v>
      </c>
      <c r="M61" s="821">
        <f t="shared" si="42"/>
        <v>-0.19200000000000017</v>
      </c>
      <c r="N61" s="821">
        <f t="shared" si="42"/>
        <v>-2.0000000000010232E-2</v>
      </c>
      <c r="O61" s="821">
        <f t="shared" si="42"/>
        <v>-3.0999999999998806E-2</v>
      </c>
      <c r="P61" s="821">
        <f t="shared" si="42"/>
        <v>-3.5000000000003695E-2</v>
      </c>
      <c r="Q61" s="821">
        <f t="shared" si="42"/>
        <v>3.0000000000001137E-2</v>
      </c>
      <c r="R61" s="821">
        <f t="shared" si="42"/>
        <v>-1.5000000000000568E-2</v>
      </c>
      <c r="S61" s="821">
        <f t="shared" si="42"/>
        <v>4.150000000000631E-2</v>
      </c>
      <c r="T61" s="821">
        <f t="shared" si="42"/>
        <v>-2.3999999999993804E-2</v>
      </c>
      <c r="U61" s="821">
        <f t="shared" si="42"/>
        <v>-0.2574999999999994</v>
      </c>
      <c r="V61" s="821">
        <f t="shared" si="42"/>
        <v>2.8999999999996362E-2</v>
      </c>
      <c r="W61" s="821">
        <f t="shared" si="42"/>
        <v>-1.8000000000000682E-2</v>
      </c>
      <c r="X61" s="821">
        <f t="shared" si="42"/>
        <v>-1.8000000000000682E-2</v>
      </c>
      <c r="Y61" s="821">
        <f t="shared" si="42"/>
        <v>-4.9999999999954525E-3</v>
      </c>
      <c r="Z61" s="821"/>
      <c r="AA61" s="11"/>
    </row>
    <row r="62" spans="1:31" ht="15" customHeight="1" x14ac:dyDescent="0.25">
      <c r="A62" s="9"/>
      <c r="B62" s="901">
        <f t="shared" ref="B62:Y62" si="43">B61/$A$2</f>
        <v>3.7499999999983658E-3</v>
      </c>
      <c r="C62" s="901">
        <f t="shared" si="43"/>
        <v>-5.3750000000007958E-3</v>
      </c>
      <c r="D62" s="901">
        <f t="shared" si="43"/>
        <v>-7.4999999999825206E-4</v>
      </c>
      <c r="E62" s="901">
        <f t="shared" si="43"/>
        <v>-0.13650000000000007</v>
      </c>
      <c r="F62" s="901">
        <f t="shared" si="43"/>
        <v>1.0500000000000398E-2</v>
      </c>
      <c r="G62" s="901">
        <f t="shared" si="43"/>
        <v>1.3750000000012363E-3</v>
      </c>
      <c r="H62" s="901">
        <f t="shared" si="43"/>
        <v>-7.7499999999997016E-3</v>
      </c>
      <c r="I62" s="901">
        <f>I61/$A$2</f>
        <v>-6.7500000000038085E-3</v>
      </c>
      <c r="J62" s="901">
        <f t="shared" si="43"/>
        <v>7.5000000000002842E-3</v>
      </c>
      <c r="K62" s="901">
        <f t="shared" si="43"/>
        <v>-7.5000000000002842E-4</v>
      </c>
      <c r="L62" s="901">
        <f t="shared" si="43"/>
        <v>1.0500000000000398E-2</v>
      </c>
      <c r="M62" s="901">
        <f t="shared" si="43"/>
        <v>-4.8000000000000043E-2</v>
      </c>
      <c r="N62" s="901">
        <f t="shared" si="43"/>
        <v>-5.000000000002558E-3</v>
      </c>
      <c r="O62" s="901">
        <f t="shared" si="43"/>
        <v>-7.7499999999997016E-3</v>
      </c>
      <c r="P62" s="901">
        <f t="shared" si="43"/>
        <v>-8.7500000000009237E-3</v>
      </c>
      <c r="Q62" s="901">
        <f t="shared" si="43"/>
        <v>7.5000000000002842E-3</v>
      </c>
      <c r="R62" s="901">
        <f t="shared" si="43"/>
        <v>-3.7500000000001421E-3</v>
      </c>
      <c r="S62" s="901">
        <f t="shared" si="43"/>
        <v>1.0375000000001577E-2</v>
      </c>
      <c r="T62" s="901">
        <f t="shared" si="43"/>
        <v>-5.999999999998451E-3</v>
      </c>
      <c r="U62" s="901">
        <f t="shared" si="43"/>
        <v>-6.4374999999999849E-2</v>
      </c>
      <c r="V62" s="901">
        <f t="shared" si="43"/>
        <v>7.2499999999990905E-3</v>
      </c>
      <c r="W62" s="901">
        <f t="shared" si="43"/>
        <v>-4.5000000000001705E-3</v>
      </c>
      <c r="X62" s="901">
        <f t="shared" si="43"/>
        <v>-4.5000000000001705E-3</v>
      </c>
      <c r="Y62" s="901">
        <f t="shared" si="43"/>
        <v>-1.2499999999988631E-3</v>
      </c>
      <c r="Z62" s="822"/>
      <c r="AA62" s="30"/>
    </row>
    <row r="63" spans="1:31" ht="15" customHeight="1" thickBot="1" x14ac:dyDescent="0.3">
      <c r="A63" s="824"/>
      <c r="B63" s="901">
        <f t="shared" ref="B63:Y63" si="44">B62 + SUMIF($A$48:$A$54, $A$3,B48:B54)</f>
        <v>6.0037499999999984</v>
      </c>
      <c r="C63" s="901">
        <f t="shared" si="44"/>
        <v>5.9946249999999992</v>
      </c>
      <c r="D63" s="901">
        <f t="shared" si="44"/>
        <v>5.8992500000000021</v>
      </c>
      <c r="E63" s="901">
        <f t="shared" si="44"/>
        <v>0.56349999999999989</v>
      </c>
      <c r="F63" s="901">
        <f t="shared" si="44"/>
        <v>6.0105000000000004</v>
      </c>
      <c r="G63" s="901">
        <f t="shared" si="44"/>
        <v>6.0013750000000012</v>
      </c>
      <c r="H63" s="901">
        <f t="shared" si="44"/>
        <v>5.9922500000000003</v>
      </c>
      <c r="I63" s="901">
        <f t="shared" si="44"/>
        <v>9.6932499999999955</v>
      </c>
      <c r="J63" s="901">
        <f t="shared" si="44"/>
        <v>5.9075000000000006</v>
      </c>
      <c r="K63" s="901">
        <f t="shared" si="44"/>
        <v>5.7992499999999998</v>
      </c>
      <c r="L63" s="901">
        <f t="shared" si="44"/>
        <v>6.0105000000000004</v>
      </c>
      <c r="M63" s="901">
        <f t="shared" si="44"/>
        <v>0.95199999999999996</v>
      </c>
      <c r="N63" s="901">
        <f t="shared" si="44"/>
        <v>6.0949999999999971</v>
      </c>
      <c r="O63" s="901">
        <f t="shared" si="44"/>
        <v>5.9922500000000003</v>
      </c>
      <c r="P63" s="901">
        <f t="shared" si="44"/>
        <v>5.7912499999999989</v>
      </c>
      <c r="Q63" s="901">
        <f t="shared" si="44"/>
        <v>5.5075000000000003</v>
      </c>
      <c r="R63" s="901">
        <f t="shared" si="44"/>
        <v>6.2962499999999997</v>
      </c>
      <c r="S63" s="901">
        <f t="shared" si="44"/>
        <v>6.3103750000000014</v>
      </c>
      <c r="T63" s="901">
        <f t="shared" si="44"/>
        <v>6.4940000000000015</v>
      </c>
      <c r="U63" s="901">
        <f t="shared" si="44"/>
        <v>0.7356250000000002</v>
      </c>
      <c r="V63" s="901">
        <f t="shared" si="44"/>
        <v>6.4072499999999994</v>
      </c>
      <c r="W63" s="901">
        <f t="shared" si="44"/>
        <v>6.3955000000000002</v>
      </c>
      <c r="X63" s="901">
        <f t="shared" si="44"/>
        <v>6.3955000000000002</v>
      </c>
      <c r="Y63" s="901">
        <f t="shared" si="44"/>
        <v>6.8987500000000015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5">
        <f>B56-B60</f>
        <v>5.4945054945022775E-2</v>
      </c>
      <c r="C64" s="1026">
        <f t="shared" ref="C64:X64" si="45">C56-C60</f>
        <v>-7.8754578754626436E-2</v>
      </c>
      <c r="D64" s="1026">
        <f t="shared" si="45"/>
        <v>-1.1278195488699794E-2</v>
      </c>
      <c r="E64" s="1026">
        <f t="shared" si="45"/>
        <v>-19.500000000000028</v>
      </c>
      <c r="F64" s="1026">
        <f t="shared" si="45"/>
        <v>0.15384615384616041</v>
      </c>
      <c r="G64" s="1026">
        <f t="shared" si="45"/>
        <v>2.0146520146539615E-2</v>
      </c>
      <c r="H64" s="1026">
        <f t="shared" si="45"/>
        <v>-0.1135531135531096</v>
      </c>
      <c r="I64" s="1026"/>
      <c r="J64" s="1026">
        <f t="shared" si="45"/>
        <v>0.11278195488722531</v>
      </c>
      <c r="K64" s="1026">
        <f t="shared" si="45"/>
        <v>-1.1278195488728215E-2</v>
      </c>
      <c r="L64" s="1026">
        <f t="shared" si="45"/>
        <v>0.15384615384616041</v>
      </c>
      <c r="M64" s="1026">
        <f t="shared" si="45"/>
        <v>-3.4285714285714448</v>
      </c>
      <c r="N64" s="1026">
        <f t="shared" si="45"/>
        <v>-7.1428571428612031E-2</v>
      </c>
      <c r="O64" s="1026">
        <f t="shared" si="45"/>
        <v>-0.1135531135531096</v>
      </c>
      <c r="P64" s="1026">
        <f t="shared" si="45"/>
        <v>-0.13157894736841058</v>
      </c>
      <c r="Q64" s="1026"/>
      <c r="R64" s="1026">
        <f t="shared" si="45"/>
        <v>-5.2264808362366466E-2</v>
      </c>
      <c r="S64" s="1026">
        <f t="shared" si="45"/>
        <v>0.14459930313589098</v>
      </c>
      <c r="T64" s="1026">
        <f t="shared" si="45"/>
        <v>-8.1632653061205929E-2</v>
      </c>
      <c r="U64" s="1026">
        <f t="shared" si="45"/>
        <v>-7.3571428571428328</v>
      </c>
      <c r="V64" s="1026">
        <f t="shared" si="45"/>
        <v>9.8639455782318919E-2</v>
      </c>
      <c r="W64" s="1026">
        <f t="shared" si="45"/>
        <v>-6.1224489795932868E-2</v>
      </c>
      <c r="X64" s="1027">
        <f t="shared" si="45"/>
        <v>-6.1224489795932868E-2</v>
      </c>
      <c r="Y64" s="822"/>
      <c r="AA64" s="1020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7"/>
      <c r="C1" s="1104" t="s">
        <v>33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5"/>
      <c r="V1" s="1219" t="s">
        <v>34</v>
      </c>
      <c r="W1" s="1220"/>
      <c r="X1" s="1220"/>
    </row>
    <row r="2" spans="1:24" x14ac:dyDescent="0.25">
      <c r="A2" s="562"/>
      <c r="B2" s="1218"/>
      <c r="C2" s="1109" t="s">
        <v>35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10"/>
      <c r="V2" s="1219" t="s">
        <v>36</v>
      </c>
      <c r="W2" s="1220"/>
      <c r="X2" s="1220"/>
    </row>
    <row r="3" spans="1:24" x14ac:dyDescent="0.25">
      <c r="A3" s="562"/>
      <c r="B3" s="1218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3"/>
      <c r="V3" s="1219" t="s">
        <v>37</v>
      </c>
      <c r="W3" s="1220"/>
      <c r="X3" s="1220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8"/>
      <c r="W4" s="1118"/>
      <c r="X4" s="111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21" t="s">
        <v>50</v>
      </c>
      <c r="I5" s="1121"/>
      <c r="J5" s="87"/>
      <c r="K5" s="87"/>
      <c r="L5" s="87"/>
      <c r="M5" s="85"/>
      <c r="N5" s="84" t="s">
        <v>40</v>
      </c>
      <c r="O5" s="574">
        <v>50</v>
      </c>
      <c r="P5" s="551"/>
      <c r="V5" s="1118"/>
      <c r="W5" s="1118"/>
      <c r="X5" s="111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8"/>
      <c r="W6" s="1118"/>
      <c r="X6" s="1118"/>
    </row>
    <row r="7" spans="1:24" x14ac:dyDescent="0.25">
      <c r="A7" s="562"/>
      <c r="B7" s="565" t="s">
        <v>41</v>
      </c>
      <c r="C7" s="1123" t="s">
        <v>2</v>
      </c>
      <c r="D7" s="1123"/>
      <c r="E7" s="86"/>
      <c r="F7" s="86"/>
      <c r="G7" s="84" t="s">
        <v>42</v>
      </c>
      <c r="H7" s="1221">
        <v>45772</v>
      </c>
      <c r="I7" s="1121"/>
      <c r="J7" s="1121"/>
      <c r="K7" s="1121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18"/>
      <c r="W7" s="1118"/>
      <c r="X7" s="111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20"/>
      <c r="W8" s="1120"/>
      <c r="X8" s="1120"/>
    </row>
    <row r="9" spans="1:24" ht="30.75" thickBot="1" x14ac:dyDescent="0.3">
      <c r="A9" s="1193" t="s">
        <v>105</v>
      </c>
      <c r="B9" s="1194"/>
      <c r="C9" s="1095" t="s">
        <v>7</v>
      </c>
      <c r="D9" s="1096"/>
      <c r="E9" s="1096"/>
      <c r="F9" s="1096"/>
      <c r="G9" s="1096"/>
      <c r="H9" s="1096"/>
      <c r="I9" s="1094"/>
      <c r="J9" s="1096" t="s">
        <v>29</v>
      </c>
      <c r="K9" s="1096"/>
      <c r="L9" s="1096"/>
      <c r="M9" s="1096"/>
      <c r="N9" s="1096"/>
      <c r="O9" s="1096"/>
      <c r="P9" s="1096"/>
      <c r="Q9" s="1095" t="s">
        <v>28</v>
      </c>
      <c r="R9" s="1096"/>
      <c r="S9" s="1096"/>
      <c r="T9" s="1096"/>
      <c r="U9" s="1096"/>
      <c r="V9" s="1096"/>
      <c r="W9" s="1094"/>
      <c r="X9" s="1195" t="s">
        <v>8</v>
      </c>
    </row>
    <row r="10" spans="1:24" ht="34.5" thickBot="1" x14ac:dyDescent="0.3">
      <c r="A10" s="1197" t="s">
        <v>44</v>
      </c>
      <c r="B10" s="1198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96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189" t="s">
        <v>8</v>
      </c>
      <c r="B18" s="1190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91" t="s">
        <v>47</v>
      </c>
      <c r="B19" s="1192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0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0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0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93" t="s">
        <v>26</v>
      </c>
      <c r="B25" s="1194"/>
      <c r="C25" s="1095" t="s">
        <v>16</v>
      </c>
      <c r="D25" s="1096"/>
      <c r="E25" s="1096"/>
      <c r="F25" s="1096"/>
      <c r="G25" s="1096"/>
      <c r="H25" s="1094"/>
      <c r="I25" s="1195" t="s">
        <v>8</v>
      </c>
      <c r="J25" s="92"/>
      <c r="K25" s="92"/>
      <c r="L25" s="1193" t="s">
        <v>45</v>
      </c>
      <c r="M25" s="1194"/>
      <c r="N25" s="1095" t="s">
        <v>16</v>
      </c>
      <c r="O25" s="1096"/>
      <c r="P25" s="1096"/>
      <c r="Q25" s="1096"/>
      <c r="R25" s="1096"/>
      <c r="S25" s="1094"/>
      <c r="T25" s="1195" t="s">
        <v>8</v>
      </c>
      <c r="V25"/>
      <c r="W25"/>
      <c r="X25"/>
    </row>
    <row r="26" spans="1:24" ht="30.75" customHeight="1" thickBot="1" x14ac:dyDescent="0.3">
      <c r="A26" s="1197" t="s">
        <v>44</v>
      </c>
      <c r="B26" s="1198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06"/>
      <c r="J26" s="92"/>
      <c r="K26" s="92"/>
      <c r="L26" s="1197" t="s">
        <v>44</v>
      </c>
      <c r="M26" s="1198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06"/>
      <c r="U26" s="1204" t="s">
        <v>91</v>
      </c>
      <c r="V26" s="1205"/>
      <c r="W26" s="1205"/>
      <c r="X26" s="1205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04"/>
      <c r="V27" s="1205"/>
      <c r="W27" s="1205"/>
      <c r="X27" s="1205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04"/>
      <c r="V28" s="1205"/>
      <c r="W28" s="1205"/>
      <c r="X28" s="1205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04"/>
      <c r="V29" s="1205"/>
      <c r="W29" s="1205"/>
      <c r="X29" s="1205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04"/>
      <c r="V30" s="1205"/>
      <c r="W30" s="1205"/>
      <c r="X30" s="1205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04"/>
      <c r="V31" s="1205"/>
      <c r="W31" s="1205"/>
      <c r="X31" s="1205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04"/>
      <c r="V32" s="1205"/>
      <c r="W32" s="1205"/>
      <c r="X32" s="1205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04"/>
      <c r="V33" s="1205"/>
      <c r="W33" s="1205"/>
      <c r="X33" s="1205"/>
    </row>
    <row r="34" spans="1:24" ht="30.75" customHeight="1" thickBot="1" x14ac:dyDescent="0.3">
      <c r="A34" s="1189" t="s">
        <v>8</v>
      </c>
      <c r="B34" s="1190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89" t="s">
        <v>8</v>
      </c>
      <c r="M34" s="1190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04"/>
      <c r="V34" s="1205"/>
      <c r="W34" s="1205"/>
      <c r="X34" s="1205"/>
    </row>
    <row r="35" spans="1:24" ht="30.75" customHeight="1" thickBot="1" x14ac:dyDescent="0.3">
      <c r="A35" s="1191" t="s">
        <v>47</v>
      </c>
      <c r="B35" s="1192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91" t="s">
        <v>47</v>
      </c>
      <c r="M35" s="1192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04"/>
      <c r="V35" s="1205"/>
      <c r="W35" s="1205"/>
      <c r="X35" s="1205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93" t="s">
        <v>26</v>
      </c>
      <c r="B45" s="1194"/>
      <c r="C45" s="1095" t="s">
        <v>7</v>
      </c>
      <c r="D45" s="1096"/>
      <c r="E45" s="1096"/>
      <c r="F45" s="1096"/>
      <c r="G45" s="1096"/>
      <c r="H45" s="1096"/>
      <c r="I45" s="1094"/>
      <c r="J45" s="1096" t="s">
        <v>29</v>
      </c>
      <c r="K45" s="1096"/>
      <c r="L45" s="1096"/>
      <c r="M45" s="1096"/>
      <c r="N45" s="1096"/>
      <c r="O45" s="1096"/>
      <c r="P45" s="1096"/>
      <c r="Q45" s="1095" t="s">
        <v>28</v>
      </c>
      <c r="R45" s="1096"/>
      <c r="S45" s="1096"/>
      <c r="T45" s="1096"/>
      <c r="U45" s="1096"/>
      <c r="V45" s="1096"/>
      <c r="W45" s="1094"/>
      <c r="X45" s="1195" t="s">
        <v>8</v>
      </c>
    </row>
    <row r="46" spans="1:24" ht="30.75" customHeight="1" thickBot="1" x14ac:dyDescent="0.3">
      <c r="A46" s="1197" t="s">
        <v>44</v>
      </c>
      <c r="B46" s="1198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2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189" t="s">
        <v>8</v>
      </c>
      <c r="B54" s="1190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91" t="s">
        <v>47</v>
      </c>
      <c r="B55" s="1192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7"/>
      <c r="C1" s="1104" t="s">
        <v>33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5"/>
      <c r="V1" s="1219" t="s">
        <v>34</v>
      </c>
      <c r="W1" s="1220"/>
      <c r="X1" s="1220"/>
    </row>
    <row r="2" spans="1:24" x14ac:dyDescent="0.25">
      <c r="A2" s="562"/>
      <c r="B2" s="1218"/>
      <c r="C2" s="1109" t="s">
        <v>35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10"/>
      <c r="V2" s="1219" t="s">
        <v>36</v>
      </c>
      <c r="W2" s="1220"/>
      <c r="X2" s="1220"/>
    </row>
    <row r="3" spans="1:24" x14ac:dyDescent="0.25">
      <c r="A3" s="562"/>
      <c r="B3" s="1218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3"/>
      <c r="V3" s="1219" t="s">
        <v>37</v>
      </c>
      <c r="W3" s="1220"/>
      <c r="X3" s="1220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8"/>
      <c r="W4" s="1118"/>
      <c r="X4" s="111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21" t="s">
        <v>50</v>
      </c>
      <c r="I5" s="1121"/>
      <c r="J5" s="87"/>
      <c r="K5" s="87"/>
      <c r="L5" s="87"/>
      <c r="M5" s="85"/>
      <c r="N5" s="84" t="s">
        <v>40</v>
      </c>
      <c r="O5" s="574">
        <v>50</v>
      </c>
      <c r="P5" s="551"/>
      <c r="V5" s="1118"/>
      <c r="W5" s="1118"/>
      <c r="X5" s="111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8"/>
      <c r="W6" s="1118"/>
      <c r="X6" s="1118"/>
    </row>
    <row r="7" spans="1:24" x14ac:dyDescent="0.25">
      <c r="A7" s="562"/>
      <c r="B7" s="565" t="s">
        <v>41</v>
      </c>
      <c r="C7" s="1123" t="s">
        <v>2</v>
      </c>
      <c r="D7" s="1123"/>
      <c r="E7" s="86"/>
      <c r="F7" s="86"/>
      <c r="G7" s="84" t="s">
        <v>42</v>
      </c>
      <c r="H7" s="1221">
        <v>45772</v>
      </c>
      <c r="I7" s="1121"/>
      <c r="J7" s="1121"/>
      <c r="K7" s="1121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18"/>
      <c r="W7" s="1118"/>
      <c r="X7" s="111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20"/>
      <c r="W8" s="1120"/>
      <c r="X8" s="1120"/>
    </row>
    <row r="9" spans="1:24" ht="30.75" thickBot="1" x14ac:dyDescent="0.3">
      <c r="A9" s="1193" t="s">
        <v>105</v>
      </c>
      <c r="B9" s="1194"/>
      <c r="C9" s="1095" t="s">
        <v>7</v>
      </c>
      <c r="D9" s="1096"/>
      <c r="E9" s="1096"/>
      <c r="F9" s="1096"/>
      <c r="G9" s="1096"/>
      <c r="H9" s="1096"/>
      <c r="I9" s="1094"/>
      <c r="J9" s="1096" t="s">
        <v>29</v>
      </c>
      <c r="K9" s="1096"/>
      <c r="L9" s="1096"/>
      <c r="M9" s="1096"/>
      <c r="N9" s="1096"/>
      <c r="O9" s="1096"/>
      <c r="P9" s="1096"/>
      <c r="Q9" s="1095" t="s">
        <v>28</v>
      </c>
      <c r="R9" s="1096"/>
      <c r="S9" s="1096"/>
      <c r="T9" s="1096"/>
      <c r="U9" s="1096"/>
      <c r="V9" s="1096"/>
      <c r="W9" s="1094"/>
      <c r="X9" s="1195" t="s">
        <v>8</v>
      </c>
    </row>
    <row r="10" spans="1:24" ht="34.5" thickBot="1" x14ac:dyDescent="0.3">
      <c r="A10" s="1197" t="s">
        <v>44</v>
      </c>
      <c r="B10" s="1198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96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189" t="s">
        <v>8</v>
      </c>
      <c r="B18" s="1190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91" t="s">
        <v>47</v>
      </c>
      <c r="B19" s="1192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0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0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0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93" t="s">
        <v>26</v>
      </c>
      <c r="B25" s="1194"/>
      <c r="C25" s="1095" t="s">
        <v>16</v>
      </c>
      <c r="D25" s="1096"/>
      <c r="E25" s="1096"/>
      <c r="F25" s="1096"/>
      <c r="G25" s="1096"/>
      <c r="H25" s="1094"/>
      <c r="I25" s="1195" t="s">
        <v>8</v>
      </c>
      <c r="J25" s="92"/>
      <c r="K25" s="92"/>
      <c r="L25" s="1193" t="s">
        <v>45</v>
      </c>
      <c r="M25" s="1194"/>
      <c r="N25" s="1095" t="s">
        <v>16</v>
      </c>
      <c r="O25" s="1096"/>
      <c r="P25" s="1096"/>
      <c r="Q25" s="1096"/>
      <c r="R25" s="1096"/>
      <c r="S25" s="1094"/>
      <c r="T25" s="1195" t="s">
        <v>8</v>
      </c>
      <c r="V25"/>
      <c r="W25"/>
      <c r="X25"/>
    </row>
    <row r="26" spans="1:24" ht="30.75" customHeight="1" thickBot="1" x14ac:dyDescent="0.3">
      <c r="A26" s="1197" t="s">
        <v>44</v>
      </c>
      <c r="B26" s="1198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06"/>
      <c r="J26" s="92"/>
      <c r="K26" s="92"/>
      <c r="L26" s="1197" t="s">
        <v>44</v>
      </c>
      <c r="M26" s="1198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06"/>
      <c r="U26" s="1204" t="s">
        <v>91</v>
      </c>
      <c r="V26" s="1205"/>
      <c r="W26" s="1205"/>
      <c r="X26" s="1205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04"/>
      <c r="V27" s="1205"/>
      <c r="W27" s="1205"/>
      <c r="X27" s="1205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04"/>
      <c r="V28" s="1205"/>
      <c r="W28" s="1205"/>
      <c r="X28" s="1205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04"/>
      <c r="V29" s="1205"/>
      <c r="W29" s="1205"/>
      <c r="X29" s="1205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04"/>
      <c r="V30" s="1205"/>
      <c r="W30" s="1205"/>
      <c r="X30" s="1205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04"/>
      <c r="V31" s="1205"/>
      <c r="W31" s="1205"/>
      <c r="X31" s="1205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04"/>
      <c r="V32" s="1205"/>
      <c r="W32" s="1205"/>
      <c r="X32" s="1205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04"/>
      <c r="V33" s="1205"/>
      <c r="W33" s="1205"/>
      <c r="X33" s="1205"/>
    </row>
    <row r="34" spans="1:24" ht="30.75" customHeight="1" thickBot="1" x14ac:dyDescent="0.3">
      <c r="A34" s="1189" t="s">
        <v>8</v>
      </c>
      <c r="B34" s="1190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89" t="s">
        <v>8</v>
      </c>
      <c r="M34" s="1190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04"/>
      <c r="V34" s="1205"/>
      <c r="W34" s="1205"/>
      <c r="X34" s="1205"/>
    </row>
    <row r="35" spans="1:24" ht="30.75" customHeight="1" thickBot="1" x14ac:dyDescent="0.3">
      <c r="A35" s="1191" t="s">
        <v>47</v>
      </c>
      <c r="B35" s="1192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91" t="s">
        <v>47</v>
      </c>
      <c r="M35" s="1192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04"/>
      <c r="V35" s="1205"/>
      <c r="W35" s="1205"/>
      <c r="X35" s="1205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93" t="s">
        <v>26</v>
      </c>
      <c r="B45" s="1194"/>
      <c r="C45" s="1095" t="s">
        <v>7</v>
      </c>
      <c r="D45" s="1096"/>
      <c r="E45" s="1096"/>
      <c r="F45" s="1096"/>
      <c r="G45" s="1096"/>
      <c r="H45" s="1096"/>
      <c r="I45" s="1094"/>
      <c r="J45" s="1096" t="s">
        <v>29</v>
      </c>
      <c r="K45" s="1096"/>
      <c r="L45" s="1096"/>
      <c r="M45" s="1096"/>
      <c r="N45" s="1096"/>
      <c r="O45" s="1096"/>
      <c r="P45" s="1096"/>
      <c r="Q45" s="1095" t="s">
        <v>28</v>
      </c>
      <c r="R45" s="1096"/>
      <c r="S45" s="1096"/>
      <c r="T45" s="1096"/>
      <c r="U45" s="1096"/>
      <c r="V45" s="1096"/>
      <c r="W45" s="1094"/>
      <c r="X45" s="1195" t="s">
        <v>8</v>
      </c>
    </row>
    <row r="46" spans="1:24" ht="30.75" customHeight="1" thickBot="1" x14ac:dyDescent="0.3">
      <c r="A46" s="1197" t="s">
        <v>44</v>
      </c>
      <c r="B46" s="1198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2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189" t="s">
        <v>8</v>
      </c>
      <c r="B54" s="1190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91" t="s">
        <v>47</v>
      </c>
      <c r="B55" s="1192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13</vt:i4>
      </vt:variant>
    </vt:vector>
  </HeadingPairs>
  <TitlesOfParts>
    <vt:vector size="99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IMPRIMIR</vt:lpstr>
      <vt:lpstr>SEM 56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2025-06-04T23:33:44Z</cp:lastPrinted>
  <dcterms:created xsi:type="dcterms:W3CDTF">2021-03-04T08:17:33Z</dcterms:created>
  <dcterms:modified xsi:type="dcterms:W3CDTF">2025-06-06T18:18:33Z</dcterms:modified>
</cp:coreProperties>
</file>